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2.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drawings/drawing3.xml" ContentType="application/vnd.openxmlformats-officedocument.drawing+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harts/chart56.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24226"/>
  <mc:AlternateContent xmlns:mc="http://schemas.openxmlformats.org/markup-compatibility/2006">
    <mc:Choice Requires="x15">
      <x15ac:absPath xmlns:x15ac="http://schemas.microsoft.com/office/spreadsheetml/2010/11/ac" url="/Users/Ian/Downloads/osfstorage-archive (4)/"/>
    </mc:Choice>
  </mc:AlternateContent>
  <xr:revisionPtr revIDLastSave="0" documentId="13_ncr:1_{93B72BB8-1452-1A4E-9D72-179A2AA882A8}" xr6:coauthVersionLast="47" xr6:coauthVersionMax="47" xr10:uidLastSave="{00000000-0000-0000-0000-000000000000}"/>
  <bookViews>
    <workbookView xWindow="0" yWindow="500" windowWidth="29660" windowHeight="19860" tabRatio="784" xr2:uid="{00000000-000D-0000-FFFF-FFFF00000000}"/>
  </bookViews>
  <sheets>
    <sheet name="FINAL_REPORT" sheetId="2" r:id="rId1"/>
    <sheet name="ORIGINAL_DATA" sheetId="3" r:id="rId2"/>
    <sheet name="IRAP results" sheetId="4" r:id="rId3"/>
    <sheet name="Faces (t)" sheetId="5" r:id="rId4"/>
    <sheet name="Emoticons (t)" sheetId="6" r:id="rId5"/>
    <sheet name="Apps (t)" sheetId="7" r:id="rId6"/>
    <sheet name="Comparação Faces scanpath" sheetId="8" r:id="rId7"/>
    <sheet name="Comparação Emoticon scanpath" sheetId="9" r:id="rId8"/>
    <sheet name="Comparação apps scanpath" sheetId="10" r:id="rId9"/>
    <sheet name="faces Raw Data" sheetId="11" r:id="rId10"/>
    <sheet name="emoticon Raw Data" sheetId="12" r:id="rId11"/>
    <sheet name="apps Raw Data" sheetId="13" r:id="rId12"/>
    <sheet name="D_and_time_analyses" sheetId="14" r:id="rId13"/>
    <sheet name="Plan13_PropTestTwo" sheetId="1" r:id="rId14"/>
  </sheets>
  <definedNames>
    <definedName name="IRAP_Data_Summary" localSheetId="2">'IRAP results'!$A$29:$I$1678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AE10" i="7" l="1"/>
  <c r="AE11" i="7"/>
  <c r="AE12" i="7"/>
  <c r="AE13" i="7"/>
  <c r="AE14" i="7"/>
  <c r="AE15" i="7"/>
  <c r="AE16" i="7"/>
  <c r="AE17" i="7"/>
  <c r="AE18" i="7"/>
  <c r="AE19" i="7"/>
  <c r="AE20" i="7"/>
  <c r="AE21" i="7"/>
  <c r="AE22" i="7"/>
  <c r="AE23" i="7"/>
  <c r="AE24" i="7"/>
  <c r="AE25" i="7"/>
  <c r="AE26" i="7"/>
  <c r="AE27" i="7"/>
  <c r="AE28" i="7"/>
  <c r="AE29" i="7"/>
  <c r="H2" i="14"/>
  <c r="H3" i="14"/>
  <c r="H4" i="14"/>
  <c r="H5" i="14"/>
  <c r="H6" i="14"/>
  <c r="H7" i="14"/>
  <c r="H8" i="14"/>
  <c r="H9" i="14"/>
  <c r="H10" i="14"/>
  <c r="H11" i="14"/>
  <c r="H12" i="14"/>
  <c r="H13" i="14"/>
  <c r="H14" i="14"/>
  <c r="H15" i="14"/>
  <c r="H16" i="14"/>
  <c r="H17" i="14"/>
  <c r="H18" i="14"/>
  <c r="G3" i="14"/>
  <c r="G4" i="14"/>
  <c r="G5" i="14"/>
  <c r="G6" i="14"/>
  <c r="G7" i="14"/>
  <c r="G8" i="14"/>
  <c r="G9" i="14"/>
  <c r="G10" i="14"/>
  <c r="G11" i="14"/>
  <c r="G12" i="14"/>
  <c r="G13" i="14"/>
  <c r="G14" i="14"/>
  <c r="G15" i="14"/>
  <c r="G16" i="14"/>
  <c r="G17" i="14"/>
  <c r="G18" i="14"/>
  <c r="G2" i="14"/>
  <c r="EG26" i="2" l="1"/>
  <c r="EQ30" i="2"/>
  <c r="EJ14" i="2"/>
  <c r="EJ13" i="2"/>
  <c r="EJ12" i="2"/>
  <c r="EJ7" i="2"/>
  <c r="EJ6" i="2"/>
  <c r="EJ5" i="2"/>
  <c r="ED23" i="2"/>
  <c r="EG22" i="2"/>
  <c r="EF22" i="2"/>
  <c r="EE22" i="2"/>
  <c r="ED22" i="2"/>
  <c r="EG21" i="2"/>
  <c r="EF21" i="2"/>
  <c r="EE21" i="2"/>
  <c r="ED21" i="2"/>
  <c r="EC1" i="2"/>
  <c r="DX25" i="2"/>
  <c r="DW27" i="2"/>
  <c r="DX31" i="2"/>
  <c r="DX34" i="2"/>
  <c r="DX37" i="2"/>
  <c r="DX38" i="2"/>
  <c r="DX40" i="2"/>
  <c r="DZ41" i="2"/>
  <c r="DW3" i="2"/>
  <c r="DU4" i="2"/>
  <c r="DY5" i="2"/>
  <c r="DV6" i="2"/>
  <c r="DV7" i="2"/>
  <c r="DU8" i="2"/>
  <c r="DU9" i="2"/>
  <c r="DV10" i="2"/>
  <c r="DU11" i="2"/>
  <c r="DV12" i="2"/>
  <c r="DU13" i="2"/>
  <c r="DU14" i="2"/>
  <c r="DU16" i="2"/>
  <c r="DU17" i="2"/>
  <c r="DV18" i="2"/>
  <c r="DU20" i="2"/>
  <c r="DU21" i="2"/>
  <c r="DV2" i="2"/>
  <c r="DB51" i="2"/>
  <c r="EA22" i="2" l="1"/>
  <c r="EA44" i="2"/>
  <c r="DZ22" i="2"/>
  <c r="DY22" i="2"/>
  <c r="DZ44" i="2"/>
  <c r="DY44" i="2"/>
  <c r="DF2" i="2"/>
  <c r="DG2" i="2"/>
  <c r="DH2" i="2"/>
  <c r="DF3" i="2"/>
  <c r="DG3" i="2"/>
  <c r="DH3" i="2"/>
  <c r="DF4" i="2"/>
  <c r="DG4" i="2"/>
  <c r="DH4" i="2"/>
  <c r="DF5" i="2"/>
  <c r="DG5" i="2"/>
  <c r="DH5" i="2"/>
  <c r="DF6" i="2"/>
  <c r="DG6" i="2"/>
  <c r="DH6" i="2"/>
  <c r="DF7" i="2"/>
  <c r="DG7" i="2"/>
  <c r="DH7" i="2"/>
  <c r="DF8" i="2"/>
  <c r="DG8" i="2"/>
  <c r="DH8" i="2"/>
  <c r="DF9" i="2"/>
  <c r="DG9" i="2"/>
  <c r="DH9" i="2"/>
  <c r="DF10" i="2"/>
  <c r="DG10" i="2"/>
  <c r="DH10" i="2"/>
  <c r="DF11" i="2"/>
  <c r="DG11" i="2"/>
  <c r="DH11" i="2"/>
  <c r="DF12" i="2"/>
  <c r="DG12" i="2"/>
  <c r="DH12" i="2"/>
  <c r="DF13" i="2"/>
  <c r="DG13" i="2"/>
  <c r="DH13" i="2"/>
  <c r="DF14" i="2"/>
  <c r="DG14" i="2"/>
  <c r="DH14" i="2"/>
  <c r="DF15" i="2"/>
  <c r="DG15" i="2"/>
  <c r="DH15" i="2"/>
  <c r="DF16" i="2"/>
  <c r="DG16" i="2"/>
  <c r="DH16" i="2"/>
  <c r="DF17" i="2"/>
  <c r="DG17" i="2"/>
  <c r="DH17" i="2"/>
  <c r="DF18" i="2"/>
  <c r="DG18" i="2"/>
  <c r="DH18" i="2"/>
  <c r="DF19" i="2"/>
  <c r="DG19" i="2"/>
  <c r="DH19" i="2"/>
  <c r="DF20" i="2"/>
  <c r="DG20" i="2"/>
  <c r="DH20" i="2"/>
  <c r="DF21" i="2"/>
  <c r="DG21" i="2"/>
  <c r="DH21" i="2"/>
  <c r="DE3" i="2"/>
  <c r="DE4" i="2"/>
  <c r="DE5" i="2"/>
  <c r="DE6" i="2"/>
  <c r="DE7" i="2"/>
  <c r="DE8" i="2"/>
  <c r="DE9" i="2"/>
  <c r="DE10" i="2"/>
  <c r="DE11" i="2"/>
  <c r="DE12" i="2"/>
  <c r="DE13" i="2"/>
  <c r="DE14" i="2"/>
  <c r="DE15" i="2"/>
  <c r="DE16" i="2"/>
  <c r="DE17" i="2"/>
  <c r="DE18" i="2"/>
  <c r="DE19" i="2"/>
  <c r="DE20" i="2"/>
  <c r="DE21" i="2"/>
  <c r="DE2" i="2"/>
  <c r="CT2" i="2" l="1"/>
  <c r="CT3" i="2"/>
  <c r="CT4" i="2"/>
  <c r="CT5" i="2"/>
  <c r="CT6" i="2"/>
  <c r="CT8" i="2"/>
  <c r="CT9" i="2"/>
  <c r="CT10" i="2"/>
  <c r="CT11" i="2"/>
  <c r="CT14" i="2"/>
  <c r="CT15" i="2"/>
  <c r="CT16" i="2"/>
  <c r="CT17" i="2"/>
  <c r="CT18" i="2"/>
  <c r="CT19" i="2"/>
  <c r="CT20" i="2"/>
  <c r="CT21" i="2"/>
  <c r="CS3" i="2"/>
  <c r="CS4" i="2"/>
  <c r="CS5" i="2"/>
  <c r="CS6" i="2"/>
  <c r="CS7" i="2"/>
  <c r="CS8" i="2"/>
  <c r="CS9" i="2"/>
  <c r="CS10" i="2"/>
  <c r="CS11" i="2"/>
  <c r="CS12" i="2"/>
  <c r="CS13" i="2"/>
  <c r="CS14" i="2"/>
  <c r="CS15" i="2"/>
  <c r="CS16" i="2"/>
  <c r="CS17" i="2"/>
  <c r="CS18" i="2"/>
  <c r="CS19" i="2"/>
  <c r="CS20" i="2"/>
  <c r="CS21" i="2"/>
  <c r="CS2" i="2"/>
  <c r="BR102" i="2"/>
  <c r="BR104" i="2" s="1"/>
  <c r="BR100" i="2"/>
  <c r="BR101" i="2"/>
  <c r="BN100" i="2"/>
  <c r="BN101" i="2"/>
  <c r="BN102" i="2"/>
  <c r="BM101" i="2"/>
  <c r="BM102" i="2"/>
  <c r="BQ102" i="2"/>
  <c r="BQ100" i="2"/>
  <c r="BQ101" i="2"/>
  <c r="BM100" i="2"/>
  <c r="AF24" i="3"/>
  <c r="AF25" i="3" s="1"/>
  <c r="CU94" i="2"/>
  <c r="CU95" i="2"/>
  <c r="CU96" i="2"/>
  <c r="CA83" i="2"/>
  <c r="CB83" i="2"/>
  <c r="CB99" i="2"/>
  <c r="CA99" i="2"/>
  <c r="CA84" i="2"/>
  <c r="CA85" i="2"/>
  <c r="CA86" i="2"/>
  <c r="CA87" i="2"/>
  <c r="CA88" i="2"/>
  <c r="CA89" i="2"/>
  <c r="CA90" i="2"/>
  <c r="CA91" i="2"/>
  <c r="CA92" i="2"/>
  <c r="CA93" i="2"/>
  <c r="CA94" i="2"/>
  <c r="CA95" i="2"/>
  <c r="CA96" i="2"/>
  <c r="CA97" i="2"/>
  <c r="CA98" i="2"/>
  <c r="CB84" i="2"/>
  <c r="CB85" i="2"/>
  <c r="CB86" i="2"/>
  <c r="CB87" i="2"/>
  <c r="CB88" i="2"/>
  <c r="CB89" i="2"/>
  <c r="CB90" i="2"/>
  <c r="CB91" i="2"/>
  <c r="CB92" i="2"/>
  <c r="CB93" i="2"/>
  <c r="CB94" i="2"/>
  <c r="CB95" i="2"/>
  <c r="CB96" i="2"/>
  <c r="CB97" i="2"/>
  <c r="CB98" i="2"/>
  <c r="BW84" i="2"/>
  <c r="BX84" i="2" s="1"/>
  <c r="BW85" i="2"/>
  <c r="BX85" i="2" s="1"/>
  <c r="BW86" i="2"/>
  <c r="BX86" i="2" s="1"/>
  <c r="BW87" i="2"/>
  <c r="BW88" i="2"/>
  <c r="BX88" i="2" s="1"/>
  <c r="BW89" i="2"/>
  <c r="BX89" i="2" s="1"/>
  <c r="BW90" i="2"/>
  <c r="BW91" i="2"/>
  <c r="BX91" i="2" s="1"/>
  <c r="BW92" i="2"/>
  <c r="BX92" i="2" s="1"/>
  <c r="BW93" i="2"/>
  <c r="BX93" i="2" s="1"/>
  <c r="BW94" i="2"/>
  <c r="BX94" i="2" s="1"/>
  <c r="BW95" i="2"/>
  <c r="BX95" i="2" s="1"/>
  <c r="BW96" i="2"/>
  <c r="BX96" i="2" s="1"/>
  <c r="BW97" i="2"/>
  <c r="BX97" i="2" s="1"/>
  <c r="BW98" i="2"/>
  <c r="BX98" i="2" s="1"/>
  <c r="BW99" i="2"/>
  <c r="BX99" i="2" s="1"/>
  <c r="BW100" i="2"/>
  <c r="BX100" i="2" s="1"/>
  <c r="BW101" i="2"/>
  <c r="BX101" i="2" s="1"/>
  <c r="BW83" i="2"/>
  <c r="BX83" i="2" s="1"/>
  <c r="BP104" i="2"/>
  <c r="BP103" i="2"/>
  <c r="BL103" i="2"/>
  <c r="BL106" i="2" s="1"/>
  <c r="BS84" i="2"/>
  <c r="BS85" i="2"/>
  <c r="BS86" i="2"/>
  <c r="BS87" i="2"/>
  <c r="BS88" i="2"/>
  <c r="BS89" i="2"/>
  <c r="BS90" i="2"/>
  <c r="BS91" i="2"/>
  <c r="BS92" i="2"/>
  <c r="BS93" i="2"/>
  <c r="BS94" i="2"/>
  <c r="BS95" i="2"/>
  <c r="BS96" i="2"/>
  <c r="BS97" i="2"/>
  <c r="BS98" i="2"/>
  <c r="BS99" i="2"/>
  <c r="BS83" i="2"/>
  <c r="BO84" i="2"/>
  <c r="BO85" i="2"/>
  <c r="BO86" i="2"/>
  <c r="BO87" i="2"/>
  <c r="BO88" i="2"/>
  <c r="BO89" i="2"/>
  <c r="BO90" i="2"/>
  <c r="BO91" i="2"/>
  <c r="BO92" i="2"/>
  <c r="BO93" i="2"/>
  <c r="BO94" i="2"/>
  <c r="BO95" i="2"/>
  <c r="BO96" i="2"/>
  <c r="BO97" i="2"/>
  <c r="BO98" i="2"/>
  <c r="BO99" i="2"/>
  <c r="BO83" i="2"/>
  <c r="CE30" i="2"/>
  <c r="CD30" i="2"/>
  <c r="BX23" i="2"/>
  <c r="BW23" i="2"/>
  <c r="O67" i="4"/>
  <c r="N67" i="4"/>
  <c r="O66" i="4"/>
  <c r="N66" i="4"/>
  <c r="CK75" i="2"/>
  <c r="CK76" i="2" s="1"/>
  <c r="CK37" i="2"/>
  <c r="CL37" i="2"/>
  <c r="CM37" i="2"/>
  <c r="CN37" i="2"/>
  <c r="CK38" i="2"/>
  <c r="CL38" i="2"/>
  <c r="CM38" i="2"/>
  <c r="CN38" i="2"/>
  <c r="CK39" i="2"/>
  <c r="CL39" i="2"/>
  <c r="CM39" i="2"/>
  <c r="CN39" i="2"/>
  <c r="CK40" i="2"/>
  <c r="CL40" i="2"/>
  <c r="CM40" i="2"/>
  <c r="CN40" i="2"/>
  <c r="CK41" i="2"/>
  <c r="CL41" i="2"/>
  <c r="CM41" i="2"/>
  <c r="CN41" i="2"/>
  <c r="CK42" i="2"/>
  <c r="CL42" i="2"/>
  <c r="CM42" i="2"/>
  <c r="CN42" i="2"/>
  <c r="CK43" i="2"/>
  <c r="CL43" i="2"/>
  <c r="CM43" i="2"/>
  <c r="CN43" i="2"/>
  <c r="CK44" i="2"/>
  <c r="CL44" i="2"/>
  <c r="CM44" i="2"/>
  <c r="CN44" i="2"/>
  <c r="CK45" i="2"/>
  <c r="CL45" i="2"/>
  <c r="CM45" i="2"/>
  <c r="CN45" i="2"/>
  <c r="CK46" i="2"/>
  <c r="CL46" i="2"/>
  <c r="CM46" i="2"/>
  <c r="CN46" i="2"/>
  <c r="CK47" i="2"/>
  <c r="CL47" i="2"/>
  <c r="CM47" i="2"/>
  <c r="CN47" i="2"/>
  <c r="CK48" i="2"/>
  <c r="CL48" i="2"/>
  <c r="CM48" i="2"/>
  <c r="CN48" i="2"/>
  <c r="CK49" i="2"/>
  <c r="CL49" i="2"/>
  <c r="CM49" i="2"/>
  <c r="CN49" i="2"/>
  <c r="CK50" i="2"/>
  <c r="CL50" i="2"/>
  <c r="CM50" i="2"/>
  <c r="CN50" i="2"/>
  <c r="CK51" i="2"/>
  <c r="CL51" i="2"/>
  <c r="CM51" i="2"/>
  <c r="CN51" i="2"/>
  <c r="CK52" i="2"/>
  <c r="CL52" i="2"/>
  <c r="CM52" i="2"/>
  <c r="CN52" i="2"/>
  <c r="CK53" i="2"/>
  <c r="CL53" i="2"/>
  <c r="CM53" i="2"/>
  <c r="CN53" i="2"/>
  <c r="CK54" i="2"/>
  <c r="CL54" i="2"/>
  <c r="CM54" i="2"/>
  <c r="CN54" i="2"/>
  <c r="CK55" i="2"/>
  <c r="CL55" i="2"/>
  <c r="CM55" i="2"/>
  <c r="CN55" i="2"/>
  <c r="CL36" i="2"/>
  <c r="CM36" i="2"/>
  <c r="CN36" i="2"/>
  <c r="CK36" i="2"/>
  <c r="CC55" i="2"/>
  <c r="CA55" i="2"/>
  <c r="CB55" i="2"/>
  <c r="BZ55" i="2"/>
  <c r="CE77" i="2"/>
  <c r="CE79" i="2"/>
  <c r="BW24" i="2"/>
  <c r="CD31" i="2"/>
  <c r="CG6" i="2"/>
  <c r="CH6" i="2" s="1"/>
  <c r="CG5" i="2"/>
  <c r="CH5" i="2" s="1"/>
  <c r="CG4" i="2"/>
  <c r="CH4" i="2" s="1"/>
  <c r="CG3" i="2"/>
  <c r="CH3" i="2" s="1"/>
  <c r="CG2" i="2"/>
  <c r="CH2" i="2" s="1"/>
  <c r="AS24" i="3"/>
  <c r="AT24" i="3"/>
  <c r="AT25" i="3"/>
  <c r="AS25" i="3"/>
  <c r="BO102" i="2" l="1"/>
  <c r="BO104" i="2"/>
  <c r="BS102" i="2"/>
  <c r="BS103" i="2" s="1"/>
  <c r="CB101" i="2"/>
  <c r="BN103" i="2"/>
  <c r="BN112" i="2" s="1"/>
  <c r="CA101" i="2"/>
  <c r="BS104" i="2"/>
  <c r="BR103" i="2"/>
  <c r="BR121" i="2" s="1"/>
  <c r="BQ104" i="2"/>
  <c r="BM103" i="2"/>
  <c r="BW102" i="2"/>
  <c r="BX102" i="2" s="1"/>
  <c r="BQ103" i="2"/>
  <c r="BQ114" i="2" s="1"/>
  <c r="BM104" i="2"/>
  <c r="BO103" i="2"/>
  <c r="BO119" i="2" s="1"/>
  <c r="BY83" i="2"/>
  <c r="BY85" i="2"/>
  <c r="BX90" i="2"/>
  <c r="BP106" i="2"/>
  <c r="BL122" i="2"/>
  <c r="BL114" i="2"/>
  <c r="BL110" i="2"/>
  <c r="BN124" i="2"/>
  <c r="BN108" i="2"/>
  <c r="BP122" i="2"/>
  <c r="BL123" i="2"/>
  <c r="BL119" i="2"/>
  <c r="BL115" i="2"/>
  <c r="BL111" i="2"/>
  <c r="BL107" i="2"/>
  <c r="BN121" i="2"/>
  <c r="BN109" i="2"/>
  <c r="BP123" i="2"/>
  <c r="BP119" i="2"/>
  <c r="BP115" i="2"/>
  <c r="BP111" i="2"/>
  <c r="BP107" i="2"/>
  <c r="BL120" i="2"/>
  <c r="BL108" i="2"/>
  <c r="BN118" i="2"/>
  <c r="BN106" i="2"/>
  <c r="BP124" i="2"/>
  <c r="BP120" i="2"/>
  <c r="BP112" i="2"/>
  <c r="BP108" i="2"/>
  <c r="BX87" i="2"/>
  <c r="BL124" i="2"/>
  <c r="BL116" i="2"/>
  <c r="BL112" i="2"/>
  <c r="BN122" i="2"/>
  <c r="BN114" i="2"/>
  <c r="BP116" i="2"/>
  <c r="BL121" i="2"/>
  <c r="BL117" i="2"/>
  <c r="BL113" i="2"/>
  <c r="BL109" i="2"/>
  <c r="BL105" i="2"/>
  <c r="BP105" i="2"/>
  <c r="BN119" i="2"/>
  <c r="BN107" i="2"/>
  <c r="BP121" i="2"/>
  <c r="BP117" i="2"/>
  <c r="BP113" i="2"/>
  <c r="BP109" i="2"/>
  <c r="BL118" i="2"/>
  <c r="BP118" i="2"/>
  <c r="BP114" i="2"/>
  <c r="BP110" i="2"/>
  <c r="P6" i="4"/>
  <c r="Q6" i="4" s="1"/>
  <c r="P3" i="4"/>
  <c r="Q3" i="4" s="1"/>
  <c r="E26" i="4"/>
  <c r="K26" i="4"/>
  <c r="K25" i="4"/>
  <c r="J26" i="4"/>
  <c r="J25" i="4"/>
  <c r="BP25" i="2"/>
  <c r="BP24" i="2" s="1"/>
  <c r="BQ25" i="2"/>
  <c r="BQ23" i="2" s="1"/>
  <c r="BR25" i="2"/>
  <c r="BR23" i="2" s="1"/>
  <c r="BS25" i="2"/>
  <c r="BS24" i="2" s="1"/>
  <c r="BT25" i="2"/>
  <c r="BT23" i="2" s="1"/>
  <c r="BU25" i="2"/>
  <c r="BU23" i="2" s="1"/>
  <c r="P4" i="4"/>
  <c r="Q4" i="4" s="1"/>
  <c r="P5" i="4"/>
  <c r="Q5" i="4" s="1"/>
  <c r="P2" i="4"/>
  <c r="Q2" i="4" s="1"/>
  <c r="A1" i="4"/>
  <c r="C22" i="4"/>
  <c r="D22" i="4"/>
  <c r="E22" i="4"/>
  <c r="B22" i="4"/>
  <c r="DD3" i="3"/>
  <c r="BN41" i="7"/>
  <c r="BN42" i="7"/>
  <c r="BN43" i="7"/>
  <c r="BN44" i="7"/>
  <c r="BN45" i="7"/>
  <c r="BN46" i="7"/>
  <c r="BN47" i="7"/>
  <c r="BN48" i="7"/>
  <c r="BN49" i="7"/>
  <c r="BN50" i="7"/>
  <c r="BN51" i="7"/>
  <c r="BN52" i="7"/>
  <c r="BN53" i="7"/>
  <c r="BN54" i="7"/>
  <c r="BN55" i="7"/>
  <c r="BN56" i="7"/>
  <c r="BN40" i="7"/>
  <c r="BO23" i="3"/>
  <c r="BM23" i="3"/>
  <c r="AC22" i="4"/>
  <c r="AD22" i="4"/>
  <c r="AE4" i="4"/>
  <c r="AE5" i="4"/>
  <c r="AE6" i="4"/>
  <c r="AE7" i="4"/>
  <c r="AE8" i="4"/>
  <c r="AE9" i="4"/>
  <c r="AE10" i="4"/>
  <c r="AE11" i="4"/>
  <c r="AE12" i="4"/>
  <c r="AE13" i="4"/>
  <c r="AE14" i="4"/>
  <c r="AE15" i="4"/>
  <c r="AE16" i="4"/>
  <c r="AE17" i="4"/>
  <c r="AE18" i="4"/>
  <c r="AE19" i="4"/>
  <c r="AE20" i="4"/>
  <c r="BR5" i="3"/>
  <c r="BR4" i="3"/>
  <c r="AQ24" i="3"/>
  <c r="AR24" i="3"/>
  <c r="AB120" i="7"/>
  <c r="AA120" i="7"/>
  <c r="Z120" i="7"/>
  <c r="Y120" i="7"/>
  <c r="X120" i="7"/>
  <c r="W120" i="7"/>
  <c r="V120" i="7"/>
  <c r="U120" i="7"/>
  <c r="T120" i="7"/>
  <c r="S120" i="7"/>
  <c r="R120" i="7"/>
  <c r="Q120" i="7"/>
  <c r="P120" i="7"/>
  <c r="O120" i="7"/>
  <c r="N120" i="7"/>
  <c r="M120" i="7"/>
  <c r="L120" i="7"/>
  <c r="K120" i="7"/>
  <c r="J120" i="7"/>
  <c r="I120" i="7"/>
  <c r="H120" i="7"/>
  <c r="G120" i="7"/>
  <c r="F120" i="7"/>
  <c r="E120" i="7"/>
  <c r="AB92" i="7"/>
  <c r="AA92" i="7"/>
  <c r="Z92" i="7"/>
  <c r="Y92" i="7"/>
  <c r="X92" i="7"/>
  <c r="W92" i="7"/>
  <c r="V92" i="7"/>
  <c r="U92" i="7"/>
  <c r="T92" i="7"/>
  <c r="S92" i="7"/>
  <c r="R92" i="7"/>
  <c r="Q92" i="7"/>
  <c r="P92" i="7"/>
  <c r="O92" i="7"/>
  <c r="N92" i="7"/>
  <c r="M92" i="7"/>
  <c r="L92" i="7"/>
  <c r="K92" i="7"/>
  <c r="J92" i="7"/>
  <c r="I92" i="7"/>
  <c r="H92" i="7"/>
  <c r="G92" i="7"/>
  <c r="F92" i="7"/>
  <c r="E92" i="7"/>
  <c r="AB61" i="7"/>
  <c r="AA61" i="7"/>
  <c r="Z61" i="7"/>
  <c r="Y61" i="7"/>
  <c r="X61" i="7"/>
  <c r="W61" i="7"/>
  <c r="V61" i="7"/>
  <c r="U61" i="7"/>
  <c r="T61" i="7"/>
  <c r="S61" i="7"/>
  <c r="R61" i="7"/>
  <c r="Q61" i="7"/>
  <c r="P61" i="7"/>
  <c r="O61" i="7"/>
  <c r="N61" i="7"/>
  <c r="M61" i="7"/>
  <c r="L61" i="7"/>
  <c r="K61" i="7"/>
  <c r="J61" i="7"/>
  <c r="I61" i="7"/>
  <c r="H61" i="7"/>
  <c r="G61" i="7"/>
  <c r="F61" i="7"/>
  <c r="E61" i="7"/>
  <c r="AD59" i="7"/>
  <c r="AD58" i="7"/>
  <c r="AD57" i="7"/>
  <c r="AD56" i="7"/>
  <c r="AD55" i="7"/>
  <c r="AD54" i="7"/>
  <c r="AD53" i="7"/>
  <c r="AD52" i="7"/>
  <c r="AD51" i="7"/>
  <c r="AD50" i="7"/>
  <c r="AD49" i="7"/>
  <c r="AD48" i="7"/>
  <c r="AD47" i="7"/>
  <c r="AD46" i="7"/>
  <c r="AD45" i="7"/>
  <c r="AD44" i="7"/>
  <c r="AD43" i="7"/>
  <c r="AD42" i="7"/>
  <c r="AD41" i="7"/>
  <c r="AD40" i="7"/>
  <c r="AB31" i="7"/>
  <c r="AA31" i="7"/>
  <c r="Z31" i="7"/>
  <c r="Y31" i="7"/>
  <c r="X31" i="7"/>
  <c r="W31" i="7"/>
  <c r="V31" i="7"/>
  <c r="U31" i="7"/>
  <c r="T31" i="7"/>
  <c r="S31" i="7"/>
  <c r="R31" i="7"/>
  <c r="Q31" i="7"/>
  <c r="P31" i="7"/>
  <c r="O31" i="7"/>
  <c r="N31" i="7"/>
  <c r="M31" i="7"/>
  <c r="L31" i="7"/>
  <c r="K31" i="7"/>
  <c r="J31" i="7"/>
  <c r="I31" i="7"/>
  <c r="H31" i="7"/>
  <c r="G31" i="7"/>
  <c r="F31" i="7"/>
  <c r="E31" i="7"/>
  <c r="AD29" i="7"/>
  <c r="AD28" i="7"/>
  <c r="AD27" i="7"/>
  <c r="AD26" i="7"/>
  <c r="AD25" i="7"/>
  <c r="AD24" i="7"/>
  <c r="AD23" i="7"/>
  <c r="AD22" i="7"/>
  <c r="AD21" i="7"/>
  <c r="AD20" i="7"/>
  <c r="AD19" i="7"/>
  <c r="AD18" i="7"/>
  <c r="AD17" i="7"/>
  <c r="AD16" i="7"/>
  <c r="AD15" i="7"/>
  <c r="AD14" i="7"/>
  <c r="AD13" i="7"/>
  <c r="AD12" i="7"/>
  <c r="AD11" i="7"/>
  <c r="AD10" i="7"/>
  <c r="AB115" i="6"/>
  <c r="AA115" i="6"/>
  <c r="Z115" i="6"/>
  <c r="Y115" i="6"/>
  <c r="X115" i="6"/>
  <c r="W115" i="6"/>
  <c r="V115" i="6"/>
  <c r="U115" i="6"/>
  <c r="T115" i="6"/>
  <c r="S115" i="6"/>
  <c r="R115" i="6"/>
  <c r="Q115" i="6"/>
  <c r="P115" i="6"/>
  <c r="O115" i="6"/>
  <c r="N115" i="6"/>
  <c r="M115" i="6"/>
  <c r="L115" i="6"/>
  <c r="K115" i="6"/>
  <c r="J115" i="6"/>
  <c r="I115" i="6"/>
  <c r="H115" i="6"/>
  <c r="G115" i="6"/>
  <c r="F115" i="6"/>
  <c r="E115" i="6"/>
  <c r="AB82" i="6"/>
  <c r="AA82" i="6"/>
  <c r="Z82" i="6"/>
  <c r="Y82" i="6"/>
  <c r="X82" i="6"/>
  <c r="W82" i="6"/>
  <c r="V82" i="6"/>
  <c r="U82" i="6"/>
  <c r="T82" i="6"/>
  <c r="S82" i="6"/>
  <c r="R82" i="6"/>
  <c r="Q82" i="6"/>
  <c r="P82" i="6"/>
  <c r="O82" i="6"/>
  <c r="N82" i="6"/>
  <c r="M82" i="6"/>
  <c r="L82" i="6"/>
  <c r="K82" i="6"/>
  <c r="J82" i="6"/>
  <c r="I82" i="6"/>
  <c r="H82" i="6"/>
  <c r="G82" i="6"/>
  <c r="F82" i="6"/>
  <c r="E82" i="6"/>
  <c r="AB53" i="6"/>
  <c r="AA53" i="6"/>
  <c r="Z53" i="6"/>
  <c r="Y53" i="6"/>
  <c r="X53" i="6"/>
  <c r="W53" i="6"/>
  <c r="V53" i="6"/>
  <c r="U53" i="6"/>
  <c r="T53" i="6"/>
  <c r="S53" i="6"/>
  <c r="R53" i="6"/>
  <c r="Q53" i="6"/>
  <c r="P53" i="6"/>
  <c r="O53" i="6"/>
  <c r="N53" i="6"/>
  <c r="M53" i="6"/>
  <c r="L53" i="6"/>
  <c r="K53" i="6"/>
  <c r="J53" i="6"/>
  <c r="I53" i="6"/>
  <c r="H53" i="6"/>
  <c r="G53" i="6"/>
  <c r="F53" i="6"/>
  <c r="E53" i="6"/>
  <c r="AD50" i="6"/>
  <c r="AD49" i="6"/>
  <c r="AD48" i="6"/>
  <c r="AD47" i="6"/>
  <c r="AD46" i="6"/>
  <c r="AD45" i="6"/>
  <c r="AD44" i="6"/>
  <c r="AD43" i="6"/>
  <c r="AD42" i="6"/>
  <c r="AD41" i="6"/>
  <c r="AD40" i="6"/>
  <c r="AD39" i="6"/>
  <c r="AD38" i="6"/>
  <c r="AD37" i="6"/>
  <c r="AD36" i="6"/>
  <c r="AD35" i="6"/>
  <c r="AD34" i="6"/>
  <c r="AD33" i="6"/>
  <c r="AD32" i="6"/>
  <c r="AD31" i="6"/>
  <c r="AB25" i="6"/>
  <c r="AA25" i="6"/>
  <c r="Z25" i="6"/>
  <c r="Y25" i="6"/>
  <c r="X25" i="6"/>
  <c r="W25" i="6"/>
  <c r="V25" i="6"/>
  <c r="U25" i="6"/>
  <c r="T25" i="6"/>
  <c r="S25" i="6"/>
  <c r="R25" i="6"/>
  <c r="Q25" i="6"/>
  <c r="P25" i="6"/>
  <c r="O25" i="6"/>
  <c r="N25" i="6"/>
  <c r="M25" i="6"/>
  <c r="L25" i="6"/>
  <c r="K25" i="6"/>
  <c r="J25" i="6"/>
  <c r="I25" i="6"/>
  <c r="H25" i="6"/>
  <c r="G25" i="6"/>
  <c r="F25" i="6"/>
  <c r="E25" i="6"/>
  <c r="AD23" i="6"/>
  <c r="AD22" i="6"/>
  <c r="AD21" i="6"/>
  <c r="AD20" i="6"/>
  <c r="AD19" i="6"/>
  <c r="AD18" i="6"/>
  <c r="AD17" i="6"/>
  <c r="AD16" i="6"/>
  <c r="AD15" i="6"/>
  <c r="AD14" i="6"/>
  <c r="AD13" i="6"/>
  <c r="AD12" i="6"/>
  <c r="AD11" i="6"/>
  <c r="AD10" i="6"/>
  <c r="AD9" i="6"/>
  <c r="AD8" i="6"/>
  <c r="AD7" i="6"/>
  <c r="AD6" i="6"/>
  <c r="AD5" i="6"/>
  <c r="AD4" i="6"/>
  <c r="AB129" i="5"/>
  <c r="AA129" i="5"/>
  <c r="Z129" i="5"/>
  <c r="Y129" i="5"/>
  <c r="X129" i="5"/>
  <c r="W129" i="5"/>
  <c r="V129" i="5"/>
  <c r="U129" i="5"/>
  <c r="T129" i="5"/>
  <c r="S129" i="5"/>
  <c r="R129" i="5"/>
  <c r="Q129" i="5"/>
  <c r="P129" i="5"/>
  <c r="O129" i="5"/>
  <c r="N129" i="5"/>
  <c r="M129" i="5"/>
  <c r="L129" i="5"/>
  <c r="K129" i="5"/>
  <c r="J129" i="5"/>
  <c r="I129" i="5"/>
  <c r="H129" i="5"/>
  <c r="G129" i="5"/>
  <c r="F129" i="5"/>
  <c r="E129" i="5"/>
  <c r="AB97" i="5"/>
  <c r="AA97" i="5"/>
  <c r="Z97" i="5"/>
  <c r="Y97" i="5"/>
  <c r="X97" i="5"/>
  <c r="W97" i="5"/>
  <c r="V97" i="5"/>
  <c r="U97" i="5"/>
  <c r="T97" i="5"/>
  <c r="S97" i="5"/>
  <c r="R97" i="5"/>
  <c r="Q97" i="5"/>
  <c r="P97" i="5"/>
  <c r="O97" i="5"/>
  <c r="N97" i="5"/>
  <c r="M97" i="5"/>
  <c r="L97" i="5"/>
  <c r="K97" i="5"/>
  <c r="J97" i="5"/>
  <c r="I97" i="5"/>
  <c r="H97" i="5"/>
  <c r="G97" i="5"/>
  <c r="F97" i="5"/>
  <c r="E97" i="5"/>
  <c r="AB67" i="5"/>
  <c r="AA67" i="5"/>
  <c r="Z67" i="5"/>
  <c r="Y67" i="5"/>
  <c r="X67" i="5"/>
  <c r="W67" i="5"/>
  <c r="V67" i="5"/>
  <c r="U67" i="5"/>
  <c r="T67" i="5"/>
  <c r="S67" i="5"/>
  <c r="R67" i="5"/>
  <c r="Q67" i="5"/>
  <c r="P67" i="5"/>
  <c r="O67" i="5"/>
  <c r="N67" i="5"/>
  <c r="M67" i="5"/>
  <c r="L67" i="5"/>
  <c r="K67" i="5"/>
  <c r="J67" i="5"/>
  <c r="I67" i="5"/>
  <c r="H67" i="5"/>
  <c r="G67" i="5"/>
  <c r="F67" i="5"/>
  <c r="E67" i="5"/>
  <c r="AD64" i="5"/>
  <c r="AD63" i="5"/>
  <c r="AD62" i="5"/>
  <c r="AD61" i="5"/>
  <c r="AD60" i="5"/>
  <c r="AD59" i="5"/>
  <c r="AD58" i="5"/>
  <c r="AD57" i="5"/>
  <c r="AD56" i="5"/>
  <c r="AD55" i="5"/>
  <c r="AD54" i="5"/>
  <c r="AD53" i="5"/>
  <c r="AD52" i="5"/>
  <c r="AD51" i="5"/>
  <c r="AD50" i="5"/>
  <c r="AD49" i="5"/>
  <c r="AD48" i="5"/>
  <c r="AD47" i="5"/>
  <c r="AD46" i="5"/>
  <c r="AD45" i="5"/>
  <c r="AB31" i="5"/>
  <c r="AA31" i="5"/>
  <c r="Z31" i="5"/>
  <c r="Y31" i="5"/>
  <c r="X31" i="5"/>
  <c r="W31" i="5"/>
  <c r="V31" i="5"/>
  <c r="U31" i="5"/>
  <c r="T31" i="5"/>
  <c r="S31" i="5"/>
  <c r="R31" i="5"/>
  <c r="Q31" i="5"/>
  <c r="P31" i="5"/>
  <c r="O31" i="5"/>
  <c r="N31" i="5"/>
  <c r="M31" i="5"/>
  <c r="L31" i="5"/>
  <c r="K31" i="5"/>
  <c r="J31" i="5"/>
  <c r="I31" i="5"/>
  <c r="H31" i="5"/>
  <c r="G31" i="5"/>
  <c r="F31" i="5"/>
  <c r="E31" i="5"/>
  <c r="AD28" i="5"/>
  <c r="AD27" i="5"/>
  <c r="AD26" i="5"/>
  <c r="AD25" i="5"/>
  <c r="AD24" i="5"/>
  <c r="AD23" i="5"/>
  <c r="AD22" i="5"/>
  <c r="AD21" i="5"/>
  <c r="AD20" i="5"/>
  <c r="AD19" i="5"/>
  <c r="AD18" i="5"/>
  <c r="AD17" i="5"/>
  <c r="AD16" i="5"/>
  <c r="AD15" i="5"/>
  <c r="AD14" i="5"/>
  <c r="AD13" i="5"/>
  <c r="AD12" i="5"/>
  <c r="AD11" i="5"/>
  <c r="AD10" i="5"/>
  <c r="AD9" i="5"/>
  <c r="K497" i="4"/>
  <c r="K496" i="4"/>
  <c r="K495" i="4"/>
  <c r="K494" i="4"/>
  <c r="K400" i="4"/>
  <c r="K399" i="4"/>
  <c r="K398" i="4"/>
  <c r="K397" i="4"/>
  <c r="K303" i="4"/>
  <c r="K302" i="4"/>
  <c r="K301" i="4"/>
  <c r="K300" i="4"/>
  <c r="K206" i="4"/>
  <c r="K205" i="4"/>
  <c r="K204" i="4"/>
  <c r="K203" i="4"/>
  <c r="K109" i="4"/>
  <c r="K108" i="4"/>
  <c r="K107" i="4"/>
  <c r="K106" i="4"/>
  <c r="B23" i="4"/>
  <c r="E21" i="4"/>
  <c r="D21" i="4"/>
  <c r="C21" i="4"/>
  <c r="B21" i="4"/>
  <c r="BE146" i="3"/>
  <c r="BD146" i="3"/>
  <c r="BB146" i="3"/>
  <c r="BA146" i="3"/>
  <c r="BE145" i="3"/>
  <c r="BD145" i="3"/>
  <c r="BB145" i="3"/>
  <c r="BA145" i="3"/>
  <c r="BE144" i="3"/>
  <c r="BD144" i="3"/>
  <c r="BB144" i="3"/>
  <c r="BA144" i="3"/>
  <c r="BE143" i="3"/>
  <c r="BD143" i="3"/>
  <c r="BB143" i="3"/>
  <c r="BA143" i="3"/>
  <c r="BE142" i="3"/>
  <c r="BD142" i="3"/>
  <c r="BB142" i="3"/>
  <c r="BA142" i="3"/>
  <c r="BE141" i="3"/>
  <c r="BD141" i="3"/>
  <c r="BB141" i="3"/>
  <c r="BA141" i="3"/>
  <c r="BE140" i="3"/>
  <c r="BD140" i="3"/>
  <c r="BB140" i="3"/>
  <c r="BA140" i="3"/>
  <c r="BT117" i="3"/>
  <c r="BT116" i="3"/>
  <c r="BT115" i="3"/>
  <c r="BT114" i="3"/>
  <c r="BT113" i="3"/>
  <c r="BT112" i="3"/>
  <c r="BT111" i="3"/>
  <c r="BT110" i="3"/>
  <c r="BT109" i="3"/>
  <c r="BT108" i="3"/>
  <c r="BT107" i="3"/>
  <c r="BT106" i="3"/>
  <c r="BT105" i="3"/>
  <c r="BT104" i="3"/>
  <c r="BT103" i="3"/>
  <c r="BT102" i="3"/>
  <c r="BT101" i="3"/>
  <c r="BT90" i="3"/>
  <c r="BT89" i="3"/>
  <c r="BT88" i="3"/>
  <c r="BT87" i="3"/>
  <c r="BT86" i="3"/>
  <c r="BT85" i="3"/>
  <c r="BT84" i="3"/>
  <c r="BT83" i="3"/>
  <c r="BE83" i="3"/>
  <c r="BD83" i="3"/>
  <c r="BB83" i="3"/>
  <c r="BA83" i="3"/>
  <c r="BT82" i="3"/>
  <c r="BE82" i="3"/>
  <c r="BD82" i="3"/>
  <c r="BB82" i="3"/>
  <c r="BA82" i="3"/>
  <c r="BT81" i="3"/>
  <c r="BE81" i="3"/>
  <c r="BD81" i="3"/>
  <c r="BB81" i="3"/>
  <c r="BA81" i="3"/>
  <c r="CJ80" i="3"/>
  <c r="BT80" i="3"/>
  <c r="BE80" i="3"/>
  <c r="BD80" i="3"/>
  <c r="BB80" i="3"/>
  <c r="BA80" i="3"/>
  <c r="BT79" i="3"/>
  <c r="BE79" i="3"/>
  <c r="BD79" i="3"/>
  <c r="BB79" i="3"/>
  <c r="BA79" i="3"/>
  <c r="BT78" i="3"/>
  <c r="BE78" i="3"/>
  <c r="BD78" i="3"/>
  <c r="BB78" i="3"/>
  <c r="BA78" i="3"/>
  <c r="BT77" i="3"/>
  <c r="BE77" i="3"/>
  <c r="BD77" i="3"/>
  <c r="BB77" i="3"/>
  <c r="BA77" i="3"/>
  <c r="BT76" i="3"/>
  <c r="BT75" i="3"/>
  <c r="BT74" i="3"/>
  <c r="BT64" i="3"/>
  <c r="BT63" i="3"/>
  <c r="BT62" i="3"/>
  <c r="BT61" i="3"/>
  <c r="BT60" i="3"/>
  <c r="BT59" i="3"/>
  <c r="BT58" i="3"/>
  <c r="CI57" i="3"/>
  <c r="BT57" i="3"/>
  <c r="BT56" i="3"/>
  <c r="BT55" i="3"/>
  <c r="BT54" i="3"/>
  <c r="BT53" i="3"/>
  <c r="BT52" i="3"/>
  <c r="BT51" i="3"/>
  <c r="AW51" i="3"/>
  <c r="AV51" i="3"/>
  <c r="AU51" i="3"/>
  <c r="BT50" i="3"/>
  <c r="AW50" i="3"/>
  <c r="AV50" i="3"/>
  <c r="AU50" i="3"/>
  <c r="BT49" i="3"/>
  <c r="AW49" i="3"/>
  <c r="AV49" i="3"/>
  <c r="AU49" i="3"/>
  <c r="BT48" i="3"/>
  <c r="AW48" i="3"/>
  <c r="AV48" i="3"/>
  <c r="AU48" i="3"/>
  <c r="AW47" i="3"/>
  <c r="AV47" i="3"/>
  <c r="AU47" i="3"/>
  <c r="AW46" i="3"/>
  <c r="AV46" i="3"/>
  <c r="AU46" i="3"/>
  <c r="AW45" i="3"/>
  <c r="AV45" i="3"/>
  <c r="AU45" i="3"/>
  <c r="BT44" i="3"/>
  <c r="AW44" i="3"/>
  <c r="AV44" i="3"/>
  <c r="AU44" i="3"/>
  <c r="BT43" i="3"/>
  <c r="AW43" i="3"/>
  <c r="AV43" i="3"/>
  <c r="AU43" i="3"/>
  <c r="BT42" i="3"/>
  <c r="AW42" i="3"/>
  <c r="AV42" i="3"/>
  <c r="AU42" i="3"/>
  <c r="BT41" i="3"/>
  <c r="AW41" i="3"/>
  <c r="AV41" i="3"/>
  <c r="AU41" i="3"/>
  <c r="BT40" i="3"/>
  <c r="AW40" i="3"/>
  <c r="AV40" i="3"/>
  <c r="AU40" i="3"/>
  <c r="BT39" i="3"/>
  <c r="AW39" i="3"/>
  <c r="AV39" i="3"/>
  <c r="AU39" i="3"/>
  <c r="BT38" i="3"/>
  <c r="AW38" i="3"/>
  <c r="AV38" i="3"/>
  <c r="AU38" i="3"/>
  <c r="BT37" i="3"/>
  <c r="AW37" i="3"/>
  <c r="AV37" i="3"/>
  <c r="AU37" i="3"/>
  <c r="BT36" i="3"/>
  <c r="AW36" i="3"/>
  <c r="AV36" i="3"/>
  <c r="AU36" i="3"/>
  <c r="BT35" i="3"/>
  <c r="BE35" i="3"/>
  <c r="BA35" i="3"/>
  <c r="AW35" i="3"/>
  <c r="AV35" i="3"/>
  <c r="AU35" i="3"/>
  <c r="BT34" i="3"/>
  <c r="BE34" i="3"/>
  <c r="BA34" i="3"/>
  <c r="AW34" i="3"/>
  <c r="AV34" i="3"/>
  <c r="AU34" i="3"/>
  <c r="BT33" i="3"/>
  <c r="BE33" i="3"/>
  <c r="BA33" i="3"/>
  <c r="AW33" i="3"/>
  <c r="AV33" i="3"/>
  <c r="AU33" i="3"/>
  <c r="BT32" i="3"/>
  <c r="BE32" i="3"/>
  <c r="BA32" i="3"/>
  <c r="AW32" i="3"/>
  <c r="AV32" i="3"/>
  <c r="AU32" i="3"/>
  <c r="BT31" i="3"/>
  <c r="BE31" i="3"/>
  <c r="BA31" i="3"/>
  <c r="BT30" i="3"/>
  <c r="BE30" i="3"/>
  <c r="BA30" i="3"/>
  <c r="BT29" i="3"/>
  <c r="BE29" i="3"/>
  <c r="BA29" i="3"/>
  <c r="BT28" i="3"/>
  <c r="BF24" i="3"/>
  <c r="BE24" i="3"/>
  <c r="BD24" i="3"/>
  <c r="BC24" i="3"/>
  <c r="BB24" i="3"/>
  <c r="BA24" i="3"/>
  <c r="AZ24" i="3"/>
  <c r="AY24" i="3"/>
  <c r="AX24" i="3"/>
  <c r="AW24" i="3"/>
  <c r="AV24" i="3"/>
  <c r="AU24" i="3"/>
  <c r="AT23" i="3"/>
  <c r="AS23" i="3"/>
  <c r="AR23" i="3"/>
  <c r="AQ23" i="3"/>
  <c r="AF23" i="3"/>
  <c r="AE23" i="3"/>
  <c r="AD23" i="3"/>
  <c r="AC23" i="3"/>
  <c r="AB23" i="3"/>
  <c r="AA23" i="3"/>
  <c r="Z23" i="3"/>
  <c r="Y23" i="3"/>
  <c r="X23" i="3"/>
  <c r="R21" i="3"/>
  <c r="R19" i="3"/>
  <c r="R18" i="3"/>
  <c r="R17" i="3"/>
  <c r="R16" i="3"/>
  <c r="R15" i="3"/>
  <c r="R14" i="3"/>
  <c r="R13" i="3"/>
  <c r="R12" i="3"/>
  <c r="R10" i="3"/>
  <c r="R8" i="3"/>
  <c r="R6" i="3"/>
  <c r="R5" i="3"/>
  <c r="R4" i="3"/>
  <c r="R3" i="3"/>
  <c r="R2" i="3"/>
  <c r="B206" i="2"/>
  <c r="B187" i="2"/>
  <c r="M24" i="2"/>
  <c r="I24" i="2"/>
  <c r="G24" i="2"/>
  <c r="E24" i="2"/>
  <c r="C24" i="2"/>
  <c r="A24" i="2"/>
  <c r="AL16" i="2"/>
  <c r="AK16" i="2"/>
  <c r="BH14" i="2"/>
  <c r="BF15" i="2" s="1"/>
  <c r="AW14" i="2"/>
  <c r="AV14" i="2"/>
  <c r="AU14" i="2"/>
  <c r="AG14" i="2"/>
  <c r="AH14" i="2" s="1"/>
  <c r="L14" i="2"/>
  <c r="AG13" i="2"/>
  <c r="AH13" i="2" s="1"/>
  <c r="L13" i="2"/>
  <c r="BA8" i="2"/>
  <c r="BB8" i="2" s="1"/>
  <c r="AW8" i="2"/>
  <c r="AV8" i="2"/>
  <c r="AU8" i="2"/>
  <c r="AG8" i="2"/>
  <c r="AH8" i="2" s="1"/>
  <c r="BA7" i="2"/>
  <c r="BB7" i="2" s="1"/>
  <c r="AG7" i="2"/>
  <c r="AH7" i="2" s="1"/>
  <c r="AG59" i="1"/>
  <c r="AF59" i="1"/>
  <c r="AE59" i="1"/>
  <c r="AD59" i="1"/>
  <c r="AC59" i="1"/>
  <c r="AB59" i="1"/>
  <c r="AA59" i="1"/>
  <c r="Z59" i="1"/>
  <c r="Y59" i="1"/>
  <c r="X59" i="1"/>
  <c r="W59" i="1"/>
  <c r="V59" i="1"/>
  <c r="U59" i="1"/>
  <c r="T59" i="1"/>
  <c r="H59" i="1"/>
  <c r="AH57" i="1"/>
  <c r="AH56" i="1"/>
  <c r="AH55" i="1"/>
  <c r="AH54" i="1"/>
  <c r="AH53" i="1"/>
  <c r="AH52" i="1"/>
  <c r="AH51" i="1"/>
  <c r="AO40" i="1" s="1"/>
  <c r="AG48" i="1"/>
  <c r="AF48" i="1"/>
  <c r="AE48" i="1"/>
  <c r="AD48" i="1"/>
  <c r="AC48" i="1"/>
  <c r="AB48" i="1"/>
  <c r="AA48" i="1"/>
  <c r="Z48" i="1"/>
  <c r="Y48" i="1"/>
  <c r="X48" i="1"/>
  <c r="W48" i="1"/>
  <c r="V48" i="1"/>
  <c r="U48" i="1"/>
  <c r="T48" i="1"/>
  <c r="H48" i="1"/>
  <c r="AI46" i="1"/>
  <c r="AI45" i="1"/>
  <c r="AI44" i="1"/>
  <c r="AI43" i="1"/>
  <c r="AN42" i="1"/>
  <c r="AI42" i="1"/>
  <c r="AI41" i="1"/>
  <c r="AI40" i="1"/>
  <c r="AI39" i="1"/>
  <c r="AN44" i="1" s="1" a="1"/>
  <c r="AN44" i="1" s="1"/>
  <c r="AI38" i="1"/>
  <c r="AI37" i="1"/>
  <c r="W29" i="1"/>
  <c r="V29" i="1"/>
  <c r="U29" i="1"/>
  <c r="T29" i="1"/>
  <c r="S29" i="1"/>
  <c r="R29" i="1"/>
  <c r="Q29" i="1"/>
  <c r="P29" i="1"/>
  <c r="O29" i="1"/>
  <c r="N29" i="1"/>
  <c r="M29" i="1"/>
  <c r="L29" i="1"/>
  <c r="K29" i="1"/>
  <c r="J29" i="1"/>
  <c r="I29" i="1"/>
  <c r="H29" i="1"/>
  <c r="AN39" i="1" l="1"/>
  <c r="BE25" i="3"/>
  <c r="BN123" i="2"/>
  <c r="BN110" i="2"/>
  <c r="BN105" i="2"/>
  <c r="BN116" i="2"/>
  <c r="CI17" i="3"/>
  <c r="CI25" i="3" s="1"/>
  <c r="CI41" i="3"/>
  <c r="AO41" i="1"/>
  <c r="BN111" i="2"/>
  <c r="BN113" i="2"/>
  <c r="BM120" i="2"/>
  <c r="BC25" i="3"/>
  <c r="BN120" i="2"/>
  <c r="BN115" i="2"/>
  <c r="BN117" i="2"/>
  <c r="BS107" i="2"/>
  <c r="BR123" i="2"/>
  <c r="BR120" i="2"/>
  <c r="BR114" i="2"/>
  <c r="BR109" i="2"/>
  <c r="BR107" i="2"/>
  <c r="BR124" i="2"/>
  <c r="BR111" i="2"/>
  <c r="BQ116" i="2"/>
  <c r="BR118" i="2"/>
  <c r="BR113" i="2"/>
  <c r="BR108" i="2"/>
  <c r="BR112" i="2"/>
  <c r="BQ113" i="2"/>
  <c r="BR115" i="2"/>
  <c r="BR106" i="2"/>
  <c r="BR122" i="2"/>
  <c r="BR117" i="2"/>
  <c r="BR105" i="2"/>
  <c r="BQ108" i="2"/>
  <c r="BR116" i="2"/>
  <c r="BR119" i="2"/>
  <c r="BR110" i="2"/>
  <c r="BQ119" i="2"/>
  <c r="AI49" i="1"/>
  <c r="AE77" i="1"/>
  <c r="AD31" i="5"/>
  <c r="AD67" i="5"/>
  <c r="AD25" i="6"/>
  <c r="AD53" i="6"/>
  <c r="AD31" i="7"/>
  <c r="AD61" i="7"/>
  <c r="BP23" i="2"/>
  <c r="BS124" i="2"/>
  <c r="AN43" i="1" a="1"/>
  <c r="AN43" i="1" s="1"/>
  <c r="AE74" i="1"/>
  <c r="BT24" i="2"/>
  <c r="BM109" i="2"/>
  <c r="AE65" i="1"/>
  <c r="AL61" i="1"/>
  <c r="AO39" i="1"/>
  <c r="AL52" i="1"/>
  <c r="AE63" i="1"/>
  <c r="BR24" i="2"/>
  <c r="BS123" i="2"/>
  <c r="BS113" i="2"/>
  <c r="BS120" i="2"/>
  <c r="BS119" i="2"/>
  <c r="BS106" i="2"/>
  <c r="BS122" i="2"/>
  <c r="BS109" i="2"/>
  <c r="BS116" i="2"/>
  <c r="BS111" i="2"/>
  <c r="BS118" i="2"/>
  <c r="BS105" i="2"/>
  <c r="BS121" i="2"/>
  <c r="BS112" i="2"/>
  <c r="BS110" i="2"/>
  <c r="BS114" i="2"/>
  <c r="BS117" i="2"/>
  <c r="BS108" i="2"/>
  <c r="BS115" i="2"/>
  <c r="BO110" i="2"/>
  <c r="BO107" i="2"/>
  <c r="BO121" i="2"/>
  <c r="BO124" i="2"/>
  <c r="BO115" i="2"/>
  <c r="BO112" i="2"/>
  <c r="BO114" i="2"/>
  <c r="BM111" i="2"/>
  <c r="BM122" i="2"/>
  <c r="BM115" i="2"/>
  <c r="BM112" i="2"/>
  <c r="BM114" i="2"/>
  <c r="BM106" i="2"/>
  <c r="BM105" i="2"/>
  <c r="BQ105" i="2"/>
  <c r="BQ112" i="2"/>
  <c r="BQ115" i="2"/>
  <c r="BQ106" i="2"/>
  <c r="BQ122" i="2"/>
  <c r="BQ124" i="2"/>
  <c r="BQ111" i="2"/>
  <c r="BQ118" i="2"/>
  <c r="BQ110" i="2"/>
  <c r="BQ121" i="2"/>
  <c r="BQ109" i="2"/>
  <c r="BQ117" i="2"/>
  <c r="BQ120" i="2"/>
  <c r="BQ107" i="2"/>
  <c r="BQ123" i="2"/>
  <c r="BM116" i="2"/>
  <c r="BM118" i="2"/>
  <c r="BM123" i="2"/>
  <c r="BM119" i="2"/>
  <c r="BM124" i="2"/>
  <c r="BM110" i="2"/>
  <c r="BM107" i="2"/>
  <c r="BM121" i="2"/>
  <c r="BM117" i="2"/>
  <c r="BM108" i="2"/>
  <c r="BM113" i="2"/>
  <c r="BO122" i="2"/>
  <c r="BO117" i="2"/>
  <c r="BO120" i="2"/>
  <c r="BO111" i="2"/>
  <c r="BO123" i="2"/>
  <c r="BO118" i="2"/>
  <c r="BO108" i="2"/>
  <c r="BO109" i="2"/>
  <c r="BO113" i="2"/>
  <c r="BO105" i="2"/>
  <c r="BO116" i="2"/>
  <c r="BO106" i="2"/>
  <c r="BS23" i="2"/>
  <c r="BU24" i="2"/>
  <c r="BQ24" i="2"/>
  <c r="BD15" i="2"/>
  <c r="AZ15" i="2"/>
  <c r="AN40" i="1"/>
  <c r="AL60" i="1"/>
  <c r="AL63" i="1"/>
  <c r="AL65" i="1"/>
  <c r="AE68" i="1"/>
  <c r="AE72" i="1"/>
  <c r="AE76" i="1"/>
  <c r="BA15" i="2"/>
  <c r="BE15" i="2"/>
  <c r="AL54" i="1"/>
  <c r="AL56" i="1"/>
  <c r="AL59" i="1"/>
  <c r="AE67" i="1"/>
  <c r="AE71" i="1"/>
  <c r="AE75" i="1"/>
  <c r="AJ49" i="1"/>
  <c r="AL58" i="1"/>
  <c r="AH59" i="1"/>
  <c r="AL62" i="1"/>
  <c r="AL64" i="1"/>
  <c r="AL66" i="1"/>
  <c r="AE70" i="1"/>
  <c r="BC15" i="2"/>
  <c r="BG15" i="2"/>
  <c r="AN41" i="1"/>
  <c r="AN45" i="1" a="1"/>
  <c r="AN45" i="1" s="1"/>
  <c r="AL53" i="1"/>
  <c r="AL55" i="1"/>
  <c r="AL57" i="1"/>
  <c r="AE64" i="1"/>
  <c r="AE66" i="1"/>
  <c r="AE69" i="1"/>
  <c r="AE73" i="1"/>
  <c r="BB15" i="2"/>
  <c r="AN46" i="1" l="1"/>
  <c r="BH15" i="2"/>
  <c r="AN49" i="1"/>
  <c r="AN47" i="1"/>
  <c r="AN50" i="1"/>
  <c r="AN48" i="1"/>
</calcChain>
</file>

<file path=xl/sharedStrings.xml><?xml version="1.0" encoding="utf-8"?>
<sst xmlns="http://schemas.openxmlformats.org/spreadsheetml/2006/main" count="14404" uniqueCount="2072">
  <si>
    <t>TESTE DE PROPORÇÃO - DUAS AMOSTRAS</t>
  </si>
  <si>
    <t>Resultados da Análise</t>
  </si>
  <si>
    <t>Resultados - Conjunto de Dados 1</t>
  </si>
  <si>
    <t>Quantidade</t>
  </si>
  <si>
    <t>Proporções</t>
  </si>
  <si>
    <t>Sucesso</t>
  </si>
  <si>
    <t>O quanto gosta do WhatsApp?</t>
  </si>
  <si>
    <t>O quanto gosta do Messenger?</t>
  </si>
  <si>
    <t>O quanto gosta do Facebook?</t>
  </si>
  <si>
    <t>O quanto gosta do Intagram?</t>
  </si>
  <si>
    <t>Mulher feliz - valência (pleasure)</t>
  </si>
  <si>
    <t>Mulher feliz -   Explosão (Arousal)</t>
  </si>
  <si>
    <t>Mulher raivosa - valência(pleasure)</t>
  </si>
  <si>
    <t>Mulher raivosa-   Explosão (Arousal)</t>
  </si>
  <si>
    <t>Smile feliz - valência (pleasure)</t>
  </si>
  <si>
    <t>Simle feliz - Explosão (Arousal)</t>
  </si>
  <si>
    <t>Smile puto - valência (pleasure)</t>
  </si>
  <si>
    <t>Smile puto - Explosão (Arousal)</t>
  </si>
  <si>
    <t>WhatsApp - valência (pleasure)</t>
  </si>
  <si>
    <t>WhatsApp - Explosão (Arousal)</t>
  </si>
  <si>
    <t>Messenger - valência (pleasure)</t>
  </si>
  <si>
    <t>Messenger - Explosão (Arousal)</t>
  </si>
  <si>
    <t>face alegre (t)</t>
  </si>
  <si>
    <t>face raivosa (t)</t>
  </si>
  <si>
    <t>Emo alegre (t)</t>
  </si>
  <si>
    <t>Emo  raicvoso (t)</t>
  </si>
  <si>
    <t>Mess (t)</t>
  </si>
  <si>
    <t>Wapp (t)</t>
  </si>
  <si>
    <t>Fracasso</t>
  </si>
  <si>
    <t>Resultados - Conjunto de Dados 2</t>
  </si>
  <si>
    <t>Resultados - Aproximação Normal</t>
  </si>
  <si>
    <t>Estatística Z</t>
  </si>
  <si>
    <t>P-valor</t>
  </si>
  <si>
    <t>Proporção de Sucesso na Amostra 1</t>
  </si>
  <si>
    <t>Proporção de Sucesso na Amostra 2</t>
  </si>
  <si>
    <t>Hipótese Alternativa</t>
  </si>
  <si>
    <t>Diferente de 0</t>
  </si>
  <si>
    <t>Nível de Confiança</t>
  </si>
  <si>
    <t>Limite Inferior</t>
  </si>
  <si>
    <t>Limite Superior</t>
  </si>
  <si>
    <t>média</t>
  </si>
  <si>
    <t>Teste-t</t>
  </si>
  <si>
    <t>Grupo ama WhatsApp</t>
  </si>
  <si>
    <t>Alfa</t>
  </si>
  <si>
    <t>Diferença média hipotética</t>
  </si>
  <si>
    <t>Variável 1</t>
  </si>
  <si>
    <t>Variável 2</t>
  </si>
  <si>
    <t>Média</t>
  </si>
  <si>
    <t>Variância</t>
  </si>
  <si>
    <t>Observações</t>
  </si>
  <si>
    <t>Correlação de Pearson</t>
  </si>
  <si>
    <t>Diferença média observada</t>
  </si>
  <si>
    <t>Variância das diferenças</t>
  </si>
  <si>
    <t>df</t>
  </si>
  <si>
    <t>Estatística t</t>
  </si>
  <si>
    <t>P (T&lt;=t) unicaudal</t>
  </si>
  <si>
    <t>n</t>
  </si>
  <si>
    <t>t Crítico unicaudal</t>
  </si>
  <si>
    <t>P (T&lt;=t) bicaudal</t>
  </si>
  <si>
    <t>AS MÉDIAS NAO SAO DIFERENTES</t>
  </si>
  <si>
    <t>Grupo odeia Messenger</t>
  </si>
  <si>
    <t>t Crítico bicaudal</t>
  </si>
  <si>
    <t>Média dos D-Scores: ama WhatsApp</t>
  </si>
  <si>
    <t>Erro padrão</t>
  </si>
  <si>
    <t>Modo</t>
  </si>
  <si>
    <t>Mediana</t>
  </si>
  <si>
    <t>Primeiro quartil</t>
  </si>
  <si>
    <t>Terceiro quartil</t>
  </si>
  <si>
    <t>Desvio padrão</t>
  </si>
  <si>
    <t>Curtose</t>
  </si>
  <si>
    <t>Inclinação</t>
  </si>
  <si>
    <t>Média dos D-Scores: odeia Messenger</t>
  </si>
  <si>
    <t>Intervalo</t>
  </si>
  <si>
    <t>Mínimo</t>
  </si>
  <si>
    <t>Máximo</t>
  </si>
  <si>
    <t>Soma</t>
  </si>
  <si>
    <t>Contagem</t>
  </si>
  <si>
    <t>1. DEMOGRAPHIC AND GENERAL POTENTIAL INDEPENDENT VARIABLES</t>
  </si>
  <si>
    <t>Descriptive statistics for independent measures' results to check for probability distributions of these variables</t>
  </si>
  <si>
    <t>Results</t>
  </si>
  <si>
    <t>Idade - anos</t>
  </si>
  <si>
    <t>Escolaridade</t>
  </si>
  <si>
    <t>Há quanto tempo trabalha (anos)</t>
  </si>
  <si>
    <t>Renda per capita</t>
  </si>
  <si>
    <t>Classe social</t>
  </si>
  <si>
    <t>Possui smartphone</t>
  </si>
  <si>
    <t>Há quanto tempo possui SmPh? (anos)</t>
  </si>
  <si>
    <t>PAÍS DE ORIGEM</t>
  </si>
  <si>
    <t>CIDADE DE ORIGEM</t>
  </si>
  <si>
    <t>OCUPACAO</t>
  </si>
  <si>
    <t>ÁREA DE FORMAÇÃO</t>
  </si>
  <si>
    <t>MARCA DO SMARTPHONE</t>
  </si>
  <si>
    <t>USA WHATSAPP</t>
  </si>
  <si>
    <t>USA WSPP HÁ QTS ANOS: FREQ.</t>
  </si>
  <si>
    <t>USA WSPP HÁ QTS ANOS: PERCENT</t>
  </si>
  <si>
    <t>USA WHATSAPP QTOS DIAS/SEMANA</t>
  </si>
  <si>
    <t>freq.abs.</t>
  </si>
  <si>
    <t>freq.relat.</t>
  </si>
  <si>
    <t>%</t>
  </si>
  <si>
    <t>Brasil</t>
  </si>
  <si>
    <t>Sete Lagoas</t>
  </si>
  <si>
    <t>Professor Universitário</t>
  </si>
  <si>
    <t>Biologia ou microbiologia</t>
  </si>
  <si>
    <t>Motorola</t>
  </si>
  <si>
    <t>sim</t>
  </si>
  <si>
    <t>Anos</t>
  </si>
  <si>
    <t>[0--2]</t>
  </si>
  <si>
    <t>[3--5]</t>
  </si>
  <si>
    <t>[5--[</t>
  </si>
  <si>
    <t>7 dias/s</t>
  </si>
  <si>
    <t>Colombia</t>
  </si>
  <si>
    <t>Bogotá</t>
  </si>
  <si>
    <t>Estudante níveis universitários</t>
  </si>
  <si>
    <t>Engenharia ou Computação</t>
  </si>
  <si>
    <t xml:space="preserve">iPhone </t>
  </si>
  <si>
    <t>não</t>
  </si>
  <si>
    <t>Participantes</t>
  </si>
  <si>
    <t>outros</t>
  </si>
  <si>
    <t>Argentina</t>
  </si>
  <si>
    <t>Pará de Minas</t>
  </si>
  <si>
    <t>Trabalha no mercado ou setor público</t>
  </si>
  <si>
    <t>Comunicação Social (publ. E jornal.)</t>
  </si>
  <si>
    <t>Samsung</t>
  </si>
  <si>
    <t>Mexico</t>
  </si>
  <si>
    <t>Belo Horizonte</t>
  </si>
  <si>
    <t>Administração</t>
  </si>
  <si>
    <t>LG</t>
  </si>
  <si>
    <t>TOTAL</t>
  </si>
  <si>
    <t>Quimica e Farmácia</t>
  </si>
  <si>
    <t>Windows</t>
  </si>
  <si>
    <t>USA MESSENGER</t>
  </si>
  <si>
    <t>USA MSGR HÁ QTS ANOS: FREQ.</t>
  </si>
  <si>
    <t>USA MSGR HÁ QTS ANOS: PERCENT</t>
  </si>
  <si>
    <t>USA MESSENGER QTOS DIAS/SEMANA</t>
  </si>
  <si>
    <t>Variância da amostra</t>
  </si>
  <si>
    <t>total</t>
  </si>
  <si>
    <t>Rio de Janeiro</t>
  </si>
  <si>
    <t>Psicologia</t>
  </si>
  <si>
    <t>Uberlandia</t>
  </si>
  <si>
    <t>Demografia</t>
  </si>
  <si>
    <t>7 ou +</t>
  </si>
  <si>
    <t>Dias/sem</t>
  </si>
  <si>
    <t>Assimetria</t>
  </si>
  <si>
    <t>Buenos Aires</t>
  </si>
  <si>
    <t>Letras Inglês</t>
  </si>
  <si>
    <t>Santander de Quilichas</t>
  </si>
  <si>
    <t>Deve ter ocorrido algum erro de digitação ou a pessoa declarou algo equivocadamente, porque uma pessoa marcou que usava Messenger há 9 e uma há 10 anos. Porém, existia messenger antes de 2010???)</t>
  </si>
  <si>
    <t>Percentual</t>
  </si>
  <si>
    <t>Laranjeiras do Sul/PR</t>
  </si>
  <si>
    <t>Origem</t>
  </si>
  <si>
    <t>CIDADE ONDE MORA</t>
  </si>
  <si>
    <t>Campo Belo</t>
  </si>
  <si>
    <t>100% mora na região metropolitana de Belo Horizonte.</t>
  </si>
  <si>
    <t>Recife</t>
  </si>
  <si>
    <t>De BH:</t>
  </si>
  <si>
    <t>Dos 20, 19 moram em BH e um mora em Contagem.</t>
  </si>
  <si>
    <t xml:space="preserve">Celaya </t>
  </si>
  <si>
    <t>Do interior de Minas, fora de BH:</t>
  </si>
  <si>
    <t>Nível de confiança(95,0%)</t>
  </si>
  <si>
    <t>Goiania</t>
  </si>
  <si>
    <t>De fora de Minas:</t>
  </si>
  <si>
    <t>Analyses and Conclusions</t>
  </si>
  <si>
    <t>1. Are the demographic variables symetrically distributed?  --  Method to answer: skewness should not be bigger than 2*(SquareRoot of 6/n)</t>
  </si>
  <si>
    <t>Simetria - idade</t>
  </si>
  <si>
    <t>Simetria - escolaridade</t>
  </si>
  <si>
    <t>Simetria - tempo de trabalho</t>
  </si>
  <si>
    <t>Simetria - renda/cabeça</t>
  </si>
  <si>
    <t>Simetria - classe</t>
  </si>
  <si>
    <t>100% possuem smartphone</t>
  </si>
  <si>
    <t>Simetria - tempo q tem SmtPh</t>
  </si>
  <si>
    <t>The distribution of this variable is symetric.</t>
  </si>
  <si>
    <t>2. Is the time of use for the whole sample of Whatsapp different from their time of use of Messenger?</t>
  </si>
  <si>
    <t>Method to answer: Hypothesis test for the difference between the mean time of use of Whatsapp versus time of use of Messenger</t>
  </si>
  <si>
    <t>2.1. Before that, we need to know: Are these variables normally distributed?</t>
  </si>
  <si>
    <t>Original dataset</t>
  </si>
  <si>
    <t>Usa WhastApp - tempo (anos)</t>
  </si>
  <si>
    <t>Usa Messenger - tempo (anos)</t>
  </si>
  <si>
    <t>Usa WhatsApp - tempo em anos</t>
  </si>
  <si>
    <t>Usa Messenger - tempo em anos</t>
  </si>
  <si>
    <t>Testes de Normalidade</t>
  </si>
  <si>
    <t>Testes</t>
  </si>
  <si>
    <t>Estatísticas</t>
  </si>
  <si>
    <t>P-valores</t>
  </si>
  <si>
    <t>Anderson - Darling</t>
  </si>
  <si>
    <t>Kolmogorov - Smirnov</t>
  </si>
  <si>
    <t>Shapiro - Wilk</t>
  </si>
  <si>
    <t>Ryan - Joiner</t>
  </si>
  <si>
    <t>All tests prove that the time of use of WhatsApp comes from a normally distributed population.</t>
  </si>
  <si>
    <t>3 out of 4 tests prove that the time of use of Messenger does NOT come from a normally distributed population.</t>
  </si>
  <si>
    <t>We should not trust a test of hypotheses for difference of averages since this would configure the utilization of a parametric test to a nonparametric sample.</t>
  </si>
  <si>
    <t xml:space="preserve">Nevertheless, let us simply trust the Kolmogorov-Smirnov test and do it anyway. </t>
  </si>
  <si>
    <t>2.2. Now, the remaining prerequisite to pursue the test of difference of means is to test for the difference among the variances. Are the variances different?</t>
  </si>
  <si>
    <t>Method: test for the difference of variances in an F distribution.</t>
  </si>
  <si>
    <t>Teste-F: duas amostras para variâncias</t>
  </si>
  <si>
    <t>gl</t>
  </si>
  <si>
    <t>F</t>
  </si>
  <si>
    <t>P(F&lt;=f) uni-caudal</t>
  </si>
  <si>
    <t>F crítico uni-caudal</t>
  </si>
  <si>
    <t>This means that the variances are significantly different. Let us undertake a test of hypotheses for the difference of means in a T distribution assuming different variances, despite how unrecommended the achievement is because of the normality tests results.</t>
  </si>
  <si>
    <t>Teste-t: duas amostras presumindo variâncias diferentes</t>
  </si>
  <si>
    <t>Hipótese da diferença de média</t>
  </si>
  <si>
    <t>Stat t</t>
  </si>
  <si>
    <t>P(T&lt;=t) uni-caudal</t>
  </si>
  <si>
    <t>t crítico uni-caudal</t>
  </si>
  <si>
    <t>P(T&lt;=t) bi-caudal</t>
  </si>
  <si>
    <t>t crítico bi-caudal</t>
  </si>
  <si>
    <t>We may conclude that the means of those variables are not significantly different.</t>
  </si>
  <si>
    <t>Warning: one of the variables was not supposed to be used in such a test (time of use of Messenger is not Normally distributed).</t>
  </si>
  <si>
    <t>We may also conclude by a superficial visual analyses that the distribution of frequency of use of the two apps per week is different. Some participants do not even use Messenger whereas all participants use WhatsApp daily.</t>
  </si>
  <si>
    <t>2. SELF-ASSESSMENT SCALES: MANIKING &amp; LIKERT</t>
  </si>
  <si>
    <t>O quanto gosta do WhatsApp? (LIKERT)</t>
  </si>
  <si>
    <t>O quanto gosta do Messenger? (LIKERT)</t>
  </si>
  <si>
    <t>1. Are the amount of time people answered each category in SAM scales of pleasure and arousal for WhatsApp different?</t>
  </si>
  <si>
    <t>Method: Test of hypotheses for the proportion of each rating category amidst two samples.</t>
  </si>
  <si>
    <t>1.1 Rating category 1 (lowest)</t>
  </si>
  <si>
    <t>1.2 Rating category 2 (second to lowest)</t>
  </si>
  <si>
    <t>1.3 Rating category 3 (third to lowest)</t>
  </si>
  <si>
    <t>1.4 Rating category 4 (medium point)</t>
  </si>
  <si>
    <t>1.5 Rating category 5 (third to highest)</t>
  </si>
  <si>
    <t>1.6 Rating category 6 (second to highest)</t>
  </si>
  <si>
    <t>1.7 Rating category 7 (highest)</t>
  </si>
  <si>
    <t>Resultados - Conjunto de Dados 1 - pleasure</t>
  </si>
  <si>
    <t>Resultados - Conjunto de Dados 2 - arousal</t>
  </si>
  <si>
    <t>We may conclude that the proportions are different for category 1</t>
  </si>
  <si>
    <t>For category 2, the proportions are the same!</t>
  </si>
  <si>
    <t>We may conclude that the proportions are equal (come from the same population) for category 3</t>
  </si>
  <si>
    <t>We may conclude that the proportions are equal (come from the same population) for category 4</t>
  </si>
  <si>
    <t>For category 5, the proportions are the same!</t>
  </si>
  <si>
    <t>We may conclude that the proportions are equal (come from the same population) for category 6</t>
  </si>
  <si>
    <t>This result might be considered ambiguous. Depending on the significance level, we might both reject or accpet the null hypothesis. Let us admit a 10% significance level due to the small sample and say that the proportios are, therefore, significantly different.</t>
  </si>
  <si>
    <t>Orignal dataset</t>
  </si>
  <si>
    <t>Where 1 is the successful trial</t>
  </si>
  <si>
    <t>Where 2 is the successful trial</t>
  </si>
  <si>
    <t>Where 3 is the successful trial</t>
  </si>
  <si>
    <t>Where 4 is the successful trial</t>
  </si>
  <si>
    <t>Where 5 is the successful trial</t>
  </si>
  <si>
    <t>Where 6 is the successful trial</t>
  </si>
  <si>
    <t>Where 7 is the successful trial</t>
  </si>
  <si>
    <t>Pleasure: point chosen</t>
  </si>
  <si>
    <t>Freqüência of people</t>
  </si>
  <si>
    <t>Total</t>
  </si>
  <si>
    <t>Arousal: point chosen</t>
  </si>
  <si>
    <t>Freqüência of participants</t>
  </si>
  <si>
    <t>Código</t>
  </si>
  <si>
    <t>Gênero</t>
  </si>
  <si>
    <t>Nascimento</t>
  </si>
  <si>
    <t>Nascimento - dia</t>
  </si>
  <si>
    <t>Nascimento - mês</t>
  </si>
  <si>
    <t>Nascimento - ano</t>
  </si>
  <si>
    <t>País de origem</t>
  </si>
  <si>
    <t>Cidade de origem</t>
  </si>
  <si>
    <t>Cidade onde mora</t>
  </si>
  <si>
    <t>Profissão</t>
  </si>
  <si>
    <t>Formação</t>
  </si>
  <si>
    <t>Renda Familiar Mensal (R$)</t>
  </si>
  <si>
    <t>Número de dependentes</t>
  </si>
  <si>
    <t>Marca</t>
  </si>
  <si>
    <t>Modelo</t>
  </si>
  <si>
    <t>WhatsApp - usa?</t>
  </si>
  <si>
    <t>Usa WhastApp - frequência (semanal)</t>
  </si>
  <si>
    <t>Não usa WhastApp - já usou antes?</t>
  </si>
  <si>
    <t>Não usa WhastApp - usou antes - tempo (anos)</t>
  </si>
  <si>
    <t>Não usa WhastApp - usou antes - frequência (semanal)</t>
  </si>
  <si>
    <t>Messenger - usa?</t>
  </si>
  <si>
    <t>Usa Messenger - frequência (semanal)</t>
  </si>
  <si>
    <t>Não usa Messenger - já usou antes?</t>
  </si>
  <si>
    <t>Não usa Messenger - usou antes - tempo (anos)</t>
  </si>
  <si>
    <t>Não usa Messenger - usou antes - frequência (semanal)</t>
  </si>
  <si>
    <t>1º gosta+</t>
  </si>
  <si>
    <t>2º gosta+</t>
  </si>
  <si>
    <t>3º gosta+</t>
  </si>
  <si>
    <t>1º odeia+</t>
  </si>
  <si>
    <t>2º odeia+</t>
  </si>
  <si>
    <t>3º odeia+</t>
  </si>
  <si>
    <t>Comentarioa</t>
  </si>
  <si>
    <t>P1</t>
  </si>
  <si>
    <t>Professora Universitária</t>
  </si>
  <si>
    <t>Engenheira</t>
  </si>
  <si>
    <t>Moto Maxx</t>
  </si>
  <si>
    <t>Inbox</t>
  </si>
  <si>
    <t>WhatsApp</t>
  </si>
  <si>
    <t>Itaú</t>
  </si>
  <si>
    <t>Psafe Total</t>
  </si>
  <si>
    <t>OLX</t>
  </si>
  <si>
    <t>AliExpress</t>
  </si>
  <si>
    <t>P2</t>
  </si>
  <si>
    <t>Jornalista</t>
  </si>
  <si>
    <t>6S</t>
  </si>
  <si>
    <t>Instagram</t>
  </si>
  <si>
    <t>Facebook</t>
  </si>
  <si>
    <t>Messenger</t>
  </si>
  <si>
    <t>Gmail</t>
  </si>
  <si>
    <t>Uso para microcoordenação da vida cotidiana (wahtsApp) e tempos vazios (entretenimento)</t>
  </si>
  <si>
    <t>P3</t>
  </si>
  <si>
    <t>Pós doc</t>
  </si>
  <si>
    <t>Microbiologista</t>
  </si>
  <si>
    <t>XT920</t>
  </si>
  <si>
    <t>Whatsapp</t>
  </si>
  <si>
    <t>Skype</t>
  </si>
  <si>
    <t>Youtube</t>
  </si>
  <si>
    <t>Twitter</t>
  </si>
  <si>
    <t>Uso poucos aplicativos no celualr, com mais frequencia aqueles que oferecem serviços como skype e uber. Embora acesse Facebook, nõ tenho como app no celular.</t>
  </si>
  <si>
    <t>P4</t>
  </si>
  <si>
    <t>Estudante</t>
  </si>
  <si>
    <t>Computação</t>
  </si>
  <si>
    <t>4S</t>
  </si>
  <si>
    <t>Jogos</t>
  </si>
  <si>
    <t>Outras redes sociais</t>
  </si>
  <si>
    <t>Uso diariamente para contatos com amigos, passar tempo (oitração) e trabalho, atividades cotidianas (informação,  banco, transporte)</t>
  </si>
  <si>
    <t>P5</t>
  </si>
  <si>
    <t>Funcionário Público</t>
  </si>
  <si>
    <t>Publicitario</t>
  </si>
  <si>
    <t>J2 Galaxy</t>
  </si>
  <si>
    <t>Linkedin</t>
  </si>
  <si>
    <t>O Gmail e WhatsApp são muito uteis para comunicação no cotidiano. O facebook é mais para distração</t>
  </si>
  <si>
    <t>P6</t>
  </si>
  <si>
    <t>Desenvolvedor</t>
  </si>
  <si>
    <t>J3 Galaxy</t>
  </si>
  <si>
    <t>Duolingo</t>
  </si>
  <si>
    <t>Aplicativos que sejam de facil uso e que haja interface que estimule o uso.</t>
  </si>
  <si>
    <t>P7</t>
  </si>
  <si>
    <t>P8</t>
  </si>
  <si>
    <t>Farmacia</t>
  </si>
  <si>
    <t xml:space="preserve"> Moto G 2a Geração</t>
  </si>
  <si>
    <t>Uso bastante e preferencialmente para contato</t>
  </si>
  <si>
    <t>P9</t>
  </si>
  <si>
    <t>J5 Galaxy</t>
  </si>
  <si>
    <t>Dependencia quase que total, sempre verifico face e whatsapp</t>
  </si>
  <si>
    <t>P10</t>
  </si>
  <si>
    <t>Biologa</t>
  </si>
  <si>
    <t>LG, Samsung</t>
  </si>
  <si>
    <t>L5, Samsung S4 mini</t>
  </si>
  <si>
    <t>Snapchat</t>
  </si>
  <si>
    <t>Eu suo diariamente estes aplicativos, pois melhora e facilita minha comunicação com minha familia e amigos</t>
  </si>
  <si>
    <t>P11</t>
  </si>
  <si>
    <t>Quimica</t>
  </si>
  <si>
    <t>MotoG2</t>
  </si>
  <si>
    <t>Telegram</t>
  </si>
  <si>
    <t>Uso muito gmail e wahtsapp para trabalho, e o telegram para minha vida pessoal</t>
  </si>
  <si>
    <t>P12</t>
  </si>
  <si>
    <t>Engenheiro</t>
  </si>
  <si>
    <t>Razdr D3</t>
  </si>
  <si>
    <t>Calendar</t>
  </si>
  <si>
    <t>Não gostos dos apps para socializar , o usico que gosto é wahtsapp. Os outros são para ajudar na minha organização</t>
  </si>
  <si>
    <t>P13</t>
  </si>
  <si>
    <t>Comunicação Social</t>
  </si>
  <si>
    <t>Moto G 1a Geração</t>
  </si>
  <si>
    <t>Bradesco</t>
  </si>
  <si>
    <t>Waze</t>
  </si>
  <si>
    <t>Uber</t>
  </si>
  <si>
    <t>Funcional (comunicação) praticidade (bancos). Waze e Uber são muito uteis, mas pesam muito no processamento do meu celular</t>
  </si>
  <si>
    <t>P14</t>
  </si>
  <si>
    <t>Moto G 4a Geração</t>
  </si>
  <si>
    <t xml:space="preserve">Messenger </t>
  </si>
  <si>
    <t>O intagram tem umainterface melhor e tem sido menos poluido e mais selecionado que o facebook. Linkedin eu so uso/tenho porque todos tem. Eu gosto mesmo do lattes</t>
  </si>
  <si>
    <t>P15</t>
  </si>
  <si>
    <t>Coach</t>
  </si>
  <si>
    <t>Administradora</t>
  </si>
  <si>
    <t xml:space="preserve">Instagram </t>
  </si>
  <si>
    <t>Uso o facebook para questões profissionais e também o whasapp, sendo este ultimo para agendamentos e outrsos assuntos</t>
  </si>
  <si>
    <t>P16</t>
  </si>
  <si>
    <t>Pesquis de Mercado</t>
  </si>
  <si>
    <t>Psicologa</t>
  </si>
  <si>
    <t>6S Plus</t>
  </si>
  <si>
    <t>Adoro, aduda a me conectar com pessoas e noticias (acontecimentos)</t>
  </si>
  <si>
    <t>P17</t>
  </si>
  <si>
    <t>Gosto muito do Instagram. Acho mais interessante que facebook. Whatsapp e gamail, aléms da praticidae são também ferramentas de trabalho</t>
  </si>
  <si>
    <t>P18</t>
  </si>
  <si>
    <t>4G</t>
  </si>
  <si>
    <t>Comunicação rápida e eficaz</t>
  </si>
  <si>
    <t>k</t>
  </si>
  <si>
    <t>P19</t>
  </si>
  <si>
    <t>Tinder</t>
  </si>
  <si>
    <t>Eu gosto muito de whatsapp porque acho que é uma forma como posso comunicar me com minha familia e amigos</t>
  </si>
  <si>
    <t>P20</t>
  </si>
  <si>
    <t>estudante</t>
  </si>
  <si>
    <t>Ingles</t>
  </si>
  <si>
    <t>Uso principalmente aplicativos comunicação</t>
  </si>
  <si>
    <t>Sistema operacional</t>
  </si>
  <si>
    <t>preferem wapp</t>
  </si>
  <si>
    <t>odeiam msg</t>
  </si>
  <si>
    <t>IOS</t>
  </si>
  <si>
    <t>usa whatapps diariamento</t>
  </si>
  <si>
    <t>gostam wapp</t>
  </si>
  <si>
    <t>não gosta msg</t>
  </si>
  <si>
    <t>whatsapp.bmp</t>
  </si>
  <si>
    <t>messenger.bmp</t>
  </si>
  <si>
    <t>usa msgs</t>
  </si>
  <si>
    <t>gpata msn</t>
  </si>
  <si>
    <t>não gosta whapp</t>
  </si>
  <si>
    <t>Aplicativos</t>
  </si>
  <si>
    <t>WhatsApp - B</t>
  </si>
  <si>
    <t>Messenger - B</t>
  </si>
  <si>
    <t>happy01.bmp</t>
  </si>
  <si>
    <t>angry04.bmp</t>
  </si>
  <si>
    <t>WhatsApp - A</t>
  </si>
  <si>
    <t>Android</t>
  </si>
  <si>
    <t>usa msg diariamente</t>
  </si>
  <si>
    <t>nenhum deles</t>
  </si>
  <si>
    <t>SAM</t>
  </si>
  <si>
    <t>CLASSE (pont likert)</t>
  </si>
  <si>
    <t>WhatsApp - Valência</t>
  </si>
  <si>
    <t xml:space="preserve">Messenger  - Valência </t>
  </si>
  <si>
    <t>WhatsApp - Intensidade</t>
  </si>
  <si>
    <t>Messenger  - Intensidade</t>
  </si>
  <si>
    <t>wapp</t>
  </si>
  <si>
    <t>msg</t>
  </si>
  <si>
    <t>AROUSAL COM VALENCIA MESMA FOTO (MULÉ FELIZ)</t>
  </si>
  <si>
    <t>D-IRAP para Whatsapp</t>
  </si>
  <si>
    <t>Eye para Whats</t>
  </si>
  <si>
    <t>Negativo</t>
  </si>
  <si>
    <t>whatapp</t>
  </si>
  <si>
    <t>Legenda</t>
  </si>
  <si>
    <t>Significado</t>
  </si>
  <si>
    <t>Messenger sem cristiano</t>
  </si>
  <si>
    <t>feminino</t>
  </si>
  <si>
    <t>Positivo</t>
  </si>
  <si>
    <t>masculino</t>
  </si>
  <si>
    <t>outro</t>
  </si>
  <si>
    <t>Fundamental incompleto</t>
  </si>
  <si>
    <t>Médio incompleto</t>
  </si>
  <si>
    <t xml:space="preserve"> </t>
  </si>
  <si>
    <t>Messenger - A</t>
  </si>
  <si>
    <t>Médio completo</t>
  </si>
  <si>
    <t>Calmo</t>
  </si>
  <si>
    <t>Superior incompleto</t>
  </si>
  <si>
    <t>Superior completo</t>
  </si>
  <si>
    <t>Mestrado incompleto</t>
  </si>
  <si>
    <t>Mestrado completo</t>
  </si>
  <si>
    <t>Doutorado incompleto</t>
  </si>
  <si>
    <t>Doutorado completo</t>
  </si>
  <si>
    <t>Pós-doutorado completo</t>
  </si>
  <si>
    <t>Excitado</t>
  </si>
  <si>
    <t>Classe</t>
  </si>
  <si>
    <t>até 81 RPC</t>
  </si>
  <si>
    <t>até 162 RPC</t>
  </si>
  <si>
    <t>até 291 RPC</t>
  </si>
  <si>
    <t>até 441 RPC</t>
  </si>
  <si>
    <t>até 641 RPC</t>
  </si>
  <si>
    <t>até 1019 RPC</t>
  </si>
  <si>
    <t>até 2480 RPC</t>
  </si>
  <si>
    <t>acima de 2480 RPC</t>
  </si>
  <si>
    <t>http://g1.globo.com/economia/seu-dinheiro/noticia/2013/08/veja-diferencas-entre-conceitos-que-definem-classes-sociais-no-brasil.html</t>
  </si>
  <si>
    <t>Sim</t>
  </si>
  <si>
    <t xml:space="preserve">Media </t>
  </si>
  <si>
    <t>Não</t>
  </si>
  <si>
    <t>Valencia</t>
  </si>
  <si>
    <t>Usa ou não aplicativos</t>
  </si>
  <si>
    <t>Retirado os participantes P5, P8 e P20</t>
  </si>
  <si>
    <t>Pleasure</t>
  </si>
  <si>
    <t>Arausal</t>
  </si>
  <si>
    <t>Smile feliz - Valência</t>
  </si>
  <si>
    <t>Smile raivoso - Valência</t>
  </si>
  <si>
    <t>Simle feliz - Intensidade</t>
  </si>
  <si>
    <t xml:space="preserve">Smile raivoso - Intensidade </t>
  </si>
  <si>
    <t>Ranking que mais gosta</t>
  </si>
  <si>
    <t>W</t>
  </si>
  <si>
    <t>M</t>
  </si>
  <si>
    <t>r=</t>
  </si>
  <si>
    <t>O quanto gosta do App</t>
  </si>
  <si>
    <t>detesto muito</t>
  </si>
  <si>
    <t>detesto um pouco</t>
  </si>
  <si>
    <t>nem detesto nem gosto</t>
  </si>
  <si>
    <t>gosto um pouco</t>
  </si>
  <si>
    <t>gosto muito</t>
  </si>
  <si>
    <t>D-IRAP par Messenger</t>
  </si>
  <si>
    <t>Eye para Messenger</t>
  </si>
  <si>
    <t>Face feliz - Valência</t>
  </si>
  <si>
    <t>Face raivosa - Valência</t>
  </si>
  <si>
    <t>Face feliz - Intensidade</t>
  </si>
  <si>
    <t>Face raivosa - Intensidade</t>
  </si>
  <si>
    <t>Intesidade</t>
  </si>
  <si>
    <t>p1</t>
  </si>
  <si>
    <t>p2</t>
  </si>
  <si>
    <t>p3</t>
  </si>
  <si>
    <t>p4</t>
  </si>
  <si>
    <t>p5</t>
  </si>
  <si>
    <t>p6</t>
  </si>
  <si>
    <t>p7</t>
  </si>
  <si>
    <t>p8</t>
  </si>
  <si>
    <t>p9</t>
  </si>
  <si>
    <t>p10</t>
  </si>
  <si>
    <t>Alerta</t>
  </si>
  <si>
    <t>p11</t>
  </si>
  <si>
    <t>p12</t>
  </si>
  <si>
    <t>p13</t>
  </si>
  <si>
    <t>p14</t>
  </si>
  <si>
    <t>p15</t>
  </si>
  <si>
    <t>p16</t>
  </si>
  <si>
    <t>p17</t>
  </si>
  <si>
    <t>p18</t>
  </si>
  <si>
    <t>p19</t>
  </si>
  <si>
    <t>p20</t>
  </si>
  <si>
    <t>emoção</t>
  </si>
  <si>
    <t>Conversção para escala positiva/negativa</t>
  </si>
  <si>
    <t>smile x mulés</t>
  </si>
  <si>
    <t>app</t>
  </si>
  <si>
    <t>Participants P5, P8, P20 did not pass training trials</t>
  </si>
  <si>
    <t>Não finalizaram participantes P5, P8, P20</t>
  </si>
  <si>
    <t>Trial-type mean</t>
  </si>
  <si>
    <t>General mean</t>
  </si>
  <si>
    <t>CHECK EACH PARTICIPANT RESULT HENCEFORTH</t>
  </si>
  <si>
    <t>***********************************************************************</t>
  </si>
  <si>
    <t xml:space="preserve">                            IRAP 2012 Program</t>
  </si>
  <si>
    <t xml:space="preserve">  Conceptualised, Designed and Software Written by Dermot Barnes-Holmes</t>
  </si>
  <si>
    <t xml:space="preserve">                   Additions to the 2012 version by Ian Hussey</t>
  </si>
  <si>
    <t xml:space="preserve">                         IRAP Data Summary File</t>
  </si>
  <si>
    <t>IRAP Paramenter Summary</t>
  </si>
  <si>
    <t xml:space="preserve">Participant Name or Code: </t>
  </si>
  <si>
    <t>Sample Stimuli Were Pictures</t>
  </si>
  <si>
    <t>Target Stimuli Were Pictures</t>
  </si>
  <si>
    <t>The Practice and Testing IRAP was Selected</t>
  </si>
  <si>
    <t>The Consistent-First Sequence was Selected</t>
  </si>
  <si>
    <t xml:space="preserve">Number of Test Blocks Selected was: </t>
  </si>
  <si>
    <t xml:space="preserve">Minimum Percent Correct Practice Criterion was: </t>
  </si>
  <si>
    <t xml:space="preserve">Maximum Median Latency Practice Criterion was: </t>
  </si>
  <si>
    <t xml:space="preserve">Maximum Number of Training or Practice Exposures was: </t>
  </si>
  <si>
    <t>Response Latency Feedback was Presented, except on the first pair of Con/Incon Practice Blocks</t>
  </si>
  <si>
    <t>The Trial Type Parameter was Selected</t>
  </si>
  <si>
    <t>Maximum Run of Same Trial Type was</t>
  </si>
  <si>
    <t xml:space="preserve">The consistent responding rule was: </t>
  </si>
  <si>
    <t>Calssifique o WhatsApp de forma POSITIVA (rostos alegres) e Messenger NEGATIVA (rostos raivosos)</t>
  </si>
  <si>
    <t xml:space="preserve">The inconsistent responding rule was: </t>
  </si>
  <si>
    <t>Calssifique o WhatsApp de forma NEGATIVA (rostos raivosos) e Messenger POSITIVA (rostos alegres)</t>
  </si>
  <si>
    <t xml:space="preserve">The Latency Feedback Message presented to participants was: </t>
  </si>
  <si>
    <t>!</t>
  </si>
  <si>
    <t xml:space="preserve">Latency Feedback Delay was: </t>
  </si>
  <si>
    <t xml:space="preserve">The Stimuli used were: </t>
  </si>
  <si>
    <t>Sample 1</t>
  </si>
  <si>
    <t>Sample 2</t>
  </si>
  <si>
    <t>Target 1</t>
  </si>
  <si>
    <t>Target 2</t>
  </si>
  <si>
    <t>happy02.bmp</t>
  </si>
  <si>
    <t>angry03.bmp</t>
  </si>
  <si>
    <t>happy03.bmp</t>
  </si>
  <si>
    <t>happy04.bmp</t>
  </si>
  <si>
    <t>angry01.bmp</t>
  </si>
  <si>
    <t>angry02.bmp</t>
  </si>
  <si>
    <t>Position of Response Options was Set to Fixed</t>
  </si>
  <si>
    <t xml:space="preserve">Left Response Option was: </t>
  </si>
  <si>
    <t xml:space="preserve">Right Response Option was: </t>
  </si>
  <si>
    <t>Output Summary</t>
  </si>
  <si>
    <t>Accuracies and latencies on each block</t>
  </si>
  <si>
    <t>Percent correct (%)</t>
  </si>
  <si>
    <t>Median Latencies (ms)</t>
  </si>
  <si>
    <t xml:space="preserve">Final consistent practice block: </t>
  </si>
  <si>
    <t xml:space="preserve">Final inconsistent practice block: </t>
  </si>
  <si>
    <t xml:space="preserve">First consistent test block: </t>
  </si>
  <si>
    <t xml:space="preserve">First inconsistent test block: </t>
  </si>
  <si>
    <t xml:space="preserve">Second consistent test block: </t>
  </si>
  <si>
    <t xml:space="preserve">Second inconsistent test block: </t>
  </si>
  <si>
    <t xml:space="preserve">Third consistent test block: </t>
  </si>
  <si>
    <t xml:space="preserve">Third inconsistent test block: </t>
  </si>
  <si>
    <t>Dscores</t>
  </si>
  <si>
    <t>Final Practice Block</t>
  </si>
  <si>
    <t>First test block Dscores</t>
  </si>
  <si>
    <t>Second test block Dscores</t>
  </si>
  <si>
    <t>Third test block Dscores</t>
  </si>
  <si>
    <t>Mean Dscores (Test Blocks Only)</t>
  </si>
  <si>
    <t xml:space="preserve">Sample1 Target1, e.g.: </t>
  </si>
  <si>
    <t xml:space="preserve">Sample1 Target2, e.g.: </t>
  </si>
  <si>
    <t xml:space="preserve">Sample2 Target1, e.g.: </t>
  </si>
  <si>
    <t xml:space="preserve">Sample2 Target2, e.g.: </t>
  </si>
  <si>
    <t>Dscores for Odd trials (to calculate split-half reliability)</t>
  </si>
  <si>
    <t>Dscores for Even trials (to calculate split-half reliability)</t>
  </si>
  <si>
    <t>TEMPO EM MILISSEGUNDOS ATÉ O CLIQUE (LATÊNCIA, TEMPO ATÉ SAIR DO TRIAL)</t>
  </si>
  <si>
    <t>alegre 01</t>
  </si>
  <si>
    <t>alegre 02</t>
  </si>
  <si>
    <t>alegre 03</t>
  </si>
  <si>
    <t>alegre 04</t>
  </si>
  <si>
    <t>alegre 05</t>
  </si>
  <si>
    <t>alegre 06</t>
  </si>
  <si>
    <t>alegre 07</t>
  </si>
  <si>
    <t>alegre 08</t>
  </si>
  <si>
    <t>alegre 09</t>
  </si>
  <si>
    <t>alegre 10</t>
  </si>
  <si>
    <t>alegre 11</t>
  </si>
  <si>
    <t>alegre 12</t>
  </si>
  <si>
    <t>alegre 13</t>
  </si>
  <si>
    <t>alegre 14</t>
  </si>
  <si>
    <t>alegre 15</t>
  </si>
  <si>
    <t>alegre 16</t>
  </si>
  <si>
    <t>alegre 17</t>
  </si>
  <si>
    <t>alegre 18</t>
  </si>
  <si>
    <t>alegre 19</t>
  </si>
  <si>
    <t>alegre 20</t>
  </si>
  <si>
    <t>alegre 21</t>
  </si>
  <si>
    <t>alegre 22</t>
  </si>
  <si>
    <t>alegre 23</t>
  </si>
  <si>
    <t>alegre 24</t>
  </si>
  <si>
    <t>raiva 01</t>
  </si>
  <si>
    <t>raiva 02</t>
  </si>
  <si>
    <t>raiva 03</t>
  </si>
  <si>
    <t>raiva 04</t>
  </si>
  <si>
    <t>Idade</t>
  </si>
  <si>
    <t>Genero</t>
  </si>
  <si>
    <t>alegre01</t>
  </si>
  <si>
    <t>alegre02</t>
  </si>
  <si>
    <t>alegre03</t>
  </si>
  <si>
    <t>alegre04</t>
  </si>
  <si>
    <t>alegre05</t>
  </si>
  <si>
    <t>alegre06</t>
  </si>
  <si>
    <t>alegre07</t>
  </si>
  <si>
    <t>alegre08</t>
  </si>
  <si>
    <t>alegre09</t>
  </si>
  <si>
    <t>alegre10</t>
  </si>
  <si>
    <t>alegre11</t>
  </si>
  <si>
    <t>alegre12</t>
  </si>
  <si>
    <t>alegre13</t>
  </si>
  <si>
    <t>alegre14</t>
  </si>
  <si>
    <t>alegre15</t>
  </si>
  <si>
    <t>alegre16</t>
  </si>
  <si>
    <t>alegre17</t>
  </si>
  <si>
    <t>alegre18</t>
  </si>
  <si>
    <t>alegre19</t>
  </si>
  <si>
    <t>alegre20</t>
  </si>
  <si>
    <t>alegre21</t>
  </si>
  <si>
    <t>alegre22</t>
  </si>
  <si>
    <t>alegre23</t>
  </si>
  <si>
    <t>alegre24</t>
  </si>
  <si>
    <t>raiva 05</t>
  </si>
  <si>
    <t>raiva 06</t>
  </si>
  <si>
    <t>raiva 07</t>
  </si>
  <si>
    <t>raiva 08</t>
  </si>
  <si>
    <t>raiva 09</t>
  </si>
  <si>
    <t>raiva 10</t>
  </si>
  <si>
    <t>raiva 11</t>
  </si>
  <si>
    <t>raiva 12</t>
  </si>
  <si>
    <t> </t>
  </si>
  <si>
    <t>raiva 13</t>
  </si>
  <si>
    <t>raiva 14</t>
  </si>
  <si>
    <t>raiva 15</t>
  </si>
  <si>
    <t>raiva 16</t>
  </si>
  <si>
    <t>raiva 17</t>
  </si>
  <si>
    <t>raiva 18</t>
  </si>
  <si>
    <t>raiva 19</t>
  </si>
  <si>
    <t>raiva 20</t>
  </si>
  <si>
    <t>raiva 21</t>
  </si>
  <si>
    <t>raiva 22</t>
  </si>
  <si>
    <t>raiva 23</t>
  </si>
  <si>
    <t>raiva 24</t>
  </si>
  <si>
    <t>raiva01</t>
  </si>
  <si>
    <t>raiva03</t>
  </si>
  <si>
    <t>raiva04</t>
  </si>
  <si>
    <t>raiva05</t>
  </si>
  <si>
    <t>raiva06</t>
  </si>
  <si>
    <t>raiva07</t>
  </si>
  <si>
    <t>raiva08</t>
  </si>
  <si>
    <t>raiva09</t>
  </si>
  <si>
    <t>raiva10</t>
  </si>
  <si>
    <t>raiva11</t>
  </si>
  <si>
    <t>raiva12</t>
  </si>
  <si>
    <t>raiva13</t>
  </si>
  <si>
    <t>raiva14</t>
  </si>
  <si>
    <t>raiva15</t>
  </si>
  <si>
    <t>raiva16</t>
  </si>
  <si>
    <t>raiva17</t>
  </si>
  <si>
    <t>raiva18</t>
  </si>
  <si>
    <t>raiva19</t>
  </si>
  <si>
    <t>raiva20</t>
  </si>
  <si>
    <t>raiva21</t>
  </si>
  <si>
    <t>raiva22</t>
  </si>
  <si>
    <t>raiva23</t>
  </si>
  <si>
    <t>raiva24</t>
  </si>
  <si>
    <t>NUMERO FE FIXAÇÕES</t>
  </si>
  <si>
    <t>FIXAÇÃO = 100MS</t>
  </si>
  <si>
    <t>igual a 0</t>
  </si>
  <si>
    <t>menor que 4</t>
  </si>
  <si>
    <t>maior que 45</t>
  </si>
  <si>
    <t xml:space="preserve">Tempo </t>
  </si>
  <si>
    <t>MEDIAS</t>
  </si>
  <si>
    <t>01happy</t>
  </si>
  <si>
    <t>02happy</t>
  </si>
  <si>
    <t>03happy</t>
  </si>
  <si>
    <t>04happy</t>
  </si>
  <si>
    <t>05happy</t>
  </si>
  <si>
    <t>06happy</t>
  </si>
  <si>
    <t>07happy</t>
  </si>
  <si>
    <t>08happy</t>
  </si>
  <si>
    <t>09happy</t>
  </si>
  <si>
    <t>10happy</t>
  </si>
  <si>
    <t>11happy</t>
  </si>
  <si>
    <t>12happy</t>
  </si>
  <si>
    <t>13happy</t>
  </si>
  <si>
    <t>14happy</t>
  </si>
  <si>
    <t>15happy</t>
  </si>
  <si>
    <t>16happy</t>
  </si>
  <si>
    <t>17happy</t>
  </si>
  <si>
    <t>18happy</t>
  </si>
  <si>
    <t>19happy</t>
  </si>
  <si>
    <t>20happy</t>
  </si>
  <si>
    <t>21happy</t>
  </si>
  <si>
    <t>22happy</t>
  </si>
  <si>
    <t>23happy</t>
  </si>
  <si>
    <t>24happy</t>
  </si>
  <si>
    <t>p01</t>
  </si>
  <si>
    <t>P02</t>
  </si>
  <si>
    <t>p03</t>
  </si>
  <si>
    <t>p04</t>
  </si>
  <si>
    <t>p05</t>
  </si>
  <si>
    <t>p06</t>
  </si>
  <si>
    <t>p07</t>
  </si>
  <si>
    <t>p08</t>
  </si>
  <si>
    <t>p09</t>
  </si>
  <si>
    <t>01angry</t>
  </si>
  <si>
    <t>02angry</t>
  </si>
  <si>
    <t>03angry</t>
  </si>
  <si>
    <t>04angry</t>
  </si>
  <si>
    <t>05angry</t>
  </si>
  <si>
    <t>06angry</t>
  </si>
  <si>
    <t>07angry</t>
  </si>
  <si>
    <t>08angry</t>
  </si>
  <si>
    <t>09angry</t>
  </si>
  <si>
    <t>10angry</t>
  </si>
  <si>
    <t>11angry</t>
  </si>
  <si>
    <t>12angry</t>
  </si>
  <si>
    <t>13angry</t>
  </si>
  <si>
    <t>14angry</t>
  </si>
  <si>
    <t>15angry</t>
  </si>
  <si>
    <t>16angry</t>
  </si>
  <si>
    <t>17angry</t>
  </si>
  <si>
    <t>18angry</t>
  </si>
  <si>
    <t>19angry</t>
  </si>
  <si>
    <t>20angry</t>
  </si>
  <si>
    <t>21angry</t>
  </si>
  <si>
    <t>22angry</t>
  </si>
  <si>
    <t>23angry</t>
  </si>
  <si>
    <t>24angry</t>
  </si>
  <si>
    <t>menor que 3</t>
  </si>
  <si>
    <t>mess 01</t>
  </si>
  <si>
    <t>mess 02</t>
  </si>
  <si>
    <t>mess 03</t>
  </si>
  <si>
    <t>mess 04</t>
  </si>
  <si>
    <t>mess 05</t>
  </si>
  <si>
    <t>mess 06</t>
  </si>
  <si>
    <t>mess 07</t>
  </si>
  <si>
    <t>mess 08</t>
  </si>
  <si>
    <t>mess 09</t>
  </si>
  <si>
    <t>mess 10</t>
  </si>
  <si>
    <t>mess 11</t>
  </si>
  <si>
    <t>mess 12</t>
  </si>
  <si>
    <t>mess 13</t>
  </si>
  <si>
    <t>mess 14</t>
  </si>
  <si>
    <t>mess 15</t>
  </si>
  <si>
    <t>mess 16</t>
  </si>
  <si>
    <t>mess 17</t>
  </si>
  <si>
    <t>mess 18</t>
  </si>
  <si>
    <t>mess 19</t>
  </si>
  <si>
    <t>mess 20</t>
  </si>
  <si>
    <t>mess 21</t>
  </si>
  <si>
    <t>mess 22</t>
  </si>
  <si>
    <t>mess 23</t>
  </si>
  <si>
    <t>mess 24</t>
  </si>
  <si>
    <t>wapp 01</t>
  </si>
  <si>
    <t>wapp 02</t>
  </si>
  <si>
    <t>wapp 03</t>
  </si>
  <si>
    <t>wapp 04</t>
  </si>
  <si>
    <t>wapp 05</t>
  </si>
  <si>
    <t>wapp 06</t>
  </si>
  <si>
    <t>wapp 07</t>
  </si>
  <si>
    <t>wapp 08</t>
  </si>
  <si>
    <t>wapp 09</t>
  </si>
  <si>
    <t>wapp 10</t>
  </si>
  <si>
    <t>wapp 11</t>
  </si>
  <si>
    <t>wapp 12</t>
  </si>
  <si>
    <t>wapp 13</t>
  </si>
  <si>
    <t>wapp 14</t>
  </si>
  <si>
    <t>wapp 15</t>
  </si>
  <si>
    <t>wapp 16</t>
  </si>
  <si>
    <t>wapp 17</t>
  </si>
  <si>
    <t>wapp 18</t>
  </si>
  <si>
    <t>wapp 19</t>
  </si>
  <si>
    <t>wapp 20</t>
  </si>
  <si>
    <t>wapp 21</t>
  </si>
  <si>
    <t>wapp 22</t>
  </si>
  <si>
    <t>wapp 23</t>
  </si>
  <si>
    <t>wapp 24</t>
  </si>
  <si>
    <t>01mess</t>
  </si>
  <si>
    <t>02mess</t>
  </si>
  <si>
    <t>03mess</t>
  </si>
  <si>
    <t>04mess</t>
  </si>
  <si>
    <t>05mess</t>
  </si>
  <si>
    <t>06mess</t>
  </si>
  <si>
    <t>07mess</t>
  </si>
  <si>
    <t>08mess</t>
  </si>
  <si>
    <t>09mess</t>
  </si>
  <si>
    <t>10mess</t>
  </si>
  <si>
    <t>11mess</t>
  </si>
  <si>
    <t>12mess</t>
  </si>
  <si>
    <t>13mess</t>
  </si>
  <si>
    <t>14mess</t>
  </si>
  <si>
    <t>15mess</t>
  </si>
  <si>
    <t>16mess</t>
  </si>
  <si>
    <t>17mess</t>
  </si>
  <si>
    <t>18mess</t>
  </si>
  <si>
    <t>19mess</t>
  </si>
  <si>
    <t>20mess</t>
  </si>
  <si>
    <t>21mess</t>
  </si>
  <si>
    <t>22mess</t>
  </si>
  <si>
    <t>23mess</t>
  </si>
  <si>
    <t>24mess</t>
  </si>
  <si>
    <t>01wapp</t>
  </si>
  <si>
    <t>02wapp</t>
  </si>
  <si>
    <t>03wapp</t>
  </si>
  <si>
    <t>04wapp</t>
  </si>
  <si>
    <t>05wapp</t>
  </si>
  <si>
    <t>06wapp</t>
  </si>
  <si>
    <t>07wapp</t>
  </si>
  <si>
    <t>08wapp</t>
  </si>
  <si>
    <t>09wapp</t>
  </si>
  <si>
    <t>10wapp</t>
  </si>
  <si>
    <t>11wapp</t>
  </si>
  <si>
    <t>12wapp</t>
  </si>
  <si>
    <t>13wapp</t>
  </si>
  <si>
    <t>14wapp</t>
  </si>
  <si>
    <t>15wapp</t>
  </si>
  <si>
    <t>16wapp</t>
  </si>
  <si>
    <t>17wapp</t>
  </si>
  <si>
    <t>18wapp</t>
  </si>
  <si>
    <t>19wapp</t>
  </si>
  <si>
    <t>20wapp</t>
  </si>
  <si>
    <t>21wapp</t>
  </si>
  <si>
    <t>22wapp</t>
  </si>
  <si>
    <t>23wapp</t>
  </si>
  <si>
    <t>24wapp</t>
  </si>
  <si>
    <t>Média de tempo</t>
  </si>
  <si>
    <t>happy01</t>
  </si>
  <si>
    <t>angry01</t>
  </si>
  <si>
    <t>happy02</t>
  </si>
  <si>
    <t>angry02</t>
  </si>
  <si>
    <t>happy03</t>
  </si>
  <si>
    <t>angry03</t>
  </si>
  <si>
    <t>happy04</t>
  </si>
  <si>
    <t>angry04</t>
  </si>
  <si>
    <t>happy05</t>
  </si>
  <si>
    <t>angry05</t>
  </si>
  <si>
    <t>happy06</t>
  </si>
  <si>
    <t>angry06</t>
  </si>
  <si>
    <t>happy07</t>
  </si>
  <si>
    <t>angry07</t>
  </si>
  <si>
    <t>happy08</t>
  </si>
  <si>
    <t>angry08</t>
  </si>
  <si>
    <t>happy09</t>
  </si>
  <si>
    <t>angry09</t>
  </si>
  <si>
    <t>happy10</t>
  </si>
  <si>
    <t>angry10</t>
  </si>
  <si>
    <t>happy11</t>
  </si>
  <si>
    <t>angry11</t>
  </si>
  <si>
    <t>happy12</t>
  </si>
  <si>
    <t>angry12</t>
  </si>
  <si>
    <t>happy13</t>
  </si>
  <si>
    <t>angry13</t>
  </si>
  <si>
    <t>happy14</t>
  </si>
  <si>
    <t>angry14</t>
  </si>
  <si>
    <t>happy15</t>
  </si>
  <si>
    <t>angry15</t>
  </si>
  <si>
    <t>happy16</t>
  </si>
  <si>
    <t>angry16</t>
  </si>
  <si>
    <t>happy17</t>
  </si>
  <si>
    <t>angry17</t>
  </si>
  <si>
    <t>happy18</t>
  </si>
  <si>
    <t>angry18</t>
  </si>
  <si>
    <t>happy19</t>
  </si>
  <si>
    <t>angry19</t>
  </si>
  <si>
    <t>happy20</t>
  </si>
  <si>
    <t>angry20</t>
  </si>
  <si>
    <t>happy21</t>
  </si>
  <si>
    <t>angry21</t>
  </si>
  <si>
    <t>happy22</t>
  </si>
  <si>
    <t>angry22</t>
  </si>
  <si>
    <t>happy23</t>
  </si>
  <si>
    <t>angry23</t>
  </si>
  <si>
    <t>happy24</t>
  </si>
  <si>
    <t>angry24</t>
  </si>
  <si>
    <t>Mess01</t>
  </si>
  <si>
    <t>Wapp01</t>
  </si>
  <si>
    <t>Mess02</t>
  </si>
  <si>
    <t>Wapp02</t>
  </si>
  <si>
    <t>Mess03</t>
  </si>
  <si>
    <t>Wapp03</t>
  </si>
  <si>
    <t>Mess04</t>
  </si>
  <si>
    <t>Wapp04</t>
  </si>
  <si>
    <t>Mess05</t>
  </si>
  <si>
    <t>Wapp05</t>
  </si>
  <si>
    <t>Mess06</t>
  </si>
  <si>
    <t>Wapp06</t>
  </si>
  <si>
    <t>Mess07</t>
  </si>
  <si>
    <t>Wapp07</t>
  </si>
  <si>
    <t>Mess08</t>
  </si>
  <si>
    <t>Wapp08</t>
  </si>
  <si>
    <t>Mess09</t>
  </si>
  <si>
    <t>Wapp09</t>
  </si>
  <si>
    <t>Mess10</t>
  </si>
  <si>
    <t>Wapp10</t>
  </si>
  <si>
    <t>Mess11</t>
  </si>
  <si>
    <t>Wapp11</t>
  </si>
  <si>
    <t>Mess12</t>
  </si>
  <si>
    <t>Wapp12</t>
  </si>
  <si>
    <t>Mess13</t>
  </si>
  <si>
    <t>Wapp13</t>
  </si>
  <si>
    <t>Mess14</t>
  </si>
  <si>
    <t>Wapp14</t>
  </si>
  <si>
    <t>Mess15</t>
  </si>
  <si>
    <t>Wapp15</t>
  </si>
  <si>
    <t>Mess16</t>
  </si>
  <si>
    <t>Wapp16</t>
  </si>
  <si>
    <t>Mess17</t>
  </si>
  <si>
    <t>Wapp17</t>
  </si>
  <si>
    <t>Mess18</t>
  </si>
  <si>
    <t>Wapp18</t>
  </si>
  <si>
    <t>Mess19</t>
  </si>
  <si>
    <t>Wapp19</t>
  </si>
  <si>
    <t>Mess20</t>
  </si>
  <si>
    <t>Wapp20</t>
  </si>
  <si>
    <t>Mess21</t>
  </si>
  <si>
    <t>Wapp21</t>
  </si>
  <si>
    <t>Mess22</t>
  </si>
  <si>
    <t>Wapp22</t>
  </si>
  <si>
    <t>Mess23</t>
  </si>
  <si>
    <t>Wapp23</t>
  </si>
  <si>
    <t>Mess24</t>
  </si>
  <si>
    <t>Wapp24</t>
  </si>
  <si>
    <t>Subject: Name</t>
  </si>
  <si>
    <t>Trial: ID</t>
  </si>
  <si>
    <t>Trial: Sequence</t>
  </si>
  <si>
    <t>Trial: Name</t>
  </si>
  <si>
    <t>Trial: Duration (ms)</t>
  </si>
  <si>
    <t>Trial: Response Correctness</t>
  </si>
  <si>
    <t>Trial: Response</t>
  </si>
  <si>
    <t>Trial: Data Loss (count)</t>
  </si>
  <si>
    <t>Gaze: Fixations (count)</t>
  </si>
  <si>
    <t>Gaze: Fixations (count/s)</t>
  </si>
  <si>
    <t>Gaze: Fixation Duration Mean (ms)</t>
  </si>
  <si>
    <t>Gaze: Average Saccade Length (px)</t>
  </si>
  <si>
    <t>Gaze: Average Saccade Velocity (px/s)</t>
  </si>
  <si>
    <t>Gaze: Fixation Connections Length (px)</t>
  </si>
  <si>
    <t>Gaze: Path velocity (px/s)</t>
  </si>
  <si>
    <t>Gaze: Fixations Until First Click (count)</t>
  </si>
  <si>
    <t>Gaze: Average Gaze Mouse Path Distance (px)</t>
  </si>
  <si>
    <t>Mouse: Fixations (count)</t>
  </si>
  <si>
    <t>Mouse: Fixations (count/s)</t>
  </si>
  <si>
    <t>Mouse: Average Saccade Length (px)</t>
  </si>
  <si>
    <t>Mouse: Average Saccade Velocity (px/s)</t>
  </si>
  <si>
    <t>Mouse: Left Clicks (count)</t>
  </si>
  <si>
    <t>Mouse: Left Clicks (count/s)</t>
  </si>
  <si>
    <t>Mouse: Fixations Until First Click (count)</t>
  </si>
  <si>
    <t>Mouse: Time Until First Click (ms)</t>
  </si>
  <si>
    <t>Mouse: Pathlength (px)</t>
  </si>
  <si>
    <t>Mouse: Path velocity (px/s)</t>
  </si>
  <si>
    <t>Mouse: Fixation/Saccade ratio</t>
  </si>
  <si>
    <t>Mouse: Left (604,112), at any target. Correct response to the slide</t>
  </si>
  <si>
    <t>Mouse: Left (642,98), at any target. Correct response to the slide</t>
  </si>
  <si>
    <t>Mouse: Left (614,125), at any target. Correct response to the slide</t>
  </si>
  <si>
    <t>Mouse: Left (628,138), at any target. Correct response to the slide</t>
  </si>
  <si>
    <t>Mouse: Left (625,138), at any target. Correct response to the slide</t>
  </si>
  <si>
    <t>Mouse: Left (586,125), at any target. Correct response to the slide</t>
  </si>
  <si>
    <t>Mouse: Left (638,134), at any target. Correct response to the slide</t>
  </si>
  <si>
    <t>Mouse: Left (615,119), at any target. Correct response to the slide</t>
  </si>
  <si>
    <t>Mouse: Left (598,121), at any target. Correct response to the slide</t>
  </si>
  <si>
    <t>Mouse: Left (608,133), at any target. Correct response to the slide</t>
  </si>
  <si>
    <t>Mouse: Left (638,117), at any target. Correct response to the slide</t>
  </si>
  <si>
    <t>Mouse: Left (588,106), at any target. Correct response to the slide</t>
  </si>
  <si>
    <t>Mouse: Left (630,138), at any target. Correct response to the slide</t>
  </si>
  <si>
    <t>Mouse: Left (626,131), at any target. Correct response to the slide</t>
  </si>
  <si>
    <t>Mouse: Left (620,136), at any target. Correct response to the slide</t>
  </si>
  <si>
    <t>Mouse: Left (617,127), at any target. Correct response to the slide</t>
  </si>
  <si>
    <t>Mouse: Left (639,140), at any target. Correct response to the slide</t>
  </si>
  <si>
    <t>Mouse: Left (613,112), at any target. Correct response to the slide</t>
  </si>
  <si>
    <t>Mouse: Left (619,119), at any target. Correct response to the slide</t>
  </si>
  <si>
    <t>Mouse: Left (623,116), at any target. Correct response to the slide</t>
  </si>
  <si>
    <t>Mouse: Left (743,122), at any target. Correct response to the slide</t>
  </si>
  <si>
    <t>Mouse: Left (738,120), at any target. Correct response to the slide</t>
  </si>
  <si>
    <t>Mouse: Left (723,146), at any target. Correct response to the slide</t>
  </si>
  <si>
    <t>Mouse: Left (718,139), at any target. Correct response to the slide</t>
  </si>
  <si>
    <t>Mouse: Left (728,103), at any target. Correct response to the slide</t>
  </si>
  <si>
    <t>Mouse: Left (725,118), at any target. Correct response to the slide</t>
  </si>
  <si>
    <t>Mouse: Left (750,131), at any target. Correct response to the slide</t>
  </si>
  <si>
    <t>Mouse: Left (686,98), at any target. Correct response to the slide</t>
  </si>
  <si>
    <t>Mouse: Left (736,103), at any target. Correct response to the slide</t>
  </si>
  <si>
    <t>Mouse: Left (702,105), at any target. Correct response to the slide</t>
  </si>
  <si>
    <t>Mouse: Left (719,126), at any target. Correct response to the slide</t>
  </si>
  <si>
    <t>Mouse: Left (708,110), at any target. Correct response to the slide</t>
  </si>
  <si>
    <t>Mouse: Left (698,134), at any target. Correct response to the slide</t>
  </si>
  <si>
    <t>Mouse: Left (703,94), at any target. Correct response to the slide</t>
  </si>
  <si>
    <t>Mouse: Left (702,138), at any target. Correct response to the slide</t>
  </si>
  <si>
    <t>Mouse: Left (726,135), at any target. Correct response to the slide</t>
  </si>
  <si>
    <t>Mouse: Left (721,124), at any target. Correct response to the slide</t>
  </si>
  <si>
    <t>Mouse: Left (741,128), at any target. Correct response to the slide</t>
  </si>
  <si>
    <t>Mouse: Left (752,118), at any target. Correct response to the slide</t>
  </si>
  <si>
    <t>Mouse: Left (724,122), at any target. Correct response to the slide</t>
  </si>
  <si>
    <t>Mouse: Left (828,115), at any target. Correct response to the slide</t>
  </si>
  <si>
    <t>Mouse: Left (808,124), at any target. Correct response to the slide</t>
  </si>
  <si>
    <t>Mouse: Left (837,114), at any target. Correct response to the slide</t>
  </si>
  <si>
    <t>Mouse: Left (826,138), at any target. Correct response to the slide</t>
  </si>
  <si>
    <t>Mouse: Left (836,123), at any target. Correct response to the slide</t>
  </si>
  <si>
    <t>Mouse: Left (813,140), at any target. Correct response to the slide</t>
  </si>
  <si>
    <t>Mouse: Left (814,122), at any target. Correct response to the slide</t>
  </si>
  <si>
    <t>Mouse: Left (860,139), at any target. Correct response to the slide</t>
  </si>
  <si>
    <t>Mouse: Left (822,132), at any target. Correct response to the slide</t>
  </si>
  <si>
    <t>Mouse: Left (820,121), at any target. Correct response to the slide</t>
  </si>
  <si>
    <t>Mouse: Left (816,135), at any target. Correct response to the slide</t>
  </si>
  <si>
    <t>Mouse: Left (830,129), at any target. Correct response to the slide</t>
  </si>
  <si>
    <t>Mouse: Left (839,136), at any target. Correct response to the slide</t>
  </si>
  <si>
    <t>Mouse: Left (804,123), at any target. Correct response to the slide</t>
  </si>
  <si>
    <t>Mouse: Left (817,125), at any target. Correct response to the slide</t>
  </si>
  <si>
    <t>Mouse: Left (813,129), at any target. Correct response to the slide</t>
  </si>
  <si>
    <t>Mouse: Left (841,123), at any target. Correct response to the slide</t>
  </si>
  <si>
    <t>Mouse: Left (821,126), at any target. Correct response to the slide</t>
  </si>
  <si>
    <t>Mouse: Left (844,146), at any target. Correct response to the slide</t>
  </si>
  <si>
    <t>Mouse: Left (803,126), at any target. Correct response to the slide</t>
  </si>
  <si>
    <t>Mouse: Left (899,130), at any target. Correct response to the slide</t>
  </si>
  <si>
    <t>Mouse: Left (914,128), at any target. Correct response to the slide</t>
  </si>
  <si>
    <t>Mouse: Left (922,114), at any target. Correct response to the slide</t>
  </si>
  <si>
    <t>Mouse: Left (909,139), at any target. Correct response to the slide</t>
  </si>
  <si>
    <t>Mouse: Left (902,141), at any target. Correct response to the slide</t>
  </si>
  <si>
    <t>Mouse: Left (929,121), at any target. Correct response to the slide</t>
  </si>
  <si>
    <t>Mouse: Left (935,122), at any target. Correct response to the slide</t>
  </si>
  <si>
    <t>Mouse: Left (910,108), at any target. Correct response to the slide</t>
  </si>
  <si>
    <t>Mouse: Left (934,110), at any target. Correct response to the slide</t>
  </si>
  <si>
    <t>Mouse: Left (918,112), at any target. Correct response to the slide</t>
  </si>
  <si>
    <t>Mouse: Left (895,137), at any target. Correct response to the slide</t>
  </si>
  <si>
    <t>Mouse: Left (930,118), at any target. Correct response to the slide</t>
  </si>
  <si>
    <t>Mouse: Left (908,141), at any target. Correct response to the slide</t>
  </si>
  <si>
    <t>Mouse: Left (930,111), at any target. Correct response to the slide</t>
  </si>
  <si>
    <t>Mouse: Left (920,101), at any target. Correct response to the slide</t>
  </si>
  <si>
    <t>Mouse: Left (915,140), at any target. Correct response to the slide</t>
  </si>
  <si>
    <t>Mouse: Left (919,134), at any target. Correct response to the slide</t>
  </si>
  <si>
    <t>Mouse: Left (914,122), at any target. Correct response to the slide</t>
  </si>
  <si>
    <t>Mouse: Left (923,130), at any target. Correct response to the slide</t>
  </si>
  <si>
    <t>Mouse: Left (922,135), at any target. Correct response to the slide</t>
  </si>
  <si>
    <t>Mouse: Left (625,247), at any target. Correct response to the slide</t>
  </si>
  <si>
    <t>Mouse: Left (610,260), at any target. Correct response to the slide</t>
  </si>
  <si>
    <t>Mouse: Left (602,238), at any target. Correct response to the slide</t>
  </si>
  <si>
    <t>Mouse: Left (634,260), at any target. Correct response to the slide</t>
  </si>
  <si>
    <t>Mouse: Left (605,233), at any target. Correct response to the slide</t>
  </si>
  <si>
    <t>Mouse: Left (628,218), at any target. Correct response to the slide</t>
  </si>
  <si>
    <t>Mouse: Left (588,222), at any target. Correct response to the slide</t>
  </si>
  <si>
    <t>Mouse: Left (634,244), at any target. Correct response to the slide</t>
  </si>
  <si>
    <t>Mouse: Left (638,263), at any target. Correct response to the slide</t>
  </si>
  <si>
    <t>Mouse: Left (639,254), at any target. Correct response to the slide</t>
  </si>
  <si>
    <t>Mouse: Left (623,258), at any target. Correct response to the slide</t>
  </si>
  <si>
    <t>Mouse: Left (601,236), at any target. Correct response to the slide</t>
  </si>
  <si>
    <t>Mouse: Left (620,250), at any target. Correct response to the slide</t>
  </si>
  <si>
    <t>Mouse: Left (598,246), at any target. Correct response to the slide</t>
  </si>
  <si>
    <t>Mouse: Left (625,249), at any target. Correct response to the slide</t>
  </si>
  <si>
    <t>Mouse: Left (622,250), at any target. Correct response to the slide</t>
  </si>
  <si>
    <t>Mouse: Left (639,239), at any target. Correct response to the slide</t>
  </si>
  <si>
    <t>Mouse: Left (614,234), at any target. Correct response to the slide</t>
  </si>
  <si>
    <t>Mouse: Left (626,238), at any target. Correct response to the slide</t>
  </si>
  <si>
    <t>Mouse: Left (618,255), at any target. Correct response to the slide</t>
  </si>
  <si>
    <t>Mouse: Left (733,252), at any target. Correct response to the slide</t>
  </si>
  <si>
    <t>Mouse: Left (715,233), at any target. Correct response to the slide</t>
  </si>
  <si>
    <t>Mouse: Left (720,249), at any target. Correct response to the slide</t>
  </si>
  <si>
    <t>Mouse: Left (720,254), at any target. Correct response to the slide</t>
  </si>
  <si>
    <t>Mouse: Left (729,263), at any target. Correct response to the slide</t>
  </si>
  <si>
    <t>Mouse: Left (726,234), at any target. Correct response to the slide</t>
  </si>
  <si>
    <t>Mouse: Left (726,230), at any target. Correct response to the slide</t>
  </si>
  <si>
    <t>Mouse: Left (728,241), at any target. Correct response to the slide</t>
  </si>
  <si>
    <t>Mouse: Left (706,243), at any target. Correct response to the slide</t>
  </si>
  <si>
    <t>Mouse: Left (724,262), at any target. Correct response to the slide</t>
  </si>
  <si>
    <t>Mouse: Left (710,247), at any target. Correct response to the slide</t>
  </si>
  <si>
    <t>Mouse: Left (715,269), at any target. Correct response to the slide</t>
  </si>
  <si>
    <t>Mouse: Left (714,258), at any target. Correct response to the slide</t>
  </si>
  <si>
    <t>Mouse: Left (706,230), at any target. Correct response to the slide</t>
  </si>
  <si>
    <t>Mouse: Left (712,218), at any target. Correct response to the slide</t>
  </si>
  <si>
    <t>Mouse: Left (696,226), at any target. Correct response to the slide</t>
  </si>
  <si>
    <t>Mouse: Left (739,234), at any target. Correct response to the slide</t>
  </si>
  <si>
    <t>Mouse: Left (714,229), at any target. Correct response to the slide</t>
  </si>
  <si>
    <t>Mouse: Left (744,276), at any target. Correct response to the slide</t>
  </si>
  <si>
    <t>Mouse: Left (708,263), at any target. Correct response to the slide</t>
  </si>
  <si>
    <t>Mouse: Left (820,237), at any target. Correct response to the slide</t>
  </si>
  <si>
    <t>Mouse: Left (818,277), at any target. Correct response to the slide</t>
  </si>
  <si>
    <t>Mouse: Left (822,208), at any target. Correct response to the slide</t>
  </si>
  <si>
    <t>Mouse: Left (810,244), at any target. Correct response to the slide</t>
  </si>
  <si>
    <t>Mouse: Left (818,222), at any target. Correct response to the slide</t>
  </si>
  <si>
    <t>Mouse: Left (814,226), at any target. Correct response to the slide</t>
  </si>
  <si>
    <t>Mouse: Left (843,256), at any target. Correct response to the slide</t>
  </si>
  <si>
    <t>Mouse: Left (840,237), at any target. Correct response to the slide</t>
  </si>
  <si>
    <t>Mouse: Left (824,242), at any target. Correct response to the slide</t>
  </si>
  <si>
    <t>Mouse: Left (806,260), at any target. Correct response to the slide</t>
  </si>
  <si>
    <t>Mouse: Left (858,234), at any target. Correct response to the slide</t>
  </si>
  <si>
    <t>Mouse: Left (821,247), at any target. Correct response to the slide</t>
  </si>
  <si>
    <t>Mouse: Left (807,241), at any target. Correct response to the slide</t>
  </si>
  <si>
    <t>Mouse: Left (820,248), at any target. Correct response to the slide</t>
  </si>
  <si>
    <t>Mouse: Left (817,266), at any target. Correct response to the slide</t>
  </si>
  <si>
    <t>Mouse: Left (803,235), at any target. Correct response to the slide</t>
  </si>
  <si>
    <t>Mouse: Left (806,280), at any target. Correct response to the slide</t>
  </si>
  <si>
    <t>Mouse: Left (814,234), at any target. Correct response to the slide</t>
  </si>
  <si>
    <t>Mouse: Left (913,220), at any target. Correct response to the slide</t>
  </si>
  <si>
    <t>Mouse: Left (914,263), at any target. Correct response to the slide</t>
  </si>
  <si>
    <t>Mouse: Left (905,242), at any target. Correct response to the slide</t>
  </si>
  <si>
    <t>Mouse: Left (910,256), at any target. Correct response to the slide</t>
  </si>
  <si>
    <t>Mouse: Left (954,254), at any target. Correct response to the slide</t>
  </si>
  <si>
    <t>Mouse: Left (906,256), at any target. Correct response to the slide</t>
  </si>
  <si>
    <t>Mouse: Left (946,234), at any target. Correct response to the slide</t>
  </si>
  <si>
    <t>Mouse: Left (926,247), at any target. Correct response to the slide</t>
  </si>
  <si>
    <t>Mouse: Left (888,258), at any target. Correct response to the slide</t>
  </si>
  <si>
    <t>Mouse: Left (902,262), at any target. Correct response to the slide</t>
  </si>
  <si>
    <t>Mouse: Left (898,223), at any target. Correct response to the slide</t>
  </si>
  <si>
    <t>Mouse: Left (932,266), at any target. Correct response to the slide</t>
  </si>
  <si>
    <t>Mouse: Left (915,251), at any target. Correct response to the slide</t>
  </si>
  <si>
    <t>Mouse: Left (934,257), at any target. Correct response to the slide</t>
  </si>
  <si>
    <t>Mouse: Left (943,242), at any target. Correct response to the slide</t>
  </si>
  <si>
    <t>Mouse: Left (908,214), at any target. Correct response to the slide</t>
  </si>
  <si>
    <t>Mouse: Left (917,271), at any target. Correct response to the slide</t>
  </si>
  <si>
    <t>Mouse: Left (927,268), at any target. Correct response to the slide</t>
  </si>
  <si>
    <t>Mouse: Left (926,266), at any target. Correct response to the slide</t>
  </si>
  <si>
    <t>Mouse: Left (934,254), at any target. Correct response to the slide</t>
  </si>
  <si>
    <t>Mouse: Left (630,389), at any target. Correct response to the slide</t>
  </si>
  <si>
    <t>Mouse: Left (621,370), at any target. Correct response to the slide</t>
  </si>
  <si>
    <t>Mouse: Left (643,361), at any target. Correct response to the slide</t>
  </si>
  <si>
    <t>Mouse: Left (625,371), at any target. Correct response to the slide</t>
  </si>
  <si>
    <t>Mouse: Left (610,349), at any target. Correct response to the slide</t>
  </si>
  <si>
    <t>Mouse: Left (645,355), at any target. Correct response to the slide</t>
  </si>
  <si>
    <t>Mouse: Left (607,351), at any target. Correct response to the slide</t>
  </si>
  <si>
    <t>Mouse: Left (646,389), at any target. Correct response to the slide</t>
  </si>
  <si>
    <t>Mouse: Left (602,367), at any target. Correct response to the slide</t>
  </si>
  <si>
    <t>Mouse: Left (635,364), at any target. Correct response to the slide</t>
  </si>
  <si>
    <t>Mouse: Left (635,355), at any target. Correct response to the slide</t>
  </si>
  <si>
    <t>Mouse: Left (638,368), at any target. Correct response to the slide</t>
  </si>
  <si>
    <t>Mouse: Left (627,382), at any target. Correct response to the slide</t>
  </si>
  <si>
    <t>Mouse: Left (612,369), at any target. Correct response to the slide</t>
  </si>
  <si>
    <t>Mouse: Left (626,358), at any target. Correct response to the slide</t>
  </si>
  <si>
    <t>Mouse: Left (622,374), at any target. Correct response to the slide</t>
  </si>
  <si>
    <t>Mouse: Left (593,351), at any target. Correct response to the slide</t>
  </si>
  <si>
    <t>Mouse: Left (617,362), at any target. Correct response to the slide</t>
  </si>
  <si>
    <t>Mouse: Left (636,351), at any target. Correct response to the slide</t>
  </si>
  <si>
    <t>Mouse: Left (645,382), at any target. Correct response to the slide</t>
  </si>
  <si>
    <t>Mouse: Left (732,382), at any target. Correct response to the slide</t>
  </si>
  <si>
    <t>Mouse: Left (703,382), at any target. Correct response to the slide</t>
  </si>
  <si>
    <t>Mouse: Left (735,366), at any target. Correct response to the slide</t>
  </si>
  <si>
    <t>Mouse: Left (733,366), at any target. Correct response to the slide</t>
  </si>
  <si>
    <t>Mouse: Left (726,372), at any target. Correct response to the slide</t>
  </si>
  <si>
    <t>Mouse: Left (737,363), at any target. Correct response to the slide</t>
  </si>
  <si>
    <t>Mouse: Left (716,362), at any target. Correct response to the slide</t>
  </si>
  <si>
    <t>Mouse: Left (707,383), at any target. Correct response to the slide</t>
  </si>
  <si>
    <t>Mouse: Left (712,358), at any target. Correct response to the slide</t>
  </si>
  <si>
    <t>Mouse: Left (719,356), at any target. Correct response to the slide</t>
  </si>
  <si>
    <t>Mouse: Left (700,334), at any target. Correct response to the slide</t>
  </si>
  <si>
    <t>Mouse: Left (742,359), at any target. Correct response to the slide</t>
  </si>
  <si>
    <t>Mouse: Left (738,370), at any target. Correct response to the slide</t>
  </si>
  <si>
    <t>Mouse: Left (730,388), at any target. Correct response to the slide</t>
  </si>
  <si>
    <t>Mouse: Left (725,366), at any target. Correct response to the slide</t>
  </si>
  <si>
    <t>Mouse: Left (738,382), at any target. Correct response to the slide</t>
  </si>
  <si>
    <t>Mouse: Left (723,357), at any target. Correct response to the slide</t>
  </si>
  <si>
    <t>Mouse: Left (742,366), at any target. Correct response to the slide</t>
  </si>
  <si>
    <t>Mouse: Left (723,365), at any target. Correct response to the slide</t>
  </si>
  <si>
    <t>Mouse: Left (811,373), at any target. Correct response to the slide</t>
  </si>
  <si>
    <t>Mouse: Left (813,390), at any target. Correct response to the slide</t>
  </si>
  <si>
    <t>Mouse: Left (800,385), at any target. Correct response to the slide</t>
  </si>
  <si>
    <t>Mouse: Left (822,379), at any target. Correct response to the slide</t>
  </si>
  <si>
    <t>Mouse: Left (827,382), at any target. Correct response to the slide</t>
  </si>
  <si>
    <t>Mouse: Left (819,369), at any target. Correct response to the slide</t>
  </si>
  <si>
    <t>Mouse: Left (792,346), at any target. Correct response to the slide</t>
  </si>
  <si>
    <t>Mouse: Left (825,394), at any target. Correct response to the slide</t>
  </si>
  <si>
    <t>Mouse: Left (807,402), at any target. Correct response to the slide</t>
  </si>
  <si>
    <t>Mouse: Left (819,394), at any target. Correct response to the slide</t>
  </si>
  <si>
    <t>Mouse: Left (812,390), at any target. Correct response to the slide</t>
  </si>
  <si>
    <t>Mouse: Left (805,372), at any target. Correct response to the slide</t>
  </si>
  <si>
    <t>Mouse: Left (798,391), at any target. Correct response to the slide</t>
  </si>
  <si>
    <t>Mouse: Left (822,363), at any target. Correct response to the slide</t>
  </si>
  <si>
    <t>Mouse: Left (811,345), at any target. Correct response to the slide</t>
  </si>
  <si>
    <t>Mouse: Left (832,384), at any target. Correct response to the slide</t>
  </si>
  <si>
    <t>Mouse: Left (795,373), at any target. Correct response to the slide</t>
  </si>
  <si>
    <t>Mouse: Left (820,367), at any target. Correct response to the slide</t>
  </si>
  <si>
    <t>Mouse: Left (784,402), at any target. Correct response to the slide</t>
  </si>
  <si>
    <t>Mouse: Left (818,367), at any target. Correct response to the slide</t>
  </si>
  <si>
    <t>Mouse: Left (921,382), at any target. Correct response to the slide</t>
  </si>
  <si>
    <t>Mouse: Left (940,330), at any target. Correct response to the slide</t>
  </si>
  <si>
    <t>Mouse: Left (914,380), at any target. Correct response to the slide</t>
  </si>
  <si>
    <t>Mouse: Left (916,378), at any target. Correct response to the slide</t>
  </si>
  <si>
    <t>Mouse: Left (904,376), at any target. Correct response to the slide</t>
  </si>
  <si>
    <t>Mouse: Left (922,345), at any target. Correct response to the slide</t>
  </si>
  <si>
    <t>Mouse: Left (916,367), at any target. Correct response to the slide</t>
  </si>
  <si>
    <t>Mouse: Left (930,379), at any target. Correct response to the slide</t>
  </si>
  <si>
    <t>Mouse: Left (906,362), at any target. Correct response to the slide</t>
  </si>
  <si>
    <t>Mouse: Left (909,362), at any target. Correct response to the slide</t>
  </si>
  <si>
    <t>Mouse: Left (906,382), at any target. Correct response to the slide</t>
  </si>
  <si>
    <t>Mouse: Left (901,390), at any target. Correct response to the slide</t>
  </si>
  <si>
    <t>Mouse: Left (942,383), at any target. Correct response to the slide</t>
  </si>
  <si>
    <t>Mouse: Left (951,374), at any target. Correct response to the slide</t>
  </si>
  <si>
    <t>Mouse: Left (955,352), at any target. Correct response to the slide</t>
  </si>
  <si>
    <t>Mouse: Left (907,350), at any target. Correct response to the slide</t>
  </si>
  <si>
    <t>Mouse: Left (922,370), at any target. Correct response to the slide</t>
  </si>
  <si>
    <t>Mouse: Left (918,362), at any target. Correct response to the slide</t>
  </si>
  <si>
    <t>Mouse: Left (904,374), at any target. Correct response to the slide</t>
  </si>
  <si>
    <t>Mouse: Left (624,493), at any target. Correct response to the slide</t>
  </si>
  <si>
    <t>Mouse: Left (620,494), at any target. Correct response to the slide</t>
  </si>
  <si>
    <t>Mouse: Left (618,479), at any target. Correct response to the slide</t>
  </si>
  <si>
    <t>Mouse: Left (615,469), at any target. Correct response to the slide</t>
  </si>
  <si>
    <t>Mouse: Left (618,506), at any target. Correct response to the slide</t>
  </si>
  <si>
    <t>Mouse: Left (621,490), at any target. Correct response to the slide</t>
  </si>
  <si>
    <t>Mouse: Left (609,498), at any target. Correct response to the slide</t>
  </si>
  <si>
    <t>Mouse: Left (606,483), at any target. Correct response to the slide</t>
  </si>
  <si>
    <t>Mouse: Left (610,451), at any target. Correct response to the slide</t>
  </si>
  <si>
    <t>Mouse: Left (635,483), at any target. Correct response to the slide</t>
  </si>
  <si>
    <t>Mouse: Left (634,470), at any target. Correct response to the slide</t>
  </si>
  <si>
    <t>Mouse: Left (629,478), at any target. Correct response to the slide</t>
  </si>
  <si>
    <t>Mouse: Left (637,494), at any target. Correct response to the slide</t>
  </si>
  <si>
    <t>Mouse: Left (611,470), at any target. Correct response to the slide</t>
  </si>
  <si>
    <t>Mouse: Left (618,490), at any target. Correct response to the slide</t>
  </si>
  <si>
    <t>Mouse: Left (638,483), at any target. Correct response to the slide</t>
  </si>
  <si>
    <t>Mouse: Left (600,462), at any target. Correct response to the slide</t>
  </si>
  <si>
    <t>Mouse: Left (613,489), at any target. Correct response to the slide</t>
  </si>
  <si>
    <t>Mouse: Left (651,466), at any target. Correct response to the slide</t>
  </si>
  <si>
    <t>Mouse: Left (626,491), at any target. Correct response to the slide</t>
  </si>
  <si>
    <t>Mouse: Left (730,497), at any target. Correct response to the slide</t>
  </si>
  <si>
    <t>Mouse: Left (755,458), at any target. Correct response to the slide</t>
  </si>
  <si>
    <t>Mouse: Left (730,507), at any target. Correct response to the slide</t>
  </si>
  <si>
    <t>Mouse: Left (726,467), at any target. Correct response to the slide</t>
  </si>
  <si>
    <t>Mouse: Left (720,471), at any target. Correct response to the slide</t>
  </si>
  <si>
    <t>Mouse: Left (738,470), at any target. Correct response to the slide</t>
  </si>
  <si>
    <t>Mouse: Left (723,478), at any target. Correct response to the slide</t>
  </si>
  <si>
    <t>Mouse: Left (698,473), at any target. Correct response to the slide</t>
  </si>
  <si>
    <t>Mouse: Left (698,497), at any target. Correct response to the slide</t>
  </si>
  <si>
    <t>Mouse: Left (734,482), at any target. Correct response to the slide</t>
  </si>
  <si>
    <t>Mouse: Left (721,475), at any target. Correct response to the slide</t>
  </si>
  <si>
    <t>Mouse: Left (715,479), at any target. Correct response to the slide</t>
  </si>
  <si>
    <t>Mouse: Left (740,462), at any target. Correct response to the slide</t>
  </si>
  <si>
    <t>Mouse: Left (751,486), at any target. Correct response to the slide</t>
  </si>
  <si>
    <t>Mouse: Left (724,490), at any target. Correct response to the slide</t>
  </si>
  <si>
    <t>Mouse: Left (704,494), at any target. Correct response to the slide</t>
  </si>
  <si>
    <t>Mouse: Left (733,462), at any target. Correct response to the slide</t>
  </si>
  <si>
    <t>Mouse: Left (728,464), at any target. Correct response to the slide</t>
  </si>
  <si>
    <t>Mouse: Left (734,462), at any target. Correct response to the slide</t>
  </si>
  <si>
    <t>Mouse: Left (714,467), at any target. Correct response to the slide</t>
  </si>
  <si>
    <t>Mouse: Left (811,487), at any target. Correct response to the slide</t>
  </si>
  <si>
    <t>Mouse: Left (806,492), at any target. Correct response to the slide</t>
  </si>
  <si>
    <t>Mouse: Left (801,488), at any target. Correct response to the slide</t>
  </si>
  <si>
    <t>Mouse: Left (825,476), at any target. Correct response to the slide</t>
  </si>
  <si>
    <t>Mouse: Left (807,502), at any target. Correct response to the slide</t>
  </si>
  <si>
    <t>Mouse: Left (788,471), at any target. Correct response to the slide</t>
  </si>
  <si>
    <t>Mouse: Left (822,477), at any target. Correct response to the slide</t>
  </si>
  <si>
    <t>Mouse: Left (818,499), at any target. Correct response to the slide</t>
  </si>
  <si>
    <t>Mouse: Left (783,486), at any target. Correct response to the slide</t>
  </si>
  <si>
    <t>Mouse: Left (821,469), at any target. Correct response to the slide</t>
  </si>
  <si>
    <t>Mouse: Left (817,459), at any target. Correct response to the slide</t>
  </si>
  <si>
    <t>Mouse: Left (826,491), at any target. Correct response to the slide</t>
  </si>
  <si>
    <t>Mouse: Left (830,470), at any target. Correct response to the slide</t>
  </si>
  <si>
    <t>Mouse: Left (802,467), at any target. Correct response to the slide</t>
  </si>
  <si>
    <t>Mouse: Left (810,488), at any target. Correct response to the slide</t>
  </si>
  <si>
    <t>Mouse: Left (791,470), at any target. Correct response to the slide</t>
  </si>
  <si>
    <t>Mouse: Left (823,489), at any target. Correct response to the slide</t>
  </si>
  <si>
    <t>Mouse: Left (814,478), at any target. Correct response to the slide</t>
  </si>
  <si>
    <t>Mouse: Left (788,473), at any target. Correct response to the slide</t>
  </si>
  <si>
    <t>Mouse: Left (805,507), at any target. Correct response to the slide</t>
  </si>
  <si>
    <t>Mouse: Left (890,492), at any target. Correct response to the slide</t>
  </si>
  <si>
    <t>Mouse: Left (922,461), at any target. Correct response to the slide</t>
  </si>
  <si>
    <t>Mouse: Left (894,485), at any target. Correct response to the slide</t>
  </si>
  <si>
    <t>Mouse: Left (916,490), at any target. Correct response to the slide</t>
  </si>
  <si>
    <t>Mouse: Left (918,489), at any target. Correct response to the slide</t>
  </si>
  <si>
    <t>Mouse: Left (914,508), at any target. Correct response to the slide</t>
  </si>
  <si>
    <t>Mouse: Left (921,474), at any target. Correct response to the slide</t>
  </si>
  <si>
    <t>Mouse: Left (938,510), at any target. Correct response to the slide</t>
  </si>
  <si>
    <t>Mouse: Left (914,487), at any target. Correct response to the slide</t>
  </si>
  <si>
    <t>Mouse: Left (905,473), at any target. Correct response to the slide</t>
  </si>
  <si>
    <t>Mouse: Left (887,468), at any target. Correct response to the slide</t>
  </si>
  <si>
    <t>Mouse: Left (915,460), at any target. Correct response to the slide</t>
  </si>
  <si>
    <t>Mouse: Left (933,486), at any target. Correct response to the slide</t>
  </si>
  <si>
    <t>Mouse: Left (938,476), at any target. Correct response to the slide</t>
  </si>
  <si>
    <t>Mouse: Left (910,478), at any target. Correct response to the slide</t>
  </si>
  <si>
    <t>Mouse: Left (930,473), at any target. Correct response to the slide</t>
  </si>
  <si>
    <t>Mouse: Left (885,477), at any target. Correct response to the slide</t>
  </si>
  <si>
    <t>Mouse: Left (935,478), at any target. Correct response to the slide</t>
  </si>
  <si>
    <t>Mouse: Left (896,462), at any target. Correct response to the slide</t>
  </si>
  <si>
    <t>Mouse: Left (922,486), at any target. Correct response to the slide</t>
  </si>
  <si>
    <t>Mouse: Left (655,618), at any target. Correct response to the slide</t>
  </si>
  <si>
    <t>Mouse: Left (618,592), at any target. Correct response to the slide</t>
  </si>
  <si>
    <t>Mouse: Left (598,601), at any target. Correct response to the slide</t>
  </si>
  <si>
    <t>Mouse: Left (618,598), at any target. Correct response to the slide</t>
  </si>
  <si>
    <t>Mouse: Left (647,610), at any target. Correct response to the slide</t>
  </si>
  <si>
    <t>Mouse: Left (587,598), at any target. Correct response to the slide</t>
  </si>
  <si>
    <t>Mouse: Left (631,614), at any target. Correct response to the slide</t>
  </si>
  <si>
    <t>Mouse: Left (610,574), at any target. Correct response to the slide</t>
  </si>
  <si>
    <t>Mouse: Left (610,578), at any target. Correct response to the slide</t>
  </si>
  <si>
    <t>Mouse: Left (623,594), at any target. Correct response to the slide</t>
  </si>
  <si>
    <t>Mouse: Left (579,609), at any target. Correct response to the slide</t>
  </si>
  <si>
    <t>Mouse: Left (616,575), at any target. Correct response to the slide</t>
  </si>
  <si>
    <t>Mouse: Left (640,589), at any target. Correct response to the slide</t>
  </si>
  <si>
    <t>Mouse: Left (640,575), at any target. Correct response to the slide</t>
  </si>
  <si>
    <t>Mouse: Left (623,609), at any target. Correct response to the slide</t>
  </si>
  <si>
    <t>Mouse: Left (610,594), at any target. Correct response to the slide</t>
  </si>
  <si>
    <t>Mouse: Left (630,596), at any target. Correct response to the slide</t>
  </si>
  <si>
    <t>Mouse: Left (593,587), at any target. Correct response to the slide</t>
  </si>
  <si>
    <t>Mouse: Left (650,614), at any target. Correct response to the slide</t>
  </si>
  <si>
    <t>Mouse: Left (635,595), at any target. Correct response to the slide</t>
  </si>
  <si>
    <t>Mouse: Left (727,588), at any target. Correct response to the slide</t>
  </si>
  <si>
    <t>Mouse: Left (708,602), at any target. Correct response to the slide</t>
  </si>
  <si>
    <t>Mouse: Left (730,621), at any target. Correct response to the slide</t>
  </si>
  <si>
    <t>Mouse: Left (718,585), at any target. Correct response to the slide</t>
  </si>
  <si>
    <t>Mouse: Left (704,630), at any target. Correct response to the slide</t>
  </si>
  <si>
    <t>Mouse: Left (715,584), at any target. Correct response to the slide</t>
  </si>
  <si>
    <t>Mouse: Left (705,602), at any target. Correct response to the slide</t>
  </si>
  <si>
    <t>Mouse: Left (718,586), at any target. Correct response to the slide</t>
  </si>
  <si>
    <t>Mouse: Left (727,605), at any target. Correct response to the slide</t>
  </si>
  <si>
    <t>Mouse: Left (714,598), at any target. Correct response to the slide</t>
  </si>
  <si>
    <t>Mouse: Left (714,586), at any target. Correct response to the slide</t>
  </si>
  <si>
    <t>Mouse: Left (722,589), at any target. Correct response to the slide</t>
  </si>
  <si>
    <t>Mouse: Left (730,584), at any target. Correct response to the slide</t>
  </si>
  <si>
    <t>Mouse: Left (730,611), at any target. Correct response to the slide</t>
  </si>
  <si>
    <t>Mouse: Left (728,623), at any target. Correct response to the slide</t>
  </si>
  <si>
    <t>Mouse: Left (737,599), at any target. Correct response to the slide</t>
  </si>
  <si>
    <t>Mouse: Left (714,605), at any target. Correct response to the slide</t>
  </si>
  <si>
    <t>Mouse: Left (717,570), at any target. Correct response to the slide</t>
  </si>
  <si>
    <t>Mouse: Left (718,563), at any target. Correct response to the slide</t>
  </si>
  <si>
    <t>Mouse: Left (696,605), at any target. Correct response to the slide</t>
  </si>
  <si>
    <t>Mouse: Left (808,576), at any target. Correct response to the slide</t>
  </si>
  <si>
    <t>Mouse: Left (809,592), at any target. Correct response to the slide</t>
  </si>
  <si>
    <t>Mouse: Left (811,611), at any target. Correct response to the slide</t>
  </si>
  <si>
    <t>Mouse: Left (815,594), at any target. Correct response to the slide</t>
  </si>
  <si>
    <t>Mouse: Left (824,614), at any target. Correct response to the slide</t>
  </si>
  <si>
    <t>Mouse: Left (806,610), at any target. Correct response to the slide</t>
  </si>
  <si>
    <t>Mouse: Left (815,635), at any target. Correct response to the slide</t>
  </si>
  <si>
    <t>Mouse: Left (827,616), at any target. Correct response to the slide</t>
  </si>
  <si>
    <t>Mouse: Left (810,617), at any target. Correct response to the slide</t>
  </si>
  <si>
    <t>Mouse: Left (823,615), at any target. Correct response to the slide</t>
  </si>
  <si>
    <t>Mouse: Left (830,609), at any target. Correct response to the slide</t>
  </si>
  <si>
    <t>Mouse: Left (807,578), at any target. Correct response to the slide</t>
  </si>
  <si>
    <t>Mouse: Left (799,598), at any target. Correct response to the slide</t>
  </si>
  <si>
    <t>Mouse: Left (809,583), at any target. Correct response to the slide</t>
  </si>
  <si>
    <t>Mouse: Left (808,578), at any target. Correct response to the slide</t>
  </si>
  <si>
    <t>Mouse: Left (818,581), at any target. Correct response to the slide</t>
  </si>
  <si>
    <t>Mouse: Left (835,618), at any target. Correct response to the slide</t>
  </si>
  <si>
    <t>Mouse: Left (833,591), at any target. Correct response to the slide</t>
  </si>
  <si>
    <t>Mouse: Left (910,590), at any target. Correct response to the slide</t>
  </si>
  <si>
    <t>Mouse: Left (900,593), at any target. Correct response to the slide</t>
  </si>
  <si>
    <t>Mouse: Left (886,581), at any target. Correct response to the slide</t>
  </si>
  <si>
    <t>Mouse: Left (932,598), at any target. Correct response to the slide</t>
  </si>
  <si>
    <t>Mouse: Left (910,595), at any target. Correct response to the slide</t>
  </si>
  <si>
    <t>Mouse: Left (941,572), at any target. Correct response to the slide</t>
  </si>
  <si>
    <t>Mouse: Left (914,602), at any target. Correct response to the slide</t>
  </si>
  <si>
    <t>Mouse: Left (911,590), at any target. Correct response to the slide</t>
  </si>
  <si>
    <t>Mouse: Left (924,586), at any target. Correct response to the slide</t>
  </si>
  <si>
    <t>Mouse: Left (912,610), at any target. Correct response to the slide</t>
  </si>
  <si>
    <t>Mouse: Left (906,573), at any target. Correct response to the slide</t>
  </si>
  <si>
    <t>Mouse: Left (923,609), at any target. Correct response to the slide</t>
  </si>
  <si>
    <t>Mouse: Left (902,598), at any target. Correct response to the slide</t>
  </si>
  <si>
    <t>Mouse: Left (909,601), at any target. Correct response to the slide</t>
  </si>
  <si>
    <t>Mouse: Left (928,636), at any target. Correct response to the slide</t>
  </si>
  <si>
    <t>Mouse: Left (893,579), at any target. Correct response to the slide</t>
  </si>
  <si>
    <t>Mouse: Left (917,598), at any target. Correct response to the slide</t>
  </si>
  <si>
    <t>Mouse: Left (919,567), at any target. Correct response to the slide</t>
  </si>
  <si>
    <t>Mouse: Left (902,584), at any target. Correct response to the slide</t>
  </si>
  <si>
    <t>Mouse: Left (901,580), at any target. Correct response to the slide</t>
  </si>
  <si>
    <t>Mouse: Left (634,730), at any target. Correct response to the slide</t>
  </si>
  <si>
    <t>Mouse: Left (604,713), at any target. Correct response to the slide</t>
  </si>
  <si>
    <t>Mouse: Left (598,733), at any target. Correct response to the slide</t>
  </si>
  <si>
    <t>Mouse: Left (622,717), at any target. Correct response to the slide</t>
  </si>
  <si>
    <t>Mouse: Left (614,730), at any target. Correct response to the slide</t>
  </si>
  <si>
    <t>Mouse: Left (594,736), at any target. Correct response to the slide</t>
  </si>
  <si>
    <t>Mouse: Left (638,736), at any target. Correct response to the slide</t>
  </si>
  <si>
    <t>Mouse: Left (627,720), at any target. Correct response to the slide</t>
  </si>
  <si>
    <t>Mouse: Left (630,723), at any target. Correct response to the slide</t>
  </si>
  <si>
    <t>Mouse: Left (608,713), at any target. Correct response to the slide</t>
  </si>
  <si>
    <t>Mouse: Left (575,701), at any target. Correct response to the slide</t>
  </si>
  <si>
    <t>Mouse: Left (617,712), at any target. Correct response to the slide</t>
  </si>
  <si>
    <t>Mouse: Left (627,708), at any target. Correct response to the slide</t>
  </si>
  <si>
    <t>Mouse: Left (627,733), at any target. Correct response to the slide</t>
  </si>
  <si>
    <t>Mouse: Left (642,715), at any target. Correct response to the slide</t>
  </si>
  <si>
    <t>Mouse: Left (606,691), at any target. Correct response to the slide</t>
  </si>
  <si>
    <t>Mouse: Left (630,720), at any target. Correct response to the slide</t>
  </si>
  <si>
    <t>Mouse: Left (630,727), at any target. Correct response to the slide</t>
  </si>
  <si>
    <t>Mouse: Left (623,684), at any target. Correct response to the slide</t>
  </si>
  <si>
    <t>Mouse: Left (614,738), at any target. Correct response to the slide</t>
  </si>
  <si>
    <t>Mouse: Left (738,717), at any target. Correct response to the slide</t>
  </si>
  <si>
    <t>Mouse: Left (720,706), at any target. Correct response to the slide</t>
  </si>
  <si>
    <t>Mouse: Left (711,706), at any target. Correct response to the slide</t>
  </si>
  <si>
    <t>Mouse: Left (719,706), at any target. Correct response to the slide</t>
  </si>
  <si>
    <t>Mouse: Left (736,718), at any target. Correct response to the slide</t>
  </si>
  <si>
    <t>Mouse: Left (691,740), at any target. Correct response to the slide</t>
  </si>
  <si>
    <t>Mouse: Left (701,728), at any target. Correct response to the slide</t>
  </si>
  <si>
    <t>Mouse: Left (733,702), at any target. Correct response to the slide</t>
  </si>
  <si>
    <t>Mouse: Left (721,722), at any target. Correct response to the slide</t>
  </si>
  <si>
    <t>Mouse: Left (726,715), at any target. Correct response to the slide</t>
  </si>
  <si>
    <t>Mouse: Left (721,725), at any target. Correct response to the slide</t>
  </si>
  <si>
    <t>Mouse: Left (726,689), at any target. Correct response to the slide</t>
  </si>
  <si>
    <t>Mouse: Left (730,710), at any target. Correct response to the slide</t>
  </si>
  <si>
    <t>Mouse: Left (719,734), at any target. Correct response to the slide</t>
  </si>
  <si>
    <t>Mouse: Left (730,733), at any target. Correct response to the slide</t>
  </si>
  <si>
    <t>Mouse: Left (711,724), at any target. Correct response to the slide</t>
  </si>
  <si>
    <t>Mouse: Left (712,699), at any target. Correct response to the slide</t>
  </si>
  <si>
    <t>Mouse: Left (728,723), at any target. Correct response to the slide</t>
  </si>
  <si>
    <t>Mouse: Left (718,744), at any target. Correct response to the slide</t>
  </si>
  <si>
    <t>Mouse: Left (714,736), at any target. Correct response to the slide</t>
  </si>
  <si>
    <t>Mouse: Left (831,756), at any target. Correct response to the slide</t>
  </si>
  <si>
    <t>Mouse: Left (827,736), at any target. Correct response to the slide</t>
  </si>
  <si>
    <t>Mouse: Left (830,735), at any target. Correct response to the slide</t>
  </si>
  <si>
    <t>Mouse: Left (818,736), at any target. Correct response to the slide</t>
  </si>
  <si>
    <t>Mouse: Left (822,726), at any target. Correct response to the slide</t>
  </si>
  <si>
    <t>Mouse: Left (808,703), at any target. Correct response to the slide</t>
  </si>
  <si>
    <t>Mouse: Left (827,730), at any target. Correct response to the slide</t>
  </si>
  <si>
    <t>Mouse: Left (798,714), at any target. Correct response to the slide</t>
  </si>
  <si>
    <t>Mouse: Left (824,704), at any target. Correct response to the slide</t>
  </si>
  <si>
    <t>Mouse: Left (818,702), at any target. Correct response to the slide</t>
  </si>
  <si>
    <t>Mouse: Left (801,697), at any target. Correct response to the slide</t>
  </si>
  <si>
    <t>Mouse: Left (818,690), at any target. Correct response to the slide</t>
  </si>
  <si>
    <t>Mouse: Left (802,692), at any target. Correct response to the slide</t>
  </si>
  <si>
    <t>Mouse: Left (805,724), at any target. Correct response to the slide</t>
  </si>
  <si>
    <t>Mouse: Left (840,703), at any target. Correct response to the slide</t>
  </si>
  <si>
    <t>Mouse: Left (818,738), at any target. Correct response to the slide</t>
  </si>
  <si>
    <t>Mouse: Left (800,734), at any target. Correct response to the slide</t>
  </si>
  <si>
    <t>Mouse: Left (806,718), at any target. Correct response to the slide</t>
  </si>
  <si>
    <t>Mouse: Left (859,751), at any target. Correct response to the slide</t>
  </si>
  <si>
    <t>Mouse: Left (808,714), at any target. Correct response to the slide</t>
  </si>
  <si>
    <t>Mouse: Left (948,746), at any target. Correct response to the slide</t>
  </si>
  <si>
    <t>Mouse: Left (931,684), at any target. Correct response to the slide</t>
  </si>
  <si>
    <t>Mouse: Left (923,723), at any target. Correct response to the slide</t>
  </si>
  <si>
    <t>Mouse: Left (915,699), at any target. Correct response to the slide</t>
  </si>
  <si>
    <t>Mouse: Left (932,742), at any target. Correct response to the slide</t>
  </si>
  <si>
    <t>Mouse: Left (893,738), at any target. Correct response to the slide</t>
  </si>
  <si>
    <t>Mouse: Left (934,732), at any target. Correct response to the slide</t>
  </si>
  <si>
    <t>Mouse: Left (952,745), at any target. Correct response to the slide</t>
  </si>
  <si>
    <t>Mouse: Left (898,698), at any target. Correct response to the slide</t>
  </si>
  <si>
    <t>Mouse: Left (910,702), at any target. Correct response to the slide</t>
  </si>
  <si>
    <t>Mouse: Left (928,718), at any target. Correct response to the slide</t>
  </si>
  <si>
    <t>Mouse: Left (888,723), at any target. Correct response to the slide</t>
  </si>
  <si>
    <t>Mouse: Left (900,694), at any target. Correct response to the slide</t>
  </si>
  <si>
    <t>Mouse: Left (900,726), at any target. Correct response to the slide</t>
  </si>
  <si>
    <t>Mouse: Left (909,714), at any target. Correct response to the slide</t>
  </si>
  <si>
    <t>Mouse: Left (920,712), at any target. Correct response to the slide</t>
  </si>
  <si>
    <t>Mouse: Left (902,728), at any target. Correct response to the slide</t>
  </si>
  <si>
    <t>Mouse: Left (920,702), at any target. Correct response to the slide</t>
  </si>
  <si>
    <t>Mouse: Left (933,718), at any target. Correct response to the slide</t>
  </si>
  <si>
    <t>Mouse: Left (921,729), at any target. Correct response to the slide</t>
  </si>
  <si>
    <t>Mouse: Left (642,154), at any target. Correct response to the slide</t>
  </si>
  <si>
    <t>Mouse: Left (634,98), at any target. Correct response to the slide</t>
  </si>
  <si>
    <t>Mouse: Left (627,142), at any target. Correct response to the slide</t>
  </si>
  <si>
    <t>Mouse: Left (628,130), at any target. Correct response to the slide</t>
  </si>
  <si>
    <t>Mouse: Left (619,132), at any target. Correct response to the slide</t>
  </si>
  <si>
    <t>Mouse: Left (602,111), at any target. Correct response to the slide</t>
  </si>
  <si>
    <t>Mouse: Left (639,102), at any target. Correct response to the slide</t>
  </si>
  <si>
    <t>Mouse: Left (640,110), at any target. Correct response to the slide</t>
  </si>
  <si>
    <t>Mouse: Left (603,125), at any target. Correct response to the slide</t>
  </si>
  <si>
    <t>Mouse: Left (648,126), at any target. Correct response to the slide</t>
  </si>
  <si>
    <t>Mouse: Left (626,134), at any target. Correct response to the slide</t>
  </si>
  <si>
    <t>Mouse: Left (586,110), at any target. Correct response to the slide</t>
  </si>
  <si>
    <t>Mouse: Left (610,118), at any target. Correct response to the slide</t>
  </si>
  <si>
    <t>Mouse: Left (618,108), at any target. Correct response to the slide</t>
  </si>
  <si>
    <t>Mouse: Left (633,120), at any target. Correct response to the slide</t>
  </si>
  <si>
    <t>Mouse: Left (614,126), at any target. Correct response to the slide</t>
  </si>
  <si>
    <t>Mouse: Left (622,97), at any target. Correct response to the slide</t>
  </si>
  <si>
    <t>raiva02</t>
  </si>
  <si>
    <t>Mouse: Left (738,155), at any target. Correct response to the slide</t>
  </si>
  <si>
    <t>Mouse: Left (718,140), at any target. Correct response to the slide</t>
  </si>
  <si>
    <t>Mouse: Left (722,125), at any target. Correct response to the slide</t>
  </si>
  <si>
    <t>Mouse: Left (708,119), at any target. Correct response to the slide</t>
  </si>
  <si>
    <t>Mouse: Left (704,127), at any target. Correct response to the slide</t>
  </si>
  <si>
    <t>Mouse: Left (719,123), at any target. Correct response to the slide</t>
  </si>
  <si>
    <t>Mouse: Left (686,126), at any target. Correct response to the slide</t>
  </si>
  <si>
    <t>Mouse: Left (722,144), at any target. Correct response to the slide</t>
  </si>
  <si>
    <t>Mouse: Left (712,88), at any target. Correct response to the slide</t>
  </si>
  <si>
    <t>Mouse: Left (725,142), at any target. Correct response to the slide</t>
  </si>
  <si>
    <t>Mouse: Left (694,127), at any target. Correct response to the slide</t>
  </si>
  <si>
    <t>Mouse: Left (733,133), at any target. Correct response to the slide</t>
  </si>
  <si>
    <t>Mouse: Left (706,144), at any target. Correct response to the slide</t>
  </si>
  <si>
    <t>Mouse: Left (716,128), at any target. Correct response to the slide</t>
  </si>
  <si>
    <t>Mouse: Left (710,138), at any target. Correct response to the slide</t>
  </si>
  <si>
    <t>Mouse: Left (726,106), at any target. Correct response to the slide</t>
  </si>
  <si>
    <t>Mouse: Left (726,113), at any target. Correct response to the slide</t>
  </si>
  <si>
    <t>Mouse: Left (728,138), at any target. Correct response to the slide</t>
  </si>
  <si>
    <t>Mouse: Left (721,157), at any target. Correct response to the slide</t>
  </si>
  <si>
    <t>Mouse: Left (816,112), at any target. Correct response to the slide</t>
  </si>
  <si>
    <t>Mouse: Left (822,114), at any target. Correct response to the slide</t>
  </si>
  <si>
    <t>Mouse: Left (822,119), at any target. Correct response to the slide</t>
  </si>
  <si>
    <t>Mouse: Left (820,149), at any target. Correct response to the slide</t>
  </si>
  <si>
    <t>Mouse: Left (837,138), at any target. Correct response to the slide</t>
  </si>
  <si>
    <t>Mouse: Left (834,122), at any target. Correct response to the slide</t>
  </si>
  <si>
    <t>Mouse: Left (800,105), at any target. Correct response to the slide</t>
  </si>
  <si>
    <t>Mouse: Left (840,114), at any target. Correct response to the slide</t>
  </si>
  <si>
    <t>Mouse: Left (817,154), at any target. Correct response to the slide</t>
  </si>
  <si>
    <t>Mouse: Left (830,125), at any target. Correct response to the slide</t>
  </si>
  <si>
    <t>Mouse: Left (827,152), at any target. Correct response to the slide</t>
  </si>
  <si>
    <t>Mouse: Left (816,123), at any target. Correct response to the slide</t>
  </si>
  <si>
    <t>Mouse: Left (813,121), at any target. Correct response to the slide</t>
  </si>
  <si>
    <t>Mouse: Left (829,131), at any target. Correct response to the slide</t>
  </si>
  <si>
    <t>Mouse: Left (835,109), at any target. Correct response to the slide</t>
  </si>
  <si>
    <t>Mouse: Left (829,128), at any target. Correct response to the slide</t>
  </si>
  <si>
    <t>Mouse: Left (819,132), at any target. Correct response to the slide</t>
  </si>
  <si>
    <t>Mouse: Left (828,124), at any target. Correct response to the slide</t>
  </si>
  <si>
    <t>Mouse: Left (827,140), at any target. Correct response to the slide</t>
  </si>
  <si>
    <t>Mouse: Left (818,121), at any target. Correct response to the slide</t>
  </si>
  <si>
    <t>Mouse: Left (902,106), at any target. Correct response to the slide</t>
  </si>
  <si>
    <t>Mouse: Left (922,152), at any target. Correct response to the slide</t>
  </si>
  <si>
    <t>Mouse: Left (934,125), at any target. Correct response to the slide</t>
  </si>
  <si>
    <t>Mouse: Left (914,135), at any target. Correct response to the slide</t>
  </si>
  <si>
    <t>Mouse: Left (950,132), at any target. Correct response to the slide</t>
  </si>
  <si>
    <t>Mouse: Left (917,118), at any target. Correct response to the slide</t>
  </si>
  <si>
    <t>Mouse: Left (911,122), at any target. Correct response to the slide</t>
  </si>
  <si>
    <t>Mouse: Left (914,137), at any target. Correct response to the slide</t>
  </si>
  <si>
    <t>Mouse: Left (898,134), at any target. Correct response to the slide</t>
  </si>
  <si>
    <t>Mouse: Left (929,106), at any target. Correct response to the slide</t>
  </si>
  <si>
    <t>Mouse: Left (928,93), at any target. Correct response to the slide</t>
  </si>
  <si>
    <t>Mouse: Left (946,130), at any target. Correct response to the slide</t>
  </si>
  <si>
    <t>Mouse: Left (928,134), at any target. Correct response to the slide</t>
  </si>
  <si>
    <t>Mouse: Left (922,128), at any target. Correct response to the slide</t>
  </si>
  <si>
    <t>Mouse: Left (923,102), at any target. Correct response to the slide</t>
  </si>
  <si>
    <t>Mouse: Left (922,134), at any target. Correct response to the slide</t>
  </si>
  <si>
    <t>Mouse: Left (898,107), at any target. Correct response to the slide</t>
  </si>
  <si>
    <t>Mouse: Left (930,147), at any target. Correct response to the slide</t>
  </si>
  <si>
    <t>Mouse: Left (922,124), at any target. Correct response to the slide</t>
  </si>
  <si>
    <t>Mouse: Left (619,253), at any target. Correct response to the slide</t>
  </si>
  <si>
    <t>Mouse: Left (615,256), at any target. Correct response to the slide</t>
  </si>
  <si>
    <t>Mouse: Left (602,254), at any target. Correct response to the slide</t>
  </si>
  <si>
    <t>Mouse: Left (627,258), at any target. Correct response to the slide</t>
  </si>
  <si>
    <t>Mouse: Left (595,253), at any target. Correct response to the slide</t>
  </si>
  <si>
    <t>Mouse: Left (608,214), at any target. Correct response to the slide</t>
  </si>
  <si>
    <t>Mouse: Left (633,239), at any target. Correct response to the slide</t>
  </si>
  <si>
    <t>Mouse: Left (610,249), at any target. Correct response to the slide</t>
  </si>
  <si>
    <t>Mouse: Left (634,231), at any target. Correct response to the slide</t>
  </si>
  <si>
    <t>Mouse: Left (600,250), at any target. Correct response to the slide</t>
  </si>
  <si>
    <t>Mouse: Left (626,254), at any target. Correct response to the slide</t>
  </si>
  <si>
    <t>Mouse: Left (722,257), at any target. Correct response to the slide</t>
  </si>
  <si>
    <t>Mouse: Left (699,242), at any target. Correct response to the slide</t>
  </si>
  <si>
    <t>Mouse: Left (693,251), at any target. Correct response to the slide</t>
  </si>
  <si>
    <t>Mouse: Left (705,249), at any target. Correct response to the slide</t>
  </si>
  <si>
    <t>Mouse: Left (727,274), at any target. Correct response to the slide</t>
  </si>
  <si>
    <t>Mouse: Left (717,250), at any target. Correct response to the slide</t>
  </si>
  <si>
    <t>Mouse: Left (738,244), at any target. Correct response to the slide</t>
  </si>
  <si>
    <t>Mouse: Left (736,263), at any target. Correct response to the slide</t>
  </si>
  <si>
    <t>Mouse: Left (710,228), at any target. Correct response to the slide</t>
  </si>
  <si>
    <t>Mouse: Left (702,242), at any target. Correct response to the slide</t>
  </si>
  <si>
    <t>Mouse: Left (705,252), at any target. Correct response to the slide</t>
  </si>
  <si>
    <t>Mouse: Left (704,266), at any target. Correct response to the slide</t>
  </si>
  <si>
    <t>Mouse: Left (690,254), at any target. Correct response to the slide</t>
  </si>
  <si>
    <t>Mouse: Left (722,236), at any target. Correct response to the slide</t>
  </si>
  <si>
    <t>Mouse: Left (744,240), at any target. Correct response to the slide</t>
  </si>
  <si>
    <t>Mouse: Left (719,254), at any target. Correct response to the slide</t>
  </si>
  <si>
    <t>Mouse: Left (684,243), at any target. Correct response to the slide</t>
  </si>
  <si>
    <t>Mouse: Left (714,281), at any target. Correct response to the slide</t>
  </si>
  <si>
    <t>Mouse: Left (719,236), at any target. Correct response to the slide</t>
  </si>
  <si>
    <t>Mouse: Left (820,243), at any target. Correct response to the slide</t>
  </si>
  <si>
    <t>Mouse: Left (823,258), at any target. Correct response to the slide</t>
  </si>
  <si>
    <t>Mouse: Left (842,250), at any target. Correct response to the slide</t>
  </si>
  <si>
    <t>Mouse: Left (814,228), at any target. Correct response to the slide</t>
  </si>
  <si>
    <t>Mouse: Left (835,254), at any target. Correct response to the slide</t>
  </si>
  <si>
    <t>Mouse: Left (833,242), at any target. Correct response to the slide</t>
  </si>
  <si>
    <t>Mouse: Left (821,246), at any target. Correct response to the slide</t>
  </si>
  <si>
    <t>Mouse: Left (811,247), at any target. Correct response to the slide</t>
  </si>
  <si>
    <t>Mouse: Left (825,248), at any target. Correct response to the slide</t>
  </si>
  <si>
    <t>Mouse: Left (837,231), at any target. Correct response to the slide</t>
  </si>
  <si>
    <t>Mouse: Left (805,225), at any target. Correct response to the slide</t>
  </si>
  <si>
    <t>Mouse: Left (834,237), at any target. Correct response to the slide</t>
  </si>
  <si>
    <t>Mouse: Left (830,242), at any target. Correct response to the slide</t>
  </si>
  <si>
    <t>Mouse: Left (814,262), at any target. Correct response to the slide</t>
  </si>
  <si>
    <t>Mouse: Left (826,239), at any target. Correct response to the slide</t>
  </si>
  <si>
    <t>Mouse: Left (813,281), at any target. Correct response to the slide</t>
  </si>
  <si>
    <t>Mouse: Left (827,252), at any target. Correct response to the slide</t>
  </si>
  <si>
    <t>Mouse: Left (940,259), at any target. Correct response to the slide</t>
  </si>
  <si>
    <t>Mouse: Left (946,236), at any target. Correct response to the slide</t>
  </si>
  <si>
    <t>Mouse: Left (929,246), at any target. Correct response to the slide</t>
  </si>
  <si>
    <t>Mouse: Left (929,248), at any target. Correct response to the slide</t>
  </si>
  <si>
    <t>Mouse: Left (899,254), at any target. Correct response to the slide</t>
  </si>
  <si>
    <t>Mouse: Left (949,255), at any target. Correct response to the slide</t>
  </si>
  <si>
    <t>Mouse: Left (901,254), at any target. Correct response to the slide</t>
  </si>
  <si>
    <t>Mouse: Left (906,250), at any target. Correct response to the slide</t>
  </si>
  <si>
    <t>Mouse: Left (897,242), at any target. Correct response to the slide</t>
  </si>
  <si>
    <t>Mouse: Left (887,252), at any target. Correct response to the slide</t>
  </si>
  <si>
    <t>Mouse: Left (930,241), at any target. Correct response to the slide</t>
  </si>
  <si>
    <t>Mouse: Left (934,244), at any target. Correct response to the slide</t>
  </si>
  <si>
    <t>Mouse: Left (923,225), at any target. Correct response to the slide</t>
  </si>
  <si>
    <t>Mouse: Left (894,225), at any target. Correct response to the slide</t>
  </si>
  <si>
    <t>Mouse: Left (898,259), at any target. Correct response to the slide</t>
  </si>
  <si>
    <t>Mouse: Left (930,242), at any target. Correct response to the slide</t>
  </si>
  <si>
    <t>Mouse: Left (929,258), at any target. Correct response to the slide</t>
  </si>
  <si>
    <t>Mouse: Left (644,386), at any target. Correct response to the slide</t>
  </si>
  <si>
    <t>Mouse: Left (622,356), at any target. Correct response to the slide</t>
  </si>
  <si>
    <t>Mouse: Left (651,366), at any target. Correct response to the slide</t>
  </si>
  <si>
    <t>Mouse: Left (617,366), at any target. Correct response to the slide</t>
  </si>
  <si>
    <t>Mouse: Left (630,374), at any target. Correct response to the slide</t>
  </si>
  <si>
    <t>Mouse: Left (613,348), at any target. Correct response to the slide</t>
  </si>
  <si>
    <t>Mouse: Left (618,383), at any target. Correct response to the slide</t>
  </si>
  <si>
    <t>Mouse: Left (618,372), at any target. Correct response to the slide</t>
  </si>
  <si>
    <t>Mouse: Left (642,385), at any target. Correct response to the slide</t>
  </si>
  <si>
    <t>Mouse: Left (645,333), at any target. Correct response to the slide</t>
  </si>
  <si>
    <t>Mouse: Left (626,373), at any target. Correct response to the slide</t>
  </si>
  <si>
    <t>Mouse: Left (628,373), at any target. Correct response to the slide</t>
  </si>
  <si>
    <t>Mouse: Left (598,359), at any target. Correct response to the slide</t>
  </si>
  <si>
    <t>Mouse: Left (630,370), at any target. Correct response to the slide</t>
  </si>
  <si>
    <t>Mouse: Left (635,362), at any target. Correct response to the slide</t>
  </si>
  <si>
    <t>Mouse: Left (607,345), at any target. Correct response to the slide</t>
  </si>
  <si>
    <t>Mouse: Left (620,383), at any target. Correct response to the slide</t>
  </si>
  <si>
    <t>Mouse: Left (653,366), at any target. Correct response to the slide</t>
  </si>
  <si>
    <t>Mouse: Left (620,366), at any target. Correct response to the slide</t>
  </si>
  <si>
    <t>Mouse: Left (726,349), at any target. Correct response to the slide</t>
  </si>
  <si>
    <t>Mouse: Left (706,380), at any target. Correct response to the slide</t>
  </si>
  <si>
    <t>Mouse: Left (734,375), at any target. Correct response to the slide</t>
  </si>
  <si>
    <t>Mouse: Left (740,383), at any target. Correct response to the slide</t>
  </si>
  <si>
    <t>Mouse: Left (733,369), at any target. Correct response to the slide</t>
  </si>
  <si>
    <t>Mouse: Left (740,374), at any target. Correct response to the slide</t>
  </si>
  <si>
    <t>Mouse: Left (734,364), at any target. Correct response to the slide</t>
  </si>
  <si>
    <t>Mouse: Left (737,401), at any target. Correct response to the slide</t>
  </si>
  <si>
    <t>Mouse: Left (750,369), at any target. Correct response to the slide</t>
  </si>
  <si>
    <t>Mouse: Left (742,358), at any target. Correct response to the slide</t>
  </si>
  <si>
    <t>Mouse: Left (725,362), at any target. Correct response to the slide</t>
  </si>
  <si>
    <t>Mouse: Left (709,369), at any target. Correct response to the slide</t>
  </si>
  <si>
    <t>Mouse: Left (723,362), at any target. Correct response to the slide</t>
  </si>
  <si>
    <t>Mouse: Left (718,346), at any target. Correct response to the slide</t>
  </si>
  <si>
    <t>Mouse: Left (718,367), at any target. Correct response to the slide</t>
  </si>
  <si>
    <t>Mouse: Left (738,363), at any target. Correct response to the slide</t>
  </si>
  <si>
    <t>Mouse: Left (741,342), at any target. Correct response to the slide</t>
  </si>
  <si>
    <t>Mouse: Left (819,402), at any target. Correct response to the slide</t>
  </si>
  <si>
    <t>Mouse: Left (828,374), at any target. Correct response to the slide</t>
  </si>
  <si>
    <t>Mouse: Left (823,386), at any target. Correct response to the slide</t>
  </si>
  <si>
    <t>Mouse: Left (819,370), at any target. Correct response to the slide</t>
  </si>
  <si>
    <t>Mouse: Left (837,364), at any target. Correct response to the slide</t>
  </si>
  <si>
    <t>Mouse: Left (802,378), at any target. Correct response to the slide</t>
  </si>
  <si>
    <t>Mouse: Left (808,362), at any target. Correct response to the slide</t>
  </si>
  <si>
    <t>Mouse: Left (823,370), at any target. Correct response to the slide</t>
  </si>
  <si>
    <t>Mouse: Left (836,371), at any target. Correct response to the slide</t>
  </si>
  <si>
    <t>Mouse: Left (826,361), at any target. Correct response to the slide</t>
  </si>
  <si>
    <t>Mouse: Left (805,369), at any target. Correct response to the slide</t>
  </si>
  <si>
    <t>Mouse: Left (832,386), at any target. Correct response to the slide</t>
  </si>
  <si>
    <t>Mouse: Left (796,397), at any target. Correct response to the slide</t>
  </si>
  <si>
    <t>Mouse: Left (805,364), at any target. Correct response to the slide</t>
  </si>
  <si>
    <t>Mouse: Left (823,379), at any target. Correct response to the slide</t>
  </si>
  <si>
    <t>Mouse: Left (813,358), at any target. Correct response to the slide</t>
  </si>
  <si>
    <t>Mouse: Left (818,370), at any target. Correct response to the slide</t>
  </si>
  <si>
    <t>Mouse: Left (910,352), at any target. Correct response to the slide</t>
  </si>
  <si>
    <t>Mouse: Left (930,362), at any target. Correct response to the slide</t>
  </si>
  <si>
    <t>Mouse: Left (918,376), at any target. Correct response to the slide</t>
  </si>
  <si>
    <t>Mouse: Left (902,374), at any target. Correct response to the slide</t>
  </si>
  <si>
    <t>Mouse: Left (899,364), at any target. Correct response to the slide</t>
  </si>
  <si>
    <t>Mouse: Left (936,374), at any target. Correct response to the slide</t>
  </si>
  <si>
    <t>Mouse: Left (945,355), at any target. Correct response to the slide</t>
  </si>
  <si>
    <t>Mouse: Left (910,368), at any target. Correct response to the slide</t>
  </si>
  <si>
    <t>Mouse: Left (933,378), at any target. Correct response to the slide</t>
  </si>
  <si>
    <t>Mouse: Left (910,373), at any target. Correct response to the slide</t>
  </si>
  <si>
    <t>Mouse: Left (914,341), at any target. Correct response to the slide</t>
  </si>
  <si>
    <t>Mouse: Left (906,380), at any target. Correct response to the slide</t>
  </si>
  <si>
    <t>Mouse: Left (937,340), at any target. Correct response to the slide</t>
  </si>
  <si>
    <t>Mouse: Left (922,355), at any target. Correct response to the slide</t>
  </si>
  <si>
    <t>Mouse: Left (898,359), at any target. Correct response to the slide</t>
  </si>
  <si>
    <t>Mouse: Left (915,366), at any target. Correct response to the slide</t>
  </si>
  <si>
    <t>Mouse: Left (921,366), at any target. Correct response to the slide</t>
  </si>
  <si>
    <t>Mouse: Left (926,370), at any target. Correct response to the slide</t>
  </si>
  <si>
    <t>Mouse: Left (642,494), at any target. Correct response to the slide</t>
  </si>
  <si>
    <t>Mouse: Left (646,471), at any target. Correct response to the slide</t>
  </si>
  <si>
    <t>Mouse: Left (633,504), at any target. Correct response to the slide</t>
  </si>
  <si>
    <t>Mouse: Left (636,470), at any target. Correct response to the slide</t>
  </si>
  <si>
    <t>Mouse: Left (629,469), at any target. Correct response to the slide</t>
  </si>
  <si>
    <t>Mouse: Left (594,474), at any target. Correct response to the slide</t>
  </si>
  <si>
    <t>Mouse: Left (620,479), at any target. Correct response to the slide</t>
  </si>
  <si>
    <t>Mouse: Left (636,498), at any target. Correct response to the slide</t>
  </si>
  <si>
    <t>Mouse: Left (618,477), at any target. Correct response to the slide</t>
  </si>
  <si>
    <t>Mouse: Left (628,482), at any target. Correct response to the slide</t>
  </si>
  <si>
    <t>Mouse: Left (614,476), at any target. Correct response to the slide</t>
  </si>
  <si>
    <t>Mouse: Left (621,487), at any target. Correct response to the slide</t>
  </si>
  <si>
    <t>Mouse: Left (641,472), at any target. Correct response to the slide</t>
  </si>
  <si>
    <t>Mouse: Left (606,506), at any target. Correct response to the slide</t>
  </si>
  <si>
    <t>Mouse: Left (631,499), at any target. Correct response to the slide</t>
  </si>
  <si>
    <t>Mouse: Left (624,460), at any target. Correct response to the slide</t>
  </si>
  <si>
    <t>Mouse: Left (604,466), at any target. Correct response to the slide</t>
  </si>
  <si>
    <t>Mouse: Left (639,491), at any target. Correct response to the slide</t>
  </si>
  <si>
    <t>Mouse: Left (597,480), at any target. Correct response to the slide</t>
  </si>
  <si>
    <t>Mouse: Left (706,469), at any target. Correct response to the slide</t>
  </si>
  <si>
    <t>Mouse: Left (715,468), at any target. Correct response to the slide</t>
  </si>
  <si>
    <t>Mouse: Left (719,502), at any target. Correct response to the slide</t>
  </si>
  <si>
    <t>Mouse: Left (725,498), at any target. Correct response to the slide</t>
  </si>
  <si>
    <t>Mouse: Left (726,474), at any target. Correct response to the slide</t>
  </si>
  <si>
    <t>Mouse: Left (733,468), at any target. Correct response to the slide</t>
  </si>
  <si>
    <t>Mouse: Left (718,512), at any target. Correct response to the slide</t>
  </si>
  <si>
    <t>Mouse: Left (738,490), at any target. Correct response to the slide</t>
  </si>
  <si>
    <t>Mouse: Left (716,463), at any target. Correct response to the slide</t>
  </si>
  <si>
    <t>Mouse: Left (722,485), at any target. Correct response to the slide</t>
  </si>
  <si>
    <t>Mouse: Left (731,466), at any target. Correct response to the slide</t>
  </si>
  <si>
    <t>Mouse: Left (695,468), at any target. Correct response to the slide</t>
  </si>
  <si>
    <t>Mouse: Left (723,466), at any target. Correct response to the slide</t>
  </si>
  <si>
    <t>Mouse: Left (711,483), at any target. Correct response to the slide</t>
  </si>
  <si>
    <t>Mouse: Left (740,478), at any target. Correct response to the slide</t>
  </si>
  <si>
    <t>Mouse: Left (712,475), at any target. Correct response to the slide</t>
  </si>
  <si>
    <t>Mouse: Left (718,474), at any target. Correct response to the slide</t>
  </si>
  <si>
    <t>Mouse: Left (728,500), at any target. Correct response to the slide</t>
  </si>
  <si>
    <t>Mouse: Left (746,456), at any target. Correct response to the slide</t>
  </si>
  <si>
    <t>Mouse: Left (718,492), at any target. Correct response to the slide</t>
  </si>
  <si>
    <t>Mouse: Left (801,494), at any target. Correct response to the slide</t>
  </si>
  <si>
    <t>Mouse: Left (799,477), at any target. Correct response to the slide</t>
  </si>
  <si>
    <t>Mouse: Left (824,480), at any target. Correct response to the slide</t>
  </si>
  <si>
    <t>Mouse: Left (818,482), at any target. Correct response to the slide</t>
  </si>
  <si>
    <t>Mouse: Left (808,506), at any target. Correct response to the slide</t>
  </si>
  <si>
    <t>Mouse: Left (793,502), at any target. Correct response to the slide</t>
  </si>
  <si>
    <t>Mouse: Left (835,470), at any target. Correct response to the slide</t>
  </si>
  <si>
    <t>Mouse: Left (830,462), at any target. Correct response to the slide</t>
  </si>
  <si>
    <t>Mouse: Left (814,489), at any target. Correct response to the slide</t>
  </si>
  <si>
    <t>Mouse: Left (802,470), at any target. Correct response to the slide</t>
  </si>
  <si>
    <t>Mouse: Left (829,481), at any target. Correct response to the slide</t>
  </si>
  <si>
    <t>Mouse: Left (822,484), at any target. Correct response to the slide</t>
  </si>
  <si>
    <t>Mouse: Left (831,482), at any target. Correct response to the slide</t>
  </si>
  <si>
    <t>Mouse: Left (826,481), at any target. Correct response to the slide</t>
  </si>
  <si>
    <t>Mouse: Left (820,503), at any target. Correct response to the slide</t>
  </si>
  <si>
    <t>Mouse: Left (857,521), at any target. Correct response to the slide</t>
  </si>
  <si>
    <t>Mouse: Left (815,498), at any target. Correct response to the slide</t>
  </si>
  <si>
    <t>Mouse: Left (949,464), at any target. Correct response to the slide</t>
  </si>
  <si>
    <t>Mouse: Left (915,481), at any target. Correct response to the slide</t>
  </si>
  <si>
    <t>Mouse: Left (914,484), at any target. Correct response to the slide</t>
  </si>
  <si>
    <t>Mouse: Left (946,463), at any target. Correct response to the slide</t>
  </si>
  <si>
    <t>Mouse: Left (910,491), at any target. Correct response to the slide</t>
  </si>
  <si>
    <t>Mouse: Left (921,466), at any target. Correct response to the slide</t>
  </si>
  <si>
    <t>Mouse: Left (886,461), at any target. Correct response to the slide</t>
  </si>
  <si>
    <t>Mouse: Left (928,498), at any target. Correct response to the slide</t>
  </si>
  <si>
    <t>Mouse: Left (931,477), at any target. Correct response to the slide</t>
  </si>
  <si>
    <t>Mouse: Left (896,474), at any target. Correct response to the slide</t>
  </si>
  <si>
    <t>Mouse: Left (934,505), at any target. Correct response to the slide</t>
  </si>
  <si>
    <t>Mouse: Left (935,481), at any target. Correct response to the slide</t>
  </si>
  <si>
    <t>Mouse: Left (906,482), at any target. Correct response to the slide</t>
  </si>
  <si>
    <t>Mouse: Left (912,468), at any target. Correct response to the slide</t>
  </si>
  <si>
    <t>Mouse: Left (931,483), at any target. Correct response to the slide</t>
  </si>
  <si>
    <t>Mouse: Left (918,478), at any target. Correct response to the slide</t>
  </si>
  <si>
    <t>Mouse: Left (603,608), at any target. Correct response to the slide</t>
  </si>
  <si>
    <t>Mouse: Left (610,620), at any target. Correct response to the slide</t>
  </si>
  <si>
    <t>Mouse: Left (630,600), at any target. Correct response to the slide</t>
  </si>
  <si>
    <t>Mouse: Left (609,619), at any target. Correct response to the slide</t>
  </si>
  <si>
    <t>Mouse: Left (609,615), at any target. Correct response to the slide</t>
  </si>
  <si>
    <t>Mouse: Left (634,601), at any target. Correct response to the slide</t>
  </si>
  <si>
    <t>Mouse: Left (638,593), at any target. Correct response to the slide</t>
  </si>
  <si>
    <t>Mouse: Left (634,614), at any target. Correct response to the slide</t>
  </si>
  <si>
    <t>Mouse: Left (587,593), at any target. Correct response to the slide</t>
  </si>
  <si>
    <t>Mouse: Left (631,616), at any target. Correct response to the slide</t>
  </si>
  <si>
    <t>Mouse: Left (634,581), at any target. Correct response to the slide</t>
  </si>
  <si>
    <t>Mouse: Left (658,574), at any target. Correct response to the slide</t>
  </si>
  <si>
    <t>Mouse: Left (639,591), at any target. Correct response to the slide</t>
  </si>
  <si>
    <t>Mouse: Left (634,586), at any target. Correct response to the slide</t>
  </si>
  <si>
    <t>Mouse: Left (710,615), at any target. Correct response to the slide</t>
  </si>
  <si>
    <t>Mouse: Left (714,600), at any target. Correct response to the slide</t>
  </si>
  <si>
    <t>Mouse: Left (743,584), at any target. Correct response to the slide</t>
  </si>
  <si>
    <t>Mouse: Left (732,602), at any target. Correct response to the slide</t>
  </si>
  <si>
    <t>Mouse: Left (744,603), at any target. Correct response to the slide</t>
  </si>
  <si>
    <t>Mouse: Left (722,638), at any target. Correct response to the slide</t>
  </si>
  <si>
    <t>Mouse: Left (679,611), at any target. Correct response to the slide</t>
  </si>
  <si>
    <t>Mouse: Left (721,600), at any target. Correct response to the slide</t>
  </si>
  <si>
    <t>Mouse: Left (730,626), at any target. Correct response to the slide</t>
  </si>
  <si>
    <t>Mouse: Left (694,613), at any target. Correct response to the slide</t>
  </si>
  <si>
    <t>Mouse: Left (709,586), at any target. Correct response to the slide</t>
  </si>
  <si>
    <t>Mouse: Left (727,580), at any target. Correct response to the slide</t>
  </si>
  <si>
    <t>Mouse: Left (691,592), at any target. Correct response to the slide</t>
  </si>
  <si>
    <t>Mouse: Left (720,602), at any target. Correct response to the slide</t>
  </si>
  <si>
    <t>Mouse: Left (700,620), at any target. Correct response to the slide</t>
  </si>
  <si>
    <t>Mouse: Left (693,581), at any target. Correct response to the slide</t>
  </si>
  <si>
    <t>Mouse: Left (730,570), at any target. Correct response to the slide</t>
  </si>
  <si>
    <t>Mouse: Left (684,617), at any target. Correct response to the slide</t>
  </si>
  <si>
    <t>Mouse: Left (691,607), at any target. Correct response to the slide</t>
  </si>
  <si>
    <t>Mouse: Left (839,595), at any target. Correct response to the slide</t>
  </si>
  <si>
    <t>Mouse: Left (842,588), at any target. Correct response to the slide</t>
  </si>
  <si>
    <t>Mouse: Left (830,592), at any target. Correct response to the slide</t>
  </si>
  <si>
    <t>Mouse: Left (839,603), at any target. Correct response to the slide</t>
  </si>
  <si>
    <t>Mouse: Left (830,594), at any target. Correct response to the slide</t>
  </si>
  <si>
    <t>Mouse: Left (836,605), at any target. Correct response to the slide</t>
  </si>
  <si>
    <t>Mouse: Left (829,581), at any target. Correct response to the slide</t>
  </si>
  <si>
    <t>Mouse: Left (798,584), at any target. Correct response to the slide</t>
  </si>
  <si>
    <t>Mouse: Left (837,610), at any target. Correct response to the slide</t>
  </si>
  <si>
    <t>Mouse: Left (807,572), at any target. Correct response to the slide</t>
  </si>
  <si>
    <t>Mouse: Left (811,610), at any target. Correct response to the slide</t>
  </si>
  <si>
    <t>Mouse: Left (834,583), at any target. Correct response to the slide</t>
  </si>
  <si>
    <t>Mouse: Left (798,572), at any target. Correct response to the slide</t>
  </si>
  <si>
    <t>Mouse: Left (814,597), at any target. Correct response to the slide</t>
  </si>
  <si>
    <t>Mouse: Left (886,605), at any target. Correct response to the slide</t>
  </si>
  <si>
    <t>Mouse: Left (906,619), at any target. Correct response to the slide</t>
  </si>
  <si>
    <t>Mouse: Left (925,608), at any target. Correct response to the slide</t>
  </si>
  <si>
    <t>Mouse: Left (906,610), at any target. Correct response to the slide</t>
  </si>
  <si>
    <t>Mouse: Left (936,596), at any target. Correct response to the slide</t>
  </si>
  <si>
    <t>Mouse: Left (911,621), at any target. Correct response to the slide</t>
  </si>
  <si>
    <t>Mouse: Left (950,612), at any target. Correct response to the slide</t>
  </si>
  <si>
    <t>Mouse: Left (923,606), at any target. Correct response to the slide</t>
  </si>
  <si>
    <t>Mouse: Left (911,608), at any target. Correct response to the slide</t>
  </si>
  <si>
    <t>Mouse: Left (916,599), at any target. Correct response to the slide</t>
  </si>
  <si>
    <t>Mouse: Left (892,587), at any target. Correct response to the slide</t>
  </si>
  <si>
    <t>Mouse: Left (918,611), at any target. Correct response to the slide</t>
  </si>
  <si>
    <t>Mouse: Left (910,630), at any target. Correct response to the slide</t>
  </si>
  <si>
    <t>Mouse: Left (929,618), at any target. Correct response to the slide</t>
  </si>
  <si>
    <t>Mouse: Left (930,604), at any target. Correct response to the slide</t>
  </si>
  <si>
    <t>Mouse: Left (902,597), at any target. Correct response to the slide</t>
  </si>
  <si>
    <t>Mouse: Left (909,611), at any target. Correct response to the slide</t>
  </si>
  <si>
    <t>Mouse: Left (893,584), at any target. Correct response to the slide</t>
  </si>
  <si>
    <t>Mouse: Left (918,610), at any target. Correct response to the slide</t>
  </si>
  <si>
    <t>Mouse: Left (638,744), at any target. Correct response to the slide</t>
  </si>
  <si>
    <t>Mouse: Left (618,722), at any target. Correct response to the slide</t>
  </si>
  <si>
    <t>Mouse: Left (606,718), at any target. Correct response to the slide</t>
  </si>
  <si>
    <t>Mouse: Left (638,740), at any target. Correct response to the slide</t>
  </si>
  <si>
    <t>Mouse: Left (629,717), at any target. Correct response to the slide</t>
  </si>
  <si>
    <t>Mouse: Left (614,725), at any target. Correct response to the slide</t>
  </si>
  <si>
    <t>Mouse: Left (606,714), at any target. Correct response to the slide</t>
  </si>
  <si>
    <t>Mouse: Left (610,700), at any target. Correct response to the slide</t>
  </si>
  <si>
    <t>Mouse: Left (579,734), at any target. Correct response to the slide</t>
  </si>
  <si>
    <t>Mouse: Left (614,736), at any target. Correct response to the slide</t>
  </si>
  <si>
    <t>Mouse: Left (626,733), at any target. Correct response to the slide</t>
  </si>
  <si>
    <t>Mouse: Left (628,702), at any target. Correct response to the slide</t>
  </si>
  <si>
    <t>Mouse: Left (632,734), at any target. Correct response to the slide</t>
  </si>
  <si>
    <t>Mouse: Left (601,723), at any target. Correct response to the slide</t>
  </si>
  <si>
    <t>Mouse: Left (634,699), at any target. Correct response to the slide</t>
  </si>
  <si>
    <t>Mouse: Left (748,705), at any target. Correct response to the slide</t>
  </si>
  <si>
    <t>Mouse: Left (743,714), at any target. Correct response to the slide</t>
  </si>
  <si>
    <t>Mouse: Left (720,705), at any target. Correct response to the slide</t>
  </si>
  <si>
    <t>Mouse: Left (717,718), at any target. Correct response to the slide</t>
  </si>
  <si>
    <t>Mouse: Left (729,714), at any target. Correct response to the slide</t>
  </si>
  <si>
    <t>Mouse: Left (728,728), at any target. Correct response to the slide</t>
  </si>
  <si>
    <t>Mouse: Left (687,717), at any target. Correct response to the slide</t>
  </si>
  <si>
    <t>Mouse: Left (698,731), at any target. Correct response to the slide</t>
  </si>
  <si>
    <t>Mouse: Left (722,720), at any target. Correct response to the slide</t>
  </si>
  <si>
    <t>Mouse: Left (717,686), at any target. Correct response to the slide</t>
  </si>
  <si>
    <t>Mouse: Left (713,717), at any target. Correct response to the slide</t>
  </si>
  <si>
    <t>Mouse: Left (706,724), at any target. Correct response to the slide</t>
  </si>
  <si>
    <t>Mouse: Left (714,708), at any target. Correct response to the slide</t>
  </si>
  <si>
    <t>Mouse: Left (732,731), at any target. Correct response to the slide</t>
  </si>
  <si>
    <t>Mouse: Left (696,748), at any target. Correct response to the slide</t>
  </si>
  <si>
    <t>Mouse: Left (706,712), at any target. Correct response to the slide</t>
  </si>
  <si>
    <t>Mouse: Left (726,730), at any target. Correct response to the slide</t>
  </si>
  <si>
    <t>Mouse: Left (726,703), at any target. Correct response to the slide</t>
  </si>
  <si>
    <t>Mouse: Left (746,701), at any target. Correct response to the slide</t>
  </si>
  <si>
    <t>Mouse: Left (828,727), at any target. Correct response to the slide</t>
  </si>
  <si>
    <t>Mouse: Left (814,707), at any target. Correct response to the slide</t>
  </si>
  <si>
    <t>Mouse: Left (840,737), at any target. Correct response to the slide</t>
  </si>
  <si>
    <t>Mouse: Left (824,707), at any target. Correct response to the slide</t>
  </si>
  <si>
    <t>Mouse: Left (806,728), at any target. Correct response to the slide</t>
  </si>
  <si>
    <t>Mouse: Left (802,754), at any target. Correct response to the slide</t>
  </si>
  <si>
    <t>Mouse: Left (832,705), at any target. Correct response to the slide</t>
  </si>
  <si>
    <t>Mouse: Left (804,689), at any target. Correct response to the slide</t>
  </si>
  <si>
    <t>Mouse: Left (794,696), at any target. Correct response to the slide</t>
  </si>
  <si>
    <t>Mouse: Left (837,730), at any target. Correct response to the slide</t>
  </si>
  <si>
    <t>Mouse: Left (828,706), at any target. Correct response to the slide</t>
  </si>
  <si>
    <t>Mouse: Left (830,706), at any target. Correct response to the slide</t>
  </si>
  <si>
    <t>Mouse: Left (812,710), at any target. Correct response to the slide</t>
  </si>
  <si>
    <t>Mouse: Left (802,712), at any target. Correct response to the slide</t>
  </si>
  <si>
    <t>Mouse: Left (802,714), at any target. Correct response to the slide</t>
  </si>
  <si>
    <t>Mouse: Left (831,718), at any target. Correct response to the slide</t>
  </si>
  <si>
    <t>Mouse: Left (790,698), at any target. Correct response to the slide</t>
  </si>
  <si>
    <t>Mouse: Left (836,706), at any target. Correct response to the slide</t>
  </si>
  <si>
    <t>Mouse: Left (821,700), at any target. Correct response to the slide</t>
  </si>
  <si>
    <t>Mouse: Left (810,706), at any target. Correct response to the slide</t>
  </si>
  <si>
    <t>Mouse: Left (902,701), at any target. Correct response to the slide</t>
  </si>
  <si>
    <t>Mouse: Left (933,702), at any target. Correct response to the slide</t>
  </si>
  <si>
    <t>Mouse: Left (935,759), at any target. Correct response to the slide</t>
  </si>
  <si>
    <t>Mouse: Left (916,712), at any target. Correct response to the slide</t>
  </si>
  <si>
    <t>Mouse: Left (891,706), at any target. Correct response to the slide</t>
  </si>
  <si>
    <t>Mouse: Left (942,725), at any target. Correct response to the slide</t>
  </si>
  <si>
    <t>Mouse: Left (944,724), at any target. Correct response to the slide</t>
  </si>
  <si>
    <t>Mouse: Left (924,707), at any target. Correct response to the slide</t>
  </si>
  <si>
    <t>Mouse: Left (919,738), at any target. Correct response to the slide</t>
  </si>
  <si>
    <t>Mouse: Left (900,710), at any target. Correct response to the slide</t>
  </si>
  <si>
    <t>Mouse: Left (955,739), at any target. Correct response to the slide</t>
  </si>
  <si>
    <t>Mouse: Left (894,710), at any target. Correct response to the slide</t>
  </si>
  <si>
    <t>Mouse: Left (937,708), at any target. Correct response to the slide</t>
  </si>
  <si>
    <t>Mouse: Left (916,726), at any target. Correct response to the slide</t>
  </si>
  <si>
    <t>Mouse: Left (919,742), at any target. Correct response to the slide</t>
  </si>
  <si>
    <t>Gaze: Fixation Duration Median (ms)</t>
  </si>
  <si>
    <t>Gaze: Fixation/Saccade ratio</t>
  </si>
  <si>
    <t>Gaze: Time To First Fixation in AOI 'Target' (ms)</t>
  </si>
  <si>
    <t>Gaze: Time To Second Fixation in AOI 'Target' (ms)</t>
  </si>
  <si>
    <t>Gaze: AOI 'Target' Fixation Time (ms)</t>
  </si>
  <si>
    <t>Trial: Starting Time (ms)</t>
  </si>
  <si>
    <t>p1b</t>
  </si>
  <si>
    <t>VAMOS FAZER O DIAGRAMA DE DISPERSÃO: LIKERT WSP x ET WSP</t>
  </si>
  <si>
    <t>ESTAMOS TESTANDO A HIPOTESE DAS LIKERTS MSG x WSP TEREM MEDIAS DIFERENTES UHULL</t>
  </si>
  <si>
    <t>LIKERT</t>
  </si>
  <si>
    <t>percentuais da likert</t>
  </si>
  <si>
    <t>WSP</t>
  </si>
  <si>
    <t>MSG</t>
  </si>
  <si>
    <t>NA</t>
  </si>
  <si>
    <t>geral</t>
  </si>
  <si>
    <t>PREFER WSP</t>
  </si>
  <si>
    <t>prefer msg</t>
  </si>
  <si>
    <t>whatsapp.bmp x happy.bmp</t>
  </si>
  <si>
    <t>Mean ET WSP</t>
  </si>
  <si>
    <t xml:space="preserve">ET médio WSP </t>
  </si>
  <si>
    <t>RESUMO DOS RESULTADOS</t>
  </si>
  <si>
    <t>Estatística de regressão</t>
  </si>
  <si>
    <t>R múltiplo</t>
  </si>
  <si>
    <t>R-Quadrado</t>
  </si>
  <si>
    <t>R-quadrado ajustado</t>
  </si>
  <si>
    <t>ANOVA</t>
  </si>
  <si>
    <t>Regressão</t>
  </si>
  <si>
    <t>Resíduo</t>
  </si>
  <si>
    <t>Interseção</t>
  </si>
  <si>
    <t>SQ</t>
  </si>
  <si>
    <t>MQ</t>
  </si>
  <si>
    <t>F de significação</t>
  </si>
  <si>
    <t>Coeficientes</t>
  </si>
  <si>
    <t>valor-P</t>
  </si>
  <si>
    <t>95% inferiores</t>
  </si>
  <si>
    <t>95% superiores</t>
  </si>
  <si>
    <t>Inferior 95,0%</t>
  </si>
  <si>
    <t>Superior 95,0%</t>
  </si>
  <si>
    <t>RESULTADOS DE RESÍDUOS</t>
  </si>
  <si>
    <t>Observação</t>
  </si>
  <si>
    <t>Previsto(a) Idade - anos</t>
  </si>
  <si>
    <t>Resíduos</t>
  </si>
  <si>
    <t>Resíduos padrão</t>
  </si>
  <si>
    <t>RESULTADOS DE PROBABILIDADE</t>
  </si>
  <si>
    <t>Percentil</t>
  </si>
  <si>
    <t>WSP ET med</t>
  </si>
  <si>
    <t>MSG ET med</t>
  </si>
  <si>
    <t>Teste-t: duas amostras presumindo variâncias equivalentes</t>
  </si>
  <si>
    <t>Variância agrupada</t>
  </si>
  <si>
    <t>Teste-t: duas amostras em par para médias</t>
  </si>
  <si>
    <t xml:space="preserve">Correlação de Pearson </t>
  </si>
  <si>
    <t>Teste de Hipótese: média = 0</t>
  </si>
  <si>
    <t>Trial-type 1</t>
  </si>
  <si>
    <t>Trial-type 2</t>
  </si>
  <si>
    <t>Trial-type 3</t>
  </si>
  <si>
    <t>Trial-type 4</t>
  </si>
  <si>
    <t>Valor da média sob H0</t>
  </si>
  <si>
    <t>Trial-type SD</t>
  </si>
  <si>
    <t>Médias</t>
  </si>
  <si>
    <t>DPs</t>
  </si>
  <si>
    <t>Conclusão</t>
  </si>
  <si>
    <t>é significativamente diferente de zero</t>
  </si>
  <si>
    <t>é significativamente igual a zero</t>
  </si>
  <si>
    <t>é diferente de zero a um nível de significência de 10%, então é mais seguro assumir um nível menor e concluir que é igual a zero.</t>
  </si>
  <si>
    <t>WHATSAPP</t>
  </si>
  <si>
    <t>MESSENGER</t>
  </si>
  <si>
    <t>WPP</t>
  </si>
  <si>
    <t>MÉDIA</t>
  </si>
  <si>
    <t>DP</t>
  </si>
  <si>
    <t>General</t>
  </si>
  <si>
    <t>likert wpp</t>
  </si>
  <si>
    <t>likert msg</t>
  </si>
  <si>
    <t>VALENCIA</t>
  </si>
  <si>
    <t>AROUSAL</t>
  </si>
  <si>
    <t>COMPARANDO O COMBINADO POR FORMULA</t>
  </si>
  <si>
    <t>DESVIO PADRAO</t>
  </si>
  <si>
    <t>D IRAP WPP</t>
  </si>
  <si>
    <t>MEDIA uso MSG</t>
  </si>
  <si>
    <t>MEDIA uso WPP</t>
  </si>
  <si>
    <t>D IRAP MSG</t>
  </si>
  <si>
    <t>CORREL</t>
  </si>
  <si>
    <t>Previsto(a) MEDIA uso WPP</t>
  </si>
  <si>
    <t>Previsto(a) MEDIA uso MSG</t>
  </si>
  <si>
    <t>i</t>
  </si>
  <si>
    <t>TT1</t>
  </si>
  <si>
    <t>TT2</t>
  </si>
  <si>
    <t>TT3</t>
  </si>
  <si>
    <t>TT4</t>
  </si>
  <si>
    <t>View(analyses_expA_v4_5)</t>
  </si>
  <si>
    <t>&gt; shapiro.test(analyses_expA_v4_5$TT1)</t>
  </si>
  <si>
    <t xml:space="preserve">        Shapiro-Wilk normality test</t>
  </si>
  <si>
    <t>data:  analyses_expA_v4_5$TT1</t>
  </si>
  <si>
    <t>W = 0.97412, p-value = 0.8857</t>
  </si>
  <si>
    <t>&gt; shapiro.test(analyses_expA_v4_5$TT2)</t>
  </si>
  <si>
    <t>data:  analyses_expA_v4_5$TT2</t>
  </si>
  <si>
    <t>W = 0.9813, p-value = 0.968</t>
  </si>
  <si>
    <t>&gt; shapiro.test(analyses_expA_v4_5$TT3)</t>
  </si>
  <si>
    <t>data:  analyses_expA_v4_5$TT3</t>
  </si>
  <si>
    <t>W = 0.95674, p-value = 0.5713</t>
  </si>
  <si>
    <t>&gt; shapiro.test(analyses_expA_v4_5$TT4)</t>
  </si>
  <si>
    <t>data:  analyses_expA_v4_5$TT4</t>
  </si>
  <si>
    <t>W = 0.96849, p-value = 0.7915</t>
  </si>
  <si>
    <t>However, we should actually only trust the descriptive statistics, since this test is going to be untrustworthy. Thus, looking at the means we see that they are quite close to each other, despite the different variances.</t>
  </si>
  <si>
    <t>WPP Conversão</t>
  </si>
  <si>
    <t>MSG Conversão</t>
  </si>
  <si>
    <t>Likert WhatsApp</t>
  </si>
  <si>
    <t>Likert Messenger</t>
  </si>
  <si>
    <t>1º gosta+ WPP</t>
  </si>
  <si>
    <t>2º gosta+ WPP</t>
  </si>
  <si>
    <t>3º gosta+ WPP</t>
  </si>
  <si>
    <t>1º odeia+ WPP</t>
  </si>
  <si>
    <t>2º odeia+ WPP</t>
  </si>
  <si>
    <t>3º odeia+ WPP</t>
  </si>
  <si>
    <t>1º gosta+ MSG</t>
  </si>
  <si>
    <t>2º gosta+ MSG</t>
  </si>
  <si>
    <t>3º gosta+ MSG</t>
  </si>
  <si>
    <t>1º odeia+ MSG</t>
  </si>
  <si>
    <t>2º odeia+ MSG</t>
  </si>
  <si>
    <t>3º odeia+ MSG</t>
  </si>
  <si>
    <t>Ranking final WPP</t>
  </si>
  <si>
    <t>Ranking final MSG</t>
  </si>
  <si>
    <t>WPP happy TT1</t>
  </si>
  <si>
    <t>WPP angry TT2</t>
  </si>
  <si>
    <t>MSG happy TT3</t>
  </si>
  <si>
    <t>MSG angry TT4</t>
  </si>
  <si>
    <t>WPP Trials</t>
  </si>
  <si>
    <t>Dp</t>
  </si>
  <si>
    <t>MSG Trials</t>
  </si>
  <si>
    <t>WPP TT1and2</t>
  </si>
  <si>
    <t>MSG TT3and4</t>
  </si>
  <si>
    <t>0.9606</t>
  </si>
  <si>
    <t xml:space="preserve"> 0.0013</t>
  </si>
  <si>
    <t>0.968</t>
  </si>
  <si>
    <t>Relação 1: WPP Feliz</t>
  </si>
  <si>
    <t>Relação 2: WPP Puto</t>
  </si>
  <si>
    <t>Relação 3: MSG Feliz</t>
  </si>
  <si>
    <t>Relação 3: MSG Puto</t>
  </si>
  <si>
    <t>Previsto(a) WhatsApp - valência (pleasure)</t>
  </si>
  <si>
    <t>Previsto(a) Messenger - valência (pleasure)</t>
  </si>
  <si>
    <t>,</t>
  </si>
  <si>
    <t>Messenger t localiz</t>
  </si>
  <si>
    <t>WhatsApp t localiz</t>
  </si>
  <si>
    <t>&gt; msgtlocaliz &lt;- c(1832,</t>
  </si>
  <si>
    <t>+ )</t>
  </si>
  <si>
    <t>&gt; hist(msgtlocaliz, breaks = 50, freq = TRUE, col = rgb(0.8,0.5,0.8), border = rgb(0.8,0.5,0.8), main = "Histogram of Messenger localization time for all 24 screen matrix positions (n=20*24)", xlab = "Time (ms)", ylab = "Frequency (participants per positions)", labels = FALSE, xlim = range(0:6000), ylim = range(0:40))</t>
  </si>
  <si>
    <t>hist(wpptlocaliz, breaks = 50, freq = TRUE, col = rgb(0.8,0.5,0.8), border = rgb(0.8,0.5,0.8), main = "Histogram of WhatsApp localization time for all 24 screen matrix positions (n=20*24)", xlab = "Time (ms)", ylab = "Frequency (participants per positions)", labels = FALSE, xlim = range(0:6000))</t>
  </si>
  <si>
    <t>wpptlocaliz &lt;- c(2564,</t>
  </si>
  <si>
    <t xml:space="preserve">                 1233)</t>
  </si>
  <si>
    <t>Shapiro-Wilk normality test</t>
  </si>
  <si>
    <t>data:  wpptlocaliz</t>
  </si>
  <si>
    <t>W = 0.84961, p-value &lt; 2.2e-16</t>
  </si>
  <si>
    <t>Não é normal</t>
  </si>
  <si>
    <t>data:  msgtlocaliz</t>
  </si>
  <si>
    <t>W = 0.87375, p-value &lt; 2.2e-16</t>
  </si>
  <si>
    <t>&gt; wilcox.test(wpptlocaliz,msgtlocaliz)</t>
  </si>
  <si>
    <t xml:space="preserve">        Wilcoxon rank sum test with continuity correction</t>
  </si>
  <si>
    <t>data:  wpptlocaliz and msgtlocaliz</t>
  </si>
  <si>
    <t>W = 96743, p-value = 1.732e-05</t>
  </si>
  <si>
    <t>alternative hypothesis: true location shift is not equal to 0</t>
  </si>
  <si>
    <t>The two groups are statistically different</t>
  </si>
  <si>
    <t>&gt; hist(mulheres_ekman_tempo_localizar$ALEGRE, breaks = 50, freq = TRUE, col = rgb(0.8,0.5,0.8), border = rgb(0.8,0.5,0.8), main = "Histogram of happy woman face localization time for all 24 screen matrix positions", xlab = "Time (ms)", ylab = "Frequency (participants per positions). n=20*24.", labels = FALSE, xlim = range(0:6000), ylim = range(0:40))</t>
  </si>
  <si>
    <t>&gt; hist(mulheres_ekman_tempo_localizar$RAIVOSA, breaks = 50, freq = TRUE, col = rgb(0.8,0.5,0.8), border = rgb(0.8,0.5,0.8), main = "Histogram of angly woman face localization time for all 24 screen matrix positions", xlab = "Time (ms)", ylab = "Frequency (participants per positions). n=20*24.", labels = FALSE, xlim = range(0:6000), ylim = range(0:40))</t>
  </si>
  <si>
    <t>&gt; shapiro.test(mulheres_ekman_tempo_localizar$ALEGRE)</t>
  </si>
  <si>
    <t>data:  mulheres_ekman_tempo_localizar$ALEGRE</t>
  </si>
  <si>
    <t>W = 0.90029, p-value &lt; 2.2e-16</t>
  </si>
  <si>
    <t>REJEITA HIPÓTESE DE NORMALIDADE</t>
  </si>
  <si>
    <t>&gt; shapiro.test(mulheres_ekman_tempo_localizar$RAIVOSA)</t>
  </si>
  <si>
    <t>data:  mulheres_ekman_tempo_localizar$RAIVOSA</t>
  </si>
  <si>
    <t>W = 0.90872, p-value &lt; 2.2e-16</t>
  </si>
  <si>
    <t>&gt; wilcox.test(mulheres_ekman_tempo_localizar$ALEGRE)</t>
  </si>
  <si>
    <t xml:space="preserve">        Wilcoxon signed rank test with continuity correction</t>
  </si>
  <si>
    <t>V = 115440, p-value &lt; 2.2e-16</t>
  </si>
  <si>
    <t>alternative hypothesis: true location is not equal to 0</t>
  </si>
  <si>
    <t>&gt; wilcox.test(mulheres_ekman_tempo_localizar$RAIVOSA)</t>
  </si>
  <si>
    <t>MÉDIA DIFERENTE DE ZERO</t>
  </si>
  <si>
    <t>&gt; wilcox.test(mulheres_ekman_tempo_localizar$ALEGRE,mulheres_ekman_tempo_localizar$RAIVOSA)</t>
  </si>
  <si>
    <t>data:  mulheres_ekman_tempo_localizar$ALEGRE and mulheres_ekman_tempo_localizar$RAIVOSA</t>
  </si>
  <si>
    <t>W = 62248, p-value &lt; 2.2e-16</t>
  </si>
  <si>
    <t>THERE IS A VERY STRONG EVIDENCE TO CONCLUDE THAT THE TWO GROUPS ARE STATISTICALLY DIFFERENT.</t>
  </si>
  <si>
    <t>*o R não computa para além deste valor.</t>
  </si>
  <si>
    <t>EMOJI ALEGRE</t>
  </si>
  <si>
    <t>MULHER ALEGRE</t>
  </si>
  <si>
    <t>MULHER RAIVOSA</t>
  </si>
  <si>
    <t>EMOJI RAIVOSO</t>
  </si>
  <si>
    <t>&gt; shapiro.test(emoji_tempo_localizar$ALEGRE)</t>
  </si>
  <si>
    <t>data:  emoji_tempo_localizar$ALEGRE</t>
  </si>
  <si>
    <t>W = 0.85644, p-value &lt; 2.2e-16</t>
  </si>
  <si>
    <t>NÃO SEGUE NORMALIDADE</t>
  </si>
  <si>
    <t>&gt; shapiro.test(emoji_tempo_localizar$RAIVOSO)</t>
  </si>
  <si>
    <t>data:  emoji_tempo_localizar$RAIVOSO</t>
  </si>
  <si>
    <t>W = 0.87, p-value &lt; 2.2e-16</t>
  </si>
  <si>
    <t>&gt; wilcox.test(emoji_tempo_localizar$RAIVOSO)</t>
  </si>
  <si>
    <t>&gt; wilcox.test(emoji_tempo_localizar$ALEGRE,emoji_tempo_localizar$RAIVOSO)</t>
  </si>
  <si>
    <t>data:  emoji_tempo_localizar$ALEGRE and emoji_tempo_localizar$RAIVOSO</t>
  </si>
  <si>
    <t>W = 135570, p-value = 2.114e-06</t>
  </si>
  <si>
    <t>&gt; wilcox.test(emoji_tempo_localizar$ALEGRE)</t>
  </si>
  <si>
    <t>GRUPOS ESTATISTICAMENTE DIFERENTES</t>
  </si>
  <si>
    <t>&gt; summary(mulheres_ekman_tempo_localizar$ALEGRE)</t>
  </si>
  <si>
    <t xml:space="preserve">   Min. 1st Qu.  Median    Mean 3rd Qu.    Max. </t>
  </si>
  <si>
    <t xml:space="preserve">    666    1233    1666    1858    2298    5029 </t>
  </si>
  <si>
    <t>&gt; sd(mulheres_ekman_tempo_localizar$ALEGRE)</t>
  </si>
  <si>
    <t>[1] 820.6567</t>
  </si>
  <si>
    <t>&gt; summary(mulheres_ekman_tempo_localizar$RAIVOSA)</t>
  </si>
  <si>
    <t xml:space="preserve">    865    1798    2464    2754    3464    5095 </t>
  </si>
  <si>
    <t>&gt; sd(mulheres_ekman_tempo_localizar$RAIVOSA)</t>
  </si>
  <si>
    <t>[1] 1223.137</t>
  </si>
  <si>
    <t>&gt; summary(emoji_tempo_localizar$ALEGRE)</t>
  </si>
  <si>
    <t xml:space="preserve">    665    1098    1299    1390    1597    4996 </t>
  </si>
  <si>
    <t>&gt; sd(emoji_tempo_localizar$ALEGRE)</t>
  </si>
  <si>
    <t>[1] 456.7521</t>
  </si>
  <si>
    <t>&gt; summary(emoji_tempo_localizar$RAIVOSO)</t>
  </si>
  <si>
    <t xml:space="preserve">    599     999    1167    1288    1466    3465 </t>
  </si>
  <si>
    <t>&gt; sd(emoji_tempo_localizar$RAIVOSO)</t>
  </si>
  <si>
    <t>[1] 454.3743</t>
  </si>
  <si>
    <t>&gt; summary(wpptlocaliz)</t>
  </si>
  <si>
    <t xml:space="preserve">    666    1165    1499    1811    2174    5029 </t>
  </si>
  <si>
    <t>&gt; summary(msgtlocaliz)</t>
  </si>
  <si>
    <t xml:space="preserve">    699    1301    1748    2035    2440    5062 </t>
  </si>
  <si>
    <t>&gt; sd(wpptlocaliz)</t>
  </si>
  <si>
    <t>[1] 949.6119</t>
  </si>
  <si>
    <t>&gt; sd(msgtlocaliz)</t>
  </si>
  <si>
    <t>[1] 1012.186</t>
  </si>
  <si>
    <t>wilcox.test(wpptlocaliz, msgtlocaliz, alternative="l")</t>
  </si>
  <si>
    <t>W = 96743, p-value = 8.662e-06</t>
  </si>
  <si>
    <t>alternative hypothesis: true location shift is less than 0</t>
  </si>
  <si>
    <t>&gt; t.test(wpptlocaliz, msgtlocaliz, alternative="l")</t>
  </si>
  <si>
    <t>Welch Two Sample t-test</t>
  </si>
  <si>
    <t>t = -3.5378, df = 954.13, p-value = 0.0002115</t>
  </si>
  <si>
    <t>95 percent confidence interval:</t>
  </si>
  <si>
    <t>alternative hypothesis: true difference in means is less than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</si>
</sst>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0.00000"/>
    <numFmt numFmtId="165" formatCode="d/m/yyyy"/>
    <numFmt numFmtId="166" formatCode="#,##0.000;[Red]#,##0.000"/>
    <numFmt numFmtId="167" formatCode="0.000"/>
    <numFmt numFmtId="168" formatCode="0.0000"/>
    <numFmt numFmtId="169" formatCode="0.0000000"/>
    <numFmt numFmtId="170" formatCode="0.000000000"/>
    <numFmt numFmtId="171" formatCode="0.00000000"/>
    <numFmt numFmtId="172" formatCode="0.0000000000"/>
    <numFmt numFmtId="173" formatCode="0.0%"/>
    <numFmt numFmtId="174" formatCode="0.00000000000000"/>
    <numFmt numFmtId="175" formatCode="0.000000000000000"/>
    <numFmt numFmtId="176" formatCode="0.000000000000000000"/>
  </numFmts>
  <fonts count="46" x14ac:knownFonts="1">
    <font>
      <sz val="11"/>
      <color rgb="FF000000"/>
      <name val="Calibri"/>
      <family val="2"/>
      <charset val="1"/>
    </font>
    <font>
      <b/>
      <sz val="10"/>
      <color rgb="FF000000"/>
      <name val="Calibri"/>
      <family val="2"/>
      <charset val="1"/>
    </font>
    <font>
      <b/>
      <sz val="12"/>
      <color rgb="FF000000"/>
      <name val="Calibri"/>
      <family val="2"/>
      <charset val="1"/>
    </font>
    <font>
      <b/>
      <i/>
      <sz val="11"/>
      <color rgb="FF000000"/>
      <name val="Calibri"/>
      <family val="2"/>
      <charset val="1"/>
    </font>
    <font>
      <b/>
      <i/>
      <sz val="10"/>
      <color rgb="FFFFFFFF"/>
      <name val="Calibri"/>
      <family val="2"/>
      <charset val="1"/>
    </font>
    <font>
      <sz val="11"/>
      <color rgb="FF000080"/>
      <name val="Calibri"/>
      <family val="2"/>
      <charset val="1"/>
    </font>
    <font>
      <b/>
      <sz val="9"/>
      <color rgb="FFFFFFFF"/>
      <name val="Calibri"/>
      <family val="2"/>
      <charset val="1"/>
    </font>
    <font>
      <b/>
      <sz val="13"/>
      <color rgb="FFFFFFFF"/>
      <name val="Calibri"/>
      <family val="2"/>
      <charset val="1"/>
    </font>
    <font>
      <b/>
      <sz val="11"/>
      <color rgb="FF000000"/>
      <name val="Calibri"/>
      <family val="2"/>
      <charset val="1"/>
    </font>
    <font>
      <b/>
      <sz val="11"/>
      <color rgb="FFC00000"/>
      <name val="Calibri"/>
      <family val="2"/>
      <charset val="1"/>
    </font>
    <font>
      <i/>
      <sz val="11"/>
      <color rgb="FF000000"/>
      <name val="Calibri"/>
      <family val="2"/>
      <charset val="1"/>
    </font>
    <font>
      <i/>
      <sz val="11"/>
      <color rgb="FFFF0000"/>
      <name val="Calibri"/>
      <family val="2"/>
      <charset val="1"/>
    </font>
    <font>
      <b/>
      <sz val="11"/>
      <name val="Calibri"/>
      <family val="2"/>
      <charset val="1"/>
    </font>
    <font>
      <sz val="11"/>
      <name val="Calibri"/>
      <family val="2"/>
      <charset val="1"/>
    </font>
    <font>
      <i/>
      <sz val="11"/>
      <color rgb="FFC00000"/>
      <name val="Calibri"/>
      <family val="2"/>
      <charset val="1"/>
    </font>
    <font>
      <sz val="11"/>
      <color rgb="FF215968"/>
      <name val="Calibri"/>
      <family val="2"/>
      <charset val="1"/>
    </font>
    <font>
      <u/>
      <sz val="11"/>
      <color rgb="FF000000"/>
      <name val="Calibri"/>
      <family val="2"/>
      <charset val="1"/>
    </font>
    <font>
      <u/>
      <sz val="11"/>
      <color rgb="FF953735"/>
      <name val="Calibri"/>
      <family val="2"/>
      <charset val="1"/>
    </font>
    <font>
      <sz val="11"/>
      <color rgb="FF953735"/>
      <name val="Calibri"/>
      <family val="2"/>
      <charset val="1"/>
    </font>
    <font>
      <sz val="11"/>
      <color rgb="FFC00000"/>
      <name val="Calibri"/>
      <family val="2"/>
      <charset val="1"/>
    </font>
    <font>
      <b/>
      <i/>
      <sz val="11"/>
      <color rgb="FFC00000"/>
      <name val="Calibri"/>
      <family val="2"/>
      <charset val="1"/>
    </font>
    <font>
      <b/>
      <sz val="11"/>
      <color rgb="FF000000"/>
      <name val="Calibri"/>
      <family val="2"/>
    </font>
    <font>
      <sz val="11"/>
      <color rgb="FFFF0000"/>
      <name val="Calibri"/>
      <family val="2"/>
      <charset val="1"/>
    </font>
    <font>
      <b/>
      <sz val="20"/>
      <color rgb="FFC00000"/>
      <name val="Calibri"/>
      <family val="2"/>
      <charset val="1"/>
    </font>
    <font>
      <b/>
      <sz val="11"/>
      <color rgb="FF31859C"/>
      <name val="Calibri"/>
      <family val="2"/>
      <charset val="1"/>
    </font>
    <font>
      <b/>
      <sz val="14"/>
      <color rgb="FF000000"/>
      <name val="Calibri"/>
      <family val="2"/>
      <charset val="1"/>
    </font>
    <font>
      <b/>
      <sz val="26"/>
      <color rgb="FF000000"/>
      <name val="Calibri"/>
      <family val="2"/>
      <charset val="1"/>
    </font>
    <font>
      <b/>
      <sz val="11"/>
      <color rgb="FFFFFFFF"/>
      <name val="Calibri"/>
      <family val="2"/>
      <charset val="1"/>
    </font>
    <font>
      <b/>
      <i/>
      <sz val="11"/>
      <color rgb="FFFF0000"/>
      <name val="Calibri"/>
      <family val="2"/>
      <charset val="1"/>
    </font>
    <font>
      <sz val="11"/>
      <color rgb="FF000000"/>
      <name val="Calibri"/>
      <family val="2"/>
      <charset val="1"/>
    </font>
    <font>
      <b/>
      <sz val="14"/>
      <color rgb="FF000000"/>
      <name val="Calibri"/>
      <family val="2"/>
    </font>
    <font>
      <b/>
      <i/>
      <sz val="11"/>
      <color rgb="FFFFC000"/>
      <name val="Calibri"/>
      <family val="2"/>
    </font>
    <font>
      <i/>
      <sz val="11"/>
      <color rgb="FF000000"/>
      <name val="Calibri"/>
      <family val="2"/>
    </font>
    <font>
      <sz val="10"/>
      <color rgb="FF000000"/>
      <name val="Lucida Console"/>
      <family val="3"/>
    </font>
    <font>
      <sz val="10"/>
      <color rgb="FF0000FF"/>
      <name val="Lucida Console"/>
      <family val="3"/>
    </font>
    <font>
      <b/>
      <sz val="11"/>
      <color rgb="FFFF0000"/>
      <name val="Calibri"/>
      <family val="2"/>
      <charset val="1"/>
    </font>
    <font>
      <b/>
      <sz val="10"/>
      <color rgb="FF000000"/>
      <name val="Lucida Console"/>
      <family val="3"/>
    </font>
    <font>
      <b/>
      <sz val="12"/>
      <color rgb="FF000000"/>
      <name val="Lucida Console"/>
      <family val="3"/>
    </font>
    <font>
      <b/>
      <sz val="10"/>
      <color rgb="FF0000FF"/>
      <name val="Lucida Console"/>
      <family val="3"/>
    </font>
    <font>
      <b/>
      <sz val="12"/>
      <color rgb="FF0000FF"/>
      <name val="Lucida Console"/>
      <family val="3"/>
    </font>
    <font>
      <b/>
      <sz val="12"/>
      <color rgb="FFFF0000"/>
      <name val="Lucida Console"/>
      <family val="3"/>
    </font>
    <font>
      <b/>
      <sz val="11"/>
      <color rgb="FFFF0000"/>
      <name val="Calibri"/>
      <family val="2"/>
    </font>
    <font>
      <b/>
      <i/>
      <sz val="10"/>
      <color rgb="FFFF0000"/>
      <name val="Calibri"/>
      <family val="2"/>
    </font>
    <font>
      <sz val="10"/>
      <color rgb="FFC5060B"/>
      <name val="Lucida Console"/>
      <family val="3"/>
    </font>
    <font>
      <b/>
      <sz val="12"/>
      <color rgb="FF000000"/>
      <name val="Times New Roman"/>
      <family val="1"/>
    </font>
    <font>
      <b/>
      <sz val="10"/>
      <color rgb="FFFF0000"/>
      <name val="Lucida Console"/>
      <family val="3"/>
    </font>
  </fonts>
  <fills count="33">
    <fill>
      <patternFill patternType="none"/>
    </fill>
    <fill>
      <patternFill patternType="gray125"/>
    </fill>
    <fill>
      <patternFill patternType="solid">
        <fgColor rgb="FFDDDDDD"/>
        <bgColor rgb="FFD9D9D9"/>
      </patternFill>
    </fill>
    <fill>
      <patternFill patternType="solid">
        <fgColor rgb="FF000080"/>
        <bgColor rgb="FF000000"/>
      </patternFill>
    </fill>
    <fill>
      <patternFill patternType="solid">
        <fgColor rgb="FFC0C0C0"/>
        <bgColor rgb="FFBFBFBF"/>
      </patternFill>
    </fill>
    <fill>
      <patternFill patternType="solid">
        <fgColor rgb="FF77933C"/>
        <bgColor rgb="FF948A54"/>
      </patternFill>
    </fill>
    <fill>
      <patternFill patternType="solid">
        <fgColor rgb="FF953735"/>
        <bgColor rgb="FF9C5700"/>
      </patternFill>
    </fill>
    <fill>
      <patternFill patternType="solid">
        <fgColor rgb="FFC4BD97"/>
        <bgColor rgb="FFBFBFBF"/>
      </patternFill>
    </fill>
    <fill>
      <patternFill patternType="solid">
        <fgColor rgb="FFFCD5B5"/>
        <bgColor rgb="FFFFCCCC"/>
      </patternFill>
    </fill>
    <fill>
      <patternFill patternType="solid">
        <fgColor rgb="FFEEECE1"/>
        <bgColor rgb="FFF2F2F2"/>
      </patternFill>
    </fill>
    <fill>
      <patternFill patternType="solid">
        <fgColor rgb="FFBDD58A"/>
        <bgColor rgb="FFC4BD97"/>
      </patternFill>
    </fill>
    <fill>
      <patternFill patternType="solid">
        <fgColor rgb="FFFAC090"/>
        <bgColor rgb="FFE6B9B8"/>
      </patternFill>
    </fill>
    <fill>
      <patternFill patternType="solid">
        <fgColor rgb="FF66FF33"/>
        <bgColor rgb="FFBDD58A"/>
      </patternFill>
    </fill>
    <fill>
      <patternFill patternType="solid">
        <fgColor rgb="FF8EB4E3"/>
        <bgColor rgb="FF95B3D7"/>
      </patternFill>
    </fill>
    <fill>
      <patternFill patternType="solid">
        <fgColor rgb="FFDBEEF4"/>
        <bgColor rgb="FFEEECE1"/>
      </patternFill>
    </fill>
    <fill>
      <patternFill patternType="solid">
        <fgColor rgb="FFFDEADA"/>
        <bgColor rgb="FFEEECE1"/>
      </patternFill>
    </fill>
    <fill>
      <patternFill patternType="solid">
        <fgColor rgb="FFFF0000"/>
        <bgColor rgb="FFCC0000"/>
      </patternFill>
    </fill>
    <fill>
      <patternFill patternType="solid">
        <fgColor rgb="FFE6B9B8"/>
        <bgColor rgb="FFFAC090"/>
      </patternFill>
    </fill>
    <fill>
      <patternFill patternType="solid">
        <fgColor rgb="FF948A54"/>
        <bgColor rgb="FF878787"/>
      </patternFill>
    </fill>
    <fill>
      <patternFill patternType="solid">
        <fgColor rgb="FFDDD9C3"/>
        <bgColor rgb="FFD9D9D9"/>
      </patternFill>
    </fill>
    <fill>
      <patternFill patternType="solid">
        <fgColor rgb="FFFFFF00"/>
        <bgColor rgb="FFFFC000"/>
      </patternFill>
    </fill>
    <fill>
      <patternFill patternType="solid">
        <fgColor rgb="FFB7DEE8"/>
        <bgColor rgb="FFC6EFCE"/>
      </patternFill>
    </fill>
    <fill>
      <patternFill patternType="solid">
        <fgColor rgb="FF93CDDD"/>
        <bgColor rgb="FF8EB4E3"/>
      </patternFill>
    </fill>
    <fill>
      <patternFill patternType="solid">
        <fgColor rgb="FFE6E0EC"/>
        <bgColor rgb="FFDDDDDD"/>
      </patternFill>
    </fill>
    <fill>
      <patternFill patternType="solid">
        <fgColor rgb="FFCCC1DA"/>
        <bgColor rgb="FFC0C0C0"/>
      </patternFill>
    </fill>
    <fill>
      <patternFill patternType="solid">
        <fgColor rgb="FFB3A2C7"/>
        <bgColor rgb="FF95B3D7"/>
      </patternFill>
    </fill>
    <fill>
      <patternFill patternType="solid">
        <fgColor rgb="FFF2F2F2"/>
        <bgColor rgb="FFEEECE1"/>
      </patternFill>
    </fill>
    <fill>
      <patternFill patternType="solid">
        <fgColor rgb="FFFFC000"/>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FF"/>
        <bgColor indexed="64"/>
      </patternFill>
    </fill>
    <fill>
      <patternFill patternType="solid">
        <fgColor rgb="FFFFFF00"/>
        <bgColor indexed="64"/>
      </patternFill>
    </fill>
    <fill>
      <patternFill patternType="solid">
        <fgColor rgb="FF00B0F0"/>
        <bgColor rgb="FFE6B9B8"/>
      </patternFill>
    </fill>
  </fills>
  <borders count="40">
    <border>
      <left/>
      <right/>
      <top/>
      <bottom/>
      <diagonal/>
    </border>
    <border>
      <left style="medium">
        <color auto="1"/>
      </left>
      <right style="medium">
        <color auto="1"/>
      </right>
      <top style="medium">
        <color auto="1"/>
      </top>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bottom/>
      <diagonal/>
    </border>
    <border>
      <left/>
      <right style="medium">
        <color auto="1"/>
      </right>
      <top/>
      <bottom/>
      <diagonal/>
    </border>
    <border>
      <left style="thin">
        <color rgb="FFFFFFFF"/>
      </left>
      <right style="thin">
        <color rgb="FFFFFFFF"/>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hair">
        <color auto="1"/>
      </left>
      <right/>
      <top/>
      <bottom/>
      <diagonal/>
    </border>
    <border>
      <left style="medium">
        <color auto="1"/>
      </left>
      <right style="medium">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right/>
      <top style="medium">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style="medium">
        <color auto="1"/>
      </bottom>
      <diagonal/>
    </border>
    <border>
      <left/>
      <right style="thin">
        <color auto="1"/>
      </right>
      <top/>
      <bottom style="medium">
        <color auto="1"/>
      </bottom>
      <diagonal/>
    </border>
    <border>
      <left style="thin">
        <color auto="1"/>
      </left>
      <right style="thin">
        <color rgb="FFFFFFFF"/>
      </right>
      <top/>
      <bottom/>
      <diagonal/>
    </border>
    <border>
      <left style="thin">
        <color rgb="FFFFFFFF"/>
      </left>
      <right style="thin">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thin">
        <color auto="1"/>
      </left>
      <right style="thin">
        <color auto="1"/>
      </right>
      <top style="thin">
        <color auto="1"/>
      </top>
      <bottom/>
      <diagonal/>
    </border>
    <border>
      <left style="thin">
        <color rgb="FFFFFFFF"/>
      </left>
      <right style="thin">
        <color rgb="FFFFFFFF"/>
      </right>
      <top style="medium">
        <color auto="1"/>
      </top>
      <bottom/>
      <diagonal/>
    </border>
    <border>
      <left style="thin">
        <color rgb="FFFFFFFF"/>
      </left>
      <right style="medium">
        <color auto="1"/>
      </right>
      <top style="medium">
        <color auto="1"/>
      </top>
      <bottom/>
      <diagonal/>
    </border>
    <border>
      <left style="thin">
        <color rgb="FFFFFFFF"/>
      </left>
      <right/>
      <top/>
      <bottom/>
      <diagonal/>
    </border>
    <border>
      <left style="thin">
        <color indexed="64"/>
      </left>
      <right style="thin">
        <color rgb="FFFFFFFF"/>
      </right>
      <top style="thin">
        <color indexed="64"/>
      </top>
      <bottom/>
      <diagonal/>
    </border>
    <border>
      <left style="thin">
        <color rgb="FFFFFFFF"/>
      </left>
      <right style="thin">
        <color rgb="FFFFFFFF"/>
      </right>
      <top style="thin">
        <color indexed="64"/>
      </top>
      <bottom/>
      <diagonal/>
    </border>
    <border>
      <left style="thin">
        <color rgb="FFFFFFFF"/>
      </left>
      <right style="thin">
        <color indexed="64"/>
      </right>
      <top style="thin">
        <color indexed="64"/>
      </top>
      <bottom/>
      <diagonal/>
    </border>
    <border>
      <left/>
      <right style="thin">
        <color rgb="FFFFFFFF"/>
      </right>
      <top style="thin">
        <color indexed="64"/>
      </top>
      <bottom/>
      <diagonal/>
    </border>
  </borders>
  <cellStyleXfs count="3">
    <xf numFmtId="0" fontId="0" fillId="0" borderId="0"/>
    <xf numFmtId="9" fontId="29" fillId="0" borderId="0" applyBorder="0" applyProtection="0"/>
    <xf numFmtId="0" fontId="1" fillId="2" borderId="0" applyBorder="0" applyProtection="0"/>
  </cellStyleXfs>
  <cellXfs count="304">
    <xf numFmtId="0" fontId="0" fillId="0" borderId="0" xfId="0"/>
    <xf numFmtId="0" fontId="2" fillId="0" borderId="0" xfId="0" applyFont="1"/>
    <xf numFmtId="0" fontId="3" fillId="0" borderId="0" xfId="0" applyFont="1"/>
    <xf numFmtId="0" fontId="4" fillId="3" borderId="2" xfId="0" applyFont="1" applyFill="1" applyBorder="1" applyAlignment="1">
      <alignment horizontal="center"/>
    </xf>
    <xf numFmtId="0" fontId="4" fillId="3" borderId="3" xfId="0" applyFont="1" applyFill="1" applyBorder="1" applyAlignment="1">
      <alignment horizontal="center"/>
    </xf>
    <xf numFmtId="0" fontId="4" fillId="3" borderId="4" xfId="0" applyFont="1" applyFill="1" applyBorder="1" applyAlignment="1">
      <alignment horizontal="center"/>
    </xf>
    <xf numFmtId="0" fontId="5" fillId="4" borderId="5" xfId="0" applyFont="1" applyFill="1" applyBorder="1" applyAlignment="1">
      <alignment horizontal="center"/>
    </xf>
    <xf numFmtId="0" fontId="5" fillId="4" borderId="0" xfId="0" applyFont="1" applyFill="1" applyAlignment="1">
      <alignment horizontal="center"/>
    </xf>
    <xf numFmtId="0" fontId="5" fillId="4" borderId="6" xfId="0" applyFont="1" applyFill="1" applyBorder="1" applyAlignment="1">
      <alignment horizontal="center"/>
    </xf>
    <xf numFmtId="0" fontId="6" fillId="5" borderId="7" xfId="0" applyFont="1" applyFill="1" applyBorder="1" applyAlignment="1">
      <alignment horizontal="left" wrapText="1"/>
    </xf>
    <xf numFmtId="0" fontId="6" fillId="6" borderId="7" xfId="0" applyFont="1" applyFill="1" applyBorder="1" applyAlignment="1">
      <alignment horizontal="left" wrapText="1"/>
    </xf>
    <xf numFmtId="0" fontId="6" fillId="7" borderId="7" xfId="0" applyFont="1" applyFill="1" applyBorder="1" applyAlignment="1">
      <alignment horizontal="left" wrapText="1"/>
    </xf>
    <xf numFmtId="0" fontId="6" fillId="7" borderId="7" xfId="0" applyFont="1" applyFill="1" applyBorder="1" applyAlignment="1">
      <alignment horizontal="center" wrapText="1"/>
    </xf>
    <xf numFmtId="0" fontId="7" fillId="7" borderId="7" xfId="0" applyFont="1" applyFill="1" applyBorder="1" applyAlignment="1">
      <alignment horizontal="center" wrapText="1"/>
    </xf>
    <xf numFmtId="0" fontId="5" fillId="4" borderId="8" xfId="0" applyFont="1" applyFill="1" applyBorder="1" applyAlignment="1">
      <alignment horizontal="center"/>
    </xf>
    <xf numFmtId="0" fontId="5" fillId="4" borderId="9" xfId="0" applyFont="1" applyFill="1" applyBorder="1" applyAlignment="1">
      <alignment horizontal="center"/>
    </xf>
    <xf numFmtId="0" fontId="5" fillId="4" borderId="10" xfId="0" applyFont="1" applyFill="1" applyBorder="1" applyAlignment="1">
      <alignment horizontal="center"/>
    </xf>
    <xf numFmtId="0" fontId="0" fillId="0" borderId="0" xfId="0" applyAlignment="1">
      <alignment horizontal="center"/>
    </xf>
    <xf numFmtId="1" fontId="0" fillId="0" borderId="0" xfId="0" applyNumberFormat="1"/>
    <xf numFmtId="0" fontId="0" fillId="0" borderId="11" xfId="0" applyBorder="1"/>
    <xf numFmtId="11" fontId="0" fillId="0" borderId="0" xfId="0" applyNumberFormat="1"/>
    <xf numFmtId="1" fontId="0" fillId="8" borderId="0" xfId="0" applyNumberFormat="1" applyFill="1"/>
    <xf numFmtId="0" fontId="0" fillId="0" borderId="11" xfId="0" applyBorder="1" applyAlignment="1">
      <alignment horizontal="center"/>
    </xf>
    <xf numFmtId="164" fontId="0" fillId="0" borderId="0" xfId="0" applyNumberFormat="1"/>
    <xf numFmtId="11" fontId="0" fillId="0" borderId="11" xfId="0" applyNumberFormat="1" applyBorder="1"/>
    <xf numFmtId="9" fontId="5" fillId="4" borderId="6" xfId="0" applyNumberFormat="1" applyFont="1" applyFill="1" applyBorder="1" applyAlignment="1">
      <alignment horizontal="center"/>
    </xf>
    <xf numFmtId="0" fontId="8" fillId="0" borderId="0" xfId="0" applyFont="1"/>
    <xf numFmtId="0" fontId="9" fillId="0" borderId="0" xfId="0" applyFont="1"/>
    <xf numFmtId="0" fontId="10" fillId="0" borderId="13" xfId="0" applyFont="1" applyBorder="1" applyAlignment="1">
      <alignment horizontal="center"/>
    </xf>
    <xf numFmtId="0" fontId="10" fillId="0" borderId="14" xfId="0" applyFont="1" applyBorder="1" applyAlignment="1">
      <alignment horizontal="center"/>
    </xf>
    <xf numFmtId="0" fontId="10" fillId="0" borderId="15" xfId="0" applyFont="1" applyBorder="1" applyAlignment="1">
      <alignment horizontal="center"/>
    </xf>
    <xf numFmtId="0" fontId="8" fillId="0" borderId="16" xfId="0" applyFont="1" applyBorder="1"/>
    <xf numFmtId="0" fontId="8" fillId="0" borderId="17" xfId="0" applyFont="1"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19" xfId="0" applyBorder="1" applyAlignment="1">
      <alignment horizontal="center"/>
    </xf>
    <xf numFmtId="0" fontId="0" fillId="0" borderId="20" xfId="0" applyBorder="1" applyAlignment="1">
      <alignment horizontal="center"/>
    </xf>
    <xf numFmtId="0" fontId="0" fillId="0" borderId="19" xfId="0" applyBorder="1" applyAlignment="1">
      <alignment horizontal="right"/>
    </xf>
    <xf numFmtId="0" fontId="0" fillId="0" borderId="20" xfId="0" applyBorder="1" applyAlignment="1">
      <alignment horizontal="left"/>
    </xf>
    <xf numFmtId="0" fontId="0" fillId="0" borderId="0" xfId="0" applyAlignment="1">
      <alignment horizontal="right"/>
    </xf>
    <xf numFmtId="0" fontId="0" fillId="0" borderId="19" xfId="0" applyBorder="1" applyAlignment="1">
      <alignment horizontal="left"/>
    </xf>
    <xf numFmtId="0" fontId="8" fillId="0" borderId="19" xfId="0" applyFont="1" applyBorder="1" applyAlignment="1">
      <alignment horizontal="center"/>
    </xf>
    <xf numFmtId="0" fontId="8" fillId="0" borderId="20" xfId="0" applyFont="1" applyBorder="1"/>
    <xf numFmtId="0" fontId="10" fillId="0" borderId="19" xfId="0" applyFont="1" applyBorder="1" applyAlignment="1">
      <alignment horizontal="center"/>
    </xf>
    <xf numFmtId="2" fontId="0" fillId="0" borderId="0" xfId="0" applyNumberFormat="1" applyAlignment="1">
      <alignment horizontal="center"/>
    </xf>
    <xf numFmtId="0" fontId="10" fillId="0" borderId="19" xfId="0" applyFont="1" applyBorder="1"/>
    <xf numFmtId="0" fontId="0" fillId="0" borderId="21" xfId="0" applyBorder="1"/>
    <xf numFmtId="0" fontId="0" fillId="0" borderId="3" xfId="0" applyBorder="1"/>
    <xf numFmtId="0" fontId="0" fillId="0" borderId="22" xfId="0" applyBorder="1"/>
    <xf numFmtId="0" fontId="10" fillId="0" borderId="21" xfId="0" applyFont="1" applyBorder="1"/>
    <xf numFmtId="9" fontId="0" fillId="0" borderId="3" xfId="1" applyFont="1" applyBorder="1"/>
    <xf numFmtId="9" fontId="0" fillId="0" borderId="22" xfId="1" applyFont="1" applyBorder="1"/>
    <xf numFmtId="0" fontId="0" fillId="0" borderId="21" xfId="0" applyBorder="1" applyAlignment="1">
      <alignment horizontal="left"/>
    </xf>
    <xf numFmtId="0" fontId="8" fillId="0" borderId="20" xfId="0" applyFont="1" applyBorder="1" applyAlignment="1">
      <alignment horizontal="center"/>
    </xf>
    <xf numFmtId="0" fontId="3" fillId="0" borderId="19" xfId="0" applyFont="1" applyBorder="1" applyAlignment="1">
      <alignment horizontal="center"/>
    </xf>
    <xf numFmtId="0" fontId="3" fillId="0" borderId="20" xfId="0" applyFont="1" applyBorder="1" applyAlignment="1">
      <alignment horizontal="center"/>
    </xf>
    <xf numFmtId="0" fontId="10" fillId="0" borderId="20" xfId="0" applyFont="1" applyBorder="1"/>
    <xf numFmtId="0" fontId="11" fillId="0" borderId="0" xfId="0" applyFont="1"/>
    <xf numFmtId="9" fontId="10" fillId="0" borderId="22" xfId="0" applyNumberFormat="1" applyFont="1" applyBorder="1"/>
    <xf numFmtId="9" fontId="0" fillId="0" borderId="0" xfId="0" applyNumberFormat="1"/>
    <xf numFmtId="0" fontId="12" fillId="0" borderId="16" xfId="0" applyFont="1" applyBorder="1"/>
    <xf numFmtId="0" fontId="13" fillId="0" borderId="19" xfId="0" applyFont="1" applyBorder="1"/>
    <xf numFmtId="0" fontId="13" fillId="0" borderId="21" xfId="0" applyFont="1" applyBorder="1"/>
    <xf numFmtId="0" fontId="0" fillId="0" borderId="23" xfId="0" applyBorder="1" applyAlignment="1">
      <alignment horizontal="right"/>
    </xf>
    <xf numFmtId="0" fontId="0" fillId="0" borderId="24" xfId="0" applyBorder="1" applyAlignment="1">
      <alignment horizontal="left"/>
    </xf>
    <xf numFmtId="0" fontId="0" fillId="0" borderId="9" xfId="0" applyBorder="1" applyAlignment="1">
      <alignment horizontal="right"/>
    </xf>
    <xf numFmtId="0" fontId="6" fillId="0" borderId="7" xfId="0" applyFont="1" applyBorder="1" applyAlignment="1">
      <alignment horizontal="center" wrapText="1"/>
    </xf>
    <xf numFmtId="0" fontId="6" fillId="0" borderId="7" xfId="0" applyFont="1" applyBorder="1" applyAlignment="1">
      <alignment horizontal="left" wrapText="1"/>
    </xf>
    <xf numFmtId="0" fontId="6" fillId="0" borderId="7" xfId="0" applyFont="1" applyBorder="1" applyAlignment="1">
      <alignment wrapText="1"/>
    </xf>
    <xf numFmtId="0" fontId="14" fillId="0" borderId="0" xfId="0" applyFont="1" applyAlignment="1">
      <alignment horizontal="left"/>
    </xf>
    <xf numFmtId="0" fontId="0" fillId="0" borderId="0" xfId="0" applyAlignment="1">
      <alignment horizontal="left"/>
    </xf>
    <xf numFmtId="0" fontId="15" fillId="0" borderId="0" xfId="0" applyFont="1" applyAlignment="1">
      <alignment horizontal="center"/>
    </xf>
    <xf numFmtId="0" fontId="16" fillId="0" borderId="0" xfId="0" applyFont="1" applyAlignment="1">
      <alignment horizontal="center"/>
    </xf>
    <xf numFmtId="0" fontId="16" fillId="0" borderId="0" xfId="0" applyFont="1" applyAlignment="1">
      <alignment horizontal="left"/>
    </xf>
    <xf numFmtId="0" fontId="17" fillId="0" borderId="0" xfId="0" applyFont="1" applyAlignment="1">
      <alignment horizontal="center"/>
    </xf>
    <xf numFmtId="0" fontId="8" fillId="0" borderId="0" xfId="0" applyFont="1" applyAlignment="1">
      <alignment horizontal="right"/>
    </xf>
    <xf numFmtId="0" fontId="14" fillId="0" borderId="0" xfId="0" applyFont="1" applyAlignment="1">
      <alignment horizontal="center"/>
    </xf>
    <xf numFmtId="0" fontId="18" fillId="0" borderId="0" xfId="0" applyFont="1" applyAlignment="1">
      <alignment horizontal="center"/>
    </xf>
    <xf numFmtId="0" fontId="14" fillId="0" borderId="0" xfId="0" applyFont="1"/>
    <xf numFmtId="0" fontId="0" fillId="9" borderId="16" xfId="0" applyFill="1" applyBorder="1" applyAlignment="1">
      <alignment horizontal="center"/>
    </xf>
    <xf numFmtId="0" fontId="13" fillId="9" borderId="17" xfId="0" applyFont="1" applyFill="1" applyBorder="1" applyAlignment="1">
      <alignment horizontal="center"/>
    </xf>
    <xf numFmtId="0" fontId="6" fillId="7" borderId="25" xfId="0" applyFont="1" applyFill="1" applyBorder="1" applyAlignment="1">
      <alignment horizontal="center" vertical="center" wrapText="1"/>
    </xf>
    <xf numFmtId="0" fontId="6" fillId="7" borderId="26" xfId="0" applyFont="1" applyFill="1" applyBorder="1" applyAlignment="1">
      <alignment horizontal="center" vertical="center" wrapText="1"/>
    </xf>
    <xf numFmtId="0" fontId="4" fillId="3" borderId="27" xfId="0" applyFont="1" applyFill="1" applyBorder="1"/>
    <xf numFmtId="0" fontId="4" fillId="3" borderId="28" xfId="0" applyFont="1" applyFill="1" applyBorder="1"/>
    <xf numFmtId="0" fontId="4" fillId="3" borderId="29" xfId="0" applyFont="1" applyFill="1" applyBorder="1"/>
    <xf numFmtId="0" fontId="0" fillId="0" borderId="9" xfId="0" applyBorder="1" applyAlignment="1">
      <alignment horizontal="left"/>
    </xf>
    <xf numFmtId="0" fontId="19" fillId="0" borderId="0" xfId="0" applyFont="1"/>
    <xf numFmtId="0" fontId="0" fillId="0" borderId="21" xfId="0" applyBorder="1" applyAlignment="1">
      <alignment horizontal="center"/>
    </xf>
    <xf numFmtId="0" fontId="0" fillId="0" borderId="22" xfId="0" applyBorder="1" applyAlignment="1">
      <alignment horizontal="center"/>
    </xf>
    <xf numFmtId="0" fontId="0" fillId="0" borderId="9" xfId="0" applyBorder="1"/>
    <xf numFmtId="0" fontId="10" fillId="0" borderId="15" xfId="0" applyFont="1" applyBorder="1" applyAlignment="1">
      <alignment horizontal="right"/>
    </xf>
    <xf numFmtId="0" fontId="20" fillId="0" borderId="0" xfId="0" applyFont="1"/>
    <xf numFmtId="0" fontId="0" fillId="0" borderId="9" xfId="0" applyBorder="1" applyAlignment="1">
      <alignment horizontal="center"/>
    </xf>
    <xf numFmtId="0" fontId="4" fillId="0" borderId="2" xfId="0" applyFont="1" applyBorder="1" applyAlignment="1">
      <alignment horizontal="center"/>
    </xf>
    <xf numFmtId="0" fontId="5" fillId="0" borderId="30" xfId="0" applyFont="1" applyBorder="1" applyAlignment="1">
      <alignment horizontal="center"/>
    </xf>
    <xf numFmtId="0" fontId="4" fillId="0" borderId="4" xfId="0" applyFont="1" applyBorder="1" applyAlignment="1">
      <alignment horizontal="center"/>
    </xf>
    <xf numFmtId="0" fontId="5" fillId="0" borderId="31" xfId="0" applyFont="1" applyBorder="1" applyAlignment="1">
      <alignment horizontal="center"/>
    </xf>
    <xf numFmtId="0" fontId="14" fillId="0" borderId="5" xfId="0" applyFont="1" applyBorder="1" applyAlignment="1">
      <alignment horizontal="left"/>
    </xf>
    <xf numFmtId="0" fontId="6" fillId="6" borderId="25" xfId="0" applyFont="1" applyFill="1" applyBorder="1" applyAlignment="1">
      <alignment horizontal="left" wrapText="1"/>
    </xf>
    <xf numFmtId="0" fontId="6" fillId="6" borderId="26" xfId="0" applyFont="1" applyFill="1" applyBorder="1" applyAlignment="1">
      <alignment horizontal="left" wrapText="1"/>
    </xf>
    <xf numFmtId="0" fontId="6" fillId="7" borderId="7" xfId="0" applyFont="1" applyFill="1" applyBorder="1" applyAlignment="1">
      <alignment wrapText="1"/>
    </xf>
    <xf numFmtId="0" fontId="6" fillId="10" borderId="7" xfId="0" applyFont="1" applyFill="1" applyBorder="1" applyAlignment="1">
      <alignment horizontal="left" wrapText="1"/>
    </xf>
    <xf numFmtId="0" fontId="6" fillId="11" borderId="7" xfId="0" applyFont="1" applyFill="1" applyBorder="1" applyAlignment="1">
      <alignment horizontal="left" wrapText="1"/>
    </xf>
    <xf numFmtId="0" fontId="7" fillId="7" borderId="7" xfId="0" applyFont="1" applyFill="1" applyBorder="1" applyAlignment="1">
      <alignment horizontal="center"/>
    </xf>
    <xf numFmtId="165" fontId="0" fillId="0" borderId="0" xfId="0" applyNumberFormat="1" applyAlignment="1">
      <alignment horizontal="center"/>
    </xf>
    <xf numFmtId="0" fontId="0" fillId="12" borderId="0" xfId="0" applyFill="1" applyAlignment="1">
      <alignment horizontal="center"/>
    </xf>
    <xf numFmtId="0" fontId="22" fillId="0" borderId="0" xfId="0" applyFont="1" applyAlignment="1">
      <alignment horizontal="center"/>
    </xf>
    <xf numFmtId="0" fontId="0" fillId="8"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22" fillId="8" borderId="0" xfId="0" applyFont="1" applyFill="1" applyAlignment="1">
      <alignment horizontal="center"/>
    </xf>
    <xf numFmtId="0" fontId="22" fillId="13" borderId="0" xfId="0" applyFont="1" applyFill="1" applyAlignment="1">
      <alignment horizontal="center"/>
    </xf>
    <xf numFmtId="0" fontId="0" fillId="9" borderId="0" xfId="0" applyFill="1" applyAlignment="1">
      <alignment horizontal="center"/>
    </xf>
    <xf numFmtId="0" fontId="23" fillId="0" borderId="0" xfId="0" applyFont="1" applyAlignment="1">
      <alignment horizontal="center"/>
    </xf>
    <xf numFmtId="0" fontId="0" fillId="16" borderId="0" xfId="0" applyFill="1" applyAlignment="1">
      <alignment horizontal="center"/>
    </xf>
    <xf numFmtId="0" fontId="24" fillId="17" borderId="0" xfId="0" applyFont="1" applyFill="1" applyAlignment="1">
      <alignment horizontal="center"/>
    </xf>
    <xf numFmtId="9" fontId="0" fillId="0" borderId="0" xfId="0" applyNumberFormat="1" applyAlignment="1">
      <alignment horizontal="center"/>
    </xf>
    <xf numFmtId="0" fontId="25" fillId="0" borderId="0" xfId="0" applyFont="1" applyAlignment="1">
      <alignment horizontal="center"/>
    </xf>
    <xf numFmtId="0" fontId="26" fillId="0" borderId="0" xfId="0" applyFont="1" applyAlignment="1">
      <alignment horizontal="center"/>
    </xf>
    <xf numFmtId="0" fontId="0" fillId="0" borderId="27" xfId="0" applyBorder="1" applyAlignment="1">
      <alignment horizontal="right"/>
    </xf>
    <xf numFmtId="0" fontId="6" fillId="6" borderId="33" xfId="0" applyFont="1" applyFill="1" applyBorder="1" applyAlignment="1">
      <alignment horizontal="center" wrapText="1"/>
    </xf>
    <xf numFmtId="0" fontId="6" fillId="6" borderId="34" xfId="0" applyFont="1" applyFill="1" applyBorder="1" applyAlignment="1">
      <alignment horizontal="center" wrapText="1"/>
    </xf>
    <xf numFmtId="10" fontId="0" fillId="0" borderId="0" xfId="0" applyNumberFormat="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17" borderId="0" xfId="0" applyFill="1" applyAlignment="1">
      <alignment horizontal="center"/>
    </xf>
    <xf numFmtId="0" fontId="0" fillId="0" borderId="8" xfId="0" applyBorder="1" applyAlignment="1">
      <alignment horizontal="center"/>
    </xf>
    <xf numFmtId="0" fontId="0" fillId="0" borderId="10" xfId="0" applyBorder="1" applyAlignment="1">
      <alignment horizontal="center"/>
    </xf>
    <xf numFmtId="0" fontId="27" fillId="18" borderId="0" xfId="0" applyFont="1" applyFill="1" applyAlignment="1">
      <alignment horizontal="right"/>
    </xf>
    <xf numFmtId="0" fontId="0" fillId="18" borderId="0" xfId="0" applyFill="1" applyAlignment="1">
      <alignment horizontal="center"/>
    </xf>
    <xf numFmtId="0" fontId="27" fillId="18" borderId="0" xfId="0" applyFont="1" applyFill="1" applyAlignment="1">
      <alignment horizontal="center"/>
    </xf>
    <xf numFmtId="0" fontId="0" fillId="19" borderId="0" xfId="0" applyFill="1" applyAlignment="1">
      <alignment horizontal="center"/>
    </xf>
    <xf numFmtId="0" fontId="9" fillId="0" borderId="0" xfId="0" applyFont="1" applyAlignment="1">
      <alignment horizontal="center"/>
    </xf>
    <xf numFmtId="0" fontId="8" fillId="0" borderId="0" xfId="0" applyFont="1" applyAlignment="1">
      <alignment horizontal="center"/>
    </xf>
    <xf numFmtId="0" fontId="0" fillId="20" borderId="0" xfId="0" applyFill="1" applyAlignment="1">
      <alignment horizontal="center"/>
    </xf>
    <xf numFmtId="0" fontId="28" fillId="0" borderId="0" xfId="0" applyFont="1"/>
    <xf numFmtId="0" fontId="28" fillId="0" borderId="0" xfId="0" applyFont="1" applyAlignment="1">
      <alignment horizontal="left"/>
    </xf>
    <xf numFmtId="166" fontId="0" fillId="0" borderId="0" xfId="0" applyNumberFormat="1"/>
    <xf numFmtId="19" fontId="0" fillId="0" borderId="0" xfId="0" applyNumberFormat="1"/>
    <xf numFmtId="0" fontId="0" fillId="14" borderId="0" xfId="0" applyFill="1"/>
    <xf numFmtId="0" fontId="0" fillId="14" borderId="0" xfId="0" applyFill="1" applyAlignment="1">
      <alignment wrapText="1"/>
    </xf>
    <xf numFmtId="0" fontId="0" fillId="21" borderId="0" xfId="0" applyFill="1" applyAlignment="1">
      <alignment wrapText="1"/>
    </xf>
    <xf numFmtId="0" fontId="0" fillId="22" borderId="0" xfId="0" applyFill="1" applyAlignment="1">
      <alignment wrapText="1"/>
    </xf>
    <xf numFmtId="0" fontId="0" fillId="0" borderId="0" xfId="0" applyAlignment="1">
      <alignment wrapText="1"/>
    </xf>
    <xf numFmtId="1" fontId="0" fillId="0" borderId="0" xfId="0" applyNumberFormat="1" applyAlignment="1">
      <alignment wrapText="1"/>
    </xf>
    <xf numFmtId="1" fontId="8" fillId="0" borderId="0" xfId="0" applyNumberFormat="1" applyFont="1"/>
    <xf numFmtId="0" fontId="8" fillId="14" borderId="0" xfId="0" applyFont="1" applyFill="1" applyAlignment="1">
      <alignment horizontal="center"/>
    </xf>
    <xf numFmtId="166" fontId="8" fillId="14" borderId="0" xfId="0" applyNumberFormat="1" applyFont="1" applyFill="1" applyAlignment="1">
      <alignment horizontal="center"/>
    </xf>
    <xf numFmtId="0" fontId="8" fillId="0" borderId="0" xfId="0" applyFont="1" applyAlignment="1">
      <alignment wrapText="1"/>
    </xf>
    <xf numFmtId="1" fontId="8" fillId="8" borderId="0" xfId="0" applyNumberFormat="1" applyFont="1" applyFill="1"/>
    <xf numFmtId="167" fontId="8" fillId="14" borderId="0" xfId="0" applyNumberFormat="1" applyFont="1" applyFill="1" applyAlignment="1">
      <alignment horizontal="center"/>
    </xf>
    <xf numFmtId="166" fontId="0" fillId="14" borderId="0" xfId="0" applyNumberFormat="1" applyFill="1" applyAlignment="1">
      <alignment horizontal="center"/>
    </xf>
    <xf numFmtId="0" fontId="0" fillId="21" borderId="0" xfId="0" applyFill="1"/>
    <xf numFmtId="0" fontId="8" fillId="21" borderId="0" xfId="0" applyFont="1" applyFill="1" applyAlignment="1">
      <alignment horizontal="center"/>
    </xf>
    <xf numFmtId="166" fontId="8" fillId="21" borderId="0" xfId="0" applyNumberFormat="1" applyFont="1" applyFill="1" applyAlignment="1">
      <alignment horizontal="center"/>
    </xf>
    <xf numFmtId="0" fontId="0" fillId="12" borderId="0" xfId="0" applyFill="1"/>
    <xf numFmtId="0" fontId="0" fillId="17" borderId="0" xfId="0" applyFill="1"/>
    <xf numFmtId="0" fontId="0" fillId="22" borderId="0" xfId="0" applyFill="1"/>
    <xf numFmtId="0" fontId="8" fillId="22" borderId="0" xfId="0" applyFont="1" applyFill="1" applyAlignment="1">
      <alignment horizontal="center"/>
    </xf>
    <xf numFmtId="166" fontId="8" fillId="22" borderId="0" xfId="0" applyNumberFormat="1" applyFont="1" applyFill="1" applyAlignment="1">
      <alignment horizontal="center"/>
    </xf>
    <xf numFmtId="0" fontId="0" fillId="12" borderId="0" xfId="0" applyFill="1" applyAlignment="1">
      <alignment wrapText="1"/>
    </xf>
    <xf numFmtId="0" fontId="0" fillId="17" borderId="0" xfId="0" applyFill="1" applyAlignment="1">
      <alignment wrapText="1"/>
    </xf>
    <xf numFmtId="0" fontId="0" fillId="20" borderId="0" xfId="0" applyFill="1" applyAlignment="1">
      <alignment wrapText="1"/>
    </xf>
    <xf numFmtId="0" fontId="0" fillId="15" borderId="0" xfId="0" applyFill="1"/>
    <xf numFmtId="0" fontId="0" fillId="8" borderId="0" xfId="0" applyFill="1"/>
    <xf numFmtId="0" fontId="0" fillId="11" borderId="0" xfId="0" applyFill="1"/>
    <xf numFmtId="166" fontId="0" fillId="0" borderId="0" xfId="0" applyNumberFormat="1" applyAlignment="1">
      <alignment horizontal="right"/>
    </xf>
    <xf numFmtId="1" fontId="8" fillId="0" borderId="0" xfId="0" applyNumberFormat="1" applyFont="1" applyAlignment="1">
      <alignment wrapText="1"/>
    </xf>
    <xf numFmtId="167" fontId="0" fillId="0" borderId="0" xfId="0" applyNumberFormat="1"/>
    <xf numFmtId="0" fontId="8" fillId="15" borderId="0" xfId="0" applyFont="1" applyFill="1" applyAlignment="1">
      <alignment horizontal="center"/>
    </xf>
    <xf numFmtId="166" fontId="8" fillId="15" borderId="0" xfId="0" applyNumberFormat="1" applyFont="1" applyFill="1" applyAlignment="1">
      <alignment horizontal="center"/>
    </xf>
    <xf numFmtId="167" fontId="8" fillId="8" borderId="0" xfId="0" applyNumberFormat="1" applyFont="1" applyFill="1" applyAlignment="1">
      <alignment horizontal="center"/>
    </xf>
    <xf numFmtId="0" fontId="8" fillId="8" borderId="0" xfId="0" applyFont="1" applyFill="1" applyAlignment="1">
      <alignment horizontal="center"/>
    </xf>
    <xf numFmtId="166" fontId="0" fillId="8" borderId="0" xfId="0" applyNumberFormat="1" applyFill="1" applyAlignment="1">
      <alignment horizontal="center"/>
    </xf>
    <xf numFmtId="0" fontId="8" fillId="11" borderId="0" xfId="0" applyFont="1" applyFill="1" applyAlignment="1">
      <alignment horizontal="center"/>
    </xf>
    <xf numFmtId="166" fontId="8" fillId="11" borderId="0" xfId="0" applyNumberFormat="1" applyFont="1" applyFill="1" applyAlignment="1">
      <alignment horizontal="center"/>
    </xf>
    <xf numFmtId="166" fontId="8" fillId="0" borderId="0" xfId="0" applyNumberFormat="1" applyFont="1" applyAlignment="1">
      <alignment horizontal="center"/>
    </xf>
    <xf numFmtId="0" fontId="0" fillId="23" borderId="0" xfId="0" applyFill="1"/>
    <xf numFmtId="0" fontId="0" fillId="24" borderId="0" xfId="0" applyFill="1"/>
    <xf numFmtId="0" fontId="0" fillId="25" borderId="0" xfId="0" applyFill="1"/>
    <xf numFmtId="0" fontId="8" fillId="23" borderId="0" xfId="0" applyFont="1" applyFill="1" applyAlignment="1">
      <alignment horizontal="center"/>
    </xf>
    <xf numFmtId="166" fontId="8" fillId="23" borderId="0" xfId="0" applyNumberFormat="1" applyFont="1" applyFill="1" applyAlignment="1">
      <alignment horizontal="center"/>
    </xf>
    <xf numFmtId="167" fontId="8" fillId="24" borderId="0" xfId="0" applyNumberFormat="1" applyFont="1" applyFill="1" applyAlignment="1">
      <alignment horizontal="center"/>
    </xf>
    <xf numFmtId="0" fontId="8" fillId="24" borderId="0" xfId="0" applyFont="1" applyFill="1" applyAlignment="1">
      <alignment horizontal="center"/>
    </xf>
    <xf numFmtId="166" fontId="0" fillId="24" borderId="0" xfId="0" applyNumberFormat="1" applyFill="1" applyAlignment="1">
      <alignment horizontal="center"/>
    </xf>
    <xf numFmtId="0" fontId="8" fillId="25" borderId="0" xfId="0" applyFont="1" applyFill="1" applyAlignment="1">
      <alignment horizontal="center"/>
    </xf>
    <xf numFmtId="166" fontId="8" fillId="25" borderId="0" xfId="0" applyNumberFormat="1" applyFont="1" applyFill="1" applyAlignment="1">
      <alignment horizontal="center"/>
    </xf>
    <xf numFmtId="19" fontId="8" fillId="0" borderId="0" xfId="0" applyNumberFormat="1" applyFont="1"/>
    <xf numFmtId="19" fontId="0" fillId="0" borderId="0" xfId="0" applyNumberFormat="1" applyAlignment="1">
      <alignment horizontal="right"/>
    </xf>
    <xf numFmtId="1" fontId="0" fillId="12" borderId="0" xfId="0" applyNumberFormat="1" applyFill="1"/>
    <xf numFmtId="1" fontId="0" fillId="17" borderId="0" xfId="0" applyNumberFormat="1" applyFill="1"/>
    <xf numFmtId="0" fontId="0" fillId="26" borderId="0" xfId="0" applyFill="1"/>
    <xf numFmtId="0" fontId="0" fillId="9" borderId="0" xfId="0" applyFill="1"/>
    <xf numFmtId="0" fontId="21" fillId="0" borderId="0" xfId="0" applyFont="1" applyAlignment="1">
      <alignment horizontal="center"/>
    </xf>
    <xf numFmtId="0" fontId="21" fillId="0" borderId="0" xfId="0" applyFont="1" applyAlignment="1">
      <alignment horizontal="left"/>
    </xf>
    <xf numFmtId="0" fontId="10" fillId="0" borderId="15" xfId="0" applyFont="1" applyBorder="1" applyAlignment="1">
      <alignment horizontal="left"/>
    </xf>
    <xf numFmtId="0" fontId="30" fillId="0" borderId="0" xfId="0" applyFont="1" applyAlignment="1">
      <alignment horizontal="center"/>
    </xf>
    <xf numFmtId="2" fontId="0" fillId="0" borderId="0" xfId="0" applyNumberFormat="1"/>
    <xf numFmtId="168" fontId="0" fillId="0" borderId="0" xfId="0" applyNumberFormat="1" applyAlignment="1">
      <alignment horizontal="center"/>
    </xf>
    <xf numFmtId="0" fontId="21" fillId="0" borderId="0" xfId="0" applyFont="1" applyAlignment="1">
      <alignment wrapText="1"/>
    </xf>
    <xf numFmtId="0" fontId="21" fillId="0" borderId="0" xfId="0" applyFont="1"/>
    <xf numFmtId="0" fontId="10" fillId="0" borderId="15" xfId="0" applyFont="1" applyBorder="1" applyAlignment="1">
      <alignment horizontal="centerContinuous"/>
    </xf>
    <xf numFmtId="0" fontId="21" fillId="27" borderId="0" xfId="0" applyFont="1" applyFill="1"/>
    <xf numFmtId="0" fontId="0" fillId="27" borderId="0" xfId="0" applyFill="1"/>
    <xf numFmtId="0" fontId="31" fillId="0" borderId="0" xfId="0" applyFont="1"/>
    <xf numFmtId="169" fontId="0" fillId="0" borderId="0" xfId="0" applyNumberFormat="1"/>
    <xf numFmtId="170" fontId="0" fillId="0" borderId="0" xfId="0" applyNumberFormat="1"/>
    <xf numFmtId="0" fontId="21" fillId="27" borderId="0" xfId="0" applyFont="1" applyFill="1" applyAlignment="1">
      <alignment horizontal="center"/>
    </xf>
    <xf numFmtId="0" fontId="32" fillId="27" borderId="0" xfId="0" applyFont="1" applyFill="1"/>
    <xf numFmtId="0" fontId="32" fillId="27" borderId="0" xfId="0" applyFont="1" applyFill="1" applyAlignment="1">
      <alignment horizontal="left"/>
    </xf>
    <xf numFmtId="0" fontId="29" fillId="0" borderId="0" xfId="1" applyNumberFormat="1"/>
    <xf numFmtId="169" fontId="0" fillId="27" borderId="0" xfId="0" applyNumberFormat="1" applyFill="1"/>
    <xf numFmtId="171" fontId="0" fillId="0" borderId="0" xfId="0" applyNumberFormat="1"/>
    <xf numFmtId="0" fontId="6" fillId="6" borderId="35" xfId="0" applyFont="1" applyFill="1" applyBorder="1" applyAlignment="1">
      <alignment horizontal="left" wrapText="1"/>
    </xf>
    <xf numFmtId="0" fontId="0" fillId="0" borderId="24" xfId="0" applyBorder="1"/>
    <xf numFmtId="172" fontId="0" fillId="0" borderId="0" xfId="0" applyNumberFormat="1"/>
    <xf numFmtId="0" fontId="0" fillId="28" borderId="0" xfId="0" applyFill="1" applyAlignment="1">
      <alignment horizontal="center"/>
    </xf>
    <xf numFmtId="0" fontId="0" fillId="28" borderId="0" xfId="0" applyFill="1"/>
    <xf numFmtId="0" fontId="0" fillId="29" borderId="0" xfId="0" applyFill="1"/>
    <xf numFmtId="9" fontId="29" fillId="0" borderId="0" xfId="1"/>
    <xf numFmtId="0" fontId="34" fillId="0" borderId="0" xfId="0" applyFont="1"/>
    <xf numFmtId="0" fontId="0" fillId="30" borderId="0" xfId="0" applyFill="1"/>
    <xf numFmtId="0" fontId="34" fillId="30" borderId="0" xfId="0" applyFont="1" applyFill="1"/>
    <xf numFmtId="0" fontId="33" fillId="30" borderId="0" xfId="0" applyFont="1" applyFill="1"/>
    <xf numFmtId="0" fontId="5" fillId="4" borderId="5" xfId="0" applyFont="1" applyFill="1" applyBorder="1" applyAlignment="1">
      <alignment horizontal="center" vertical="center"/>
    </xf>
    <xf numFmtId="0" fontId="5" fillId="4" borderId="0" xfId="0" applyFont="1" applyFill="1" applyAlignment="1">
      <alignment horizontal="center" vertical="center"/>
    </xf>
    <xf numFmtId="0" fontId="5" fillId="4" borderId="6" xfId="0" applyFont="1" applyFill="1" applyBorder="1" applyAlignment="1">
      <alignment horizontal="center" vertical="center"/>
    </xf>
    <xf numFmtId="0" fontId="5" fillId="4" borderId="8" xfId="0" applyFont="1" applyFill="1" applyBorder="1" applyAlignment="1">
      <alignment horizontal="center" vertical="center"/>
    </xf>
    <xf numFmtId="0" fontId="5" fillId="4" borderId="9" xfId="0" applyFont="1" applyFill="1" applyBorder="1" applyAlignment="1">
      <alignment horizontal="center" vertical="center"/>
    </xf>
    <xf numFmtId="0" fontId="5" fillId="4" borderId="10" xfId="0" applyFont="1" applyFill="1" applyBorder="1" applyAlignment="1">
      <alignment horizontal="center" vertical="center"/>
    </xf>
    <xf numFmtId="173" fontId="29" fillId="0" borderId="0" xfId="1" applyNumberFormat="1"/>
    <xf numFmtId="10" fontId="29" fillId="0" borderId="0" xfId="1" applyNumberFormat="1"/>
    <xf numFmtId="0" fontId="0" fillId="0" borderId="23" xfId="0" applyBorder="1"/>
    <xf numFmtId="0" fontId="10" fillId="0" borderId="14" xfId="0" applyFont="1" applyBorder="1" applyAlignment="1">
      <alignment horizontal="centerContinuous"/>
    </xf>
    <xf numFmtId="0" fontId="0" fillId="31" borderId="0" xfId="0" applyFill="1"/>
    <xf numFmtId="0" fontId="0" fillId="31" borderId="20" xfId="0" applyFill="1" applyBorder="1"/>
    <xf numFmtId="0" fontId="6" fillId="6" borderId="36" xfId="0" applyFont="1" applyFill="1" applyBorder="1" applyAlignment="1">
      <alignment horizontal="left" wrapText="1"/>
    </xf>
    <xf numFmtId="0" fontId="6" fillId="6" borderId="37" xfId="0" applyFont="1" applyFill="1" applyBorder="1" applyAlignment="1">
      <alignment horizontal="left" wrapText="1"/>
    </xf>
    <xf numFmtId="0" fontId="6" fillId="6" borderId="38" xfId="0" applyFont="1" applyFill="1" applyBorder="1" applyAlignment="1">
      <alignment horizontal="left" wrapText="1"/>
    </xf>
    <xf numFmtId="0" fontId="0" fillId="0" borderId="3" xfId="0" applyBorder="1" applyAlignment="1">
      <alignment horizontal="center"/>
    </xf>
    <xf numFmtId="0" fontId="6" fillId="5" borderId="36" xfId="0" applyFont="1" applyFill="1" applyBorder="1" applyAlignment="1">
      <alignment horizontal="left" wrapText="1"/>
    </xf>
    <xf numFmtId="0" fontId="6" fillId="5" borderId="38" xfId="0" applyFont="1" applyFill="1" applyBorder="1" applyAlignment="1">
      <alignment horizontal="left" wrapText="1"/>
    </xf>
    <xf numFmtId="0" fontId="10" fillId="0" borderId="14" xfId="0" applyFont="1" applyBorder="1" applyAlignment="1">
      <alignment horizontal="left"/>
    </xf>
    <xf numFmtId="0" fontId="10" fillId="0" borderId="13" xfId="0" applyFont="1" applyBorder="1" applyAlignment="1">
      <alignment horizontal="left"/>
    </xf>
    <xf numFmtId="0" fontId="0" fillId="31" borderId="19" xfId="0" applyFill="1" applyBorder="1"/>
    <xf numFmtId="167" fontId="0" fillId="31" borderId="0" xfId="0" applyNumberFormat="1" applyFill="1"/>
    <xf numFmtId="0" fontId="6" fillId="10" borderId="36" xfId="0" applyFont="1" applyFill="1" applyBorder="1" applyAlignment="1">
      <alignment horizontal="left" wrapText="1"/>
    </xf>
    <xf numFmtId="0" fontId="6" fillId="10" borderId="37" xfId="0" applyFont="1" applyFill="1" applyBorder="1" applyAlignment="1">
      <alignment horizontal="left" wrapText="1"/>
    </xf>
    <xf numFmtId="0" fontId="6" fillId="11" borderId="37" xfId="0" applyFont="1" applyFill="1" applyBorder="1" applyAlignment="1">
      <alignment horizontal="left" wrapText="1"/>
    </xf>
    <xf numFmtId="0" fontId="6" fillId="11" borderId="38" xfId="0" applyFont="1" applyFill="1" applyBorder="1" applyAlignment="1">
      <alignment horizontal="left" wrapText="1"/>
    </xf>
    <xf numFmtId="0" fontId="22" fillId="0" borderId="20" xfId="0" applyFont="1" applyBorder="1" applyAlignment="1">
      <alignment horizontal="center"/>
    </xf>
    <xf numFmtId="0" fontId="0" fillId="8" borderId="19" xfId="0" applyFill="1" applyBorder="1" applyAlignment="1">
      <alignment horizontal="center"/>
    </xf>
    <xf numFmtId="0" fontId="0" fillId="12" borderId="19" xfId="0" applyFill="1" applyBorder="1" applyAlignment="1">
      <alignment horizontal="center"/>
    </xf>
    <xf numFmtId="0" fontId="22" fillId="13" borderId="20" xfId="0" applyFont="1" applyFill="1" applyBorder="1" applyAlignment="1">
      <alignment horizontal="center"/>
    </xf>
    <xf numFmtId="0" fontId="0" fillId="13" borderId="19" xfId="0" applyFill="1" applyBorder="1" applyAlignment="1">
      <alignment horizontal="center"/>
    </xf>
    <xf numFmtId="0" fontId="22" fillId="8" borderId="19" xfId="0" applyFont="1" applyFill="1" applyBorder="1" applyAlignment="1">
      <alignment horizontal="center"/>
    </xf>
    <xf numFmtId="0" fontId="0" fillId="13" borderId="20" xfId="0" applyFill="1" applyBorder="1" applyAlignment="1">
      <alignment horizontal="center"/>
    </xf>
    <xf numFmtId="0" fontId="22" fillId="0" borderId="19" xfId="0" applyFont="1" applyBorder="1" applyAlignment="1">
      <alignment horizontal="center"/>
    </xf>
    <xf numFmtId="0" fontId="0" fillId="14" borderId="20" xfId="0" applyFill="1" applyBorder="1" applyAlignment="1">
      <alignment horizontal="center"/>
    </xf>
    <xf numFmtId="0" fontId="0" fillId="12" borderId="21" xfId="0" applyFill="1" applyBorder="1" applyAlignment="1">
      <alignment horizontal="center"/>
    </xf>
    <xf numFmtId="0" fontId="0" fillId="13" borderId="3" xfId="0" applyFill="1" applyBorder="1" applyAlignment="1">
      <alignment horizontal="center"/>
    </xf>
    <xf numFmtId="0" fontId="22" fillId="8" borderId="3" xfId="0" applyFont="1" applyFill="1" applyBorder="1" applyAlignment="1">
      <alignment horizontal="center"/>
    </xf>
    <xf numFmtId="0" fontId="22" fillId="0" borderId="3" xfId="0" applyFont="1" applyBorder="1" applyAlignment="1">
      <alignment horizontal="center"/>
    </xf>
    <xf numFmtId="0" fontId="22" fillId="0" borderId="22" xfId="0" applyFont="1" applyBorder="1" applyAlignment="1">
      <alignment horizontal="center"/>
    </xf>
    <xf numFmtId="0" fontId="6" fillId="10" borderId="39" xfId="0" applyFont="1" applyFill="1" applyBorder="1" applyAlignment="1">
      <alignment horizontal="left" wrapText="1"/>
    </xf>
    <xf numFmtId="0" fontId="6" fillId="32" borderId="35" xfId="0" applyFont="1" applyFill="1" applyBorder="1" applyAlignment="1">
      <alignment horizontal="left" wrapText="1"/>
    </xf>
    <xf numFmtId="11" fontId="33" fillId="0" borderId="0" xfId="0" applyNumberFormat="1" applyFont="1" applyAlignment="1">
      <alignment vertical="center"/>
    </xf>
    <xf numFmtId="164" fontId="33" fillId="0" borderId="0" xfId="0" applyNumberFormat="1" applyFont="1" applyAlignment="1">
      <alignment vertical="center"/>
    </xf>
    <xf numFmtId="0" fontId="33" fillId="0" borderId="0" xfId="0" applyFont="1" applyAlignment="1">
      <alignment vertical="center"/>
    </xf>
    <xf numFmtId="0" fontId="0" fillId="0" borderId="16" xfId="0" applyBorder="1"/>
    <xf numFmtId="168" fontId="0" fillId="0" borderId="17" xfId="0" applyNumberFormat="1" applyBorder="1"/>
    <xf numFmtId="168" fontId="0" fillId="0" borderId="22" xfId="0" applyNumberFormat="1" applyBorder="1"/>
    <xf numFmtId="174" fontId="0" fillId="0" borderId="0" xfId="0" applyNumberFormat="1"/>
    <xf numFmtId="175" fontId="0" fillId="0" borderId="0" xfId="0" applyNumberFormat="1"/>
    <xf numFmtId="176" fontId="0" fillId="0" borderId="0" xfId="0" applyNumberFormat="1"/>
    <xf numFmtId="0" fontId="6" fillId="6" borderId="0" xfId="0" applyFont="1" applyFill="1" applyAlignment="1">
      <alignment horizontal="left" wrapText="1"/>
    </xf>
    <xf numFmtId="0" fontId="21" fillId="31" borderId="0" xfId="0" applyFont="1" applyFill="1"/>
    <xf numFmtId="0" fontId="34" fillId="0" borderId="0" xfId="0" applyFont="1" applyAlignment="1">
      <alignment vertical="center"/>
    </xf>
    <xf numFmtId="0" fontId="34" fillId="30" borderId="0" xfId="0" applyFont="1" applyFill="1" applyAlignment="1">
      <alignment vertical="center"/>
    </xf>
    <xf numFmtId="0" fontId="36" fillId="0" borderId="0" xfId="0" applyFont="1" applyAlignment="1">
      <alignment vertical="center"/>
    </xf>
    <xf numFmtId="0" fontId="37" fillId="31" borderId="0" xfId="0" applyFont="1" applyFill="1" applyAlignment="1">
      <alignment vertical="center"/>
    </xf>
    <xf numFmtId="0" fontId="2" fillId="31" borderId="0" xfId="0" applyFont="1" applyFill="1" applyAlignment="1">
      <alignment vertical="center"/>
    </xf>
    <xf numFmtId="0" fontId="36" fillId="31" borderId="0" xfId="0" applyFont="1" applyFill="1" applyAlignment="1">
      <alignment vertical="center"/>
    </xf>
    <xf numFmtId="0" fontId="8" fillId="31" borderId="0" xfId="0" applyFont="1" applyFill="1" applyAlignment="1">
      <alignment vertical="center"/>
    </xf>
    <xf numFmtId="0" fontId="38" fillId="0" borderId="0" xfId="0" applyFont="1" applyAlignment="1">
      <alignment vertical="center"/>
    </xf>
    <xf numFmtId="0" fontId="39" fillId="31" borderId="0" xfId="0" applyFont="1" applyFill="1" applyAlignment="1">
      <alignment vertical="center"/>
    </xf>
    <xf numFmtId="0" fontId="40" fillId="31" borderId="0" xfId="0" applyFont="1" applyFill="1" applyAlignment="1">
      <alignment vertical="center"/>
    </xf>
    <xf numFmtId="0" fontId="8" fillId="31" borderId="0" xfId="0" applyFont="1" applyFill="1"/>
    <xf numFmtId="0" fontId="38" fillId="31" borderId="0" xfId="0" applyFont="1" applyFill="1" applyAlignment="1">
      <alignment vertical="center"/>
    </xf>
    <xf numFmtId="0" fontId="38" fillId="30" borderId="0" xfId="0" applyFont="1" applyFill="1" applyAlignment="1">
      <alignment vertical="center"/>
    </xf>
    <xf numFmtId="0" fontId="35" fillId="31" borderId="0" xfId="0" applyFont="1" applyFill="1"/>
    <xf numFmtId="0" fontId="41" fillId="31" borderId="0" xfId="0" applyFont="1" applyFill="1"/>
    <xf numFmtId="0" fontId="42" fillId="0" borderId="0" xfId="0" applyFont="1"/>
    <xf numFmtId="0" fontId="43" fillId="30" borderId="0" xfId="0" applyFont="1" applyFill="1" applyAlignment="1">
      <alignment vertical="center"/>
    </xf>
    <xf numFmtId="0" fontId="44" fillId="0" borderId="0" xfId="0" applyFont="1" applyAlignment="1">
      <alignment vertical="center"/>
    </xf>
    <xf numFmtId="0" fontId="45" fillId="31" borderId="0" xfId="0" applyFont="1" applyFill="1" applyAlignment="1">
      <alignment vertical="center"/>
    </xf>
    <xf numFmtId="0" fontId="4" fillId="3" borderId="12" xfId="0" applyFont="1" applyFill="1" applyBorder="1" applyAlignment="1">
      <alignment horizontal="center"/>
    </xf>
    <xf numFmtId="0" fontId="5" fillId="4" borderId="32" xfId="0" applyFont="1" applyFill="1" applyBorder="1" applyAlignment="1">
      <alignment horizontal="center"/>
    </xf>
    <xf numFmtId="0" fontId="5" fillId="4" borderId="0" xfId="0" applyFont="1" applyFill="1" applyAlignment="1">
      <alignment horizontal="center"/>
    </xf>
    <xf numFmtId="0" fontId="4" fillId="3" borderId="1" xfId="0" applyFont="1" applyFill="1" applyBorder="1" applyAlignment="1">
      <alignment horizontal="center"/>
    </xf>
  </cellXfs>
  <cellStyles count="3">
    <cellStyle name="Explanatory Text" xfId="2" builtinId="53" customBuiltin="1"/>
    <cellStyle name="Normal" xfId="0" builtinId="0"/>
    <cellStyle name="Per cent" xfId="1" builtinId="5"/>
  </cellStyles>
  <dxfs count="1518">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FF0000"/>
      </font>
    </dxf>
    <dxf>
      <font>
        <color rgb="FF0070C0"/>
      </font>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9" defaultPivotStyle="PivotStyleLight16"/>
  <colors>
    <indexedColors>
      <rgbColor rgb="FF000000"/>
      <rgbColor rgb="FFFFFFFF"/>
      <rgbColor rgb="FFFF0000"/>
      <rgbColor rgb="FF66FF33"/>
      <rgbColor rgb="FFEEECE1"/>
      <rgbColor rgb="FFFFFF00"/>
      <rgbColor rgb="FFFFC7CE"/>
      <rgbColor rgb="FFB7DEE8"/>
      <rgbColor rgb="FF9C0006"/>
      <rgbColor rgb="FF006600"/>
      <rgbColor rgb="FF000080"/>
      <rgbColor rgb="FF996600"/>
      <rgbColor rgb="FFCC0000"/>
      <rgbColor rgb="FF77933C"/>
      <rgbColor rgb="FFC0C0C0"/>
      <rgbColor rgb="FF808080"/>
      <rgbColor rgb="FF8EB4E3"/>
      <rgbColor rgb="FF953735"/>
      <rgbColor rgb="FFFFFFCC"/>
      <rgbColor rgb="FFDBEEF4"/>
      <rgbColor rgb="FFE6E0EC"/>
      <rgbColor rgb="FFC4BD97"/>
      <rgbColor rgb="FF0070C0"/>
      <rgbColor rgb="FFCCC1DA"/>
      <rgbColor rgb="FFF2F2F2"/>
      <rgbColor rgb="FFFFCCCC"/>
      <rgbColor rgb="FFFCD5B5"/>
      <rgbColor rgb="FFD9D9D9"/>
      <rgbColor rgb="FFF2DCDB"/>
      <rgbColor rgb="FFC00000"/>
      <rgbColor rgb="FFBFBFBF"/>
      <rgbColor rgb="FFFDEADA"/>
      <rgbColor rgb="FF00B2EE"/>
      <rgbColor rgb="FFC6EFCE"/>
      <rgbColor rgb="FFCCFFCC"/>
      <rgbColor rgb="FFFFEB9C"/>
      <rgbColor rgb="FF93CDDD"/>
      <rgbColor rgb="FFE6B9B8"/>
      <rgbColor rgb="FFB3A2C7"/>
      <rgbColor rgb="FFFAC090"/>
      <rgbColor rgb="FF5082C2"/>
      <rgbColor rgb="FF95B3D7"/>
      <rgbColor rgb="FFBDD58A"/>
      <rgbColor rgb="FFFFC000"/>
      <rgbColor rgb="FF948A54"/>
      <rgbColor rgb="FFC0504D"/>
      <rgbColor rgb="FF595959"/>
      <rgbColor rgb="FF878787"/>
      <rgbColor rgb="FF215968"/>
      <rgbColor rgb="FF31859C"/>
      <rgbColor rgb="FF006100"/>
      <rgbColor rgb="FFDDDDDD"/>
      <rgbColor rgb="FF9C5700"/>
      <rgbColor rgb="FF7030A0"/>
      <rgbColor rgb="FFDDD9C3"/>
      <rgbColor rgb="FF353535"/>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100" b="1" strike="noStrike" spc="-1">
                <a:solidFill>
                  <a:srgbClr val="000000"/>
                </a:solidFill>
                <a:uFill>
                  <a:solidFill>
                    <a:srgbClr val="FFFFFF"/>
                  </a:solidFill>
                </a:uFill>
                <a:latin typeface="Calibri"/>
              </a:defRPr>
            </a:pPr>
            <a:r>
              <a:rPr lang="pt-BR" sz="1100" b="1" strike="noStrike" spc="-1">
                <a:solidFill>
                  <a:srgbClr val="000000"/>
                </a:solidFill>
                <a:uFill>
                  <a:solidFill>
                    <a:srgbClr val="FFFFFF"/>
                  </a:solidFill>
                </a:uFill>
                <a:latin typeface="Calibri"/>
              </a:rPr>
              <a:t>USA WSPP HÁ QTS ANOS </a:t>
            </a:r>
          </a:p>
        </c:rich>
      </c:tx>
      <c:overlay val="0"/>
    </c:title>
    <c:autoTitleDeleted val="0"/>
    <c:plotArea>
      <c:layout/>
      <c:barChart>
        <c:barDir val="col"/>
        <c:grouping val="clustered"/>
        <c:varyColors val="0"/>
        <c:ser>
          <c:idx val="0"/>
          <c:order val="0"/>
          <c:tx>
            <c:strRef>
              <c:f>FINAL_REPORT!$AJ$8</c:f>
              <c:strCache>
                <c:ptCount val="1"/>
                <c:pt idx="0">
                  <c:v>Participantes</c:v>
                </c:pt>
              </c:strCache>
            </c:strRef>
          </c:tx>
          <c:spPr>
            <a:solidFill>
              <a:srgbClr val="4F81BD"/>
            </a:solidFill>
            <a:ln>
              <a:noFill/>
            </a:ln>
          </c:spPr>
          <c:invertIfNegative val="0"/>
          <c:cat>
            <c:numRef>
              <c:f>FINAL_REPORT!$AK$7:$AR$7</c:f>
              <c:numCache>
                <c:formatCode>General</c:formatCode>
                <c:ptCount val="8"/>
                <c:pt idx="0">
                  <c:v>0</c:v>
                </c:pt>
                <c:pt idx="1">
                  <c:v>1</c:v>
                </c:pt>
                <c:pt idx="2">
                  <c:v>2</c:v>
                </c:pt>
                <c:pt idx="3">
                  <c:v>3</c:v>
                </c:pt>
                <c:pt idx="4">
                  <c:v>4</c:v>
                </c:pt>
                <c:pt idx="5">
                  <c:v>5</c:v>
                </c:pt>
                <c:pt idx="6">
                  <c:v>6</c:v>
                </c:pt>
                <c:pt idx="7">
                  <c:v>7</c:v>
                </c:pt>
              </c:numCache>
            </c:numRef>
          </c:cat>
          <c:val>
            <c:numRef>
              <c:f>FINAL_REPORT!$AK$8:$AR$8</c:f>
              <c:numCache>
                <c:formatCode>General</c:formatCode>
                <c:ptCount val="8"/>
                <c:pt idx="0">
                  <c:v>1</c:v>
                </c:pt>
                <c:pt idx="1">
                  <c:v>0</c:v>
                </c:pt>
                <c:pt idx="2">
                  <c:v>4</c:v>
                </c:pt>
                <c:pt idx="3">
                  <c:v>4</c:v>
                </c:pt>
                <c:pt idx="4">
                  <c:v>6</c:v>
                </c:pt>
                <c:pt idx="5">
                  <c:v>4</c:v>
                </c:pt>
                <c:pt idx="6">
                  <c:v>0</c:v>
                </c:pt>
                <c:pt idx="7">
                  <c:v>1</c:v>
                </c:pt>
              </c:numCache>
            </c:numRef>
          </c:val>
          <c:extLst>
            <c:ext xmlns:c16="http://schemas.microsoft.com/office/drawing/2014/chart" uri="{C3380CC4-5D6E-409C-BE32-E72D297353CC}">
              <c16:uniqueId val="{00000000-EDBD-4630-A5D6-CD7F02AE4853}"/>
            </c:ext>
          </c:extLst>
        </c:ser>
        <c:dLbls>
          <c:showLegendKey val="0"/>
          <c:showVal val="0"/>
          <c:showCatName val="0"/>
          <c:showSerName val="0"/>
          <c:showPercent val="0"/>
          <c:showBubbleSize val="0"/>
        </c:dLbls>
        <c:gapWidth val="150"/>
        <c:axId val="118280960"/>
        <c:axId val="118282496"/>
      </c:barChart>
      <c:catAx>
        <c:axId val="118280960"/>
        <c:scaling>
          <c:orientation val="minMax"/>
        </c:scaling>
        <c:delete val="0"/>
        <c:axPos val="b"/>
        <c:numFmt formatCode="General" sourceLinked="1"/>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118282496"/>
        <c:crosses val="autoZero"/>
        <c:auto val="1"/>
        <c:lblAlgn val="ctr"/>
        <c:lblOffset val="100"/>
        <c:noMultiLvlLbl val="0"/>
      </c:catAx>
      <c:valAx>
        <c:axId val="118282496"/>
        <c:scaling>
          <c:orientation val="minMax"/>
        </c:scaling>
        <c:delete val="0"/>
        <c:axPos val="l"/>
        <c:majorGridlines>
          <c:spPr>
            <a:ln w="9360">
              <a:solidFill>
                <a:srgbClr val="878787"/>
              </a:solidFill>
              <a:round/>
            </a:ln>
          </c:spPr>
        </c:majorGridlines>
        <c:numFmt formatCode="General" sourceLinked="0"/>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118280960"/>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58" footer="0.3149606200000005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100" b="1" strike="noStrike" spc="-1">
                <a:solidFill>
                  <a:srgbClr val="000000"/>
                </a:solidFill>
                <a:uFill>
                  <a:solidFill>
                    <a:srgbClr val="FFFFFF"/>
                  </a:solidFill>
                </a:uFill>
                <a:latin typeface="Calibri"/>
              </a:defRPr>
            </a:pPr>
            <a:r>
              <a:rPr lang="pt-BR" sz="1100" b="1" strike="noStrike" spc="-1">
                <a:solidFill>
                  <a:srgbClr val="000000"/>
                </a:solidFill>
                <a:uFill>
                  <a:solidFill>
                    <a:srgbClr val="FFFFFF"/>
                  </a:solidFill>
                </a:uFill>
                <a:latin typeface="Calibri"/>
              </a:rPr>
              <a:t>USA MSGR HÁ QTS ANOS </a:t>
            </a:r>
          </a:p>
        </c:rich>
      </c:tx>
      <c:overlay val="0"/>
    </c:title>
    <c:autoTitleDeleted val="0"/>
    <c:plotArea>
      <c:layout/>
      <c:barChart>
        <c:barDir val="col"/>
        <c:grouping val="clustered"/>
        <c:varyColors val="0"/>
        <c:ser>
          <c:idx val="0"/>
          <c:order val="0"/>
          <c:tx>
            <c:strRef>
              <c:f>FINAL_REPORT!$AJ$14</c:f>
              <c:strCache>
                <c:ptCount val="1"/>
                <c:pt idx="0">
                  <c:v>Participantes</c:v>
                </c:pt>
              </c:strCache>
            </c:strRef>
          </c:tx>
          <c:spPr>
            <a:solidFill>
              <a:srgbClr val="C0504D"/>
            </a:solidFill>
            <a:ln>
              <a:noFill/>
            </a:ln>
          </c:spPr>
          <c:invertIfNegative val="0"/>
          <c:cat>
            <c:strRef>
              <c:f>FINAL_REPORT!$AK$11:$AR$13</c:f>
              <c:strCache>
                <c:ptCount val="8"/>
                <c:pt idx="0">
                  <c:v>0</c:v>
                </c:pt>
                <c:pt idx="1">
                  <c:v>1</c:v>
                </c:pt>
                <c:pt idx="2">
                  <c:v>2</c:v>
                </c:pt>
                <c:pt idx="3">
                  <c:v>3</c:v>
                </c:pt>
                <c:pt idx="4">
                  <c:v>4</c:v>
                </c:pt>
                <c:pt idx="5">
                  <c:v>5</c:v>
                </c:pt>
                <c:pt idx="6">
                  <c:v>6</c:v>
                </c:pt>
                <c:pt idx="7">
                  <c:v>7 ou +</c:v>
                </c:pt>
              </c:strCache>
            </c:strRef>
          </c:cat>
          <c:val>
            <c:numRef>
              <c:f>FINAL_REPORT!$AK$14:$AR$14</c:f>
              <c:numCache>
                <c:formatCode>General</c:formatCode>
                <c:ptCount val="8"/>
                <c:pt idx="0">
                  <c:v>6</c:v>
                </c:pt>
                <c:pt idx="1">
                  <c:v>1</c:v>
                </c:pt>
                <c:pt idx="2">
                  <c:v>3</c:v>
                </c:pt>
                <c:pt idx="3">
                  <c:v>2</c:v>
                </c:pt>
                <c:pt idx="4">
                  <c:v>3</c:v>
                </c:pt>
                <c:pt idx="5">
                  <c:v>0</c:v>
                </c:pt>
                <c:pt idx="6">
                  <c:v>1</c:v>
                </c:pt>
                <c:pt idx="7">
                  <c:v>4</c:v>
                </c:pt>
              </c:numCache>
            </c:numRef>
          </c:val>
          <c:extLst>
            <c:ext xmlns:c16="http://schemas.microsoft.com/office/drawing/2014/chart" uri="{C3380CC4-5D6E-409C-BE32-E72D297353CC}">
              <c16:uniqueId val="{00000000-8B34-4363-839C-2C49B0905407}"/>
            </c:ext>
          </c:extLst>
        </c:ser>
        <c:dLbls>
          <c:showLegendKey val="0"/>
          <c:showVal val="0"/>
          <c:showCatName val="0"/>
          <c:showSerName val="0"/>
          <c:showPercent val="0"/>
          <c:showBubbleSize val="0"/>
        </c:dLbls>
        <c:gapWidth val="150"/>
        <c:axId val="118257536"/>
        <c:axId val="118259072"/>
      </c:barChart>
      <c:catAx>
        <c:axId val="118257536"/>
        <c:scaling>
          <c:orientation val="minMax"/>
        </c:scaling>
        <c:delete val="0"/>
        <c:axPos val="b"/>
        <c:numFmt formatCode="General" sourceLinked="1"/>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118259072"/>
        <c:crosses val="autoZero"/>
        <c:auto val="1"/>
        <c:lblAlgn val="ctr"/>
        <c:lblOffset val="100"/>
        <c:noMultiLvlLbl val="0"/>
      </c:catAx>
      <c:valAx>
        <c:axId val="118259072"/>
        <c:scaling>
          <c:orientation val="minMax"/>
        </c:scaling>
        <c:delete val="0"/>
        <c:axPos val="l"/>
        <c:majorGridlines>
          <c:spPr>
            <a:ln w="9360">
              <a:solidFill>
                <a:srgbClr val="878787"/>
              </a:solidFill>
              <a:round/>
            </a:ln>
          </c:spPr>
        </c:majorGridlines>
        <c:numFmt formatCode="General" sourceLinked="0"/>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118257536"/>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58" footer="0.3149606200000005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100" b="1" strike="noStrike" spc="-1">
                <a:solidFill>
                  <a:srgbClr val="000000"/>
                </a:solidFill>
                <a:uFill>
                  <a:solidFill>
                    <a:srgbClr val="FFFFFF"/>
                  </a:solidFill>
                </a:uFill>
                <a:latin typeface="Calibri"/>
              </a:defRPr>
            </a:pPr>
            <a:r>
              <a:rPr lang="pt-BR" sz="1100" b="1" strike="noStrike" spc="-1">
                <a:solidFill>
                  <a:srgbClr val="000000"/>
                </a:solidFill>
                <a:uFill>
                  <a:solidFill>
                    <a:srgbClr val="FFFFFF"/>
                  </a:solidFill>
                </a:uFill>
                <a:latin typeface="Calibri"/>
              </a:rPr>
              <a:t>USA MESSENGER HÁ QTS ANOS: PERCENT </a:t>
            </a:r>
          </a:p>
        </c:rich>
      </c:tx>
      <c:overlay val="0"/>
    </c:title>
    <c:autoTitleDeleted val="0"/>
    <c:plotArea>
      <c:layout/>
      <c:barChart>
        <c:barDir val="col"/>
        <c:grouping val="clustered"/>
        <c:varyColors val="0"/>
        <c:ser>
          <c:idx val="0"/>
          <c:order val="0"/>
          <c:tx>
            <c:strRef>
              <c:f>FINAL_REPORT!$AT$14</c:f>
              <c:strCache>
                <c:ptCount val="1"/>
                <c:pt idx="0">
                  <c:v>Participantes</c:v>
                </c:pt>
              </c:strCache>
            </c:strRef>
          </c:tx>
          <c:spPr>
            <a:solidFill>
              <a:srgbClr val="4F81BD"/>
            </a:solidFill>
            <a:ln>
              <a:noFill/>
            </a:ln>
          </c:spPr>
          <c:invertIfNegative val="0"/>
          <c:cat>
            <c:strRef>
              <c:f>FINAL_REPORT!$AU$13:$AW$13</c:f>
              <c:strCache>
                <c:ptCount val="3"/>
                <c:pt idx="0">
                  <c:v>[0--2]</c:v>
                </c:pt>
                <c:pt idx="1">
                  <c:v>[3--5]</c:v>
                </c:pt>
                <c:pt idx="2">
                  <c:v>[5--[</c:v>
                </c:pt>
              </c:strCache>
            </c:strRef>
          </c:cat>
          <c:val>
            <c:numRef>
              <c:f>FINAL_REPORT!$AU$14:$AW$14</c:f>
              <c:numCache>
                <c:formatCode>0%</c:formatCode>
                <c:ptCount val="3"/>
                <c:pt idx="0">
                  <c:v>0.5</c:v>
                </c:pt>
                <c:pt idx="1">
                  <c:v>0.25</c:v>
                </c:pt>
                <c:pt idx="2">
                  <c:v>0.25</c:v>
                </c:pt>
              </c:numCache>
            </c:numRef>
          </c:val>
          <c:extLst>
            <c:ext xmlns:c16="http://schemas.microsoft.com/office/drawing/2014/chart" uri="{C3380CC4-5D6E-409C-BE32-E72D297353CC}">
              <c16:uniqueId val="{00000000-AC0F-4F43-81CE-AA2CC3717BA1}"/>
            </c:ext>
          </c:extLst>
        </c:ser>
        <c:dLbls>
          <c:showLegendKey val="0"/>
          <c:showVal val="0"/>
          <c:showCatName val="0"/>
          <c:showSerName val="0"/>
          <c:showPercent val="0"/>
          <c:showBubbleSize val="0"/>
        </c:dLbls>
        <c:gapWidth val="150"/>
        <c:axId val="420289152"/>
        <c:axId val="420295040"/>
      </c:barChart>
      <c:catAx>
        <c:axId val="420289152"/>
        <c:scaling>
          <c:orientation val="minMax"/>
        </c:scaling>
        <c:delete val="0"/>
        <c:axPos val="b"/>
        <c:numFmt formatCode="General" sourceLinked="1"/>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420295040"/>
        <c:crosses val="autoZero"/>
        <c:auto val="1"/>
        <c:lblAlgn val="ctr"/>
        <c:lblOffset val="100"/>
        <c:noMultiLvlLbl val="0"/>
      </c:catAx>
      <c:valAx>
        <c:axId val="420295040"/>
        <c:scaling>
          <c:orientation val="minMax"/>
        </c:scaling>
        <c:delete val="0"/>
        <c:axPos val="l"/>
        <c:majorGridlines>
          <c:spPr>
            <a:ln w="9360">
              <a:solidFill>
                <a:srgbClr val="878787"/>
              </a:solidFill>
              <a:round/>
            </a:ln>
          </c:spPr>
        </c:majorGridlines>
        <c:numFmt formatCode="0%" sourceLinked="0"/>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420289152"/>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58" footer="0.31496062000000058"/>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100" b="1" strike="noStrike" spc="-1">
                <a:solidFill>
                  <a:srgbClr val="000000"/>
                </a:solidFill>
                <a:uFill>
                  <a:solidFill>
                    <a:srgbClr val="FFFFFF"/>
                  </a:solidFill>
                </a:uFill>
                <a:latin typeface="Calibri"/>
              </a:defRPr>
            </a:pPr>
            <a:r>
              <a:rPr lang="pt-BR" sz="1100" b="1" strike="noStrike" spc="-1">
                <a:solidFill>
                  <a:srgbClr val="000000"/>
                </a:solidFill>
                <a:uFill>
                  <a:solidFill>
                    <a:srgbClr val="FFFFFF"/>
                  </a:solidFill>
                </a:uFill>
                <a:latin typeface="Calibri"/>
              </a:rPr>
              <a:t>USA WHATSAPP HÁ QTS ANOS: PERCENT </a:t>
            </a:r>
          </a:p>
        </c:rich>
      </c:tx>
      <c:overlay val="0"/>
    </c:title>
    <c:autoTitleDeleted val="0"/>
    <c:plotArea>
      <c:layout/>
      <c:barChart>
        <c:barDir val="col"/>
        <c:grouping val="clustered"/>
        <c:varyColors val="0"/>
        <c:ser>
          <c:idx val="0"/>
          <c:order val="0"/>
          <c:spPr>
            <a:solidFill>
              <a:srgbClr val="C0504D"/>
            </a:solidFill>
            <a:ln>
              <a:noFill/>
            </a:ln>
          </c:spPr>
          <c:invertIfNegative val="0"/>
          <c:cat>
            <c:strRef>
              <c:f>FINAL_REPORT!$AU$7:$AW$7</c:f>
              <c:strCache>
                <c:ptCount val="3"/>
                <c:pt idx="0">
                  <c:v>[0--2]</c:v>
                </c:pt>
                <c:pt idx="1">
                  <c:v>[3--5]</c:v>
                </c:pt>
                <c:pt idx="2">
                  <c:v>[5--[</c:v>
                </c:pt>
              </c:strCache>
            </c:strRef>
          </c:cat>
          <c:val>
            <c:numRef>
              <c:f>FINAL_REPORT!$AU$8:$AW$8</c:f>
              <c:numCache>
                <c:formatCode>0%</c:formatCode>
                <c:ptCount val="3"/>
                <c:pt idx="0">
                  <c:v>0.25</c:v>
                </c:pt>
                <c:pt idx="1">
                  <c:v>0.7</c:v>
                </c:pt>
                <c:pt idx="2">
                  <c:v>0.05</c:v>
                </c:pt>
              </c:numCache>
            </c:numRef>
          </c:val>
          <c:extLst>
            <c:ext xmlns:c16="http://schemas.microsoft.com/office/drawing/2014/chart" uri="{C3380CC4-5D6E-409C-BE32-E72D297353CC}">
              <c16:uniqueId val="{00000000-0E25-45AD-A081-8BB7D670858F}"/>
            </c:ext>
          </c:extLst>
        </c:ser>
        <c:dLbls>
          <c:showLegendKey val="0"/>
          <c:showVal val="0"/>
          <c:showCatName val="0"/>
          <c:showSerName val="0"/>
          <c:showPercent val="0"/>
          <c:showBubbleSize val="0"/>
        </c:dLbls>
        <c:gapWidth val="150"/>
        <c:axId val="420301824"/>
        <c:axId val="420311808"/>
      </c:barChart>
      <c:catAx>
        <c:axId val="420301824"/>
        <c:scaling>
          <c:orientation val="minMax"/>
        </c:scaling>
        <c:delete val="0"/>
        <c:axPos val="b"/>
        <c:numFmt formatCode="General" sourceLinked="1"/>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420311808"/>
        <c:crosses val="autoZero"/>
        <c:auto val="1"/>
        <c:lblAlgn val="ctr"/>
        <c:lblOffset val="100"/>
        <c:noMultiLvlLbl val="0"/>
      </c:catAx>
      <c:valAx>
        <c:axId val="420311808"/>
        <c:scaling>
          <c:orientation val="minMax"/>
        </c:scaling>
        <c:delete val="0"/>
        <c:axPos val="l"/>
        <c:majorGridlines>
          <c:spPr>
            <a:ln w="9360">
              <a:solidFill>
                <a:srgbClr val="878787"/>
              </a:solidFill>
              <a:round/>
            </a:ln>
          </c:spPr>
        </c:majorGridlines>
        <c:numFmt formatCode="0%" sourceLinked="0"/>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420301824"/>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58" footer="0.31496062000000058"/>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4F81BD"/>
            </a:solidFill>
            <a:ln>
              <a:noFill/>
            </a:ln>
          </c:spPr>
          <c:invertIfNegative val="0"/>
          <c:cat>
            <c:numRef>
              <c:f>FINAL_REPORT!$AZ$13:$BG$13</c:f>
              <c:numCache>
                <c:formatCode>General</c:formatCode>
                <c:ptCount val="8"/>
                <c:pt idx="0">
                  <c:v>0</c:v>
                </c:pt>
                <c:pt idx="1">
                  <c:v>1</c:v>
                </c:pt>
                <c:pt idx="2">
                  <c:v>2</c:v>
                </c:pt>
                <c:pt idx="3">
                  <c:v>3</c:v>
                </c:pt>
                <c:pt idx="4">
                  <c:v>4</c:v>
                </c:pt>
                <c:pt idx="5">
                  <c:v>5</c:v>
                </c:pt>
                <c:pt idx="6">
                  <c:v>6</c:v>
                </c:pt>
                <c:pt idx="7">
                  <c:v>7</c:v>
                </c:pt>
              </c:numCache>
            </c:numRef>
          </c:cat>
          <c:val>
            <c:numRef>
              <c:f>FINAL_REPORT!$AZ$14:$BG$14</c:f>
              <c:numCache>
                <c:formatCode>General</c:formatCode>
                <c:ptCount val="8"/>
                <c:pt idx="0">
                  <c:v>5</c:v>
                </c:pt>
                <c:pt idx="1">
                  <c:v>1</c:v>
                </c:pt>
                <c:pt idx="2">
                  <c:v>0</c:v>
                </c:pt>
                <c:pt idx="3">
                  <c:v>0</c:v>
                </c:pt>
                <c:pt idx="4">
                  <c:v>0</c:v>
                </c:pt>
                <c:pt idx="5">
                  <c:v>4</c:v>
                </c:pt>
                <c:pt idx="6">
                  <c:v>1</c:v>
                </c:pt>
                <c:pt idx="7">
                  <c:v>9</c:v>
                </c:pt>
              </c:numCache>
            </c:numRef>
          </c:val>
          <c:extLst>
            <c:ext xmlns:c16="http://schemas.microsoft.com/office/drawing/2014/chart" uri="{C3380CC4-5D6E-409C-BE32-E72D297353CC}">
              <c16:uniqueId val="{00000000-CC83-4985-9770-9901C08B5365}"/>
            </c:ext>
          </c:extLst>
        </c:ser>
        <c:dLbls>
          <c:showLegendKey val="0"/>
          <c:showVal val="0"/>
          <c:showCatName val="0"/>
          <c:showSerName val="0"/>
          <c:showPercent val="0"/>
          <c:showBubbleSize val="0"/>
        </c:dLbls>
        <c:gapWidth val="150"/>
        <c:axId val="420356096"/>
        <c:axId val="420357632"/>
      </c:barChart>
      <c:catAx>
        <c:axId val="420356096"/>
        <c:scaling>
          <c:orientation val="minMax"/>
        </c:scaling>
        <c:delete val="0"/>
        <c:axPos val="b"/>
        <c:numFmt formatCode="General" sourceLinked="1"/>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420357632"/>
        <c:crosses val="autoZero"/>
        <c:auto val="1"/>
        <c:lblAlgn val="ctr"/>
        <c:lblOffset val="100"/>
        <c:noMultiLvlLbl val="0"/>
      </c:catAx>
      <c:valAx>
        <c:axId val="420357632"/>
        <c:scaling>
          <c:orientation val="minMax"/>
        </c:scaling>
        <c:delete val="0"/>
        <c:axPos val="l"/>
        <c:majorGridlines>
          <c:spPr>
            <a:ln w="9360">
              <a:solidFill>
                <a:srgbClr val="878787"/>
              </a:solidFill>
              <a:round/>
            </a:ln>
          </c:spPr>
        </c:majorGridlines>
        <c:numFmt formatCode="General" sourceLinked="0"/>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420356096"/>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58" footer="0.31496062000000058"/>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4F81BD"/>
            </a:solidFill>
            <a:ln>
              <a:noFill/>
            </a:ln>
          </c:spPr>
          <c:invertIfNegative val="0"/>
          <c:cat>
            <c:strRef>
              <c:f>FINAL_REPORT!$AY$7:$AY$8</c:f>
              <c:strCache>
                <c:ptCount val="2"/>
                <c:pt idx="0">
                  <c:v>7 dias/s</c:v>
                </c:pt>
                <c:pt idx="1">
                  <c:v>outros</c:v>
                </c:pt>
              </c:strCache>
            </c:strRef>
          </c:cat>
          <c:val>
            <c:numRef>
              <c:f>FINAL_REPORT!$AZ$7:$AZ$8</c:f>
              <c:numCache>
                <c:formatCode>General</c:formatCode>
                <c:ptCount val="2"/>
                <c:pt idx="0">
                  <c:v>20</c:v>
                </c:pt>
                <c:pt idx="1">
                  <c:v>0</c:v>
                </c:pt>
              </c:numCache>
            </c:numRef>
          </c:val>
          <c:extLst>
            <c:ext xmlns:c16="http://schemas.microsoft.com/office/drawing/2014/chart" uri="{C3380CC4-5D6E-409C-BE32-E72D297353CC}">
              <c16:uniqueId val="{00000000-DBDA-425F-BA90-AA68A25B0566}"/>
            </c:ext>
          </c:extLst>
        </c:ser>
        <c:dLbls>
          <c:showLegendKey val="0"/>
          <c:showVal val="0"/>
          <c:showCatName val="0"/>
          <c:showSerName val="0"/>
          <c:showPercent val="0"/>
          <c:showBubbleSize val="0"/>
        </c:dLbls>
        <c:gapWidth val="150"/>
        <c:axId val="420409728"/>
        <c:axId val="420411264"/>
      </c:barChart>
      <c:catAx>
        <c:axId val="420409728"/>
        <c:scaling>
          <c:orientation val="minMax"/>
        </c:scaling>
        <c:delete val="0"/>
        <c:axPos val="b"/>
        <c:numFmt formatCode="General" sourceLinked="1"/>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420411264"/>
        <c:crosses val="autoZero"/>
        <c:auto val="1"/>
        <c:lblAlgn val="ctr"/>
        <c:lblOffset val="100"/>
        <c:noMultiLvlLbl val="0"/>
      </c:catAx>
      <c:valAx>
        <c:axId val="420411264"/>
        <c:scaling>
          <c:orientation val="minMax"/>
          <c:max val="20"/>
        </c:scaling>
        <c:delete val="0"/>
        <c:axPos val="l"/>
        <c:majorGridlines>
          <c:spPr>
            <a:ln w="9360">
              <a:solidFill>
                <a:srgbClr val="878787"/>
              </a:solidFill>
              <a:round/>
            </a:ln>
          </c:spPr>
        </c:majorGridlines>
        <c:numFmt formatCode="General" sourceLinked="0"/>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420409728"/>
        <c:crosses val="autoZero"/>
        <c:crossBetween val="between"/>
        <c:majorUnit val="5"/>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58" footer="0.31496062000000058"/>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4F81BD"/>
            </a:solidFill>
            <a:ln>
              <a:noFill/>
            </a:ln>
          </c:spPr>
          <c:invertIfNegative val="0"/>
          <c:val>
            <c:numRef>
              <c:f>FINAL_REPORT!$B$180:$B$186</c:f>
              <c:numCache>
                <c:formatCode>General</c:formatCode>
                <c:ptCount val="7"/>
                <c:pt idx="0">
                  <c:v>0</c:v>
                </c:pt>
                <c:pt idx="1">
                  <c:v>0</c:v>
                </c:pt>
                <c:pt idx="2">
                  <c:v>1</c:v>
                </c:pt>
                <c:pt idx="3">
                  <c:v>4</c:v>
                </c:pt>
                <c:pt idx="4">
                  <c:v>5</c:v>
                </c:pt>
                <c:pt idx="5">
                  <c:v>5</c:v>
                </c:pt>
                <c:pt idx="6">
                  <c:v>5</c:v>
                </c:pt>
              </c:numCache>
            </c:numRef>
          </c:val>
          <c:extLst>
            <c:ext xmlns:c16="http://schemas.microsoft.com/office/drawing/2014/chart" uri="{C3380CC4-5D6E-409C-BE32-E72D297353CC}">
              <c16:uniqueId val="{00000000-78E7-4B9E-9472-19D22C1A758A}"/>
            </c:ext>
          </c:extLst>
        </c:ser>
        <c:dLbls>
          <c:showLegendKey val="0"/>
          <c:showVal val="0"/>
          <c:showCatName val="0"/>
          <c:showSerName val="0"/>
          <c:showPercent val="0"/>
          <c:showBubbleSize val="0"/>
        </c:dLbls>
        <c:gapWidth val="150"/>
        <c:axId val="420487936"/>
        <c:axId val="420489472"/>
      </c:barChart>
      <c:catAx>
        <c:axId val="420487936"/>
        <c:scaling>
          <c:orientation val="minMax"/>
        </c:scaling>
        <c:delete val="0"/>
        <c:axPos val="b"/>
        <c:numFmt formatCode="General" sourceLinked="1"/>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420489472"/>
        <c:crosses val="autoZero"/>
        <c:auto val="1"/>
        <c:lblAlgn val="ctr"/>
        <c:lblOffset val="100"/>
        <c:noMultiLvlLbl val="0"/>
      </c:catAx>
      <c:valAx>
        <c:axId val="420489472"/>
        <c:scaling>
          <c:orientation val="minMax"/>
        </c:scaling>
        <c:delete val="0"/>
        <c:axPos val="l"/>
        <c:majorGridlines>
          <c:spPr>
            <a:ln w="9360">
              <a:solidFill>
                <a:srgbClr val="878787"/>
              </a:solidFill>
              <a:round/>
            </a:ln>
          </c:spPr>
        </c:majorGridlines>
        <c:numFmt formatCode="General" sourceLinked="0"/>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420487936"/>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58" footer="0.31496062000000058"/>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4F81BD"/>
            </a:solidFill>
            <a:ln>
              <a:noFill/>
            </a:ln>
          </c:spPr>
          <c:invertIfNegative val="0"/>
          <c:val>
            <c:numRef>
              <c:f>FINAL_REPORT!$B$199:$B$205</c:f>
              <c:numCache>
                <c:formatCode>General</c:formatCode>
                <c:ptCount val="7"/>
                <c:pt idx="0">
                  <c:v>5</c:v>
                </c:pt>
                <c:pt idx="1">
                  <c:v>0</c:v>
                </c:pt>
                <c:pt idx="2">
                  <c:v>2</c:v>
                </c:pt>
                <c:pt idx="3">
                  <c:v>3</c:v>
                </c:pt>
                <c:pt idx="4">
                  <c:v>5</c:v>
                </c:pt>
                <c:pt idx="5">
                  <c:v>4</c:v>
                </c:pt>
                <c:pt idx="6">
                  <c:v>1</c:v>
                </c:pt>
              </c:numCache>
            </c:numRef>
          </c:val>
          <c:extLst>
            <c:ext xmlns:c16="http://schemas.microsoft.com/office/drawing/2014/chart" uri="{C3380CC4-5D6E-409C-BE32-E72D297353CC}">
              <c16:uniqueId val="{00000000-974A-4B41-9E0C-A3453CED1015}"/>
            </c:ext>
          </c:extLst>
        </c:ser>
        <c:dLbls>
          <c:showLegendKey val="0"/>
          <c:showVal val="0"/>
          <c:showCatName val="0"/>
          <c:showSerName val="0"/>
          <c:showPercent val="0"/>
          <c:showBubbleSize val="0"/>
        </c:dLbls>
        <c:gapWidth val="150"/>
        <c:axId val="420533376"/>
        <c:axId val="420534912"/>
      </c:barChart>
      <c:catAx>
        <c:axId val="420533376"/>
        <c:scaling>
          <c:orientation val="minMax"/>
        </c:scaling>
        <c:delete val="0"/>
        <c:axPos val="b"/>
        <c:numFmt formatCode="General" sourceLinked="1"/>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420534912"/>
        <c:crosses val="autoZero"/>
        <c:auto val="1"/>
        <c:lblAlgn val="ctr"/>
        <c:lblOffset val="100"/>
        <c:noMultiLvlLbl val="0"/>
      </c:catAx>
      <c:valAx>
        <c:axId val="420534912"/>
        <c:scaling>
          <c:orientation val="minMax"/>
        </c:scaling>
        <c:delete val="0"/>
        <c:axPos val="l"/>
        <c:majorGridlines>
          <c:spPr>
            <a:ln w="9360">
              <a:solidFill>
                <a:srgbClr val="878787"/>
              </a:solidFill>
              <a:round/>
            </a:ln>
          </c:spPr>
        </c:majorGridlines>
        <c:numFmt formatCode="General" sourceLinked="0"/>
        <c:majorTickMark val="out"/>
        <c:minorTickMark val="none"/>
        <c:tickLblPos val="nextTo"/>
        <c:spPr>
          <a:ln w="9360">
            <a:solidFill>
              <a:srgbClr val="878787"/>
            </a:solidFill>
            <a:round/>
          </a:ln>
        </c:spPr>
        <c:txPr>
          <a:bodyPr/>
          <a:lstStyle/>
          <a:p>
            <a:pPr>
              <a:defRPr sz="1000" b="0" strike="noStrike" spc="-1">
                <a:solidFill>
                  <a:srgbClr val="000000"/>
                </a:solidFill>
                <a:uFill>
                  <a:solidFill>
                    <a:srgbClr val="FFFFFF"/>
                  </a:solidFill>
                </a:uFill>
                <a:latin typeface="Calibri"/>
              </a:defRPr>
            </a:pPr>
            <a:endParaRPr lang="en-US"/>
          </a:p>
        </c:txPr>
        <c:crossAx val="420533376"/>
        <c:crosses val="autoZero"/>
        <c:crossBetween val="between"/>
      </c:valAx>
      <c:spPr>
        <a:solidFill>
          <a:srgbClr val="FFFFFF"/>
        </a:solidFill>
        <a:ln>
          <a:noFill/>
        </a:ln>
      </c:spPr>
    </c:plotArea>
    <c:plotVisOnly val="1"/>
    <c:dispBlanksAs val="gap"/>
    <c:showDLblsOverMax val="0"/>
  </c:chart>
  <c:spPr>
    <a:solidFill>
      <a:srgbClr val="FFFFFF"/>
    </a:solidFill>
    <a:ln>
      <a:noFill/>
    </a:ln>
  </c:spPr>
  <c:printSettings>
    <c:headerFooter/>
    <c:pageMargins b="0.78740157499999996" l="0.511811024" r="0.511811024" t="0.78740157499999996" header="0.31496062000000058" footer="0.31496062000000058"/>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layout>
                <c:manualLayout>
                  <c:x val="-0.29551662292213476"/>
                  <c:y val="-2.9406544898953349E-2"/>
                </c:manualLayout>
              </c:layout>
              <c:tx>
                <c:rich>
                  <a:bodyPr/>
                  <a:lstStyle/>
                  <a:p>
                    <a:pPr>
                      <a:defRPr/>
                    </a:pPr>
                    <a:r>
                      <a:rPr lang="en-US" sz="1600" b="1" baseline="0"/>
                      <a:t>y = -0,1826x + 1,1193
R² = 0,1513</a:t>
                    </a:r>
                    <a:endParaRPr lang="en-US" sz="1600" b="1"/>
                  </a:p>
                </c:rich>
              </c:tx>
              <c:numFmt formatCode="General" sourceLinked="0"/>
            </c:trendlineLbl>
          </c:trendline>
          <c:xVal>
            <c:numRef>
              <c:f>FINAL_REPORT!$CF$83:$CF$99</c:f>
              <c:numCache>
                <c:formatCode>General</c:formatCode>
                <c:ptCount val="17"/>
                <c:pt idx="0">
                  <c:v>4.5</c:v>
                </c:pt>
                <c:pt idx="1">
                  <c:v>4</c:v>
                </c:pt>
                <c:pt idx="2">
                  <c:v>3.6666666666666665</c:v>
                </c:pt>
                <c:pt idx="3">
                  <c:v>3.3333333333333335</c:v>
                </c:pt>
                <c:pt idx="4">
                  <c:v>4</c:v>
                </c:pt>
                <c:pt idx="5">
                  <c:v>3.6666666666666665</c:v>
                </c:pt>
                <c:pt idx="6">
                  <c:v>3.3333333333333335</c:v>
                </c:pt>
                <c:pt idx="7">
                  <c:v>4.333333333333333</c:v>
                </c:pt>
                <c:pt idx="8">
                  <c:v>3.6666666666666665</c:v>
                </c:pt>
                <c:pt idx="9">
                  <c:v>4</c:v>
                </c:pt>
                <c:pt idx="10">
                  <c:v>4.333333333333333</c:v>
                </c:pt>
                <c:pt idx="11">
                  <c:v>4.333333333333333</c:v>
                </c:pt>
                <c:pt idx="12">
                  <c:v>5</c:v>
                </c:pt>
                <c:pt idx="13">
                  <c:v>4</c:v>
                </c:pt>
                <c:pt idx="14">
                  <c:v>4</c:v>
                </c:pt>
                <c:pt idx="15">
                  <c:v>3.6666666666666665</c:v>
                </c:pt>
                <c:pt idx="16">
                  <c:v>2.6666666666666665</c:v>
                </c:pt>
              </c:numCache>
            </c:numRef>
          </c:xVal>
          <c:yVal>
            <c:numRef>
              <c:f>FINAL_REPORT!$CG$83:$CG$99</c:f>
              <c:numCache>
                <c:formatCode>General</c:formatCode>
                <c:ptCount val="17"/>
                <c:pt idx="0">
                  <c:v>0.54603519238124343</c:v>
                </c:pt>
                <c:pt idx="1">
                  <c:v>0.3761814541801915</c:v>
                </c:pt>
                <c:pt idx="2">
                  <c:v>0.26679245419827802</c:v>
                </c:pt>
                <c:pt idx="3">
                  <c:v>-4.1660563396446505E-2</c:v>
                </c:pt>
                <c:pt idx="4">
                  <c:v>0.51677753244890345</c:v>
                </c:pt>
                <c:pt idx="5">
                  <c:v>0.4450363802002027</c:v>
                </c:pt>
                <c:pt idx="6">
                  <c:v>0.55659221314311247</c:v>
                </c:pt>
                <c:pt idx="7">
                  <c:v>0.18859418935220049</c:v>
                </c:pt>
                <c:pt idx="8">
                  <c:v>0.36381289746494888</c:v>
                </c:pt>
                <c:pt idx="9">
                  <c:v>0.62030381671855395</c:v>
                </c:pt>
                <c:pt idx="10">
                  <c:v>0.4122902374194225</c:v>
                </c:pt>
                <c:pt idx="11">
                  <c:v>0.53198243811961654</c:v>
                </c:pt>
                <c:pt idx="12">
                  <c:v>6.0765486700438021E-2</c:v>
                </c:pt>
                <c:pt idx="13">
                  <c:v>0.60162651240597098</c:v>
                </c:pt>
                <c:pt idx="14">
                  <c:v>0.14946693824078902</c:v>
                </c:pt>
                <c:pt idx="15">
                  <c:v>0.27289515295235223</c:v>
                </c:pt>
                <c:pt idx="16">
                  <c:v>1.0193665971928025</c:v>
                </c:pt>
              </c:numCache>
            </c:numRef>
          </c:yVal>
          <c:smooth val="0"/>
          <c:extLst>
            <c:ext xmlns:c16="http://schemas.microsoft.com/office/drawing/2014/chart" uri="{C3380CC4-5D6E-409C-BE32-E72D297353CC}">
              <c16:uniqueId val="{00000001-A13D-438D-8DAB-589B304ECE10}"/>
            </c:ext>
          </c:extLst>
        </c:ser>
        <c:dLbls>
          <c:showLegendKey val="0"/>
          <c:showVal val="0"/>
          <c:showCatName val="0"/>
          <c:showSerName val="0"/>
          <c:showPercent val="0"/>
          <c:showBubbleSize val="0"/>
        </c:dLbls>
        <c:axId val="423240832"/>
        <c:axId val="423242368"/>
      </c:scatterChart>
      <c:valAx>
        <c:axId val="423240832"/>
        <c:scaling>
          <c:orientation val="minMax"/>
        </c:scaling>
        <c:delete val="0"/>
        <c:axPos val="b"/>
        <c:numFmt formatCode="General" sourceLinked="1"/>
        <c:majorTickMark val="out"/>
        <c:minorTickMark val="none"/>
        <c:tickLblPos val="nextTo"/>
        <c:crossAx val="423242368"/>
        <c:crosses val="autoZero"/>
        <c:crossBetween val="midCat"/>
      </c:valAx>
      <c:valAx>
        <c:axId val="423242368"/>
        <c:scaling>
          <c:orientation val="minMax"/>
        </c:scaling>
        <c:delete val="0"/>
        <c:axPos val="l"/>
        <c:majorGridlines/>
        <c:numFmt formatCode="General" sourceLinked="1"/>
        <c:majorTickMark val="out"/>
        <c:minorTickMark val="none"/>
        <c:tickLblPos val="nextTo"/>
        <c:crossAx val="423240832"/>
        <c:crosses val="autoZero"/>
        <c:crossBetween val="midCat"/>
      </c:valAx>
    </c:plotArea>
    <c:plotVisOnly val="1"/>
    <c:dispBlanksAs val="gap"/>
    <c:showDLblsOverMax val="0"/>
  </c:chart>
  <c:printSettings>
    <c:headerFooter/>
    <c:pageMargins b="0.78740157499999996" l="0.511811024" r="0.511811024" t="0.78740157499999996" header="0.31496062000000008" footer="0.31496062000000008"/>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layout>
                <c:manualLayout>
                  <c:x val="-0.27182195975503065"/>
                  <c:y val="-0.24002478785351358"/>
                </c:manualLayout>
              </c:layout>
              <c:tx>
                <c:rich>
                  <a:bodyPr/>
                  <a:lstStyle/>
                  <a:p>
                    <a:pPr>
                      <a:defRPr/>
                    </a:pPr>
                    <a:r>
                      <a:rPr lang="en-US" sz="1600" b="1" baseline="0"/>
                      <a:t>y = 0,0493x - 0,1753
R² = 0,271</a:t>
                    </a:r>
                    <a:endParaRPr lang="en-US" sz="1600" b="1"/>
                  </a:p>
                </c:rich>
              </c:tx>
              <c:numFmt formatCode="General" sourceLinked="0"/>
            </c:trendlineLbl>
          </c:trendline>
          <c:xVal>
            <c:numRef>
              <c:f>FINAL_REPORT!$CI$83:$CI$99</c:f>
              <c:numCache>
                <c:formatCode>General</c:formatCode>
                <c:ptCount val="17"/>
                <c:pt idx="0">
                  <c:v>1</c:v>
                </c:pt>
                <c:pt idx="1">
                  <c:v>3.3333333333333335</c:v>
                </c:pt>
                <c:pt idx="2">
                  <c:v>0</c:v>
                </c:pt>
                <c:pt idx="3">
                  <c:v>3.6666666666666665</c:v>
                </c:pt>
                <c:pt idx="4">
                  <c:v>0</c:v>
                </c:pt>
                <c:pt idx="5">
                  <c:v>3</c:v>
                </c:pt>
                <c:pt idx="6">
                  <c:v>6</c:v>
                </c:pt>
                <c:pt idx="7">
                  <c:v>5.666666666666667</c:v>
                </c:pt>
                <c:pt idx="8">
                  <c:v>0</c:v>
                </c:pt>
                <c:pt idx="9">
                  <c:v>0</c:v>
                </c:pt>
                <c:pt idx="10">
                  <c:v>3.3333333333333335</c:v>
                </c:pt>
                <c:pt idx="11">
                  <c:v>5</c:v>
                </c:pt>
                <c:pt idx="12">
                  <c:v>5</c:v>
                </c:pt>
                <c:pt idx="13">
                  <c:v>3.6666666666666665</c:v>
                </c:pt>
                <c:pt idx="14">
                  <c:v>0</c:v>
                </c:pt>
                <c:pt idx="15">
                  <c:v>4.666666666666667</c:v>
                </c:pt>
                <c:pt idx="16">
                  <c:v>2</c:v>
                </c:pt>
              </c:numCache>
            </c:numRef>
          </c:xVal>
          <c:yVal>
            <c:numRef>
              <c:f>FINAL_REPORT!$CJ$83:$CJ$99</c:f>
              <c:numCache>
                <c:formatCode>General</c:formatCode>
                <c:ptCount val="17"/>
                <c:pt idx="0">
                  <c:v>2.8106497704652397E-2</c:v>
                </c:pt>
                <c:pt idx="1">
                  <c:v>-0.18976023551464549</c:v>
                </c:pt>
                <c:pt idx="2">
                  <c:v>-0.19931530899200323</c:v>
                </c:pt>
                <c:pt idx="3">
                  <c:v>3.2423743523582599E-2</c:v>
                </c:pt>
                <c:pt idx="4">
                  <c:v>-0.19678118794185975</c:v>
                </c:pt>
                <c:pt idx="5">
                  <c:v>7.7008717415560202E-2</c:v>
                </c:pt>
                <c:pt idx="6">
                  <c:v>-0.20660696606527851</c:v>
                </c:pt>
                <c:pt idx="7">
                  <c:v>0.28330450889738096</c:v>
                </c:pt>
                <c:pt idx="8">
                  <c:v>-0.35041646327196252</c:v>
                </c:pt>
                <c:pt idx="9">
                  <c:v>-1.9776868546181492E-2</c:v>
                </c:pt>
                <c:pt idx="10">
                  <c:v>-0.13814637965170701</c:v>
                </c:pt>
                <c:pt idx="11">
                  <c:v>-9.9193526193149695E-2</c:v>
                </c:pt>
                <c:pt idx="12">
                  <c:v>0.48897311847672248</c:v>
                </c:pt>
                <c:pt idx="13">
                  <c:v>-5.1399709901852199E-2</c:v>
                </c:pt>
                <c:pt idx="14">
                  <c:v>-0.26203343787893657</c:v>
                </c:pt>
                <c:pt idx="15">
                  <c:v>9.9283793298382855E-2</c:v>
                </c:pt>
                <c:pt idx="16">
                  <c:v>1.1148066566421005E-2</c:v>
                </c:pt>
              </c:numCache>
            </c:numRef>
          </c:yVal>
          <c:smooth val="0"/>
          <c:extLst>
            <c:ext xmlns:c16="http://schemas.microsoft.com/office/drawing/2014/chart" uri="{C3380CC4-5D6E-409C-BE32-E72D297353CC}">
              <c16:uniqueId val="{00000001-CA9B-4A26-B643-FA49FB77DD01}"/>
            </c:ext>
          </c:extLst>
        </c:ser>
        <c:dLbls>
          <c:showLegendKey val="0"/>
          <c:showVal val="0"/>
          <c:showCatName val="0"/>
          <c:showSerName val="0"/>
          <c:showPercent val="0"/>
          <c:showBubbleSize val="0"/>
        </c:dLbls>
        <c:axId val="420514048"/>
        <c:axId val="423276544"/>
      </c:scatterChart>
      <c:valAx>
        <c:axId val="420514048"/>
        <c:scaling>
          <c:orientation val="minMax"/>
        </c:scaling>
        <c:delete val="0"/>
        <c:axPos val="b"/>
        <c:numFmt formatCode="General" sourceLinked="1"/>
        <c:majorTickMark val="out"/>
        <c:minorTickMark val="none"/>
        <c:tickLblPos val="nextTo"/>
        <c:crossAx val="423276544"/>
        <c:crosses val="autoZero"/>
        <c:crossBetween val="midCat"/>
      </c:valAx>
      <c:valAx>
        <c:axId val="423276544"/>
        <c:scaling>
          <c:orientation val="minMax"/>
        </c:scaling>
        <c:delete val="0"/>
        <c:axPos val="l"/>
        <c:majorGridlines/>
        <c:numFmt formatCode="General" sourceLinked="1"/>
        <c:majorTickMark val="out"/>
        <c:minorTickMark val="none"/>
        <c:tickLblPos val="nextTo"/>
        <c:crossAx val="420514048"/>
        <c:crosses val="autoZero"/>
        <c:crossBetween val="midCat"/>
      </c:valAx>
    </c:plotArea>
    <c:plotVisOnly val="1"/>
    <c:dispBlanksAs val="gap"/>
    <c:showDLblsOverMax val="0"/>
  </c:chart>
  <c:printSettings>
    <c:headerFooter/>
    <c:pageMargins b="0.78740157499999996" l="0.511811024" r="0.511811024" t="0.78740157499999996" header="0.31496062000000008" footer="0.31496062000000008"/>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D IRAP MSG Plotagem de resíduos</a:t>
            </a:r>
          </a:p>
        </c:rich>
      </c:tx>
      <c:overlay val="0"/>
    </c:title>
    <c:autoTitleDeleted val="0"/>
    <c:plotArea>
      <c:layout/>
      <c:scatterChart>
        <c:scatterStyle val="lineMarker"/>
        <c:varyColors val="0"/>
        <c:ser>
          <c:idx val="0"/>
          <c:order val="0"/>
          <c:spPr>
            <a:ln w="28575">
              <a:noFill/>
            </a:ln>
          </c:spPr>
          <c:xVal>
            <c:numRef>
              <c:f>FINAL_REPORT!$CJ$83:$CJ$99</c:f>
              <c:numCache>
                <c:formatCode>General</c:formatCode>
                <c:ptCount val="17"/>
                <c:pt idx="0">
                  <c:v>2.8106497704652397E-2</c:v>
                </c:pt>
                <c:pt idx="1">
                  <c:v>-0.18976023551464549</c:v>
                </c:pt>
                <c:pt idx="2">
                  <c:v>-0.19931530899200323</c:v>
                </c:pt>
                <c:pt idx="3">
                  <c:v>3.2423743523582599E-2</c:v>
                </c:pt>
                <c:pt idx="4">
                  <c:v>-0.19678118794185975</c:v>
                </c:pt>
                <c:pt idx="5">
                  <c:v>7.7008717415560202E-2</c:v>
                </c:pt>
                <c:pt idx="6">
                  <c:v>-0.20660696606527851</c:v>
                </c:pt>
                <c:pt idx="7">
                  <c:v>0.28330450889738096</c:v>
                </c:pt>
                <c:pt idx="8">
                  <c:v>-0.35041646327196252</c:v>
                </c:pt>
                <c:pt idx="9">
                  <c:v>-1.9776868546181492E-2</c:v>
                </c:pt>
                <c:pt idx="10">
                  <c:v>-0.13814637965170701</c:v>
                </c:pt>
                <c:pt idx="11">
                  <c:v>-9.9193526193149695E-2</c:v>
                </c:pt>
                <c:pt idx="12">
                  <c:v>0.48897311847672248</c:v>
                </c:pt>
                <c:pt idx="13">
                  <c:v>-5.1399709901852199E-2</c:v>
                </c:pt>
                <c:pt idx="14">
                  <c:v>-0.26203343787893657</c:v>
                </c:pt>
                <c:pt idx="15">
                  <c:v>9.9283793298382855E-2</c:v>
                </c:pt>
                <c:pt idx="16">
                  <c:v>1.1148066566421005E-2</c:v>
                </c:pt>
              </c:numCache>
            </c:numRef>
          </c:xVal>
          <c:yVal>
            <c:numRef>
              <c:f>FINAL_REPORT!$CP$130:$CP$146</c:f>
              <c:numCache>
                <c:formatCode>General</c:formatCode>
                <c:ptCount val="17"/>
                <c:pt idx="0">
                  <c:v>-2.1037774347235496</c:v>
                </c:pt>
                <c:pt idx="1">
                  <c:v>1.4260417540384014</c:v>
                </c:pt>
                <c:pt idx="2">
                  <c:v>-1.8548167930147705</c:v>
                </c:pt>
                <c:pt idx="3">
                  <c:v>0.53917967573676018</c:v>
                </c:pt>
                <c:pt idx="4">
                  <c:v>-1.8687337409931872</c:v>
                </c:pt>
                <c:pt idx="5">
                  <c:v>-0.37233984128549347</c:v>
                </c:pt>
                <c:pt idx="6">
                  <c:v>4.1852277076847848</c:v>
                </c:pt>
                <c:pt idx="7">
                  <c:v>1.1613865508602412</c:v>
                </c:pt>
                <c:pt idx="8">
                  <c:v>-1.024995777371549</c:v>
                </c:pt>
                <c:pt idx="9">
                  <c:v>-2.8408103925190717</c:v>
                </c:pt>
                <c:pt idx="10">
                  <c:v>1.1425875177187317</c:v>
                </c:pt>
                <c:pt idx="11">
                  <c:v>2.595331950811377</c:v>
                </c:pt>
                <c:pt idx="12">
                  <c:v>-0.63477601741181999</c:v>
                </c:pt>
                <c:pt idx="13">
                  <c:v>0.99952336793211627</c:v>
                </c:pt>
                <c:pt idx="14">
                  <c:v>-1.5103798384447931</c:v>
                </c:pt>
                <c:pt idx="15">
                  <c:v>1.1719960187060234</c:v>
                </c:pt>
                <c:pt idx="16">
                  <c:v>-1.0106447077241949</c:v>
                </c:pt>
              </c:numCache>
            </c:numRef>
          </c:yVal>
          <c:smooth val="0"/>
          <c:extLst>
            <c:ext xmlns:c16="http://schemas.microsoft.com/office/drawing/2014/chart" uri="{C3380CC4-5D6E-409C-BE32-E72D297353CC}">
              <c16:uniqueId val="{00000000-BB8D-452C-88D3-302320C6C2B9}"/>
            </c:ext>
          </c:extLst>
        </c:ser>
        <c:dLbls>
          <c:showLegendKey val="0"/>
          <c:showVal val="0"/>
          <c:showCatName val="0"/>
          <c:showSerName val="0"/>
          <c:showPercent val="0"/>
          <c:showBubbleSize val="0"/>
        </c:dLbls>
        <c:axId val="423283328"/>
        <c:axId val="420815616"/>
      </c:scatterChart>
      <c:valAx>
        <c:axId val="423283328"/>
        <c:scaling>
          <c:orientation val="minMax"/>
        </c:scaling>
        <c:delete val="0"/>
        <c:axPos val="b"/>
        <c:title>
          <c:tx>
            <c:rich>
              <a:bodyPr/>
              <a:lstStyle/>
              <a:p>
                <a:pPr>
                  <a:defRPr/>
                </a:pPr>
                <a:r>
                  <a:rPr lang="pt-BR"/>
                  <a:t>D IRAP MSG</a:t>
                </a:r>
              </a:p>
            </c:rich>
          </c:tx>
          <c:overlay val="0"/>
        </c:title>
        <c:numFmt formatCode="General" sourceLinked="1"/>
        <c:majorTickMark val="out"/>
        <c:minorTickMark val="none"/>
        <c:tickLblPos val="nextTo"/>
        <c:crossAx val="420815616"/>
        <c:crosses val="autoZero"/>
        <c:crossBetween val="midCat"/>
      </c:valAx>
      <c:valAx>
        <c:axId val="420815616"/>
        <c:scaling>
          <c:orientation val="minMax"/>
        </c:scaling>
        <c:delete val="0"/>
        <c:axPos val="l"/>
        <c:title>
          <c:tx>
            <c:rich>
              <a:bodyPr/>
              <a:lstStyle/>
              <a:p>
                <a:pPr>
                  <a:defRPr/>
                </a:pPr>
                <a:r>
                  <a:rPr lang="pt-BR"/>
                  <a:t>Resíduos</a:t>
                </a:r>
              </a:p>
            </c:rich>
          </c:tx>
          <c:overlay val="0"/>
        </c:title>
        <c:numFmt formatCode="General" sourceLinked="1"/>
        <c:majorTickMark val="out"/>
        <c:minorTickMark val="none"/>
        <c:tickLblPos val="nextTo"/>
        <c:crossAx val="423283328"/>
        <c:crosses val="autoZero"/>
        <c:crossBetween val="midCat"/>
      </c:valAx>
    </c:plotArea>
    <c:plotVisOnly val="1"/>
    <c:dispBlanksAs val="gap"/>
    <c:showDLblsOverMax val="0"/>
  </c:chart>
  <c:printSettings>
    <c:headerFooter/>
    <c:pageMargins b="0.78740157499999996" l="0.511811024" r="0.511811024" t="0.78740157499999996" header="0.31496062000000008" footer="0.31496062000000008"/>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D IRAP MSG Plotagem de ajuste de linha</a:t>
            </a:r>
          </a:p>
        </c:rich>
      </c:tx>
      <c:overlay val="0"/>
    </c:title>
    <c:autoTitleDeleted val="0"/>
    <c:plotArea>
      <c:layout/>
      <c:scatterChart>
        <c:scatterStyle val="lineMarker"/>
        <c:varyColors val="0"/>
        <c:ser>
          <c:idx val="0"/>
          <c:order val="0"/>
          <c:tx>
            <c:v>MEDIA uso MSG</c:v>
          </c:tx>
          <c:spPr>
            <a:ln w="28575">
              <a:noFill/>
            </a:ln>
          </c:spPr>
          <c:xVal>
            <c:numRef>
              <c:f>FINAL_REPORT!$CJ$83:$CJ$99</c:f>
              <c:numCache>
                <c:formatCode>General</c:formatCode>
                <c:ptCount val="17"/>
                <c:pt idx="0">
                  <c:v>2.8106497704652397E-2</c:v>
                </c:pt>
                <c:pt idx="1">
                  <c:v>-0.18976023551464549</c:v>
                </c:pt>
                <c:pt idx="2">
                  <c:v>-0.19931530899200323</c:v>
                </c:pt>
                <c:pt idx="3">
                  <c:v>3.2423743523582599E-2</c:v>
                </c:pt>
                <c:pt idx="4">
                  <c:v>-0.19678118794185975</c:v>
                </c:pt>
                <c:pt idx="5">
                  <c:v>7.7008717415560202E-2</c:v>
                </c:pt>
                <c:pt idx="6">
                  <c:v>-0.20660696606527851</c:v>
                </c:pt>
                <c:pt idx="7">
                  <c:v>0.28330450889738096</c:v>
                </c:pt>
                <c:pt idx="8">
                  <c:v>-0.35041646327196252</c:v>
                </c:pt>
                <c:pt idx="9">
                  <c:v>-1.9776868546181492E-2</c:v>
                </c:pt>
                <c:pt idx="10">
                  <c:v>-0.13814637965170701</c:v>
                </c:pt>
                <c:pt idx="11">
                  <c:v>-9.9193526193149695E-2</c:v>
                </c:pt>
                <c:pt idx="12">
                  <c:v>0.48897311847672248</c:v>
                </c:pt>
                <c:pt idx="13">
                  <c:v>-5.1399709901852199E-2</c:v>
                </c:pt>
                <c:pt idx="14">
                  <c:v>-0.26203343787893657</c:v>
                </c:pt>
                <c:pt idx="15">
                  <c:v>9.9283793298382855E-2</c:v>
                </c:pt>
                <c:pt idx="16">
                  <c:v>1.1148066566421005E-2</c:v>
                </c:pt>
              </c:numCache>
            </c:numRef>
          </c:xVal>
          <c:yVal>
            <c:numRef>
              <c:f>FINAL_REPORT!$CI$83:$CI$99</c:f>
              <c:numCache>
                <c:formatCode>General</c:formatCode>
                <c:ptCount val="17"/>
                <c:pt idx="0">
                  <c:v>1</c:v>
                </c:pt>
                <c:pt idx="1">
                  <c:v>3.3333333333333335</c:v>
                </c:pt>
                <c:pt idx="2">
                  <c:v>0</c:v>
                </c:pt>
                <c:pt idx="3">
                  <c:v>3.6666666666666665</c:v>
                </c:pt>
                <c:pt idx="4">
                  <c:v>0</c:v>
                </c:pt>
                <c:pt idx="5">
                  <c:v>3</c:v>
                </c:pt>
                <c:pt idx="6">
                  <c:v>6</c:v>
                </c:pt>
                <c:pt idx="7">
                  <c:v>5.666666666666667</c:v>
                </c:pt>
                <c:pt idx="8">
                  <c:v>0</c:v>
                </c:pt>
                <c:pt idx="9">
                  <c:v>0</c:v>
                </c:pt>
                <c:pt idx="10">
                  <c:v>3.3333333333333335</c:v>
                </c:pt>
                <c:pt idx="11">
                  <c:v>5</c:v>
                </c:pt>
                <c:pt idx="12">
                  <c:v>5</c:v>
                </c:pt>
                <c:pt idx="13">
                  <c:v>3.6666666666666665</c:v>
                </c:pt>
                <c:pt idx="14">
                  <c:v>0</c:v>
                </c:pt>
                <c:pt idx="15">
                  <c:v>4.666666666666667</c:v>
                </c:pt>
                <c:pt idx="16">
                  <c:v>2</c:v>
                </c:pt>
              </c:numCache>
            </c:numRef>
          </c:yVal>
          <c:smooth val="0"/>
          <c:extLst>
            <c:ext xmlns:c16="http://schemas.microsoft.com/office/drawing/2014/chart" uri="{C3380CC4-5D6E-409C-BE32-E72D297353CC}">
              <c16:uniqueId val="{00000000-8E9C-478B-B5E9-5F37DB49215B}"/>
            </c:ext>
          </c:extLst>
        </c:ser>
        <c:ser>
          <c:idx val="1"/>
          <c:order val="1"/>
          <c:tx>
            <c:v>Previsto(a) MEDIA uso MSG</c:v>
          </c:tx>
          <c:spPr>
            <a:ln w="28575">
              <a:noFill/>
            </a:ln>
          </c:spPr>
          <c:xVal>
            <c:numRef>
              <c:f>FINAL_REPORT!$CJ$83:$CJ$99</c:f>
              <c:numCache>
                <c:formatCode>General</c:formatCode>
                <c:ptCount val="17"/>
                <c:pt idx="0">
                  <c:v>2.8106497704652397E-2</c:v>
                </c:pt>
                <c:pt idx="1">
                  <c:v>-0.18976023551464549</c:v>
                </c:pt>
                <c:pt idx="2">
                  <c:v>-0.19931530899200323</c:v>
                </c:pt>
                <c:pt idx="3">
                  <c:v>3.2423743523582599E-2</c:v>
                </c:pt>
                <c:pt idx="4">
                  <c:v>-0.19678118794185975</c:v>
                </c:pt>
                <c:pt idx="5">
                  <c:v>7.7008717415560202E-2</c:v>
                </c:pt>
                <c:pt idx="6">
                  <c:v>-0.20660696606527851</c:v>
                </c:pt>
                <c:pt idx="7">
                  <c:v>0.28330450889738096</c:v>
                </c:pt>
                <c:pt idx="8">
                  <c:v>-0.35041646327196252</c:v>
                </c:pt>
                <c:pt idx="9">
                  <c:v>-1.9776868546181492E-2</c:v>
                </c:pt>
                <c:pt idx="10">
                  <c:v>-0.13814637965170701</c:v>
                </c:pt>
                <c:pt idx="11">
                  <c:v>-9.9193526193149695E-2</c:v>
                </c:pt>
                <c:pt idx="12">
                  <c:v>0.48897311847672248</c:v>
                </c:pt>
                <c:pt idx="13">
                  <c:v>-5.1399709901852199E-2</c:v>
                </c:pt>
                <c:pt idx="14">
                  <c:v>-0.26203343787893657</c:v>
                </c:pt>
                <c:pt idx="15">
                  <c:v>9.9283793298382855E-2</c:v>
                </c:pt>
                <c:pt idx="16">
                  <c:v>1.1148066566421005E-2</c:v>
                </c:pt>
              </c:numCache>
            </c:numRef>
          </c:xVal>
          <c:yVal>
            <c:numRef>
              <c:f>FINAL_REPORT!$CO$130:$CO$146</c:f>
              <c:numCache>
                <c:formatCode>General</c:formatCode>
                <c:ptCount val="17"/>
                <c:pt idx="0">
                  <c:v>3.1037774347235496</c:v>
                </c:pt>
                <c:pt idx="1">
                  <c:v>1.9072915792949321</c:v>
                </c:pt>
                <c:pt idx="2">
                  <c:v>1.8548167930147705</c:v>
                </c:pt>
                <c:pt idx="3">
                  <c:v>3.1274869909299063</c:v>
                </c:pt>
                <c:pt idx="4">
                  <c:v>1.8687337409931872</c:v>
                </c:pt>
                <c:pt idx="5">
                  <c:v>3.3723398412854935</c:v>
                </c:pt>
                <c:pt idx="6">
                  <c:v>1.8147722923152156</c:v>
                </c:pt>
                <c:pt idx="7">
                  <c:v>4.5052801158064257</c:v>
                </c:pt>
                <c:pt idx="8">
                  <c:v>1.024995777371549</c:v>
                </c:pt>
                <c:pt idx="9">
                  <c:v>2.8408103925190717</c:v>
                </c:pt>
                <c:pt idx="10">
                  <c:v>2.1907458156146018</c:v>
                </c:pt>
                <c:pt idx="11">
                  <c:v>2.404668049188623</c:v>
                </c:pt>
                <c:pt idx="12">
                  <c:v>5.63477601741182</c:v>
                </c:pt>
                <c:pt idx="13">
                  <c:v>2.6671432987345502</c:v>
                </c:pt>
                <c:pt idx="14">
                  <c:v>1.5103798384447931</c:v>
                </c:pt>
                <c:pt idx="15">
                  <c:v>3.4946706479606435</c:v>
                </c:pt>
                <c:pt idx="16">
                  <c:v>3.0106447077241949</c:v>
                </c:pt>
              </c:numCache>
            </c:numRef>
          </c:yVal>
          <c:smooth val="0"/>
          <c:extLst>
            <c:ext xmlns:c16="http://schemas.microsoft.com/office/drawing/2014/chart" uri="{C3380CC4-5D6E-409C-BE32-E72D297353CC}">
              <c16:uniqueId val="{00000001-8E9C-478B-B5E9-5F37DB49215B}"/>
            </c:ext>
          </c:extLst>
        </c:ser>
        <c:dLbls>
          <c:showLegendKey val="0"/>
          <c:showVal val="0"/>
          <c:showCatName val="0"/>
          <c:showSerName val="0"/>
          <c:showPercent val="0"/>
          <c:showBubbleSize val="0"/>
        </c:dLbls>
        <c:axId val="420861056"/>
        <c:axId val="420862976"/>
      </c:scatterChart>
      <c:valAx>
        <c:axId val="420861056"/>
        <c:scaling>
          <c:orientation val="minMax"/>
        </c:scaling>
        <c:delete val="0"/>
        <c:axPos val="b"/>
        <c:title>
          <c:tx>
            <c:rich>
              <a:bodyPr/>
              <a:lstStyle/>
              <a:p>
                <a:pPr>
                  <a:defRPr/>
                </a:pPr>
                <a:r>
                  <a:rPr lang="pt-BR"/>
                  <a:t>D IRAP MSG</a:t>
                </a:r>
              </a:p>
            </c:rich>
          </c:tx>
          <c:overlay val="0"/>
        </c:title>
        <c:numFmt formatCode="General" sourceLinked="1"/>
        <c:majorTickMark val="out"/>
        <c:minorTickMark val="none"/>
        <c:tickLblPos val="nextTo"/>
        <c:crossAx val="420862976"/>
        <c:crosses val="autoZero"/>
        <c:crossBetween val="midCat"/>
      </c:valAx>
      <c:valAx>
        <c:axId val="420862976"/>
        <c:scaling>
          <c:orientation val="minMax"/>
        </c:scaling>
        <c:delete val="0"/>
        <c:axPos val="l"/>
        <c:title>
          <c:tx>
            <c:rich>
              <a:bodyPr/>
              <a:lstStyle/>
              <a:p>
                <a:pPr>
                  <a:defRPr/>
                </a:pPr>
                <a:r>
                  <a:rPr lang="pt-BR"/>
                  <a:t>MEDIA uso MSG</a:t>
                </a:r>
              </a:p>
            </c:rich>
          </c:tx>
          <c:overlay val="0"/>
        </c:title>
        <c:numFmt formatCode="General" sourceLinked="1"/>
        <c:majorTickMark val="out"/>
        <c:minorTickMark val="none"/>
        <c:tickLblPos val="nextTo"/>
        <c:crossAx val="420861056"/>
        <c:crosses val="autoZero"/>
        <c:crossBetween val="midCat"/>
      </c:valAx>
    </c:plotArea>
    <c:legend>
      <c:legendPos val="r"/>
      <c:overlay val="0"/>
    </c:legend>
    <c:plotVisOnly val="1"/>
    <c:dispBlanksAs val="gap"/>
    <c:showDLblsOverMax val="0"/>
  </c:chart>
  <c:printSettings>
    <c:headerFooter/>
    <c:pageMargins b="0.78740157499999996" l="0.511811024" r="0.511811024" t="0.78740157499999996" header="0.31496062000000008" footer="0.31496062000000008"/>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Mulher feliz - valência (pleasure) Plotagem de resíduos</a:t>
            </a:r>
          </a:p>
        </c:rich>
      </c:tx>
      <c:overlay val="0"/>
    </c:title>
    <c:autoTitleDeleted val="0"/>
    <c:plotArea>
      <c:layout/>
      <c:scatterChart>
        <c:scatterStyle val="lineMarker"/>
        <c:varyColors val="0"/>
        <c:ser>
          <c:idx val="0"/>
          <c:order val="0"/>
          <c:spPr>
            <a:ln w="28575">
              <a:noFill/>
            </a:ln>
          </c:spPr>
          <c:xVal>
            <c:numRef>
              <c:f>FINAL_REPORT!$EY$2:$EY$21</c:f>
              <c:numCache>
                <c:formatCode>General</c:formatCode>
                <c:ptCount val="20"/>
                <c:pt idx="0">
                  <c:v>2</c:v>
                </c:pt>
                <c:pt idx="1">
                  <c:v>1</c:v>
                </c:pt>
                <c:pt idx="2">
                  <c:v>1</c:v>
                </c:pt>
                <c:pt idx="3">
                  <c:v>2</c:v>
                </c:pt>
                <c:pt idx="4">
                  <c:v>1</c:v>
                </c:pt>
                <c:pt idx="5">
                  <c:v>3</c:v>
                </c:pt>
                <c:pt idx="6">
                  <c:v>2</c:v>
                </c:pt>
                <c:pt idx="7">
                  <c:v>1</c:v>
                </c:pt>
                <c:pt idx="8">
                  <c:v>2</c:v>
                </c:pt>
                <c:pt idx="9">
                  <c:v>2</c:v>
                </c:pt>
                <c:pt idx="10">
                  <c:v>2</c:v>
                </c:pt>
                <c:pt idx="11">
                  <c:v>3</c:v>
                </c:pt>
                <c:pt idx="12">
                  <c:v>1</c:v>
                </c:pt>
                <c:pt idx="13">
                  <c:v>3</c:v>
                </c:pt>
                <c:pt idx="14">
                  <c:v>0</c:v>
                </c:pt>
                <c:pt idx="15">
                  <c:v>3</c:v>
                </c:pt>
                <c:pt idx="16">
                  <c:v>2</c:v>
                </c:pt>
                <c:pt idx="17">
                  <c:v>3</c:v>
                </c:pt>
                <c:pt idx="18">
                  <c:v>0</c:v>
                </c:pt>
                <c:pt idx="19">
                  <c:v>3</c:v>
                </c:pt>
              </c:numCache>
            </c:numRef>
          </c:xVal>
          <c:yVal>
            <c:numRef>
              <c:f>FINAL_REPORT!$FD$26:$FD$45</c:f>
              <c:numCache>
                <c:formatCode>General</c:formatCode>
                <c:ptCount val="20"/>
                <c:pt idx="0">
                  <c:v>0.56334231805929935</c:v>
                </c:pt>
                <c:pt idx="1">
                  <c:v>0.47439353099730486</c:v>
                </c:pt>
                <c:pt idx="2">
                  <c:v>1.4743935309973049</c:v>
                </c:pt>
                <c:pt idx="3">
                  <c:v>-2.4366576819407006</c:v>
                </c:pt>
                <c:pt idx="4">
                  <c:v>1.4743935309973049</c:v>
                </c:pt>
                <c:pt idx="5">
                  <c:v>-0.34770889487870615</c:v>
                </c:pt>
                <c:pt idx="6">
                  <c:v>-0.43665768194070065</c:v>
                </c:pt>
                <c:pt idx="7">
                  <c:v>1.4743935309973049</c:v>
                </c:pt>
                <c:pt idx="8">
                  <c:v>-1.4366576819407006</c:v>
                </c:pt>
                <c:pt idx="9">
                  <c:v>-0.43665768194070065</c:v>
                </c:pt>
                <c:pt idx="10">
                  <c:v>-1.4366576819407006</c:v>
                </c:pt>
                <c:pt idx="11">
                  <c:v>0.65229110512129385</c:v>
                </c:pt>
                <c:pt idx="12">
                  <c:v>-1.5256064690026951</c:v>
                </c:pt>
                <c:pt idx="13">
                  <c:v>0.65229110512129385</c:v>
                </c:pt>
                <c:pt idx="14">
                  <c:v>-1.6145552560646896</c:v>
                </c:pt>
                <c:pt idx="15">
                  <c:v>1.6522911051212938</c:v>
                </c:pt>
                <c:pt idx="16">
                  <c:v>-0.43665768194070065</c:v>
                </c:pt>
                <c:pt idx="17">
                  <c:v>-0.34770889487870615</c:v>
                </c:pt>
                <c:pt idx="18">
                  <c:v>1.3854447439353104</c:v>
                </c:pt>
                <c:pt idx="19">
                  <c:v>0.65229110512129385</c:v>
                </c:pt>
              </c:numCache>
            </c:numRef>
          </c:yVal>
          <c:smooth val="0"/>
          <c:extLst>
            <c:ext xmlns:c16="http://schemas.microsoft.com/office/drawing/2014/chart" uri="{C3380CC4-5D6E-409C-BE32-E72D297353CC}">
              <c16:uniqueId val="{00000000-EDF5-4033-93C8-90CF452FB62A}"/>
            </c:ext>
          </c:extLst>
        </c:ser>
        <c:dLbls>
          <c:showLegendKey val="0"/>
          <c:showVal val="0"/>
          <c:showCatName val="0"/>
          <c:showSerName val="0"/>
          <c:showPercent val="0"/>
          <c:showBubbleSize val="0"/>
        </c:dLbls>
        <c:axId val="963893216"/>
        <c:axId val="942845208"/>
      </c:scatterChart>
      <c:valAx>
        <c:axId val="963893216"/>
        <c:scaling>
          <c:orientation val="minMax"/>
        </c:scaling>
        <c:delete val="0"/>
        <c:axPos val="b"/>
        <c:title>
          <c:tx>
            <c:rich>
              <a:bodyPr/>
              <a:lstStyle/>
              <a:p>
                <a:pPr>
                  <a:defRPr/>
                </a:pPr>
                <a:r>
                  <a:rPr lang="pt-BR"/>
                  <a:t>Mulher feliz - valência (pleasure)</a:t>
                </a:r>
              </a:p>
            </c:rich>
          </c:tx>
          <c:overlay val="0"/>
        </c:title>
        <c:numFmt formatCode="General" sourceLinked="1"/>
        <c:majorTickMark val="out"/>
        <c:minorTickMark val="none"/>
        <c:tickLblPos val="nextTo"/>
        <c:crossAx val="942845208"/>
        <c:crosses val="autoZero"/>
        <c:crossBetween val="midCat"/>
      </c:valAx>
      <c:valAx>
        <c:axId val="942845208"/>
        <c:scaling>
          <c:orientation val="minMax"/>
        </c:scaling>
        <c:delete val="0"/>
        <c:axPos val="l"/>
        <c:title>
          <c:tx>
            <c:rich>
              <a:bodyPr/>
              <a:lstStyle/>
              <a:p>
                <a:pPr>
                  <a:defRPr/>
                </a:pPr>
                <a:r>
                  <a:rPr lang="pt-BR"/>
                  <a:t>Resíduos</a:t>
                </a:r>
              </a:p>
            </c:rich>
          </c:tx>
          <c:overlay val="0"/>
        </c:title>
        <c:numFmt formatCode="General" sourceLinked="1"/>
        <c:majorTickMark val="out"/>
        <c:minorTickMark val="none"/>
        <c:tickLblPos val="nextTo"/>
        <c:crossAx val="96389321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Mulher feliz - valência (pleasure) Plotagem de ajuste de linha</a:t>
            </a:r>
          </a:p>
        </c:rich>
      </c:tx>
      <c:overlay val="0"/>
    </c:title>
    <c:autoTitleDeleted val="0"/>
    <c:plotArea>
      <c:layout/>
      <c:scatterChart>
        <c:scatterStyle val="lineMarker"/>
        <c:varyColors val="0"/>
        <c:ser>
          <c:idx val="0"/>
          <c:order val="0"/>
          <c:tx>
            <c:v>WhatsApp - valência (pleasure)</c:v>
          </c:tx>
          <c:spPr>
            <a:ln w="28575">
              <a:noFill/>
            </a:ln>
          </c:spPr>
          <c:xVal>
            <c:numRef>
              <c:f>FINAL_REPORT!$EY$2:$EY$21</c:f>
              <c:numCache>
                <c:formatCode>General</c:formatCode>
                <c:ptCount val="20"/>
                <c:pt idx="0">
                  <c:v>2</c:v>
                </c:pt>
                <c:pt idx="1">
                  <c:v>1</c:v>
                </c:pt>
                <c:pt idx="2">
                  <c:v>1</c:v>
                </c:pt>
                <c:pt idx="3">
                  <c:v>2</c:v>
                </c:pt>
                <c:pt idx="4">
                  <c:v>1</c:v>
                </c:pt>
                <c:pt idx="5">
                  <c:v>3</c:v>
                </c:pt>
                <c:pt idx="6">
                  <c:v>2</c:v>
                </c:pt>
                <c:pt idx="7">
                  <c:v>1</c:v>
                </c:pt>
                <c:pt idx="8">
                  <c:v>2</c:v>
                </c:pt>
                <c:pt idx="9">
                  <c:v>2</c:v>
                </c:pt>
                <c:pt idx="10">
                  <c:v>2</c:v>
                </c:pt>
                <c:pt idx="11">
                  <c:v>3</c:v>
                </c:pt>
                <c:pt idx="12">
                  <c:v>1</c:v>
                </c:pt>
                <c:pt idx="13">
                  <c:v>3</c:v>
                </c:pt>
                <c:pt idx="14">
                  <c:v>0</c:v>
                </c:pt>
                <c:pt idx="15">
                  <c:v>3</c:v>
                </c:pt>
                <c:pt idx="16">
                  <c:v>2</c:v>
                </c:pt>
                <c:pt idx="17">
                  <c:v>3</c:v>
                </c:pt>
                <c:pt idx="18">
                  <c:v>0</c:v>
                </c:pt>
                <c:pt idx="19">
                  <c:v>3</c:v>
                </c:pt>
              </c:numCache>
            </c:numRef>
          </c:xVal>
          <c:yVal>
            <c:numRef>
              <c:f>FINAL_REPORT!$EW$2:$EW$21</c:f>
              <c:numCache>
                <c:formatCode>General</c:formatCode>
                <c:ptCount val="20"/>
                <c:pt idx="0">
                  <c:v>2</c:v>
                </c:pt>
                <c:pt idx="1">
                  <c:v>2</c:v>
                </c:pt>
                <c:pt idx="2">
                  <c:v>3</c:v>
                </c:pt>
                <c:pt idx="3">
                  <c:v>-1</c:v>
                </c:pt>
                <c:pt idx="4">
                  <c:v>3</c:v>
                </c:pt>
                <c:pt idx="5">
                  <c:v>1</c:v>
                </c:pt>
                <c:pt idx="6">
                  <c:v>1</c:v>
                </c:pt>
                <c:pt idx="7">
                  <c:v>3</c:v>
                </c:pt>
                <c:pt idx="8">
                  <c:v>0</c:v>
                </c:pt>
                <c:pt idx="9">
                  <c:v>1</c:v>
                </c:pt>
                <c:pt idx="10">
                  <c:v>0</c:v>
                </c:pt>
                <c:pt idx="11">
                  <c:v>2</c:v>
                </c:pt>
                <c:pt idx="12">
                  <c:v>0</c:v>
                </c:pt>
                <c:pt idx="13">
                  <c:v>2</c:v>
                </c:pt>
                <c:pt idx="14">
                  <c:v>0</c:v>
                </c:pt>
                <c:pt idx="15">
                  <c:v>3</c:v>
                </c:pt>
                <c:pt idx="16">
                  <c:v>1</c:v>
                </c:pt>
                <c:pt idx="17">
                  <c:v>1</c:v>
                </c:pt>
                <c:pt idx="18">
                  <c:v>3</c:v>
                </c:pt>
                <c:pt idx="19">
                  <c:v>2</c:v>
                </c:pt>
              </c:numCache>
            </c:numRef>
          </c:yVal>
          <c:smooth val="0"/>
          <c:extLst>
            <c:ext xmlns:c16="http://schemas.microsoft.com/office/drawing/2014/chart" uri="{C3380CC4-5D6E-409C-BE32-E72D297353CC}">
              <c16:uniqueId val="{00000000-D585-4EE0-8E3D-64C286C9057A}"/>
            </c:ext>
          </c:extLst>
        </c:ser>
        <c:ser>
          <c:idx val="1"/>
          <c:order val="1"/>
          <c:tx>
            <c:v>Previsto(a) WhatsApp - valência (pleasure)</c:v>
          </c:tx>
          <c:spPr>
            <a:ln w="28575">
              <a:noFill/>
            </a:ln>
          </c:spPr>
          <c:xVal>
            <c:numRef>
              <c:f>FINAL_REPORT!$EY$2:$EY$21</c:f>
              <c:numCache>
                <c:formatCode>General</c:formatCode>
                <c:ptCount val="20"/>
                <c:pt idx="0">
                  <c:v>2</c:v>
                </c:pt>
                <c:pt idx="1">
                  <c:v>1</c:v>
                </c:pt>
                <c:pt idx="2">
                  <c:v>1</c:v>
                </c:pt>
                <c:pt idx="3">
                  <c:v>2</c:v>
                </c:pt>
                <c:pt idx="4">
                  <c:v>1</c:v>
                </c:pt>
                <c:pt idx="5">
                  <c:v>3</c:v>
                </c:pt>
                <c:pt idx="6">
                  <c:v>2</c:v>
                </c:pt>
                <c:pt idx="7">
                  <c:v>1</c:v>
                </c:pt>
                <c:pt idx="8">
                  <c:v>2</c:v>
                </c:pt>
                <c:pt idx="9">
                  <c:v>2</c:v>
                </c:pt>
                <c:pt idx="10">
                  <c:v>2</c:v>
                </c:pt>
                <c:pt idx="11">
                  <c:v>3</c:v>
                </c:pt>
                <c:pt idx="12">
                  <c:v>1</c:v>
                </c:pt>
                <c:pt idx="13">
                  <c:v>3</c:v>
                </c:pt>
                <c:pt idx="14">
                  <c:v>0</c:v>
                </c:pt>
                <c:pt idx="15">
                  <c:v>3</c:v>
                </c:pt>
                <c:pt idx="16">
                  <c:v>2</c:v>
                </c:pt>
                <c:pt idx="17">
                  <c:v>3</c:v>
                </c:pt>
                <c:pt idx="18">
                  <c:v>0</c:v>
                </c:pt>
                <c:pt idx="19">
                  <c:v>3</c:v>
                </c:pt>
              </c:numCache>
            </c:numRef>
          </c:xVal>
          <c:yVal>
            <c:numRef>
              <c:f>FINAL_REPORT!$FC$26:$FC$45</c:f>
              <c:numCache>
                <c:formatCode>General</c:formatCode>
                <c:ptCount val="20"/>
                <c:pt idx="0">
                  <c:v>1.4366576819407006</c:v>
                </c:pt>
                <c:pt idx="1">
                  <c:v>1.5256064690026951</c:v>
                </c:pt>
                <c:pt idx="2">
                  <c:v>1.5256064690026951</c:v>
                </c:pt>
                <c:pt idx="3">
                  <c:v>1.4366576819407006</c:v>
                </c:pt>
                <c:pt idx="4">
                  <c:v>1.5256064690026951</c:v>
                </c:pt>
                <c:pt idx="5">
                  <c:v>1.3477088948787062</c:v>
                </c:pt>
                <c:pt idx="6">
                  <c:v>1.4366576819407006</c:v>
                </c:pt>
                <c:pt idx="7">
                  <c:v>1.5256064690026951</c:v>
                </c:pt>
                <c:pt idx="8">
                  <c:v>1.4366576819407006</c:v>
                </c:pt>
                <c:pt idx="9">
                  <c:v>1.4366576819407006</c:v>
                </c:pt>
                <c:pt idx="10">
                  <c:v>1.4366576819407006</c:v>
                </c:pt>
                <c:pt idx="11">
                  <c:v>1.3477088948787062</c:v>
                </c:pt>
                <c:pt idx="12">
                  <c:v>1.5256064690026951</c:v>
                </c:pt>
                <c:pt idx="13">
                  <c:v>1.3477088948787062</c:v>
                </c:pt>
                <c:pt idx="14">
                  <c:v>1.6145552560646896</c:v>
                </c:pt>
                <c:pt idx="15">
                  <c:v>1.3477088948787062</c:v>
                </c:pt>
                <c:pt idx="16">
                  <c:v>1.4366576819407006</c:v>
                </c:pt>
                <c:pt idx="17">
                  <c:v>1.3477088948787062</c:v>
                </c:pt>
                <c:pt idx="18">
                  <c:v>1.6145552560646896</c:v>
                </c:pt>
                <c:pt idx="19">
                  <c:v>1.3477088948787062</c:v>
                </c:pt>
              </c:numCache>
            </c:numRef>
          </c:yVal>
          <c:smooth val="0"/>
          <c:extLst>
            <c:ext xmlns:c16="http://schemas.microsoft.com/office/drawing/2014/chart" uri="{C3380CC4-5D6E-409C-BE32-E72D297353CC}">
              <c16:uniqueId val="{00000001-D585-4EE0-8E3D-64C286C9057A}"/>
            </c:ext>
          </c:extLst>
        </c:ser>
        <c:dLbls>
          <c:showLegendKey val="0"/>
          <c:showVal val="0"/>
          <c:showCatName val="0"/>
          <c:showSerName val="0"/>
          <c:showPercent val="0"/>
          <c:showBubbleSize val="0"/>
        </c:dLbls>
        <c:axId val="659832912"/>
        <c:axId val="659834224"/>
      </c:scatterChart>
      <c:valAx>
        <c:axId val="659832912"/>
        <c:scaling>
          <c:orientation val="minMax"/>
        </c:scaling>
        <c:delete val="0"/>
        <c:axPos val="b"/>
        <c:title>
          <c:tx>
            <c:rich>
              <a:bodyPr/>
              <a:lstStyle/>
              <a:p>
                <a:pPr>
                  <a:defRPr/>
                </a:pPr>
                <a:r>
                  <a:rPr lang="pt-BR"/>
                  <a:t>Mulher feliz - valência (pleasure)</a:t>
                </a:r>
              </a:p>
            </c:rich>
          </c:tx>
          <c:overlay val="0"/>
        </c:title>
        <c:numFmt formatCode="General" sourceLinked="1"/>
        <c:majorTickMark val="out"/>
        <c:minorTickMark val="none"/>
        <c:tickLblPos val="nextTo"/>
        <c:crossAx val="659834224"/>
        <c:crosses val="autoZero"/>
        <c:crossBetween val="midCat"/>
      </c:valAx>
      <c:valAx>
        <c:axId val="659834224"/>
        <c:scaling>
          <c:orientation val="minMax"/>
        </c:scaling>
        <c:delete val="0"/>
        <c:axPos val="l"/>
        <c:title>
          <c:tx>
            <c:rich>
              <a:bodyPr/>
              <a:lstStyle/>
              <a:p>
                <a:pPr>
                  <a:defRPr/>
                </a:pPr>
                <a:r>
                  <a:rPr lang="pt-BR"/>
                  <a:t>WhatsApp - valência (pleasure)</a:t>
                </a:r>
              </a:p>
            </c:rich>
          </c:tx>
          <c:overlay val="0"/>
        </c:title>
        <c:numFmt formatCode="General" sourceLinked="1"/>
        <c:majorTickMark val="out"/>
        <c:minorTickMark val="none"/>
        <c:tickLblPos val="nextTo"/>
        <c:crossAx val="65983291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Plotagem de probabilidade normal</a:t>
            </a:r>
          </a:p>
        </c:rich>
      </c:tx>
      <c:overlay val="0"/>
    </c:title>
    <c:autoTitleDeleted val="0"/>
    <c:plotArea>
      <c:layout/>
      <c:scatterChart>
        <c:scatterStyle val="lineMarker"/>
        <c:varyColors val="0"/>
        <c:ser>
          <c:idx val="0"/>
          <c:order val="0"/>
          <c:spPr>
            <a:ln w="28575">
              <a:noFill/>
            </a:ln>
          </c:spPr>
          <c:xVal>
            <c:numRef>
              <c:f>FINAL_REPORT!$FF$26:$FF$45</c:f>
              <c:numCache>
                <c:formatCode>General</c:formatCode>
                <c:ptCount val="20"/>
                <c:pt idx="0">
                  <c:v>2.5</c:v>
                </c:pt>
                <c:pt idx="1">
                  <c:v>7.5</c:v>
                </c:pt>
                <c:pt idx="2">
                  <c:v>12.5</c:v>
                </c:pt>
                <c:pt idx="3">
                  <c:v>17.5</c:v>
                </c:pt>
                <c:pt idx="4">
                  <c:v>22.5</c:v>
                </c:pt>
                <c:pt idx="5">
                  <c:v>27.5</c:v>
                </c:pt>
                <c:pt idx="6">
                  <c:v>32.5</c:v>
                </c:pt>
                <c:pt idx="7">
                  <c:v>37.5</c:v>
                </c:pt>
                <c:pt idx="8">
                  <c:v>42.5</c:v>
                </c:pt>
                <c:pt idx="9">
                  <c:v>47.5</c:v>
                </c:pt>
                <c:pt idx="10">
                  <c:v>52.5</c:v>
                </c:pt>
                <c:pt idx="11">
                  <c:v>57.5</c:v>
                </c:pt>
                <c:pt idx="12">
                  <c:v>62.5</c:v>
                </c:pt>
                <c:pt idx="13">
                  <c:v>67.5</c:v>
                </c:pt>
                <c:pt idx="14">
                  <c:v>72.5</c:v>
                </c:pt>
                <c:pt idx="15">
                  <c:v>77.5</c:v>
                </c:pt>
                <c:pt idx="16">
                  <c:v>82.5</c:v>
                </c:pt>
                <c:pt idx="17">
                  <c:v>87.5</c:v>
                </c:pt>
                <c:pt idx="18">
                  <c:v>92.5</c:v>
                </c:pt>
                <c:pt idx="19">
                  <c:v>97.5</c:v>
                </c:pt>
              </c:numCache>
            </c:numRef>
          </c:xVal>
          <c:yVal>
            <c:numRef>
              <c:f>FINAL_REPORT!$FG$26:$FG$45</c:f>
              <c:numCache>
                <c:formatCode>General</c:formatCode>
                <c:ptCount val="20"/>
                <c:pt idx="0">
                  <c:v>-1</c:v>
                </c:pt>
                <c:pt idx="1">
                  <c:v>0</c:v>
                </c:pt>
                <c:pt idx="2">
                  <c:v>0</c:v>
                </c:pt>
                <c:pt idx="3">
                  <c:v>0</c:v>
                </c:pt>
                <c:pt idx="4">
                  <c:v>0</c:v>
                </c:pt>
                <c:pt idx="5">
                  <c:v>1</c:v>
                </c:pt>
                <c:pt idx="6">
                  <c:v>1</c:v>
                </c:pt>
                <c:pt idx="7">
                  <c:v>1</c:v>
                </c:pt>
                <c:pt idx="8">
                  <c:v>1</c:v>
                </c:pt>
                <c:pt idx="9">
                  <c:v>1</c:v>
                </c:pt>
                <c:pt idx="10">
                  <c:v>2</c:v>
                </c:pt>
                <c:pt idx="11">
                  <c:v>2</c:v>
                </c:pt>
                <c:pt idx="12">
                  <c:v>2</c:v>
                </c:pt>
                <c:pt idx="13">
                  <c:v>2</c:v>
                </c:pt>
                <c:pt idx="14">
                  <c:v>2</c:v>
                </c:pt>
                <c:pt idx="15">
                  <c:v>3</c:v>
                </c:pt>
                <c:pt idx="16">
                  <c:v>3</c:v>
                </c:pt>
                <c:pt idx="17">
                  <c:v>3</c:v>
                </c:pt>
                <c:pt idx="18">
                  <c:v>3</c:v>
                </c:pt>
                <c:pt idx="19">
                  <c:v>3</c:v>
                </c:pt>
              </c:numCache>
            </c:numRef>
          </c:yVal>
          <c:smooth val="0"/>
          <c:extLst>
            <c:ext xmlns:c16="http://schemas.microsoft.com/office/drawing/2014/chart" uri="{C3380CC4-5D6E-409C-BE32-E72D297353CC}">
              <c16:uniqueId val="{00000000-B83A-43BA-BC94-C590F822DA67}"/>
            </c:ext>
          </c:extLst>
        </c:ser>
        <c:dLbls>
          <c:showLegendKey val="0"/>
          <c:showVal val="0"/>
          <c:showCatName val="0"/>
          <c:showSerName val="0"/>
          <c:showPercent val="0"/>
          <c:showBubbleSize val="0"/>
        </c:dLbls>
        <c:axId val="1096359504"/>
        <c:axId val="1096358848"/>
      </c:scatterChart>
      <c:valAx>
        <c:axId val="1096359504"/>
        <c:scaling>
          <c:orientation val="minMax"/>
        </c:scaling>
        <c:delete val="0"/>
        <c:axPos val="b"/>
        <c:title>
          <c:tx>
            <c:rich>
              <a:bodyPr/>
              <a:lstStyle/>
              <a:p>
                <a:pPr>
                  <a:defRPr/>
                </a:pPr>
                <a:r>
                  <a:rPr lang="pt-BR"/>
                  <a:t>Percentil da amostra</a:t>
                </a:r>
              </a:p>
            </c:rich>
          </c:tx>
          <c:overlay val="0"/>
        </c:title>
        <c:numFmt formatCode="General" sourceLinked="1"/>
        <c:majorTickMark val="out"/>
        <c:minorTickMark val="none"/>
        <c:tickLblPos val="nextTo"/>
        <c:crossAx val="1096358848"/>
        <c:crosses val="autoZero"/>
        <c:crossBetween val="midCat"/>
      </c:valAx>
      <c:valAx>
        <c:axId val="1096358848"/>
        <c:scaling>
          <c:orientation val="minMax"/>
        </c:scaling>
        <c:delete val="0"/>
        <c:axPos val="l"/>
        <c:title>
          <c:tx>
            <c:rich>
              <a:bodyPr/>
              <a:lstStyle/>
              <a:p>
                <a:pPr>
                  <a:defRPr/>
                </a:pPr>
                <a:r>
                  <a:rPr lang="pt-BR"/>
                  <a:t>WhatsApp - valência (pleasure)</a:t>
                </a:r>
              </a:p>
            </c:rich>
          </c:tx>
          <c:overlay val="0"/>
        </c:title>
        <c:numFmt formatCode="General" sourceLinked="1"/>
        <c:majorTickMark val="out"/>
        <c:minorTickMark val="none"/>
        <c:tickLblPos val="nextTo"/>
        <c:crossAx val="1096359504"/>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Mulher raivosa - valência(pleasure) Plotagem de resíduos</a:t>
            </a:r>
          </a:p>
        </c:rich>
      </c:tx>
      <c:overlay val="0"/>
    </c:title>
    <c:autoTitleDeleted val="0"/>
    <c:plotArea>
      <c:layout/>
      <c:scatterChart>
        <c:scatterStyle val="lineMarker"/>
        <c:varyColors val="0"/>
        <c:ser>
          <c:idx val="0"/>
          <c:order val="0"/>
          <c:spPr>
            <a:ln w="28575">
              <a:noFill/>
            </a:ln>
          </c:spPr>
          <c:xVal>
            <c:numRef>
              <c:f>FINAL_REPORT!$EZ$2:$EZ$21</c:f>
              <c:numCache>
                <c:formatCode>General</c:formatCode>
                <c:ptCount val="20"/>
                <c:pt idx="0">
                  <c:v>-1</c:v>
                </c:pt>
                <c:pt idx="1">
                  <c:v>-1</c:v>
                </c:pt>
                <c:pt idx="2">
                  <c:v>0</c:v>
                </c:pt>
                <c:pt idx="3">
                  <c:v>-2</c:v>
                </c:pt>
                <c:pt idx="4">
                  <c:v>-3</c:v>
                </c:pt>
                <c:pt idx="5">
                  <c:v>-1</c:v>
                </c:pt>
                <c:pt idx="6">
                  <c:v>-2</c:v>
                </c:pt>
                <c:pt idx="7">
                  <c:v>0</c:v>
                </c:pt>
                <c:pt idx="8">
                  <c:v>-2</c:v>
                </c:pt>
                <c:pt idx="9">
                  <c:v>-1</c:v>
                </c:pt>
                <c:pt idx="10">
                  <c:v>-3</c:v>
                </c:pt>
                <c:pt idx="11">
                  <c:v>-3</c:v>
                </c:pt>
                <c:pt idx="12">
                  <c:v>-1</c:v>
                </c:pt>
                <c:pt idx="13">
                  <c:v>-3</c:v>
                </c:pt>
                <c:pt idx="14">
                  <c:v>-3</c:v>
                </c:pt>
                <c:pt idx="15">
                  <c:v>-3</c:v>
                </c:pt>
                <c:pt idx="16">
                  <c:v>-1</c:v>
                </c:pt>
                <c:pt idx="17">
                  <c:v>-3</c:v>
                </c:pt>
                <c:pt idx="18">
                  <c:v>-1</c:v>
                </c:pt>
                <c:pt idx="19">
                  <c:v>-1</c:v>
                </c:pt>
              </c:numCache>
            </c:numRef>
          </c:xVal>
          <c:yVal>
            <c:numRef>
              <c:f>FINAL_REPORT!$FM$26:$FM$45</c:f>
              <c:numCache>
                <c:formatCode>General</c:formatCode>
                <c:ptCount val="20"/>
                <c:pt idx="0">
                  <c:v>0.35172413793103452</c:v>
                </c:pt>
                <c:pt idx="1">
                  <c:v>0.35172413793103452</c:v>
                </c:pt>
                <c:pt idx="2">
                  <c:v>1.0873563218390807</c:v>
                </c:pt>
                <c:pt idx="3">
                  <c:v>-2.3839080459770114</c:v>
                </c:pt>
                <c:pt idx="4">
                  <c:v>1.8804597701149426</c:v>
                </c:pt>
                <c:pt idx="5">
                  <c:v>-0.64827586206896548</c:v>
                </c:pt>
                <c:pt idx="6">
                  <c:v>-0.38390804597701145</c:v>
                </c:pt>
                <c:pt idx="7">
                  <c:v>1.0873563218390807</c:v>
                </c:pt>
                <c:pt idx="8">
                  <c:v>-1.3839080459770114</c:v>
                </c:pt>
                <c:pt idx="9">
                  <c:v>-0.64827586206896548</c:v>
                </c:pt>
                <c:pt idx="10">
                  <c:v>-1.1195402298850574</c:v>
                </c:pt>
                <c:pt idx="11">
                  <c:v>0.88045977011494259</c:v>
                </c:pt>
                <c:pt idx="12">
                  <c:v>-1.6482758620689655</c:v>
                </c:pt>
                <c:pt idx="13">
                  <c:v>0.88045977011494259</c:v>
                </c:pt>
                <c:pt idx="14">
                  <c:v>-1.1195402298850574</c:v>
                </c:pt>
                <c:pt idx="15">
                  <c:v>1.8804597701149426</c:v>
                </c:pt>
                <c:pt idx="16">
                  <c:v>-0.64827586206896548</c:v>
                </c:pt>
                <c:pt idx="17">
                  <c:v>-0.11954022988505741</c:v>
                </c:pt>
                <c:pt idx="18">
                  <c:v>1.3517241379310345</c:v>
                </c:pt>
                <c:pt idx="19">
                  <c:v>0.35172413793103452</c:v>
                </c:pt>
              </c:numCache>
            </c:numRef>
          </c:yVal>
          <c:smooth val="0"/>
          <c:extLst>
            <c:ext xmlns:c16="http://schemas.microsoft.com/office/drawing/2014/chart" uri="{C3380CC4-5D6E-409C-BE32-E72D297353CC}">
              <c16:uniqueId val="{00000000-51AF-4B86-B3FD-AE362C3AB77A}"/>
            </c:ext>
          </c:extLst>
        </c:ser>
        <c:dLbls>
          <c:showLegendKey val="0"/>
          <c:showVal val="0"/>
          <c:showCatName val="0"/>
          <c:showSerName val="0"/>
          <c:showPercent val="0"/>
          <c:showBubbleSize val="0"/>
        </c:dLbls>
        <c:axId val="1096357536"/>
        <c:axId val="1096359504"/>
      </c:scatterChart>
      <c:valAx>
        <c:axId val="1096357536"/>
        <c:scaling>
          <c:orientation val="minMax"/>
        </c:scaling>
        <c:delete val="0"/>
        <c:axPos val="b"/>
        <c:title>
          <c:tx>
            <c:rich>
              <a:bodyPr/>
              <a:lstStyle/>
              <a:p>
                <a:pPr>
                  <a:defRPr/>
                </a:pPr>
                <a:r>
                  <a:rPr lang="pt-BR"/>
                  <a:t>Mulher raivosa - valência(pleasure)</a:t>
                </a:r>
              </a:p>
            </c:rich>
          </c:tx>
          <c:overlay val="0"/>
        </c:title>
        <c:numFmt formatCode="General" sourceLinked="1"/>
        <c:majorTickMark val="out"/>
        <c:minorTickMark val="none"/>
        <c:tickLblPos val="nextTo"/>
        <c:crossAx val="1096359504"/>
        <c:crosses val="autoZero"/>
        <c:crossBetween val="midCat"/>
      </c:valAx>
      <c:valAx>
        <c:axId val="1096359504"/>
        <c:scaling>
          <c:orientation val="minMax"/>
        </c:scaling>
        <c:delete val="0"/>
        <c:axPos val="l"/>
        <c:title>
          <c:tx>
            <c:rich>
              <a:bodyPr/>
              <a:lstStyle/>
              <a:p>
                <a:pPr>
                  <a:defRPr/>
                </a:pPr>
                <a:r>
                  <a:rPr lang="pt-BR"/>
                  <a:t>Resíduos</a:t>
                </a:r>
              </a:p>
            </c:rich>
          </c:tx>
          <c:overlay val="0"/>
        </c:title>
        <c:numFmt formatCode="General" sourceLinked="1"/>
        <c:majorTickMark val="out"/>
        <c:minorTickMark val="none"/>
        <c:tickLblPos val="nextTo"/>
        <c:crossAx val="109635753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Mulher raivosa - valência(pleasure) Plotagem de ajuste de linha</a:t>
            </a:r>
          </a:p>
        </c:rich>
      </c:tx>
      <c:overlay val="0"/>
    </c:title>
    <c:autoTitleDeleted val="0"/>
    <c:plotArea>
      <c:layout/>
      <c:scatterChart>
        <c:scatterStyle val="lineMarker"/>
        <c:varyColors val="0"/>
        <c:ser>
          <c:idx val="0"/>
          <c:order val="0"/>
          <c:tx>
            <c:v>WhatsApp - valência (pleasure)</c:v>
          </c:tx>
          <c:spPr>
            <a:ln w="28575">
              <a:noFill/>
            </a:ln>
          </c:spPr>
          <c:xVal>
            <c:numRef>
              <c:f>FINAL_REPORT!$EZ$2:$EZ$21</c:f>
              <c:numCache>
                <c:formatCode>General</c:formatCode>
                <c:ptCount val="20"/>
                <c:pt idx="0">
                  <c:v>-1</c:v>
                </c:pt>
                <c:pt idx="1">
                  <c:v>-1</c:v>
                </c:pt>
                <c:pt idx="2">
                  <c:v>0</c:v>
                </c:pt>
                <c:pt idx="3">
                  <c:v>-2</c:v>
                </c:pt>
                <c:pt idx="4">
                  <c:v>-3</c:v>
                </c:pt>
                <c:pt idx="5">
                  <c:v>-1</c:v>
                </c:pt>
                <c:pt idx="6">
                  <c:v>-2</c:v>
                </c:pt>
                <c:pt idx="7">
                  <c:v>0</c:v>
                </c:pt>
                <c:pt idx="8">
                  <c:v>-2</c:v>
                </c:pt>
                <c:pt idx="9">
                  <c:v>-1</c:v>
                </c:pt>
                <c:pt idx="10">
                  <c:v>-3</c:v>
                </c:pt>
                <c:pt idx="11">
                  <c:v>-3</c:v>
                </c:pt>
                <c:pt idx="12">
                  <c:v>-1</c:v>
                </c:pt>
                <c:pt idx="13">
                  <c:v>-3</c:v>
                </c:pt>
                <c:pt idx="14">
                  <c:v>-3</c:v>
                </c:pt>
                <c:pt idx="15">
                  <c:v>-3</c:v>
                </c:pt>
                <c:pt idx="16">
                  <c:v>-1</c:v>
                </c:pt>
                <c:pt idx="17">
                  <c:v>-3</c:v>
                </c:pt>
                <c:pt idx="18">
                  <c:v>-1</c:v>
                </c:pt>
                <c:pt idx="19">
                  <c:v>-1</c:v>
                </c:pt>
              </c:numCache>
            </c:numRef>
          </c:xVal>
          <c:yVal>
            <c:numRef>
              <c:f>FINAL_REPORT!$EW$2:$EW$21</c:f>
              <c:numCache>
                <c:formatCode>General</c:formatCode>
                <c:ptCount val="20"/>
                <c:pt idx="0">
                  <c:v>2</c:v>
                </c:pt>
                <c:pt idx="1">
                  <c:v>2</c:v>
                </c:pt>
                <c:pt idx="2">
                  <c:v>3</c:v>
                </c:pt>
                <c:pt idx="3">
                  <c:v>-1</c:v>
                </c:pt>
                <c:pt idx="4">
                  <c:v>3</c:v>
                </c:pt>
                <c:pt idx="5">
                  <c:v>1</c:v>
                </c:pt>
                <c:pt idx="6">
                  <c:v>1</c:v>
                </c:pt>
                <c:pt idx="7">
                  <c:v>3</c:v>
                </c:pt>
                <c:pt idx="8">
                  <c:v>0</c:v>
                </c:pt>
                <c:pt idx="9">
                  <c:v>1</c:v>
                </c:pt>
                <c:pt idx="10">
                  <c:v>0</c:v>
                </c:pt>
                <c:pt idx="11">
                  <c:v>2</c:v>
                </c:pt>
                <c:pt idx="12">
                  <c:v>0</c:v>
                </c:pt>
                <c:pt idx="13">
                  <c:v>2</c:v>
                </c:pt>
                <c:pt idx="14">
                  <c:v>0</c:v>
                </c:pt>
                <c:pt idx="15">
                  <c:v>3</c:v>
                </c:pt>
                <c:pt idx="16">
                  <c:v>1</c:v>
                </c:pt>
                <c:pt idx="17">
                  <c:v>1</c:v>
                </c:pt>
                <c:pt idx="18">
                  <c:v>3</c:v>
                </c:pt>
                <c:pt idx="19">
                  <c:v>2</c:v>
                </c:pt>
              </c:numCache>
            </c:numRef>
          </c:yVal>
          <c:smooth val="0"/>
          <c:extLst>
            <c:ext xmlns:c16="http://schemas.microsoft.com/office/drawing/2014/chart" uri="{C3380CC4-5D6E-409C-BE32-E72D297353CC}">
              <c16:uniqueId val="{00000000-861E-4F89-9958-A5FFD0949CE4}"/>
            </c:ext>
          </c:extLst>
        </c:ser>
        <c:ser>
          <c:idx val="1"/>
          <c:order val="1"/>
          <c:tx>
            <c:v>Previsto(a) WhatsApp - valência (pleasure)</c:v>
          </c:tx>
          <c:spPr>
            <a:ln w="28575">
              <a:noFill/>
            </a:ln>
          </c:spPr>
          <c:xVal>
            <c:numRef>
              <c:f>FINAL_REPORT!$EZ$2:$EZ$21</c:f>
              <c:numCache>
                <c:formatCode>General</c:formatCode>
                <c:ptCount val="20"/>
                <c:pt idx="0">
                  <c:v>-1</c:v>
                </c:pt>
                <c:pt idx="1">
                  <c:v>-1</c:v>
                </c:pt>
                <c:pt idx="2">
                  <c:v>0</c:v>
                </c:pt>
                <c:pt idx="3">
                  <c:v>-2</c:v>
                </c:pt>
                <c:pt idx="4">
                  <c:v>-3</c:v>
                </c:pt>
                <c:pt idx="5">
                  <c:v>-1</c:v>
                </c:pt>
                <c:pt idx="6">
                  <c:v>-2</c:v>
                </c:pt>
                <c:pt idx="7">
                  <c:v>0</c:v>
                </c:pt>
                <c:pt idx="8">
                  <c:v>-2</c:v>
                </c:pt>
                <c:pt idx="9">
                  <c:v>-1</c:v>
                </c:pt>
                <c:pt idx="10">
                  <c:v>-3</c:v>
                </c:pt>
                <c:pt idx="11">
                  <c:v>-3</c:v>
                </c:pt>
                <c:pt idx="12">
                  <c:v>-1</c:v>
                </c:pt>
                <c:pt idx="13">
                  <c:v>-3</c:v>
                </c:pt>
                <c:pt idx="14">
                  <c:v>-3</c:v>
                </c:pt>
                <c:pt idx="15">
                  <c:v>-3</c:v>
                </c:pt>
                <c:pt idx="16">
                  <c:v>-1</c:v>
                </c:pt>
                <c:pt idx="17">
                  <c:v>-3</c:v>
                </c:pt>
                <c:pt idx="18">
                  <c:v>-1</c:v>
                </c:pt>
                <c:pt idx="19">
                  <c:v>-1</c:v>
                </c:pt>
              </c:numCache>
            </c:numRef>
          </c:xVal>
          <c:yVal>
            <c:numRef>
              <c:f>FINAL_REPORT!$FL$26:$FL$45</c:f>
              <c:numCache>
                <c:formatCode>General</c:formatCode>
                <c:ptCount val="20"/>
                <c:pt idx="0">
                  <c:v>1.6482758620689655</c:v>
                </c:pt>
                <c:pt idx="1">
                  <c:v>1.6482758620689655</c:v>
                </c:pt>
                <c:pt idx="2">
                  <c:v>1.9126436781609193</c:v>
                </c:pt>
                <c:pt idx="3">
                  <c:v>1.3839080459770114</c:v>
                </c:pt>
                <c:pt idx="4">
                  <c:v>1.1195402298850574</c:v>
                </c:pt>
                <c:pt idx="5">
                  <c:v>1.6482758620689655</c:v>
                </c:pt>
                <c:pt idx="6">
                  <c:v>1.3839080459770114</c:v>
                </c:pt>
                <c:pt idx="7">
                  <c:v>1.9126436781609193</c:v>
                </c:pt>
                <c:pt idx="8">
                  <c:v>1.3839080459770114</c:v>
                </c:pt>
                <c:pt idx="9">
                  <c:v>1.6482758620689655</c:v>
                </c:pt>
                <c:pt idx="10">
                  <c:v>1.1195402298850574</c:v>
                </c:pt>
                <c:pt idx="11">
                  <c:v>1.1195402298850574</c:v>
                </c:pt>
                <c:pt idx="12">
                  <c:v>1.6482758620689655</c:v>
                </c:pt>
                <c:pt idx="13">
                  <c:v>1.1195402298850574</c:v>
                </c:pt>
                <c:pt idx="14">
                  <c:v>1.1195402298850574</c:v>
                </c:pt>
                <c:pt idx="15">
                  <c:v>1.1195402298850574</c:v>
                </c:pt>
                <c:pt idx="16">
                  <c:v>1.6482758620689655</c:v>
                </c:pt>
                <c:pt idx="17">
                  <c:v>1.1195402298850574</c:v>
                </c:pt>
                <c:pt idx="18">
                  <c:v>1.6482758620689655</c:v>
                </c:pt>
                <c:pt idx="19">
                  <c:v>1.6482758620689655</c:v>
                </c:pt>
              </c:numCache>
            </c:numRef>
          </c:yVal>
          <c:smooth val="0"/>
          <c:extLst>
            <c:ext xmlns:c16="http://schemas.microsoft.com/office/drawing/2014/chart" uri="{C3380CC4-5D6E-409C-BE32-E72D297353CC}">
              <c16:uniqueId val="{00000001-861E-4F89-9958-A5FFD0949CE4}"/>
            </c:ext>
          </c:extLst>
        </c:ser>
        <c:dLbls>
          <c:showLegendKey val="0"/>
          <c:showVal val="0"/>
          <c:showCatName val="0"/>
          <c:showSerName val="0"/>
          <c:showPercent val="0"/>
          <c:showBubbleSize val="0"/>
        </c:dLbls>
        <c:axId val="659835208"/>
        <c:axId val="659833240"/>
      </c:scatterChart>
      <c:valAx>
        <c:axId val="659835208"/>
        <c:scaling>
          <c:orientation val="minMax"/>
        </c:scaling>
        <c:delete val="0"/>
        <c:axPos val="b"/>
        <c:title>
          <c:tx>
            <c:rich>
              <a:bodyPr/>
              <a:lstStyle/>
              <a:p>
                <a:pPr>
                  <a:defRPr/>
                </a:pPr>
                <a:r>
                  <a:rPr lang="pt-BR"/>
                  <a:t>Mulher raivosa - valência(pleasure)</a:t>
                </a:r>
              </a:p>
            </c:rich>
          </c:tx>
          <c:overlay val="0"/>
        </c:title>
        <c:numFmt formatCode="General" sourceLinked="1"/>
        <c:majorTickMark val="out"/>
        <c:minorTickMark val="none"/>
        <c:tickLblPos val="nextTo"/>
        <c:crossAx val="659833240"/>
        <c:crosses val="autoZero"/>
        <c:crossBetween val="midCat"/>
      </c:valAx>
      <c:valAx>
        <c:axId val="659833240"/>
        <c:scaling>
          <c:orientation val="minMax"/>
        </c:scaling>
        <c:delete val="0"/>
        <c:axPos val="l"/>
        <c:title>
          <c:tx>
            <c:rich>
              <a:bodyPr/>
              <a:lstStyle/>
              <a:p>
                <a:pPr>
                  <a:defRPr/>
                </a:pPr>
                <a:r>
                  <a:rPr lang="pt-BR"/>
                  <a:t>WhatsApp - valência (pleasure)</a:t>
                </a:r>
              </a:p>
            </c:rich>
          </c:tx>
          <c:overlay val="0"/>
        </c:title>
        <c:numFmt formatCode="General" sourceLinked="1"/>
        <c:majorTickMark val="out"/>
        <c:minorTickMark val="none"/>
        <c:tickLblPos val="nextTo"/>
        <c:crossAx val="65983520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Plotagem de probabilidade normal</a:t>
            </a:r>
          </a:p>
        </c:rich>
      </c:tx>
      <c:overlay val="0"/>
    </c:title>
    <c:autoTitleDeleted val="0"/>
    <c:plotArea>
      <c:layout/>
      <c:scatterChart>
        <c:scatterStyle val="lineMarker"/>
        <c:varyColors val="0"/>
        <c:ser>
          <c:idx val="0"/>
          <c:order val="0"/>
          <c:spPr>
            <a:ln w="28575">
              <a:noFill/>
            </a:ln>
          </c:spPr>
          <c:xVal>
            <c:numRef>
              <c:f>FINAL_REPORT!$FO$26:$FO$45</c:f>
              <c:numCache>
                <c:formatCode>General</c:formatCode>
                <c:ptCount val="20"/>
                <c:pt idx="0">
                  <c:v>2.5</c:v>
                </c:pt>
                <c:pt idx="1">
                  <c:v>7.5</c:v>
                </c:pt>
                <c:pt idx="2">
                  <c:v>12.5</c:v>
                </c:pt>
                <c:pt idx="3">
                  <c:v>17.5</c:v>
                </c:pt>
                <c:pt idx="4">
                  <c:v>22.5</c:v>
                </c:pt>
                <c:pt idx="5">
                  <c:v>27.5</c:v>
                </c:pt>
                <c:pt idx="6">
                  <c:v>32.5</c:v>
                </c:pt>
                <c:pt idx="7">
                  <c:v>37.5</c:v>
                </c:pt>
                <c:pt idx="8">
                  <c:v>42.5</c:v>
                </c:pt>
                <c:pt idx="9">
                  <c:v>47.5</c:v>
                </c:pt>
                <c:pt idx="10">
                  <c:v>52.5</c:v>
                </c:pt>
                <c:pt idx="11">
                  <c:v>57.5</c:v>
                </c:pt>
                <c:pt idx="12">
                  <c:v>62.5</c:v>
                </c:pt>
                <c:pt idx="13">
                  <c:v>67.5</c:v>
                </c:pt>
                <c:pt idx="14">
                  <c:v>72.5</c:v>
                </c:pt>
                <c:pt idx="15">
                  <c:v>77.5</c:v>
                </c:pt>
                <c:pt idx="16">
                  <c:v>82.5</c:v>
                </c:pt>
                <c:pt idx="17">
                  <c:v>87.5</c:v>
                </c:pt>
                <c:pt idx="18">
                  <c:v>92.5</c:v>
                </c:pt>
                <c:pt idx="19">
                  <c:v>97.5</c:v>
                </c:pt>
              </c:numCache>
            </c:numRef>
          </c:xVal>
          <c:yVal>
            <c:numRef>
              <c:f>FINAL_REPORT!$FP$26:$FP$45</c:f>
              <c:numCache>
                <c:formatCode>General</c:formatCode>
                <c:ptCount val="20"/>
                <c:pt idx="0">
                  <c:v>-1</c:v>
                </c:pt>
                <c:pt idx="1">
                  <c:v>0</c:v>
                </c:pt>
                <c:pt idx="2">
                  <c:v>0</c:v>
                </c:pt>
                <c:pt idx="3">
                  <c:v>0</c:v>
                </c:pt>
                <c:pt idx="4">
                  <c:v>0</c:v>
                </c:pt>
                <c:pt idx="5">
                  <c:v>1</c:v>
                </c:pt>
                <c:pt idx="6">
                  <c:v>1</c:v>
                </c:pt>
                <c:pt idx="7">
                  <c:v>1</c:v>
                </c:pt>
                <c:pt idx="8">
                  <c:v>1</c:v>
                </c:pt>
                <c:pt idx="9">
                  <c:v>1</c:v>
                </c:pt>
                <c:pt idx="10">
                  <c:v>2</c:v>
                </c:pt>
                <c:pt idx="11">
                  <c:v>2</c:v>
                </c:pt>
                <c:pt idx="12">
                  <c:v>2</c:v>
                </c:pt>
                <c:pt idx="13">
                  <c:v>2</c:v>
                </c:pt>
                <c:pt idx="14">
                  <c:v>2</c:v>
                </c:pt>
                <c:pt idx="15">
                  <c:v>3</c:v>
                </c:pt>
                <c:pt idx="16">
                  <c:v>3</c:v>
                </c:pt>
                <c:pt idx="17">
                  <c:v>3</c:v>
                </c:pt>
                <c:pt idx="18">
                  <c:v>3</c:v>
                </c:pt>
                <c:pt idx="19">
                  <c:v>3</c:v>
                </c:pt>
              </c:numCache>
            </c:numRef>
          </c:yVal>
          <c:smooth val="0"/>
          <c:extLst>
            <c:ext xmlns:c16="http://schemas.microsoft.com/office/drawing/2014/chart" uri="{C3380CC4-5D6E-409C-BE32-E72D297353CC}">
              <c16:uniqueId val="{00000000-5511-4B8B-AFEC-304B93D3A88A}"/>
            </c:ext>
          </c:extLst>
        </c:ser>
        <c:dLbls>
          <c:showLegendKey val="0"/>
          <c:showVal val="0"/>
          <c:showCatName val="0"/>
          <c:showSerName val="0"/>
          <c:showPercent val="0"/>
          <c:showBubbleSize val="0"/>
        </c:dLbls>
        <c:axId val="1085385000"/>
        <c:axId val="1085385328"/>
      </c:scatterChart>
      <c:valAx>
        <c:axId val="1085385000"/>
        <c:scaling>
          <c:orientation val="minMax"/>
        </c:scaling>
        <c:delete val="0"/>
        <c:axPos val="b"/>
        <c:title>
          <c:tx>
            <c:rich>
              <a:bodyPr/>
              <a:lstStyle/>
              <a:p>
                <a:pPr>
                  <a:defRPr/>
                </a:pPr>
                <a:r>
                  <a:rPr lang="pt-BR"/>
                  <a:t>Percentil da amostra</a:t>
                </a:r>
              </a:p>
            </c:rich>
          </c:tx>
          <c:overlay val="0"/>
        </c:title>
        <c:numFmt formatCode="General" sourceLinked="1"/>
        <c:majorTickMark val="out"/>
        <c:minorTickMark val="none"/>
        <c:tickLblPos val="nextTo"/>
        <c:crossAx val="1085385328"/>
        <c:crosses val="autoZero"/>
        <c:crossBetween val="midCat"/>
      </c:valAx>
      <c:valAx>
        <c:axId val="1085385328"/>
        <c:scaling>
          <c:orientation val="minMax"/>
        </c:scaling>
        <c:delete val="0"/>
        <c:axPos val="l"/>
        <c:title>
          <c:tx>
            <c:rich>
              <a:bodyPr/>
              <a:lstStyle/>
              <a:p>
                <a:pPr>
                  <a:defRPr/>
                </a:pPr>
                <a:r>
                  <a:rPr lang="pt-BR"/>
                  <a:t>WhatsApp - valência (pleasure)</a:t>
                </a:r>
              </a:p>
            </c:rich>
          </c:tx>
          <c:overlay val="0"/>
        </c:title>
        <c:numFmt formatCode="General" sourceLinked="1"/>
        <c:majorTickMark val="out"/>
        <c:minorTickMark val="none"/>
        <c:tickLblPos val="nextTo"/>
        <c:crossAx val="108538500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511811024" r="0.511811024" t="0.78740157499999996" header="0.31496062000000002" footer="0.3149606200000000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Mulher feliz - valência (pleasure) Plotagem de resíduos</a:t>
            </a:r>
          </a:p>
        </c:rich>
      </c:tx>
      <c:overlay val="0"/>
    </c:title>
    <c:autoTitleDeleted val="0"/>
    <c:plotArea>
      <c:layout/>
      <c:scatterChart>
        <c:scatterStyle val="lineMarker"/>
        <c:varyColors val="0"/>
        <c:ser>
          <c:idx val="0"/>
          <c:order val="0"/>
          <c:spPr>
            <a:ln w="28575">
              <a:noFill/>
            </a:ln>
          </c:spPr>
          <c:xVal>
            <c:numRef>
              <c:f>FINAL_REPORT!$EY$2:$EY$21</c:f>
              <c:numCache>
                <c:formatCode>General</c:formatCode>
                <c:ptCount val="20"/>
                <c:pt idx="0">
                  <c:v>2</c:v>
                </c:pt>
                <c:pt idx="1">
                  <c:v>1</c:v>
                </c:pt>
                <c:pt idx="2">
                  <c:v>1</c:v>
                </c:pt>
                <c:pt idx="3">
                  <c:v>2</c:v>
                </c:pt>
                <c:pt idx="4">
                  <c:v>1</c:v>
                </c:pt>
                <c:pt idx="5">
                  <c:v>3</c:v>
                </c:pt>
                <c:pt idx="6">
                  <c:v>2</c:v>
                </c:pt>
                <c:pt idx="7">
                  <c:v>1</c:v>
                </c:pt>
                <c:pt idx="8">
                  <c:v>2</c:v>
                </c:pt>
                <c:pt idx="9">
                  <c:v>2</c:v>
                </c:pt>
                <c:pt idx="10">
                  <c:v>2</c:v>
                </c:pt>
                <c:pt idx="11">
                  <c:v>3</c:v>
                </c:pt>
                <c:pt idx="12">
                  <c:v>1</c:v>
                </c:pt>
                <c:pt idx="13">
                  <c:v>3</c:v>
                </c:pt>
                <c:pt idx="14">
                  <c:v>0</c:v>
                </c:pt>
                <c:pt idx="15">
                  <c:v>3</c:v>
                </c:pt>
                <c:pt idx="16">
                  <c:v>2</c:v>
                </c:pt>
                <c:pt idx="17">
                  <c:v>3</c:v>
                </c:pt>
                <c:pt idx="18">
                  <c:v>0</c:v>
                </c:pt>
                <c:pt idx="19">
                  <c:v>3</c:v>
                </c:pt>
              </c:numCache>
            </c:numRef>
          </c:xVal>
          <c:yVal>
            <c:numRef>
              <c:f>FINAL_REPORT!$FV$26:$FV$45</c:f>
              <c:numCache>
                <c:formatCode>General</c:formatCode>
                <c:ptCount val="20"/>
                <c:pt idx="0">
                  <c:v>0.73854447439353099</c:v>
                </c:pt>
                <c:pt idx="1">
                  <c:v>-0.85175202156334218</c:v>
                </c:pt>
                <c:pt idx="2">
                  <c:v>1.1482479784366579</c:v>
                </c:pt>
                <c:pt idx="3">
                  <c:v>1.738544474393531</c:v>
                </c:pt>
                <c:pt idx="4">
                  <c:v>3.1482479784366579</c:v>
                </c:pt>
                <c:pt idx="5">
                  <c:v>-0.67115902964959595</c:v>
                </c:pt>
                <c:pt idx="6">
                  <c:v>-0.26145552560646901</c:v>
                </c:pt>
                <c:pt idx="7">
                  <c:v>0.14824797843665782</c:v>
                </c:pt>
                <c:pt idx="8">
                  <c:v>-0.26145552560646901</c:v>
                </c:pt>
                <c:pt idx="9">
                  <c:v>-0.26145552560646901</c:v>
                </c:pt>
                <c:pt idx="10">
                  <c:v>-3.2614555256064692</c:v>
                </c:pt>
                <c:pt idx="11">
                  <c:v>-0.67115902964959595</c:v>
                </c:pt>
                <c:pt idx="12">
                  <c:v>0.14824797843665782</c:v>
                </c:pt>
                <c:pt idx="13">
                  <c:v>0.32884097035040405</c:v>
                </c:pt>
                <c:pt idx="14">
                  <c:v>-2.4420485175202153</c:v>
                </c:pt>
                <c:pt idx="15">
                  <c:v>0.32884097035040405</c:v>
                </c:pt>
                <c:pt idx="16">
                  <c:v>-0.26145552560646901</c:v>
                </c:pt>
                <c:pt idx="17">
                  <c:v>-0.67115902964959595</c:v>
                </c:pt>
                <c:pt idx="18">
                  <c:v>0.55795148247978466</c:v>
                </c:pt>
                <c:pt idx="19">
                  <c:v>1.328840970350404</c:v>
                </c:pt>
              </c:numCache>
            </c:numRef>
          </c:yVal>
          <c:smooth val="0"/>
          <c:extLst>
            <c:ext xmlns:c16="http://schemas.microsoft.com/office/drawing/2014/chart" uri="{C3380CC4-5D6E-409C-BE32-E72D297353CC}">
              <c16:uniqueId val="{00000000-0471-4749-972B-B6A7E7A030B1}"/>
            </c:ext>
          </c:extLst>
        </c:ser>
        <c:dLbls>
          <c:showLegendKey val="0"/>
          <c:showVal val="0"/>
          <c:showCatName val="0"/>
          <c:showSerName val="0"/>
          <c:showPercent val="0"/>
          <c:showBubbleSize val="0"/>
        </c:dLbls>
        <c:axId val="742155232"/>
        <c:axId val="742153592"/>
      </c:scatterChart>
      <c:valAx>
        <c:axId val="742155232"/>
        <c:scaling>
          <c:orientation val="minMax"/>
        </c:scaling>
        <c:delete val="0"/>
        <c:axPos val="b"/>
        <c:title>
          <c:tx>
            <c:rich>
              <a:bodyPr/>
              <a:lstStyle/>
              <a:p>
                <a:pPr>
                  <a:defRPr/>
                </a:pPr>
                <a:r>
                  <a:rPr lang="pt-BR"/>
                  <a:t>Mulher feliz - valência (pleasure)</a:t>
                </a:r>
              </a:p>
            </c:rich>
          </c:tx>
          <c:overlay val="0"/>
        </c:title>
        <c:numFmt formatCode="General" sourceLinked="1"/>
        <c:majorTickMark val="out"/>
        <c:minorTickMark val="none"/>
        <c:tickLblPos val="nextTo"/>
        <c:crossAx val="742153592"/>
        <c:crosses val="autoZero"/>
        <c:crossBetween val="midCat"/>
      </c:valAx>
      <c:valAx>
        <c:axId val="742153592"/>
        <c:scaling>
          <c:orientation val="minMax"/>
        </c:scaling>
        <c:delete val="0"/>
        <c:axPos val="l"/>
        <c:title>
          <c:tx>
            <c:rich>
              <a:bodyPr/>
              <a:lstStyle/>
              <a:p>
                <a:pPr>
                  <a:defRPr/>
                </a:pPr>
                <a:r>
                  <a:rPr lang="pt-BR"/>
                  <a:t>Resíduos</a:t>
                </a:r>
              </a:p>
            </c:rich>
          </c:tx>
          <c:overlay val="0"/>
        </c:title>
        <c:numFmt formatCode="General" sourceLinked="1"/>
        <c:majorTickMark val="out"/>
        <c:minorTickMark val="none"/>
        <c:tickLblPos val="nextTo"/>
        <c:crossAx val="74215523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511811024" r="0.511811024" t="0.78740157499999996" header="0.31496062000000002" footer="0.3149606200000000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Mulher feliz - valência (pleasure) Plotagem de ajuste de linha</a:t>
            </a:r>
          </a:p>
        </c:rich>
      </c:tx>
      <c:overlay val="0"/>
    </c:title>
    <c:autoTitleDeleted val="0"/>
    <c:plotArea>
      <c:layout/>
      <c:scatterChart>
        <c:scatterStyle val="lineMarker"/>
        <c:varyColors val="0"/>
        <c:ser>
          <c:idx val="0"/>
          <c:order val="0"/>
          <c:tx>
            <c:v>Messenger - valência (pleasure)</c:v>
          </c:tx>
          <c:spPr>
            <a:ln w="28575">
              <a:noFill/>
            </a:ln>
          </c:spPr>
          <c:xVal>
            <c:numRef>
              <c:f>FINAL_REPORT!$EY$2:$EY$21</c:f>
              <c:numCache>
                <c:formatCode>General</c:formatCode>
                <c:ptCount val="20"/>
                <c:pt idx="0">
                  <c:v>2</c:v>
                </c:pt>
                <c:pt idx="1">
                  <c:v>1</c:v>
                </c:pt>
                <c:pt idx="2">
                  <c:v>1</c:v>
                </c:pt>
                <c:pt idx="3">
                  <c:v>2</c:v>
                </c:pt>
                <c:pt idx="4">
                  <c:v>1</c:v>
                </c:pt>
                <c:pt idx="5">
                  <c:v>3</c:v>
                </c:pt>
                <c:pt idx="6">
                  <c:v>2</c:v>
                </c:pt>
                <c:pt idx="7">
                  <c:v>1</c:v>
                </c:pt>
                <c:pt idx="8">
                  <c:v>2</c:v>
                </c:pt>
                <c:pt idx="9">
                  <c:v>2</c:v>
                </c:pt>
                <c:pt idx="10">
                  <c:v>2</c:v>
                </c:pt>
                <c:pt idx="11">
                  <c:v>3</c:v>
                </c:pt>
                <c:pt idx="12">
                  <c:v>1</c:v>
                </c:pt>
                <c:pt idx="13">
                  <c:v>3</c:v>
                </c:pt>
                <c:pt idx="14">
                  <c:v>0</c:v>
                </c:pt>
                <c:pt idx="15">
                  <c:v>3</c:v>
                </c:pt>
                <c:pt idx="16">
                  <c:v>2</c:v>
                </c:pt>
                <c:pt idx="17">
                  <c:v>3</c:v>
                </c:pt>
                <c:pt idx="18">
                  <c:v>0</c:v>
                </c:pt>
                <c:pt idx="19">
                  <c:v>3</c:v>
                </c:pt>
              </c:numCache>
            </c:numRef>
          </c:xVal>
          <c:yVal>
            <c:numRef>
              <c:f>FINAL_REPORT!$EX$2:$EX$21</c:f>
              <c:numCache>
                <c:formatCode>General</c:formatCode>
                <c:ptCount val="20"/>
                <c:pt idx="0">
                  <c:v>1</c:v>
                </c:pt>
                <c:pt idx="1">
                  <c:v>-1</c:v>
                </c:pt>
                <c:pt idx="2">
                  <c:v>1</c:v>
                </c:pt>
                <c:pt idx="3">
                  <c:v>2</c:v>
                </c:pt>
                <c:pt idx="4">
                  <c:v>3</c:v>
                </c:pt>
                <c:pt idx="5">
                  <c:v>0</c:v>
                </c:pt>
                <c:pt idx="6">
                  <c:v>0</c:v>
                </c:pt>
                <c:pt idx="7">
                  <c:v>0</c:v>
                </c:pt>
                <c:pt idx="8">
                  <c:v>0</c:v>
                </c:pt>
                <c:pt idx="9">
                  <c:v>0</c:v>
                </c:pt>
                <c:pt idx="10">
                  <c:v>-3</c:v>
                </c:pt>
                <c:pt idx="11">
                  <c:v>0</c:v>
                </c:pt>
                <c:pt idx="12">
                  <c:v>0</c:v>
                </c:pt>
                <c:pt idx="13">
                  <c:v>1</c:v>
                </c:pt>
                <c:pt idx="14">
                  <c:v>-3</c:v>
                </c:pt>
                <c:pt idx="15">
                  <c:v>1</c:v>
                </c:pt>
                <c:pt idx="16">
                  <c:v>0</c:v>
                </c:pt>
                <c:pt idx="17">
                  <c:v>0</c:v>
                </c:pt>
                <c:pt idx="18">
                  <c:v>0</c:v>
                </c:pt>
                <c:pt idx="19">
                  <c:v>2</c:v>
                </c:pt>
              </c:numCache>
            </c:numRef>
          </c:yVal>
          <c:smooth val="0"/>
          <c:extLst>
            <c:ext xmlns:c16="http://schemas.microsoft.com/office/drawing/2014/chart" uri="{C3380CC4-5D6E-409C-BE32-E72D297353CC}">
              <c16:uniqueId val="{00000000-FAAB-4ECB-B652-A3D7559F4FA1}"/>
            </c:ext>
          </c:extLst>
        </c:ser>
        <c:ser>
          <c:idx val="1"/>
          <c:order val="1"/>
          <c:tx>
            <c:v>Previsto(a) Messenger - valência (pleasure)</c:v>
          </c:tx>
          <c:spPr>
            <a:ln w="28575">
              <a:noFill/>
            </a:ln>
          </c:spPr>
          <c:xVal>
            <c:numRef>
              <c:f>FINAL_REPORT!$EY$2:$EY$21</c:f>
              <c:numCache>
                <c:formatCode>General</c:formatCode>
                <c:ptCount val="20"/>
                <c:pt idx="0">
                  <c:v>2</c:v>
                </c:pt>
                <c:pt idx="1">
                  <c:v>1</c:v>
                </c:pt>
                <c:pt idx="2">
                  <c:v>1</c:v>
                </c:pt>
                <c:pt idx="3">
                  <c:v>2</c:v>
                </c:pt>
                <c:pt idx="4">
                  <c:v>1</c:v>
                </c:pt>
                <c:pt idx="5">
                  <c:v>3</c:v>
                </c:pt>
                <c:pt idx="6">
                  <c:v>2</c:v>
                </c:pt>
                <c:pt idx="7">
                  <c:v>1</c:v>
                </c:pt>
                <c:pt idx="8">
                  <c:v>2</c:v>
                </c:pt>
                <c:pt idx="9">
                  <c:v>2</c:v>
                </c:pt>
                <c:pt idx="10">
                  <c:v>2</c:v>
                </c:pt>
                <c:pt idx="11">
                  <c:v>3</c:v>
                </c:pt>
                <c:pt idx="12">
                  <c:v>1</c:v>
                </c:pt>
                <c:pt idx="13">
                  <c:v>3</c:v>
                </c:pt>
                <c:pt idx="14">
                  <c:v>0</c:v>
                </c:pt>
                <c:pt idx="15">
                  <c:v>3</c:v>
                </c:pt>
                <c:pt idx="16">
                  <c:v>2</c:v>
                </c:pt>
                <c:pt idx="17">
                  <c:v>3</c:v>
                </c:pt>
                <c:pt idx="18">
                  <c:v>0</c:v>
                </c:pt>
                <c:pt idx="19">
                  <c:v>3</c:v>
                </c:pt>
              </c:numCache>
            </c:numRef>
          </c:xVal>
          <c:yVal>
            <c:numRef>
              <c:f>FINAL_REPORT!$FU$26:$FU$45</c:f>
              <c:numCache>
                <c:formatCode>General</c:formatCode>
                <c:ptCount val="20"/>
                <c:pt idx="0">
                  <c:v>0.26145552560646901</c:v>
                </c:pt>
                <c:pt idx="1">
                  <c:v>-0.14824797843665782</c:v>
                </c:pt>
                <c:pt idx="2">
                  <c:v>-0.14824797843665782</c:v>
                </c:pt>
                <c:pt idx="3">
                  <c:v>0.26145552560646901</c:v>
                </c:pt>
                <c:pt idx="4">
                  <c:v>-0.14824797843665782</c:v>
                </c:pt>
                <c:pt idx="5">
                  <c:v>0.67115902964959595</c:v>
                </c:pt>
                <c:pt idx="6">
                  <c:v>0.26145552560646901</c:v>
                </c:pt>
                <c:pt idx="7">
                  <c:v>-0.14824797843665782</c:v>
                </c:pt>
                <c:pt idx="8">
                  <c:v>0.26145552560646901</c:v>
                </c:pt>
                <c:pt idx="9">
                  <c:v>0.26145552560646901</c:v>
                </c:pt>
                <c:pt idx="10">
                  <c:v>0.26145552560646901</c:v>
                </c:pt>
                <c:pt idx="11">
                  <c:v>0.67115902964959595</c:v>
                </c:pt>
                <c:pt idx="12">
                  <c:v>-0.14824797843665782</c:v>
                </c:pt>
                <c:pt idx="13">
                  <c:v>0.67115902964959595</c:v>
                </c:pt>
                <c:pt idx="14">
                  <c:v>-0.55795148247978466</c:v>
                </c:pt>
                <c:pt idx="15">
                  <c:v>0.67115902964959595</c:v>
                </c:pt>
                <c:pt idx="16">
                  <c:v>0.26145552560646901</c:v>
                </c:pt>
                <c:pt idx="17">
                  <c:v>0.67115902964959595</c:v>
                </c:pt>
                <c:pt idx="18">
                  <c:v>-0.55795148247978466</c:v>
                </c:pt>
                <c:pt idx="19">
                  <c:v>0.67115902964959595</c:v>
                </c:pt>
              </c:numCache>
            </c:numRef>
          </c:yVal>
          <c:smooth val="0"/>
          <c:extLst>
            <c:ext xmlns:c16="http://schemas.microsoft.com/office/drawing/2014/chart" uri="{C3380CC4-5D6E-409C-BE32-E72D297353CC}">
              <c16:uniqueId val="{00000001-FAAB-4ECB-B652-A3D7559F4FA1}"/>
            </c:ext>
          </c:extLst>
        </c:ser>
        <c:dLbls>
          <c:showLegendKey val="0"/>
          <c:showVal val="0"/>
          <c:showCatName val="0"/>
          <c:showSerName val="0"/>
          <c:showPercent val="0"/>
          <c:showBubbleSize val="0"/>
        </c:dLbls>
        <c:axId val="742149656"/>
        <c:axId val="742164744"/>
      </c:scatterChart>
      <c:valAx>
        <c:axId val="742149656"/>
        <c:scaling>
          <c:orientation val="minMax"/>
        </c:scaling>
        <c:delete val="0"/>
        <c:axPos val="b"/>
        <c:title>
          <c:tx>
            <c:rich>
              <a:bodyPr/>
              <a:lstStyle/>
              <a:p>
                <a:pPr>
                  <a:defRPr/>
                </a:pPr>
                <a:r>
                  <a:rPr lang="pt-BR"/>
                  <a:t>Mulher feliz - valência (pleasure)</a:t>
                </a:r>
              </a:p>
            </c:rich>
          </c:tx>
          <c:overlay val="0"/>
        </c:title>
        <c:numFmt formatCode="General" sourceLinked="1"/>
        <c:majorTickMark val="out"/>
        <c:minorTickMark val="none"/>
        <c:tickLblPos val="nextTo"/>
        <c:crossAx val="742164744"/>
        <c:crosses val="autoZero"/>
        <c:crossBetween val="midCat"/>
      </c:valAx>
      <c:valAx>
        <c:axId val="742164744"/>
        <c:scaling>
          <c:orientation val="minMax"/>
        </c:scaling>
        <c:delete val="0"/>
        <c:axPos val="l"/>
        <c:title>
          <c:tx>
            <c:rich>
              <a:bodyPr/>
              <a:lstStyle/>
              <a:p>
                <a:pPr>
                  <a:defRPr/>
                </a:pPr>
                <a:r>
                  <a:rPr lang="pt-BR"/>
                  <a:t>Messenger - valência (pleasure)</a:t>
                </a:r>
              </a:p>
            </c:rich>
          </c:tx>
          <c:overlay val="0"/>
        </c:title>
        <c:numFmt formatCode="General" sourceLinked="1"/>
        <c:majorTickMark val="out"/>
        <c:minorTickMark val="none"/>
        <c:tickLblPos val="nextTo"/>
        <c:crossAx val="74214965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511811024" r="0.511811024" t="0.78740157499999996" header="0.31496062000000002" footer="0.3149606200000000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Plotagem de probabilidade normal</a:t>
            </a:r>
          </a:p>
        </c:rich>
      </c:tx>
      <c:overlay val="0"/>
    </c:title>
    <c:autoTitleDeleted val="0"/>
    <c:plotArea>
      <c:layout/>
      <c:scatterChart>
        <c:scatterStyle val="lineMarker"/>
        <c:varyColors val="0"/>
        <c:ser>
          <c:idx val="0"/>
          <c:order val="0"/>
          <c:spPr>
            <a:ln w="28575">
              <a:noFill/>
            </a:ln>
          </c:spPr>
          <c:xVal>
            <c:numRef>
              <c:f>FINAL_REPORT!$FX$26:$FX$45</c:f>
              <c:numCache>
                <c:formatCode>General</c:formatCode>
                <c:ptCount val="20"/>
                <c:pt idx="0">
                  <c:v>2.5</c:v>
                </c:pt>
                <c:pt idx="1">
                  <c:v>7.5</c:v>
                </c:pt>
                <c:pt idx="2">
                  <c:v>12.5</c:v>
                </c:pt>
                <c:pt idx="3">
                  <c:v>17.5</c:v>
                </c:pt>
                <c:pt idx="4">
                  <c:v>22.5</c:v>
                </c:pt>
                <c:pt idx="5">
                  <c:v>27.5</c:v>
                </c:pt>
                <c:pt idx="6">
                  <c:v>32.5</c:v>
                </c:pt>
                <c:pt idx="7">
                  <c:v>37.5</c:v>
                </c:pt>
                <c:pt idx="8">
                  <c:v>42.5</c:v>
                </c:pt>
                <c:pt idx="9">
                  <c:v>47.5</c:v>
                </c:pt>
                <c:pt idx="10">
                  <c:v>52.5</c:v>
                </c:pt>
                <c:pt idx="11">
                  <c:v>57.5</c:v>
                </c:pt>
                <c:pt idx="12">
                  <c:v>62.5</c:v>
                </c:pt>
                <c:pt idx="13">
                  <c:v>67.5</c:v>
                </c:pt>
                <c:pt idx="14">
                  <c:v>72.5</c:v>
                </c:pt>
                <c:pt idx="15">
                  <c:v>77.5</c:v>
                </c:pt>
                <c:pt idx="16">
                  <c:v>82.5</c:v>
                </c:pt>
                <c:pt idx="17">
                  <c:v>87.5</c:v>
                </c:pt>
                <c:pt idx="18">
                  <c:v>92.5</c:v>
                </c:pt>
                <c:pt idx="19">
                  <c:v>97.5</c:v>
                </c:pt>
              </c:numCache>
            </c:numRef>
          </c:xVal>
          <c:yVal>
            <c:numRef>
              <c:f>FINAL_REPORT!$FY$26:$FY$45</c:f>
              <c:numCache>
                <c:formatCode>General</c:formatCode>
                <c:ptCount val="20"/>
                <c:pt idx="0">
                  <c:v>-3</c:v>
                </c:pt>
                <c:pt idx="1">
                  <c:v>-3</c:v>
                </c:pt>
                <c:pt idx="2">
                  <c:v>-1</c:v>
                </c:pt>
                <c:pt idx="3">
                  <c:v>0</c:v>
                </c:pt>
                <c:pt idx="4">
                  <c:v>0</c:v>
                </c:pt>
                <c:pt idx="5">
                  <c:v>0</c:v>
                </c:pt>
                <c:pt idx="6">
                  <c:v>0</c:v>
                </c:pt>
                <c:pt idx="7">
                  <c:v>0</c:v>
                </c:pt>
                <c:pt idx="8">
                  <c:v>0</c:v>
                </c:pt>
                <c:pt idx="9">
                  <c:v>0</c:v>
                </c:pt>
                <c:pt idx="10">
                  <c:v>0</c:v>
                </c:pt>
                <c:pt idx="11">
                  <c:v>0</c:v>
                </c:pt>
                <c:pt idx="12">
                  <c:v>0</c:v>
                </c:pt>
                <c:pt idx="13">
                  <c:v>1</c:v>
                </c:pt>
                <c:pt idx="14">
                  <c:v>1</c:v>
                </c:pt>
                <c:pt idx="15">
                  <c:v>1</c:v>
                </c:pt>
                <c:pt idx="16">
                  <c:v>1</c:v>
                </c:pt>
                <c:pt idx="17">
                  <c:v>2</c:v>
                </c:pt>
                <c:pt idx="18">
                  <c:v>2</c:v>
                </c:pt>
                <c:pt idx="19">
                  <c:v>3</c:v>
                </c:pt>
              </c:numCache>
            </c:numRef>
          </c:yVal>
          <c:smooth val="0"/>
          <c:extLst>
            <c:ext xmlns:c16="http://schemas.microsoft.com/office/drawing/2014/chart" uri="{C3380CC4-5D6E-409C-BE32-E72D297353CC}">
              <c16:uniqueId val="{00000000-2EA6-4D72-B43F-1976D1E8FE5F}"/>
            </c:ext>
          </c:extLst>
        </c:ser>
        <c:dLbls>
          <c:showLegendKey val="0"/>
          <c:showVal val="0"/>
          <c:showCatName val="0"/>
          <c:showSerName val="0"/>
          <c:showPercent val="0"/>
          <c:showBubbleSize val="0"/>
        </c:dLbls>
        <c:axId val="1103074680"/>
        <c:axId val="1103075008"/>
      </c:scatterChart>
      <c:valAx>
        <c:axId val="1103074680"/>
        <c:scaling>
          <c:orientation val="minMax"/>
        </c:scaling>
        <c:delete val="0"/>
        <c:axPos val="b"/>
        <c:title>
          <c:tx>
            <c:rich>
              <a:bodyPr/>
              <a:lstStyle/>
              <a:p>
                <a:pPr>
                  <a:defRPr/>
                </a:pPr>
                <a:r>
                  <a:rPr lang="pt-BR"/>
                  <a:t>Percentil da amostra</a:t>
                </a:r>
              </a:p>
            </c:rich>
          </c:tx>
          <c:overlay val="0"/>
        </c:title>
        <c:numFmt formatCode="General" sourceLinked="1"/>
        <c:majorTickMark val="out"/>
        <c:minorTickMark val="none"/>
        <c:tickLblPos val="nextTo"/>
        <c:crossAx val="1103075008"/>
        <c:crosses val="autoZero"/>
        <c:crossBetween val="midCat"/>
      </c:valAx>
      <c:valAx>
        <c:axId val="1103075008"/>
        <c:scaling>
          <c:orientation val="minMax"/>
        </c:scaling>
        <c:delete val="0"/>
        <c:axPos val="l"/>
        <c:title>
          <c:tx>
            <c:rich>
              <a:bodyPr/>
              <a:lstStyle/>
              <a:p>
                <a:pPr>
                  <a:defRPr/>
                </a:pPr>
                <a:r>
                  <a:rPr lang="pt-BR"/>
                  <a:t>Messenger - valência (pleasure)</a:t>
                </a:r>
              </a:p>
            </c:rich>
          </c:tx>
          <c:overlay val="0"/>
        </c:title>
        <c:numFmt formatCode="General" sourceLinked="1"/>
        <c:majorTickMark val="out"/>
        <c:minorTickMark val="none"/>
        <c:tickLblPos val="nextTo"/>
        <c:crossAx val="110307468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511811024" r="0.511811024" t="0.78740157499999996" header="0.31496062000000002" footer="0.3149606200000000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Mulher raivosa - valência(pleasure) Plotagem de resíduos</a:t>
            </a:r>
          </a:p>
        </c:rich>
      </c:tx>
      <c:overlay val="0"/>
    </c:title>
    <c:autoTitleDeleted val="0"/>
    <c:plotArea>
      <c:layout/>
      <c:scatterChart>
        <c:scatterStyle val="lineMarker"/>
        <c:varyColors val="0"/>
        <c:ser>
          <c:idx val="0"/>
          <c:order val="0"/>
          <c:spPr>
            <a:ln w="28575">
              <a:noFill/>
            </a:ln>
          </c:spPr>
          <c:xVal>
            <c:numRef>
              <c:f>FINAL_REPORT!$EZ$2:$EZ$21</c:f>
              <c:numCache>
                <c:formatCode>General</c:formatCode>
                <c:ptCount val="20"/>
                <c:pt idx="0">
                  <c:v>-1</c:v>
                </c:pt>
                <c:pt idx="1">
                  <c:v>-1</c:v>
                </c:pt>
                <c:pt idx="2">
                  <c:v>0</c:v>
                </c:pt>
                <c:pt idx="3">
                  <c:v>-2</c:v>
                </c:pt>
                <c:pt idx="4">
                  <c:v>-3</c:v>
                </c:pt>
                <c:pt idx="5">
                  <c:v>-1</c:v>
                </c:pt>
                <c:pt idx="6">
                  <c:v>-2</c:v>
                </c:pt>
                <c:pt idx="7">
                  <c:v>0</c:v>
                </c:pt>
                <c:pt idx="8">
                  <c:v>-2</c:v>
                </c:pt>
                <c:pt idx="9">
                  <c:v>-1</c:v>
                </c:pt>
                <c:pt idx="10">
                  <c:v>-3</c:v>
                </c:pt>
                <c:pt idx="11">
                  <c:v>-3</c:v>
                </c:pt>
                <c:pt idx="12">
                  <c:v>-1</c:v>
                </c:pt>
                <c:pt idx="13">
                  <c:v>-3</c:v>
                </c:pt>
                <c:pt idx="14">
                  <c:v>-3</c:v>
                </c:pt>
                <c:pt idx="15">
                  <c:v>-3</c:v>
                </c:pt>
                <c:pt idx="16">
                  <c:v>-1</c:v>
                </c:pt>
                <c:pt idx="17">
                  <c:v>-3</c:v>
                </c:pt>
                <c:pt idx="18">
                  <c:v>-1</c:v>
                </c:pt>
                <c:pt idx="19">
                  <c:v>-1</c:v>
                </c:pt>
              </c:numCache>
            </c:numRef>
          </c:xVal>
          <c:yVal>
            <c:numRef>
              <c:f>FINAL_REPORT!$GE$26:$GE$45</c:f>
              <c:numCache>
                <c:formatCode>General</c:formatCode>
                <c:ptCount val="20"/>
                <c:pt idx="0">
                  <c:v>0.66206896551724137</c:v>
                </c:pt>
                <c:pt idx="1">
                  <c:v>-1.3379310344827586</c:v>
                </c:pt>
                <c:pt idx="2">
                  <c:v>0.47816091954022966</c:v>
                </c:pt>
                <c:pt idx="3">
                  <c:v>1.8459770114942531</c:v>
                </c:pt>
                <c:pt idx="4">
                  <c:v>3.0298850574712644</c:v>
                </c:pt>
                <c:pt idx="5">
                  <c:v>-0.33793103448275869</c:v>
                </c:pt>
                <c:pt idx="6">
                  <c:v>-0.15402298850574703</c:v>
                </c:pt>
                <c:pt idx="7">
                  <c:v>-0.52183908045977034</c:v>
                </c:pt>
                <c:pt idx="8">
                  <c:v>-0.15402298850574703</c:v>
                </c:pt>
                <c:pt idx="9">
                  <c:v>-0.33793103448275869</c:v>
                </c:pt>
                <c:pt idx="10">
                  <c:v>-2.9701149425287356</c:v>
                </c:pt>
                <c:pt idx="11">
                  <c:v>2.9885057471264576E-2</c:v>
                </c:pt>
                <c:pt idx="12">
                  <c:v>-0.33793103448275869</c:v>
                </c:pt>
                <c:pt idx="13">
                  <c:v>1.0298850574712646</c:v>
                </c:pt>
                <c:pt idx="14">
                  <c:v>-2.9701149425287356</c:v>
                </c:pt>
                <c:pt idx="15">
                  <c:v>1.0298850574712646</c:v>
                </c:pt>
                <c:pt idx="16">
                  <c:v>-0.33793103448275869</c:v>
                </c:pt>
                <c:pt idx="17">
                  <c:v>2.9885057471264576E-2</c:v>
                </c:pt>
                <c:pt idx="18">
                  <c:v>-0.33793103448275869</c:v>
                </c:pt>
                <c:pt idx="19">
                  <c:v>1.6620689655172414</c:v>
                </c:pt>
              </c:numCache>
            </c:numRef>
          </c:yVal>
          <c:smooth val="0"/>
          <c:extLst>
            <c:ext xmlns:c16="http://schemas.microsoft.com/office/drawing/2014/chart" uri="{C3380CC4-5D6E-409C-BE32-E72D297353CC}">
              <c16:uniqueId val="{00000000-E675-4A23-87F7-BE421A464190}"/>
            </c:ext>
          </c:extLst>
        </c:ser>
        <c:dLbls>
          <c:showLegendKey val="0"/>
          <c:showVal val="0"/>
          <c:showCatName val="0"/>
          <c:showSerName val="0"/>
          <c:showPercent val="0"/>
          <c:showBubbleSize val="0"/>
        </c:dLbls>
        <c:axId val="986562808"/>
        <c:axId val="986560184"/>
      </c:scatterChart>
      <c:valAx>
        <c:axId val="986562808"/>
        <c:scaling>
          <c:orientation val="minMax"/>
        </c:scaling>
        <c:delete val="0"/>
        <c:axPos val="b"/>
        <c:title>
          <c:tx>
            <c:rich>
              <a:bodyPr/>
              <a:lstStyle/>
              <a:p>
                <a:pPr>
                  <a:defRPr/>
                </a:pPr>
                <a:r>
                  <a:rPr lang="pt-BR"/>
                  <a:t>Mulher raivosa - valência(pleasure)</a:t>
                </a:r>
              </a:p>
            </c:rich>
          </c:tx>
          <c:overlay val="0"/>
        </c:title>
        <c:numFmt formatCode="General" sourceLinked="1"/>
        <c:majorTickMark val="out"/>
        <c:minorTickMark val="none"/>
        <c:tickLblPos val="nextTo"/>
        <c:crossAx val="986560184"/>
        <c:crosses val="autoZero"/>
        <c:crossBetween val="midCat"/>
      </c:valAx>
      <c:valAx>
        <c:axId val="986560184"/>
        <c:scaling>
          <c:orientation val="minMax"/>
        </c:scaling>
        <c:delete val="0"/>
        <c:axPos val="l"/>
        <c:title>
          <c:tx>
            <c:rich>
              <a:bodyPr/>
              <a:lstStyle/>
              <a:p>
                <a:pPr>
                  <a:defRPr/>
                </a:pPr>
                <a:r>
                  <a:rPr lang="pt-BR"/>
                  <a:t>Resíduos</a:t>
                </a:r>
              </a:p>
            </c:rich>
          </c:tx>
          <c:overlay val="0"/>
        </c:title>
        <c:numFmt formatCode="General" sourceLinked="1"/>
        <c:majorTickMark val="out"/>
        <c:minorTickMark val="none"/>
        <c:tickLblPos val="nextTo"/>
        <c:crossAx val="98656280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511811024" r="0.511811024" t="0.78740157499999996" header="0.31496062000000002" footer="0.3149606200000000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Mulher raivosa - valência(pleasure) Plotagem de ajuste de linha</a:t>
            </a:r>
          </a:p>
        </c:rich>
      </c:tx>
      <c:overlay val="0"/>
    </c:title>
    <c:autoTitleDeleted val="0"/>
    <c:plotArea>
      <c:layout/>
      <c:scatterChart>
        <c:scatterStyle val="lineMarker"/>
        <c:varyColors val="0"/>
        <c:ser>
          <c:idx val="0"/>
          <c:order val="0"/>
          <c:tx>
            <c:v>Messenger - valência (pleasure)</c:v>
          </c:tx>
          <c:spPr>
            <a:ln w="28575">
              <a:noFill/>
            </a:ln>
          </c:spPr>
          <c:xVal>
            <c:numRef>
              <c:f>FINAL_REPORT!$EZ$2:$EZ$21</c:f>
              <c:numCache>
                <c:formatCode>General</c:formatCode>
                <c:ptCount val="20"/>
                <c:pt idx="0">
                  <c:v>-1</c:v>
                </c:pt>
                <c:pt idx="1">
                  <c:v>-1</c:v>
                </c:pt>
                <c:pt idx="2">
                  <c:v>0</c:v>
                </c:pt>
                <c:pt idx="3">
                  <c:v>-2</c:v>
                </c:pt>
                <c:pt idx="4">
                  <c:v>-3</c:v>
                </c:pt>
                <c:pt idx="5">
                  <c:v>-1</c:v>
                </c:pt>
                <c:pt idx="6">
                  <c:v>-2</c:v>
                </c:pt>
                <c:pt idx="7">
                  <c:v>0</c:v>
                </c:pt>
                <c:pt idx="8">
                  <c:v>-2</c:v>
                </c:pt>
                <c:pt idx="9">
                  <c:v>-1</c:v>
                </c:pt>
                <c:pt idx="10">
                  <c:v>-3</c:v>
                </c:pt>
                <c:pt idx="11">
                  <c:v>-3</c:v>
                </c:pt>
                <c:pt idx="12">
                  <c:v>-1</c:v>
                </c:pt>
                <c:pt idx="13">
                  <c:v>-3</c:v>
                </c:pt>
                <c:pt idx="14">
                  <c:v>-3</c:v>
                </c:pt>
                <c:pt idx="15">
                  <c:v>-3</c:v>
                </c:pt>
                <c:pt idx="16">
                  <c:v>-1</c:v>
                </c:pt>
                <c:pt idx="17">
                  <c:v>-3</c:v>
                </c:pt>
                <c:pt idx="18">
                  <c:v>-1</c:v>
                </c:pt>
                <c:pt idx="19">
                  <c:v>-1</c:v>
                </c:pt>
              </c:numCache>
            </c:numRef>
          </c:xVal>
          <c:yVal>
            <c:numRef>
              <c:f>FINAL_REPORT!$EX$2:$EX$21</c:f>
              <c:numCache>
                <c:formatCode>General</c:formatCode>
                <c:ptCount val="20"/>
                <c:pt idx="0">
                  <c:v>1</c:v>
                </c:pt>
                <c:pt idx="1">
                  <c:v>-1</c:v>
                </c:pt>
                <c:pt idx="2">
                  <c:v>1</c:v>
                </c:pt>
                <c:pt idx="3">
                  <c:v>2</c:v>
                </c:pt>
                <c:pt idx="4">
                  <c:v>3</c:v>
                </c:pt>
                <c:pt idx="5">
                  <c:v>0</c:v>
                </c:pt>
                <c:pt idx="6">
                  <c:v>0</c:v>
                </c:pt>
                <c:pt idx="7">
                  <c:v>0</c:v>
                </c:pt>
                <c:pt idx="8">
                  <c:v>0</c:v>
                </c:pt>
                <c:pt idx="9">
                  <c:v>0</c:v>
                </c:pt>
                <c:pt idx="10">
                  <c:v>-3</c:v>
                </c:pt>
                <c:pt idx="11">
                  <c:v>0</c:v>
                </c:pt>
                <c:pt idx="12">
                  <c:v>0</c:v>
                </c:pt>
                <c:pt idx="13">
                  <c:v>1</c:v>
                </c:pt>
                <c:pt idx="14">
                  <c:v>-3</c:v>
                </c:pt>
                <c:pt idx="15">
                  <c:v>1</c:v>
                </c:pt>
                <c:pt idx="16">
                  <c:v>0</c:v>
                </c:pt>
                <c:pt idx="17">
                  <c:v>0</c:v>
                </c:pt>
                <c:pt idx="18">
                  <c:v>0</c:v>
                </c:pt>
                <c:pt idx="19">
                  <c:v>2</c:v>
                </c:pt>
              </c:numCache>
            </c:numRef>
          </c:yVal>
          <c:smooth val="0"/>
          <c:extLst>
            <c:ext xmlns:c16="http://schemas.microsoft.com/office/drawing/2014/chart" uri="{C3380CC4-5D6E-409C-BE32-E72D297353CC}">
              <c16:uniqueId val="{00000000-4861-4471-9C6B-29AE84E3811E}"/>
            </c:ext>
          </c:extLst>
        </c:ser>
        <c:ser>
          <c:idx val="1"/>
          <c:order val="1"/>
          <c:tx>
            <c:v>Previsto(a) Messenger - valência (pleasure)</c:v>
          </c:tx>
          <c:spPr>
            <a:ln w="28575">
              <a:noFill/>
            </a:ln>
          </c:spPr>
          <c:xVal>
            <c:numRef>
              <c:f>FINAL_REPORT!$EZ$2:$EZ$21</c:f>
              <c:numCache>
                <c:formatCode>General</c:formatCode>
                <c:ptCount val="20"/>
                <c:pt idx="0">
                  <c:v>-1</c:v>
                </c:pt>
                <c:pt idx="1">
                  <c:v>-1</c:v>
                </c:pt>
                <c:pt idx="2">
                  <c:v>0</c:v>
                </c:pt>
                <c:pt idx="3">
                  <c:v>-2</c:v>
                </c:pt>
                <c:pt idx="4">
                  <c:v>-3</c:v>
                </c:pt>
                <c:pt idx="5">
                  <c:v>-1</c:v>
                </c:pt>
                <c:pt idx="6">
                  <c:v>-2</c:v>
                </c:pt>
                <c:pt idx="7">
                  <c:v>0</c:v>
                </c:pt>
                <c:pt idx="8">
                  <c:v>-2</c:v>
                </c:pt>
                <c:pt idx="9">
                  <c:v>-1</c:v>
                </c:pt>
                <c:pt idx="10">
                  <c:v>-3</c:v>
                </c:pt>
                <c:pt idx="11">
                  <c:v>-3</c:v>
                </c:pt>
                <c:pt idx="12">
                  <c:v>-1</c:v>
                </c:pt>
                <c:pt idx="13">
                  <c:v>-3</c:v>
                </c:pt>
                <c:pt idx="14">
                  <c:v>-3</c:v>
                </c:pt>
                <c:pt idx="15">
                  <c:v>-3</c:v>
                </c:pt>
                <c:pt idx="16">
                  <c:v>-1</c:v>
                </c:pt>
                <c:pt idx="17">
                  <c:v>-3</c:v>
                </c:pt>
                <c:pt idx="18">
                  <c:v>-1</c:v>
                </c:pt>
                <c:pt idx="19">
                  <c:v>-1</c:v>
                </c:pt>
              </c:numCache>
            </c:numRef>
          </c:xVal>
          <c:yVal>
            <c:numRef>
              <c:f>FINAL_REPORT!$GD$26:$GD$45</c:f>
              <c:numCache>
                <c:formatCode>General</c:formatCode>
                <c:ptCount val="20"/>
                <c:pt idx="0">
                  <c:v>0.33793103448275869</c:v>
                </c:pt>
                <c:pt idx="1">
                  <c:v>0.33793103448275869</c:v>
                </c:pt>
                <c:pt idx="2">
                  <c:v>0.52183908045977034</c:v>
                </c:pt>
                <c:pt idx="3">
                  <c:v>0.15402298850574703</c:v>
                </c:pt>
                <c:pt idx="4">
                  <c:v>-2.9885057471264576E-2</c:v>
                </c:pt>
                <c:pt idx="5">
                  <c:v>0.33793103448275869</c:v>
                </c:pt>
                <c:pt idx="6">
                  <c:v>0.15402298850574703</c:v>
                </c:pt>
                <c:pt idx="7">
                  <c:v>0.52183908045977034</c:v>
                </c:pt>
                <c:pt idx="8">
                  <c:v>0.15402298850574703</c:v>
                </c:pt>
                <c:pt idx="9">
                  <c:v>0.33793103448275869</c:v>
                </c:pt>
                <c:pt idx="10">
                  <c:v>-2.9885057471264576E-2</c:v>
                </c:pt>
                <c:pt idx="11">
                  <c:v>-2.9885057471264576E-2</c:v>
                </c:pt>
                <c:pt idx="12">
                  <c:v>0.33793103448275869</c:v>
                </c:pt>
                <c:pt idx="13">
                  <c:v>-2.9885057471264576E-2</c:v>
                </c:pt>
                <c:pt idx="14">
                  <c:v>-2.9885057471264576E-2</c:v>
                </c:pt>
                <c:pt idx="15">
                  <c:v>-2.9885057471264576E-2</c:v>
                </c:pt>
                <c:pt idx="16">
                  <c:v>0.33793103448275869</c:v>
                </c:pt>
                <c:pt idx="17">
                  <c:v>-2.9885057471264576E-2</c:v>
                </c:pt>
                <c:pt idx="18">
                  <c:v>0.33793103448275869</c:v>
                </c:pt>
                <c:pt idx="19">
                  <c:v>0.33793103448275869</c:v>
                </c:pt>
              </c:numCache>
            </c:numRef>
          </c:yVal>
          <c:smooth val="0"/>
          <c:extLst>
            <c:ext xmlns:c16="http://schemas.microsoft.com/office/drawing/2014/chart" uri="{C3380CC4-5D6E-409C-BE32-E72D297353CC}">
              <c16:uniqueId val="{00000001-4861-4471-9C6B-29AE84E3811E}"/>
            </c:ext>
          </c:extLst>
        </c:ser>
        <c:dLbls>
          <c:showLegendKey val="0"/>
          <c:showVal val="0"/>
          <c:showCatName val="0"/>
          <c:showSerName val="0"/>
          <c:showPercent val="0"/>
          <c:showBubbleSize val="0"/>
        </c:dLbls>
        <c:axId val="888547056"/>
        <c:axId val="888547384"/>
      </c:scatterChart>
      <c:valAx>
        <c:axId val="888547056"/>
        <c:scaling>
          <c:orientation val="minMax"/>
        </c:scaling>
        <c:delete val="0"/>
        <c:axPos val="b"/>
        <c:title>
          <c:tx>
            <c:rich>
              <a:bodyPr/>
              <a:lstStyle/>
              <a:p>
                <a:pPr>
                  <a:defRPr/>
                </a:pPr>
                <a:r>
                  <a:rPr lang="pt-BR"/>
                  <a:t>Mulher raivosa - valência(pleasure)</a:t>
                </a:r>
              </a:p>
            </c:rich>
          </c:tx>
          <c:overlay val="0"/>
        </c:title>
        <c:numFmt formatCode="General" sourceLinked="1"/>
        <c:majorTickMark val="out"/>
        <c:minorTickMark val="none"/>
        <c:tickLblPos val="nextTo"/>
        <c:crossAx val="888547384"/>
        <c:crosses val="autoZero"/>
        <c:crossBetween val="midCat"/>
      </c:valAx>
      <c:valAx>
        <c:axId val="888547384"/>
        <c:scaling>
          <c:orientation val="minMax"/>
        </c:scaling>
        <c:delete val="0"/>
        <c:axPos val="l"/>
        <c:title>
          <c:tx>
            <c:rich>
              <a:bodyPr/>
              <a:lstStyle/>
              <a:p>
                <a:pPr>
                  <a:defRPr/>
                </a:pPr>
                <a:r>
                  <a:rPr lang="pt-BR"/>
                  <a:t>Messenger - valência (pleasure)</a:t>
                </a:r>
              </a:p>
            </c:rich>
          </c:tx>
          <c:overlay val="0"/>
        </c:title>
        <c:numFmt formatCode="General" sourceLinked="1"/>
        <c:majorTickMark val="out"/>
        <c:minorTickMark val="none"/>
        <c:tickLblPos val="nextTo"/>
        <c:crossAx val="88854705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511811024" r="0.511811024" t="0.78740157499999996" header="0.31496062000000002" footer="0.3149606200000000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Plotagem de probabilidade normal</a:t>
            </a:r>
          </a:p>
        </c:rich>
      </c:tx>
      <c:overlay val="0"/>
    </c:title>
    <c:autoTitleDeleted val="0"/>
    <c:plotArea>
      <c:layout/>
      <c:scatterChart>
        <c:scatterStyle val="lineMarker"/>
        <c:varyColors val="0"/>
        <c:ser>
          <c:idx val="0"/>
          <c:order val="0"/>
          <c:spPr>
            <a:ln w="28575">
              <a:noFill/>
            </a:ln>
          </c:spPr>
          <c:xVal>
            <c:numRef>
              <c:f>FINAL_REPORT!$GG$26:$GG$45</c:f>
              <c:numCache>
                <c:formatCode>General</c:formatCode>
                <c:ptCount val="20"/>
                <c:pt idx="0">
                  <c:v>2.5</c:v>
                </c:pt>
                <c:pt idx="1">
                  <c:v>7.5</c:v>
                </c:pt>
                <c:pt idx="2">
                  <c:v>12.5</c:v>
                </c:pt>
                <c:pt idx="3">
                  <c:v>17.5</c:v>
                </c:pt>
                <c:pt idx="4">
                  <c:v>22.5</c:v>
                </c:pt>
                <c:pt idx="5">
                  <c:v>27.5</c:v>
                </c:pt>
                <c:pt idx="6">
                  <c:v>32.5</c:v>
                </c:pt>
                <c:pt idx="7">
                  <c:v>37.5</c:v>
                </c:pt>
                <c:pt idx="8">
                  <c:v>42.5</c:v>
                </c:pt>
                <c:pt idx="9">
                  <c:v>47.5</c:v>
                </c:pt>
                <c:pt idx="10">
                  <c:v>52.5</c:v>
                </c:pt>
                <c:pt idx="11">
                  <c:v>57.5</c:v>
                </c:pt>
                <c:pt idx="12">
                  <c:v>62.5</c:v>
                </c:pt>
                <c:pt idx="13">
                  <c:v>67.5</c:v>
                </c:pt>
                <c:pt idx="14">
                  <c:v>72.5</c:v>
                </c:pt>
                <c:pt idx="15">
                  <c:v>77.5</c:v>
                </c:pt>
                <c:pt idx="16">
                  <c:v>82.5</c:v>
                </c:pt>
                <c:pt idx="17">
                  <c:v>87.5</c:v>
                </c:pt>
                <c:pt idx="18">
                  <c:v>92.5</c:v>
                </c:pt>
                <c:pt idx="19">
                  <c:v>97.5</c:v>
                </c:pt>
              </c:numCache>
            </c:numRef>
          </c:xVal>
          <c:yVal>
            <c:numRef>
              <c:f>FINAL_REPORT!$GH$26:$GH$45</c:f>
              <c:numCache>
                <c:formatCode>General</c:formatCode>
                <c:ptCount val="20"/>
                <c:pt idx="0">
                  <c:v>-3</c:v>
                </c:pt>
                <c:pt idx="1">
                  <c:v>-3</c:v>
                </c:pt>
                <c:pt idx="2">
                  <c:v>-1</c:v>
                </c:pt>
                <c:pt idx="3">
                  <c:v>0</c:v>
                </c:pt>
                <c:pt idx="4">
                  <c:v>0</c:v>
                </c:pt>
                <c:pt idx="5">
                  <c:v>0</c:v>
                </c:pt>
                <c:pt idx="6">
                  <c:v>0</c:v>
                </c:pt>
                <c:pt idx="7">
                  <c:v>0</c:v>
                </c:pt>
                <c:pt idx="8">
                  <c:v>0</c:v>
                </c:pt>
                <c:pt idx="9">
                  <c:v>0</c:v>
                </c:pt>
                <c:pt idx="10">
                  <c:v>0</c:v>
                </c:pt>
                <c:pt idx="11">
                  <c:v>0</c:v>
                </c:pt>
                <c:pt idx="12">
                  <c:v>0</c:v>
                </c:pt>
                <c:pt idx="13">
                  <c:v>1</c:v>
                </c:pt>
                <c:pt idx="14">
                  <c:v>1</c:v>
                </c:pt>
                <c:pt idx="15">
                  <c:v>1</c:v>
                </c:pt>
                <c:pt idx="16">
                  <c:v>1</c:v>
                </c:pt>
                <c:pt idx="17">
                  <c:v>2</c:v>
                </c:pt>
                <c:pt idx="18">
                  <c:v>2</c:v>
                </c:pt>
                <c:pt idx="19">
                  <c:v>3</c:v>
                </c:pt>
              </c:numCache>
            </c:numRef>
          </c:yVal>
          <c:smooth val="0"/>
          <c:extLst>
            <c:ext xmlns:c16="http://schemas.microsoft.com/office/drawing/2014/chart" uri="{C3380CC4-5D6E-409C-BE32-E72D297353CC}">
              <c16:uniqueId val="{00000000-0831-47F2-9C6A-9226EE122478}"/>
            </c:ext>
          </c:extLst>
        </c:ser>
        <c:dLbls>
          <c:showLegendKey val="0"/>
          <c:showVal val="0"/>
          <c:showCatName val="0"/>
          <c:showSerName val="0"/>
          <c:showPercent val="0"/>
          <c:showBubbleSize val="0"/>
        </c:dLbls>
        <c:axId val="943048240"/>
        <c:axId val="1112049872"/>
      </c:scatterChart>
      <c:valAx>
        <c:axId val="943048240"/>
        <c:scaling>
          <c:orientation val="minMax"/>
        </c:scaling>
        <c:delete val="0"/>
        <c:axPos val="b"/>
        <c:title>
          <c:tx>
            <c:rich>
              <a:bodyPr/>
              <a:lstStyle/>
              <a:p>
                <a:pPr>
                  <a:defRPr/>
                </a:pPr>
                <a:r>
                  <a:rPr lang="pt-BR"/>
                  <a:t>Percentil da amostra</a:t>
                </a:r>
              </a:p>
            </c:rich>
          </c:tx>
          <c:overlay val="0"/>
        </c:title>
        <c:numFmt formatCode="General" sourceLinked="1"/>
        <c:majorTickMark val="out"/>
        <c:minorTickMark val="none"/>
        <c:tickLblPos val="nextTo"/>
        <c:crossAx val="1112049872"/>
        <c:crosses val="autoZero"/>
        <c:crossBetween val="midCat"/>
      </c:valAx>
      <c:valAx>
        <c:axId val="1112049872"/>
        <c:scaling>
          <c:orientation val="minMax"/>
        </c:scaling>
        <c:delete val="0"/>
        <c:axPos val="l"/>
        <c:title>
          <c:tx>
            <c:rich>
              <a:bodyPr/>
              <a:lstStyle/>
              <a:p>
                <a:pPr>
                  <a:defRPr/>
                </a:pPr>
                <a:r>
                  <a:rPr lang="pt-BR"/>
                  <a:t>Messenger - valência (pleasure)</a:t>
                </a:r>
              </a:p>
            </c:rich>
          </c:tx>
          <c:overlay val="0"/>
        </c:title>
        <c:numFmt formatCode="General" sourceLinked="1"/>
        <c:majorTickMark val="out"/>
        <c:minorTickMark val="none"/>
        <c:tickLblPos val="nextTo"/>
        <c:crossAx val="94304824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511811024" r="0.511811024" t="0.78740157499999996" header="0.31496062000000002" footer="0.3149606200000000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200" b="0" strike="noStrike" spc="-1">
                <a:solidFill>
                  <a:srgbClr val="000000"/>
                </a:solidFill>
                <a:uFill>
                  <a:solidFill>
                    <a:srgbClr val="FFFFFF"/>
                  </a:solidFill>
                </a:uFill>
                <a:latin typeface="Calibri"/>
              </a:defRPr>
            </a:pPr>
            <a:r>
              <a:rPr lang="pt-BR" sz="1200" b="0" strike="noStrike" spc="-1">
                <a:solidFill>
                  <a:srgbClr val="000000"/>
                </a:solidFill>
                <a:uFill>
                  <a:solidFill>
                    <a:srgbClr val="FFFFFF"/>
                  </a:solidFill>
                </a:uFill>
                <a:latin typeface="Calibri"/>
              </a:rPr>
              <a:t>SAM Whatsapp e Mesenger</a:t>
            </a:r>
          </a:p>
        </c:rich>
      </c:tx>
      <c:overlay val="0"/>
    </c:title>
    <c:autoTitleDeleted val="0"/>
    <c:plotArea>
      <c:layout/>
      <c:barChart>
        <c:barDir val="col"/>
        <c:grouping val="clustered"/>
        <c:varyColors val="0"/>
        <c:ser>
          <c:idx val="0"/>
          <c:order val="0"/>
          <c:tx>
            <c:strRef>
              <c:f>ORIGINAL_DATA!$BA$28</c:f>
              <c:strCache>
                <c:ptCount val="1"/>
                <c:pt idx="0">
                  <c:v>WhatsApp - Valência</c:v>
                </c:pt>
              </c:strCache>
            </c:strRef>
          </c:tx>
          <c:spPr>
            <a:solidFill>
              <a:srgbClr val="92D050"/>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ORIGINAL_DATA!$BA$29:$BA$35</c:f>
              <c:numCache>
                <c:formatCode>General</c:formatCode>
                <c:ptCount val="7"/>
                <c:pt idx="0">
                  <c:v>0</c:v>
                </c:pt>
                <c:pt idx="1">
                  <c:v>0</c:v>
                </c:pt>
                <c:pt idx="2">
                  <c:v>1</c:v>
                </c:pt>
                <c:pt idx="3">
                  <c:v>4</c:v>
                </c:pt>
                <c:pt idx="4">
                  <c:v>5</c:v>
                </c:pt>
                <c:pt idx="5">
                  <c:v>5</c:v>
                </c:pt>
                <c:pt idx="6">
                  <c:v>5</c:v>
                </c:pt>
              </c:numCache>
            </c:numRef>
          </c:val>
          <c:extLst>
            <c:ext xmlns:c16="http://schemas.microsoft.com/office/drawing/2014/chart" uri="{C3380CC4-5D6E-409C-BE32-E72D297353CC}">
              <c16:uniqueId val="{00000000-47E9-4390-90C0-299F96646258}"/>
            </c:ext>
          </c:extLst>
        </c:ser>
        <c:ser>
          <c:idx val="1"/>
          <c:order val="1"/>
          <c:tx>
            <c:strRef>
              <c:f>ORIGINAL_DATA!$BB$28</c:f>
              <c:strCache>
                <c:ptCount val="1"/>
                <c:pt idx="0">
                  <c:v>Messenger  - Valência </c:v>
                </c:pt>
              </c:strCache>
            </c:strRef>
          </c:tx>
          <c:spPr>
            <a:solidFill>
              <a:srgbClr val="558ED5"/>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ORIGINAL_DATA!$BB$29:$BB$35</c:f>
              <c:numCache>
                <c:formatCode>General</c:formatCode>
                <c:ptCount val="7"/>
                <c:pt idx="0">
                  <c:v>2</c:v>
                </c:pt>
                <c:pt idx="1">
                  <c:v>0</c:v>
                </c:pt>
                <c:pt idx="2">
                  <c:v>1</c:v>
                </c:pt>
                <c:pt idx="3">
                  <c:v>10</c:v>
                </c:pt>
                <c:pt idx="4">
                  <c:v>4</c:v>
                </c:pt>
                <c:pt idx="5">
                  <c:v>2</c:v>
                </c:pt>
                <c:pt idx="6">
                  <c:v>1</c:v>
                </c:pt>
              </c:numCache>
            </c:numRef>
          </c:val>
          <c:extLst>
            <c:ext xmlns:c16="http://schemas.microsoft.com/office/drawing/2014/chart" uri="{C3380CC4-5D6E-409C-BE32-E72D297353CC}">
              <c16:uniqueId val="{00000001-47E9-4390-90C0-299F96646258}"/>
            </c:ext>
          </c:extLst>
        </c:ser>
        <c:ser>
          <c:idx val="2"/>
          <c:order val="2"/>
          <c:tx>
            <c:strRef>
              <c:f>ORIGINAL_DATA!$BD$28</c:f>
              <c:strCache>
                <c:ptCount val="1"/>
                <c:pt idx="0">
                  <c:v>WhatsApp - Intensidade</c:v>
                </c:pt>
              </c:strCache>
            </c:strRef>
          </c:tx>
          <c:spPr>
            <a:solidFill>
              <a:srgbClr val="C3D69B"/>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ORIGINAL_DATA!$BD$29:$BD$35</c:f>
              <c:numCache>
                <c:formatCode>General</c:formatCode>
                <c:ptCount val="7"/>
                <c:pt idx="0">
                  <c:v>5</c:v>
                </c:pt>
                <c:pt idx="1">
                  <c:v>0</c:v>
                </c:pt>
                <c:pt idx="2">
                  <c:v>2</c:v>
                </c:pt>
                <c:pt idx="3">
                  <c:v>3</c:v>
                </c:pt>
                <c:pt idx="4">
                  <c:v>5</c:v>
                </c:pt>
                <c:pt idx="5">
                  <c:v>4</c:v>
                </c:pt>
                <c:pt idx="6">
                  <c:v>1</c:v>
                </c:pt>
              </c:numCache>
            </c:numRef>
          </c:val>
          <c:extLst>
            <c:ext xmlns:c16="http://schemas.microsoft.com/office/drawing/2014/chart" uri="{C3380CC4-5D6E-409C-BE32-E72D297353CC}">
              <c16:uniqueId val="{00000002-47E9-4390-90C0-299F96646258}"/>
            </c:ext>
          </c:extLst>
        </c:ser>
        <c:ser>
          <c:idx val="3"/>
          <c:order val="3"/>
          <c:tx>
            <c:strRef>
              <c:f>ORIGINAL_DATA!$BE$28</c:f>
              <c:strCache>
                <c:ptCount val="1"/>
                <c:pt idx="0">
                  <c:v>Messenger  - Intensidade</c:v>
                </c:pt>
              </c:strCache>
            </c:strRef>
          </c:tx>
          <c:spPr>
            <a:solidFill>
              <a:srgbClr val="95B3D7"/>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ORIGINAL_DATA!$BE$29:$BE$35</c:f>
              <c:numCache>
                <c:formatCode>General</c:formatCode>
                <c:ptCount val="7"/>
                <c:pt idx="0">
                  <c:v>5</c:v>
                </c:pt>
                <c:pt idx="1">
                  <c:v>0</c:v>
                </c:pt>
                <c:pt idx="2">
                  <c:v>4</c:v>
                </c:pt>
                <c:pt idx="3">
                  <c:v>6</c:v>
                </c:pt>
                <c:pt idx="4">
                  <c:v>4</c:v>
                </c:pt>
                <c:pt idx="5">
                  <c:v>1</c:v>
                </c:pt>
                <c:pt idx="6">
                  <c:v>0</c:v>
                </c:pt>
              </c:numCache>
            </c:numRef>
          </c:val>
          <c:extLst>
            <c:ext xmlns:c16="http://schemas.microsoft.com/office/drawing/2014/chart" uri="{C3380CC4-5D6E-409C-BE32-E72D297353CC}">
              <c16:uniqueId val="{00000003-47E9-4390-90C0-299F96646258}"/>
            </c:ext>
          </c:extLst>
        </c:ser>
        <c:dLbls>
          <c:showLegendKey val="0"/>
          <c:showVal val="0"/>
          <c:showCatName val="0"/>
          <c:showSerName val="0"/>
          <c:showPercent val="0"/>
          <c:showBubbleSize val="0"/>
        </c:dLbls>
        <c:gapWidth val="65"/>
        <c:axId val="440715904"/>
        <c:axId val="440869248"/>
      </c:barChart>
      <c:catAx>
        <c:axId val="440715904"/>
        <c:scaling>
          <c:orientation val="minMax"/>
        </c:scaling>
        <c:delete val="0"/>
        <c:axPos val="b"/>
        <c:numFmt formatCode="General" sourceLinked="1"/>
        <c:majorTickMark val="none"/>
        <c:minorTickMark val="none"/>
        <c:tickLblPos val="nextTo"/>
        <c:spPr>
          <a:ln w="19080">
            <a:solidFill>
              <a:srgbClr val="404040"/>
            </a:solidFill>
            <a:round/>
          </a:ln>
        </c:spPr>
        <c:txPr>
          <a:bodyPr/>
          <a:lstStyle/>
          <a:p>
            <a:pPr>
              <a:defRPr sz="1000" b="0" strike="noStrike" spc="-1">
                <a:solidFill>
                  <a:srgbClr val="000000"/>
                </a:solidFill>
                <a:uFill>
                  <a:solidFill>
                    <a:srgbClr val="FFFFFF"/>
                  </a:solidFill>
                </a:uFill>
                <a:latin typeface="Calibri"/>
              </a:defRPr>
            </a:pPr>
            <a:endParaRPr lang="en-US"/>
          </a:p>
        </c:txPr>
        <c:crossAx val="440869248"/>
        <c:crosses val="autoZero"/>
        <c:auto val="1"/>
        <c:lblAlgn val="ctr"/>
        <c:lblOffset val="100"/>
        <c:noMultiLvlLbl val="0"/>
      </c:catAx>
      <c:valAx>
        <c:axId val="440869248"/>
        <c:scaling>
          <c:orientation val="minMax"/>
        </c:scaling>
        <c:delete val="1"/>
        <c:axPos val="l"/>
        <c:majorGridlines>
          <c:spPr>
            <a:ln w="9360">
              <a:solidFill>
                <a:srgbClr val="BFBFBF"/>
              </a:solidFill>
              <a:round/>
            </a:ln>
          </c:spPr>
        </c:majorGridlines>
        <c:numFmt formatCode="General" sourceLinked="0"/>
        <c:majorTickMark val="none"/>
        <c:minorTickMark val="none"/>
        <c:tickLblPos val="none"/>
        <c:crossAx val="440715904"/>
        <c:crosses val="autoZero"/>
        <c:crossBetween val="between"/>
      </c:valAx>
      <c:spPr>
        <a:noFill/>
        <a:ln>
          <a:noFill/>
        </a:ln>
      </c:spPr>
    </c:plotArea>
    <c:legend>
      <c:legendPos val="b"/>
      <c:overlay val="0"/>
      <c:spPr>
        <a:solidFill>
          <a:srgbClr val="F2F2F2">
            <a:alpha val="39000"/>
          </a:srgbClr>
        </a:solidFill>
        <a:ln>
          <a:noFill/>
        </a:ln>
      </c:spPr>
    </c:legend>
    <c:plotVisOnly val="1"/>
    <c:dispBlanksAs val="gap"/>
    <c:showDLblsOverMax val="0"/>
  </c:chart>
  <c:spPr>
    <a:solidFill>
      <a:srgbClr val="FFFFFF"/>
    </a:solidFill>
    <a:ln w="9360">
      <a:solidFill>
        <a:srgbClr val="BFBFBF"/>
      </a:solidFill>
      <a:round/>
    </a:ln>
  </c:spPr>
  <c:printSettings>
    <c:headerFooter/>
    <c:pageMargins b="0.78740157499999996" l="0.511811024" r="0.511811024" t="0.78740157499999996" header="0.31496062000000058" footer="0.31496062000000058"/>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400" b="0" strike="noStrike" spc="-1">
                <a:solidFill>
                  <a:srgbClr val="595959"/>
                </a:solidFill>
                <a:uFill>
                  <a:solidFill>
                    <a:srgbClr val="FFFFFF"/>
                  </a:solidFill>
                </a:uFill>
                <a:latin typeface="Calibri"/>
              </a:defRPr>
            </a:pPr>
            <a:r>
              <a:rPr lang="pt-BR" sz="1400" b="0" strike="noStrike" spc="-1">
                <a:solidFill>
                  <a:srgbClr val="595959"/>
                </a:solidFill>
                <a:uFill>
                  <a:solidFill>
                    <a:srgbClr val="FFFFFF"/>
                  </a:solidFill>
                </a:uFill>
                <a:latin typeface="Calibri"/>
              </a:rPr>
              <a:t>SAM Valência - Whatsapp x Messenger</a:t>
            </a:r>
          </a:p>
        </c:rich>
      </c:tx>
      <c:overlay val="0"/>
    </c:title>
    <c:autoTitleDeleted val="0"/>
    <c:plotArea>
      <c:layout/>
      <c:barChart>
        <c:barDir val="col"/>
        <c:grouping val="clustered"/>
        <c:varyColors val="0"/>
        <c:ser>
          <c:idx val="0"/>
          <c:order val="0"/>
          <c:tx>
            <c:strRef>
              <c:f>ORIGINAL_DATA!$BA$28</c:f>
              <c:strCache>
                <c:ptCount val="1"/>
                <c:pt idx="0">
                  <c:v>WhatsApp - Valência</c:v>
                </c:pt>
              </c:strCache>
            </c:strRef>
          </c:tx>
          <c:spPr>
            <a:solidFill>
              <a:srgbClr val="4F81BD"/>
            </a:solidFill>
            <a:ln>
              <a:noFill/>
            </a:ln>
          </c:spPr>
          <c:invertIfNegative val="0"/>
          <c:val>
            <c:numRef>
              <c:f>ORIGINAL_DATA!$BA$29:$BA$35</c:f>
              <c:numCache>
                <c:formatCode>General</c:formatCode>
                <c:ptCount val="7"/>
                <c:pt idx="0">
                  <c:v>0</c:v>
                </c:pt>
                <c:pt idx="1">
                  <c:v>0</c:v>
                </c:pt>
                <c:pt idx="2">
                  <c:v>1</c:v>
                </c:pt>
                <c:pt idx="3">
                  <c:v>4</c:v>
                </c:pt>
                <c:pt idx="4">
                  <c:v>5</c:v>
                </c:pt>
                <c:pt idx="5">
                  <c:v>5</c:v>
                </c:pt>
                <c:pt idx="6">
                  <c:v>5</c:v>
                </c:pt>
              </c:numCache>
            </c:numRef>
          </c:val>
          <c:extLst>
            <c:ext xmlns:c16="http://schemas.microsoft.com/office/drawing/2014/chart" uri="{C3380CC4-5D6E-409C-BE32-E72D297353CC}">
              <c16:uniqueId val="{00000000-D837-4F93-A3A8-72552DD9F142}"/>
            </c:ext>
          </c:extLst>
        </c:ser>
        <c:ser>
          <c:idx val="1"/>
          <c:order val="1"/>
          <c:tx>
            <c:strRef>
              <c:f>ORIGINAL_DATA!$BB$28</c:f>
              <c:strCache>
                <c:ptCount val="1"/>
                <c:pt idx="0">
                  <c:v>Messenger  - Valência </c:v>
                </c:pt>
              </c:strCache>
            </c:strRef>
          </c:tx>
          <c:spPr>
            <a:solidFill>
              <a:srgbClr val="C0504D"/>
            </a:solidFill>
            <a:ln>
              <a:noFill/>
            </a:ln>
          </c:spPr>
          <c:invertIfNegative val="0"/>
          <c:val>
            <c:numRef>
              <c:f>ORIGINAL_DATA!$BB$29:$BB$35</c:f>
              <c:numCache>
                <c:formatCode>General</c:formatCode>
                <c:ptCount val="7"/>
                <c:pt idx="0">
                  <c:v>2</c:v>
                </c:pt>
                <c:pt idx="1">
                  <c:v>0</c:v>
                </c:pt>
                <c:pt idx="2">
                  <c:v>1</c:v>
                </c:pt>
                <c:pt idx="3">
                  <c:v>10</c:v>
                </c:pt>
                <c:pt idx="4">
                  <c:v>4</c:v>
                </c:pt>
                <c:pt idx="5">
                  <c:v>2</c:v>
                </c:pt>
                <c:pt idx="6">
                  <c:v>1</c:v>
                </c:pt>
              </c:numCache>
            </c:numRef>
          </c:val>
          <c:extLst>
            <c:ext xmlns:c16="http://schemas.microsoft.com/office/drawing/2014/chart" uri="{C3380CC4-5D6E-409C-BE32-E72D297353CC}">
              <c16:uniqueId val="{00000001-D837-4F93-A3A8-72552DD9F142}"/>
            </c:ext>
          </c:extLst>
        </c:ser>
        <c:dLbls>
          <c:showLegendKey val="0"/>
          <c:showVal val="0"/>
          <c:showCatName val="0"/>
          <c:showSerName val="0"/>
          <c:showPercent val="0"/>
          <c:showBubbleSize val="0"/>
        </c:dLbls>
        <c:gapWidth val="219"/>
        <c:overlap val="-27"/>
        <c:axId val="440914688"/>
        <c:axId val="440916224"/>
      </c:barChart>
      <c:catAx>
        <c:axId val="440914688"/>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sz="900" b="0" strike="noStrike" spc="-1">
                <a:solidFill>
                  <a:srgbClr val="595959"/>
                </a:solidFill>
                <a:uFill>
                  <a:solidFill>
                    <a:srgbClr val="FFFFFF"/>
                  </a:solidFill>
                </a:uFill>
                <a:latin typeface="Calibri"/>
              </a:defRPr>
            </a:pPr>
            <a:endParaRPr lang="en-US"/>
          </a:p>
        </c:txPr>
        <c:crossAx val="440916224"/>
        <c:crosses val="autoZero"/>
        <c:auto val="1"/>
        <c:lblAlgn val="ctr"/>
        <c:lblOffset val="100"/>
        <c:noMultiLvlLbl val="0"/>
      </c:catAx>
      <c:valAx>
        <c:axId val="440916224"/>
        <c:scaling>
          <c:orientation val="minMax"/>
          <c:max val="10"/>
        </c:scaling>
        <c:delete val="0"/>
        <c:axPos val="l"/>
        <c:majorGridlines>
          <c:spPr>
            <a:ln w="9360">
              <a:solidFill>
                <a:srgbClr val="D9D9D9"/>
              </a:solidFill>
              <a:round/>
            </a:ln>
          </c:spPr>
        </c:majorGridlines>
        <c:numFmt formatCode="General" sourceLinked="0"/>
        <c:majorTickMark val="none"/>
        <c:minorTickMark val="none"/>
        <c:tickLblPos val="nextTo"/>
        <c:spPr>
          <a:ln w="9360">
            <a:noFill/>
          </a:ln>
        </c:spPr>
        <c:txPr>
          <a:bodyPr/>
          <a:lstStyle/>
          <a:p>
            <a:pPr>
              <a:defRPr sz="900" b="0" strike="noStrike" spc="-1">
                <a:solidFill>
                  <a:srgbClr val="595959"/>
                </a:solidFill>
                <a:uFill>
                  <a:solidFill>
                    <a:srgbClr val="FFFFFF"/>
                  </a:solidFill>
                </a:uFill>
                <a:latin typeface="Calibri"/>
              </a:defRPr>
            </a:pPr>
            <a:endParaRPr lang="en-US"/>
          </a:p>
        </c:txPr>
        <c:crossAx val="440914688"/>
        <c:crosses val="autoZero"/>
        <c:crossBetween val="between"/>
      </c:valAx>
      <c:spPr>
        <a:noFill/>
        <a:ln>
          <a:noFill/>
        </a:ln>
      </c:spPr>
    </c:plotArea>
    <c:legend>
      <c:legendPos val="b"/>
      <c:overlay val="0"/>
      <c:spPr>
        <a:noFill/>
        <a:ln>
          <a:noFill/>
        </a:ln>
      </c:spPr>
    </c:legend>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400" b="0" strike="noStrike" spc="-1">
                <a:solidFill>
                  <a:srgbClr val="595959"/>
                </a:solidFill>
                <a:uFill>
                  <a:solidFill>
                    <a:srgbClr val="FFFFFF"/>
                  </a:solidFill>
                </a:uFill>
                <a:latin typeface="Calibri"/>
              </a:defRPr>
            </a:pPr>
            <a:r>
              <a:rPr lang="pt-BR" sz="1400" b="0" strike="noStrike" spc="-1">
                <a:solidFill>
                  <a:srgbClr val="595959"/>
                </a:solidFill>
                <a:uFill>
                  <a:solidFill>
                    <a:srgbClr val="FFFFFF"/>
                  </a:solidFill>
                </a:uFill>
                <a:latin typeface="Calibri"/>
              </a:rPr>
              <a:t>SAM Intensidade - Whatsapp x Messenger</a:t>
            </a:r>
          </a:p>
        </c:rich>
      </c:tx>
      <c:overlay val="0"/>
    </c:title>
    <c:autoTitleDeleted val="0"/>
    <c:plotArea>
      <c:layout/>
      <c:barChart>
        <c:barDir val="col"/>
        <c:grouping val="clustered"/>
        <c:varyColors val="0"/>
        <c:ser>
          <c:idx val="0"/>
          <c:order val="0"/>
          <c:tx>
            <c:strRef>
              <c:f>ORIGINAL_DATA!$BD$28</c:f>
              <c:strCache>
                <c:ptCount val="1"/>
                <c:pt idx="0">
                  <c:v>WhatsApp - Intensidade</c:v>
                </c:pt>
              </c:strCache>
            </c:strRef>
          </c:tx>
          <c:spPr>
            <a:solidFill>
              <a:srgbClr val="4F81BD"/>
            </a:solidFill>
            <a:ln>
              <a:noFill/>
            </a:ln>
          </c:spPr>
          <c:invertIfNegative val="0"/>
          <c:val>
            <c:numRef>
              <c:f>ORIGINAL_DATA!$BD$29:$BD$35</c:f>
              <c:numCache>
                <c:formatCode>General</c:formatCode>
                <c:ptCount val="7"/>
                <c:pt idx="0">
                  <c:v>5</c:v>
                </c:pt>
                <c:pt idx="1">
                  <c:v>0</c:v>
                </c:pt>
                <c:pt idx="2">
                  <c:v>2</c:v>
                </c:pt>
                <c:pt idx="3">
                  <c:v>3</c:v>
                </c:pt>
                <c:pt idx="4">
                  <c:v>5</c:v>
                </c:pt>
                <c:pt idx="5">
                  <c:v>4</c:v>
                </c:pt>
                <c:pt idx="6">
                  <c:v>1</c:v>
                </c:pt>
              </c:numCache>
            </c:numRef>
          </c:val>
          <c:extLst>
            <c:ext xmlns:c16="http://schemas.microsoft.com/office/drawing/2014/chart" uri="{C3380CC4-5D6E-409C-BE32-E72D297353CC}">
              <c16:uniqueId val="{00000000-052E-4898-9068-B3405F346B50}"/>
            </c:ext>
          </c:extLst>
        </c:ser>
        <c:ser>
          <c:idx val="1"/>
          <c:order val="1"/>
          <c:tx>
            <c:strRef>
              <c:f>ORIGINAL_DATA!$BE$28</c:f>
              <c:strCache>
                <c:ptCount val="1"/>
                <c:pt idx="0">
                  <c:v>Messenger  - Intensidade</c:v>
                </c:pt>
              </c:strCache>
            </c:strRef>
          </c:tx>
          <c:spPr>
            <a:solidFill>
              <a:srgbClr val="C0504D"/>
            </a:solidFill>
            <a:ln>
              <a:noFill/>
            </a:ln>
          </c:spPr>
          <c:invertIfNegative val="0"/>
          <c:val>
            <c:numRef>
              <c:f>ORIGINAL_DATA!$BE$29:$BE$35</c:f>
              <c:numCache>
                <c:formatCode>General</c:formatCode>
                <c:ptCount val="7"/>
                <c:pt idx="0">
                  <c:v>5</c:v>
                </c:pt>
                <c:pt idx="1">
                  <c:v>0</c:v>
                </c:pt>
                <c:pt idx="2">
                  <c:v>4</c:v>
                </c:pt>
                <c:pt idx="3">
                  <c:v>6</c:v>
                </c:pt>
                <c:pt idx="4">
                  <c:v>4</c:v>
                </c:pt>
                <c:pt idx="5">
                  <c:v>1</c:v>
                </c:pt>
                <c:pt idx="6">
                  <c:v>0</c:v>
                </c:pt>
              </c:numCache>
            </c:numRef>
          </c:val>
          <c:extLst>
            <c:ext xmlns:c16="http://schemas.microsoft.com/office/drawing/2014/chart" uri="{C3380CC4-5D6E-409C-BE32-E72D297353CC}">
              <c16:uniqueId val="{00000001-052E-4898-9068-B3405F346B50}"/>
            </c:ext>
          </c:extLst>
        </c:ser>
        <c:dLbls>
          <c:showLegendKey val="0"/>
          <c:showVal val="0"/>
          <c:showCatName val="0"/>
          <c:showSerName val="0"/>
          <c:showPercent val="0"/>
          <c:showBubbleSize val="0"/>
        </c:dLbls>
        <c:gapWidth val="219"/>
        <c:overlap val="-27"/>
        <c:axId val="440937088"/>
        <c:axId val="440942976"/>
      </c:barChart>
      <c:catAx>
        <c:axId val="440937088"/>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sz="900" b="0" strike="noStrike" spc="-1">
                <a:solidFill>
                  <a:srgbClr val="595959"/>
                </a:solidFill>
                <a:uFill>
                  <a:solidFill>
                    <a:srgbClr val="FFFFFF"/>
                  </a:solidFill>
                </a:uFill>
                <a:latin typeface="Calibri"/>
              </a:defRPr>
            </a:pPr>
            <a:endParaRPr lang="en-US"/>
          </a:p>
        </c:txPr>
        <c:crossAx val="440942976"/>
        <c:crosses val="autoZero"/>
        <c:auto val="1"/>
        <c:lblAlgn val="ctr"/>
        <c:lblOffset val="100"/>
        <c:noMultiLvlLbl val="0"/>
      </c:catAx>
      <c:valAx>
        <c:axId val="440942976"/>
        <c:scaling>
          <c:orientation val="minMax"/>
          <c:max val="10"/>
        </c:scaling>
        <c:delete val="0"/>
        <c:axPos val="l"/>
        <c:majorGridlines>
          <c:spPr>
            <a:ln w="9360">
              <a:solidFill>
                <a:srgbClr val="D9D9D9"/>
              </a:solidFill>
              <a:round/>
            </a:ln>
          </c:spPr>
        </c:majorGridlines>
        <c:numFmt formatCode="General" sourceLinked="0"/>
        <c:majorTickMark val="none"/>
        <c:minorTickMark val="none"/>
        <c:tickLblPos val="nextTo"/>
        <c:spPr>
          <a:ln w="9360">
            <a:noFill/>
          </a:ln>
        </c:spPr>
        <c:txPr>
          <a:bodyPr/>
          <a:lstStyle/>
          <a:p>
            <a:pPr>
              <a:defRPr sz="900" b="0" strike="noStrike" spc="-1">
                <a:solidFill>
                  <a:srgbClr val="595959"/>
                </a:solidFill>
                <a:uFill>
                  <a:solidFill>
                    <a:srgbClr val="FFFFFF"/>
                  </a:solidFill>
                </a:uFill>
                <a:latin typeface="Calibri"/>
              </a:defRPr>
            </a:pPr>
            <a:endParaRPr lang="en-US"/>
          </a:p>
        </c:txPr>
        <c:crossAx val="440937088"/>
        <c:crosses val="autoZero"/>
        <c:crossBetween val="between"/>
      </c:valAx>
      <c:spPr>
        <a:noFill/>
        <a:ln>
          <a:noFill/>
        </a:ln>
      </c:spPr>
    </c:plotArea>
    <c:legend>
      <c:legendPos val="b"/>
      <c:overlay val="0"/>
      <c:spPr>
        <a:noFill/>
        <a:ln>
          <a:noFill/>
        </a:ln>
      </c:spPr>
    </c:legend>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800" b="0" strike="noStrike" spc="-1">
                <a:solidFill>
                  <a:srgbClr val="595959"/>
                </a:solidFill>
                <a:uFill>
                  <a:solidFill>
                    <a:srgbClr val="FFFFFF"/>
                  </a:solidFill>
                </a:uFill>
                <a:latin typeface="Calibri"/>
              </a:defRPr>
            </a:pPr>
            <a:r>
              <a:rPr lang="pt-BR" sz="1800" b="0" strike="noStrike" spc="-1">
                <a:solidFill>
                  <a:srgbClr val="595959"/>
                </a:solidFill>
                <a:uFill>
                  <a:solidFill>
                    <a:srgbClr val="FFFFFF"/>
                  </a:solidFill>
                </a:uFill>
                <a:latin typeface="Calibri"/>
              </a:rPr>
              <a:t>Regressão do SAM Valência Messenger (x) com IRAP trial-types do Messenger médios (y)</a:t>
            </a:r>
          </a:p>
        </c:rich>
      </c:tx>
      <c:overlay val="0"/>
    </c:title>
    <c:autoTitleDeleted val="0"/>
    <c:plotArea>
      <c:layout/>
      <c:scatterChart>
        <c:scatterStyle val="lineMarker"/>
        <c:varyColors val="0"/>
        <c:ser>
          <c:idx val="0"/>
          <c:order val="0"/>
          <c:spPr>
            <a:ln w="28440">
              <a:noFill/>
            </a:ln>
          </c:spPr>
          <c:marker>
            <c:symbol val="circle"/>
            <c:size val="5"/>
            <c:spPr>
              <a:solidFill>
                <a:srgbClr val="4F81BD"/>
              </a:solidFill>
            </c:spPr>
          </c:marker>
          <c:trendline>
            <c:spPr>
              <a:ln w="19080">
                <a:solidFill>
                  <a:srgbClr val="4F81BD"/>
                </a:solidFill>
                <a:round/>
              </a:ln>
            </c:spPr>
            <c:trendlineType val="linear"/>
            <c:dispRSqr val="1"/>
            <c:dispEq val="1"/>
            <c:trendlineLbl>
              <c:numFmt formatCode="General" sourceLinked="0"/>
            </c:trendlineLbl>
          </c:trendline>
          <c:xVal>
            <c:numRef>
              <c:f>ORIGINAL_DATA!$BS$48:$BS$64</c:f>
              <c:numCache>
                <c:formatCode>General</c:formatCode>
                <c:ptCount val="17"/>
                <c:pt idx="0">
                  <c:v>5</c:v>
                </c:pt>
                <c:pt idx="1">
                  <c:v>3</c:v>
                </c:pt>
                <c:pt idx="2">
                  <c:v>5</c:v>
                </c:pt>
                <c:pt idx="3">
                  <c:v>6</c:v>
                </c:pt>
                <c:pt idx="4">
                  <c:v>4</c:v>
                </c:pt>
                <c:pt idx="5">
                  <c:v>4</c:v>
                </c:pt>
                <c:pt idx="6">
                  <c:v>4</c:v>
                </c:pt>
                <c:pt idx="7">
                  <c:v>4</c:v>
                </c:pt>
                <c:pt idx="8">
                  <c:v>1</c:v>
                </c:pt>
                <c:pt idx="9">
                  <c:v>4</c:v>
                </c:pt>
                <c:pt idx="10">
                  <c:v>4</c:v>
                </c:pt>
                <c:pt idx="11">
                  <c:v>5</c:v>
                </c:pt>
                <c:pt idx="12">
                  <c:v>1</c:v>
                </c:pt>
                <c:pt idx="13">
                  <c:v>5</c:v>
                </c:pt>
                <c:pt idx="14">
                  <c:v>4</c:v>
                </c:pt>
                <c:pt idx="15">
                  <c:v>4</c:v>
                </c:pt>
                <c:pt idx="16">
                  <c:v>4</c:v>
                </c:pt>
              </c:numCache>
            </c:numRef>
          </c:xVal>
          <c:yVal>
            <c:numRef>
              <c:f>ORIGINAL_DATA!$BT$48:$BT$64</c:f>
              <c:numCache>
                <c:formatCode>General</c:formatCode>
                <c:ptCount val="17"/>
                <c:pt idx="0">
                  <c:v>2.8106497704652397E-2</c:v>
                </c:pt>
                <c:pt idx="1">
                  <c:v>-0.18976023551464549</c:v>
                </c:pt>
                <c:pt idx="2">
                  <c:v>-0.19931530899200323</c:v>
                </c:pt>
                <c:pt idx="3">
                  <c:v>3.2423743523582599E-2</c:v>
                </c:pt>
                <c:pt idx="4">
                  <c:v>-0.19678118794185975</c:v>
                </c:pt>
                <c:pt idx="5">
                  <c:v>7.7008717415560202E-2</c:v>
                </c:pt>
                <c:pt idx="6">
                  <c:v>-0.20660696606527851</c:v>
                </c:pt>
                <c:pt idx="7">
                  <c:v>0.28330450889738096</c:v>
                </c:pt>
                <c:pt idx="8">
                  <c:v>-0.35041646327196252</c:v>
                </c:pt>
                <c:pt idx="9">
                  <c:v>-1.9776868546181492E-2</c:v>
                </c:pt>
                <c:pt idx="10">
                  <c:v>-0.13814637965170701</c:v>
                </c:pt>
                <c:pt idx="11">
                  <c:v>-9.9193526193149695E-2</c:v>
                </c:pt>
                <c:pt idx="12">
                  <c:v>0.48897311847672248</c:v>
                </c:pt>
                <c:pt idx="13">
                  <c:v>-5.1399709901852199E-2</c:v>
                </c:pt>
                <c:pt idx="14">
                  <c:v>-0.26203343787893657</c:v>
                </c:pt>
                <c:pt idx="15">
                  <c:v>9.9283793298382855E-2</c:v>
                </c:pt>
                <c:pt idx="16">
                  <c:v>1.1148066566421005E-2</c:v>
                </c:pt>
              </c:numCache>
            </c:numRef>
          </c:yVal>
          <c:smooth val="0"/>
          <c:extLst>
            <c:ext xmlns:c16="http://schemas.microsoft.com/office/drawing/2014/chart" uri="{C3380CC4-5D6E-409C-BE32-E72D297353CC}">
              <c16:uniqueId val="{00000001-49A9-445C-8BDE-EB58856E78FF}"/>
            </c:ext>
          </c:extLst>
        </c:ser>
        <c:dLbls>
          <c:showLegendKey val="0"/>
          <c:showVal val="0"/>
          <c:showCatName val="0"/>
          <c:showSerName val="0"/>
          <c:showPercent val="0"/>
          <c:showBubbleSize val="0"/>
        </c:dLbls>
        <c:axId val="440976128"/>
        <c:axId val="440977664"/>
      </c:scatterChart>
      <c:valAx>
        <c:axId val="440976128"/>
        <c:scaling>
          <c:orientation val="minMax"/>
          <c:min val="1"/>
        </c:scaling>
        <c:delete val="0"/>
        <c:axPos val="b"/>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en-US"/>
          </a:p>
        </c:txPr>
        <c:crossAx val="440977664"/>
        <c:crosses val="autoZero"/>
        <c:crossBetween val="midCat"/>
      </c:valAx>
      <c:valAx>
        <c:axId val="440977664"/>
        <c:scaling>
          <c:orientation val="minMax"/>
          <c:max val="1.2"/>
        </c:scaling>
        <c:delete val="0"/>
        <c:axPos val="l"/>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en-US"/>
          </a:p>
        </c:txPr>
        <c:crossAx val="440976128"/>
        <c:crosses val="autoZero"/>
        <c:crossBetween val="midCat"/>
      </c:valAx>
      <c:spPr>
        <a:noFill/>
        <a:ln>
          <a:noFill/>
        </a:ln>
      </c:spPr>
    </c:plotArea>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200" b="0" strike="noStrike" spc="-1">
                <a:solidFill>
                  <a:srgbClr val="000000"/>
                </a:solidFill>
                <a:uFill>
                  <a:solidFill>
                    <a:srgbClr val="FFFFFF"/>
                  </a:solidFill>
                </a:uFill>
                <a:latin typeface="Calibri"/>
              </a:defRPr>
            </a:pPr>
            <a:r>
              <a:rPr lang="pt-BR" sz="1200" b="0" strike="noStrike" spc="-1">
                <a:solidFill>
                  <a:srgbClr val="000000"/>
                </a:solidFill>
                <a:uFill>
                  <a:solidFill>
                    <a:srgbClr val="FFFFFF"/>
                  </a:solidFill>
                </a:uFill>
                <a:latin typeface="Calibri"/>
              </a:rPr>
              <a:t>Sem cristiano</a:t>
            </a:r>
          </a:p>
        </c:rich>
      </c:tx>
      <c:overlay val="0"/>
    </c:title>
    <c:autoTitleDeleted val="0"/>
    <c:plotArea>
      <c:layout/>
      <c:scatterChart>
        <c:scatterStyle val="lineMarker"/>
        <c:varyColors val="0"/>
        <c:ser>
          <c:idx val="0"/>
          <c:order val="0"/>
          <c:spPr>
            <a:ln w="28440">
              <a:noFill/>
            </a:ln>
          </c:spPr>
          <c:marker>
            <c:symbol val="circle"/>
            <c:size val="5"/>
            <c:spPr>
              <a:solidFill>
                <a:srgbClr val="4F81BD"/>
              </a:solidFill>
            </c:spPr>
          </c:marker>
          <c:trendline>
            <c:spPr>
              <a:ln w="19080">
                <a:solidFill>
                  <a:srgbClr val="4F81BD"/>
                </a:solidFill>
                <a:round/>
              </a:ln>
            </c:spPr>
            <c:trendlineType val="linear"/>
            <c:dispRSqr val="0"/>
            <c:dispEq val="0"/>
          </c:trendline>
          <c:trendline>
            <c:spPr>
              <a:ln w="19080">
                <a:solidFill>
                  <a:srgbClr val="4F81BD"/>
                </a:solidFill>
                <a:round/>
              </a:ln>
            </c:spPr>
            <c:trendlineType val="linear"/>
            <c:dispRSqr val="1"/>
            <c:dispEq val="1"/>
            <c:trendlineLbl>
              <c:numFmt formatCode="General" sourceLinked="0"/>
            </c:trendlineLbl>
          </c:trendline>
          <c:xVal>
            <c:numRef>
              <c:f>ORIGINAL_DATA!$CJ$41:$CJ$56</c:f>
              <c:numCache>
                <c:formatCode>General</c:formatCode>
                <c:ptCount val="16"/>
                <c:pt idx="0">
                  <c:v>5</c:v>
                </c:pt>
                <c:pt idx="1">
                  <c:v>3</c:v>
                </c:pt>
                <c:pt idx="2">
                  <c:v>5</c:v>
                </c:pt>
                <c:pt idx="3">
                  <c:v>6</c:v>
                </c:pt>
                <c:pt idx="4">
                  <c:v>4</c:v>
                </c:pt>
                <c:pt idx="5">
                  <c:v>4</c:v>
                </c:pt>
                <c:pt idx="6">
                  <c:v>4</c:v>
                </c:pt>
                <c:pt idx="7">
                  <c:v>4</c:v>
                </c:pt>
                <c:pt idx="8">
                  <c:v>1</c:v>
                </c:pt>
                <c:pt idx="9">
                  <c:v>4</c:v>
                </c:pt>
                <c:pt idx="10">
                  <c:v>4</c:v>
                </c:pt>
                <c:pt idx="11">
                  <c:v>5</c:v>
                </c:pt>
                <c:pt idx="12">
                  <c:v>5</c:v>
                </c:pt>
                <c:pt idx="13">
                  <c:v>4</c:v>
                </c:pt>
                <c:pt idx="14">
                  <c:v>4</c:v>
                </c:pt>
                <c:pt idx="15">
                  <c:v>4</c:v>
                </c:pt>
              </c:numCache>
            </c:numRef>
          </c:xVal>
          <c:yVal>
            <c:numRef>
              <c:f>ORIGINAL_DATA!$CK$41:$CK$56</c:f>
              <c:numCache>
                <c:formatCode>General</c:formatCode>
                <c:ptCount val="16"/>
                <c:pt idx="0">
                  <c:v>2.81064977046524E-2</c:v>
                </c:pt>
                <c:pt idx="1">
                  <c:v>-0.18976023551464499</c:v>
                </c:pt>
                <c:pt idx="2">
                  <c:v>-0.199315308992003</c:v>
                </c:pt>
                <c:pt idx="3">
                  <c:v>3.2423743523582599E-2</c:v>
                </c:pt>
                <c:pt idx="4">
                  <c:v>-0.19678118794186</c:v>
                </c:pt>
                <c:pt idx="5">
                  <c:v>7.7008717415560202E-2</c:v>
                </c:pt>
                <c:pt idx="6">
                  <c:v>-0.20660696606527801</c:v>
                </c:pt>
                <c:pt idx="7">
                  <c:v>0.28330450889738101</c:v>
                </c:pt>
                <c:pt idx="8">
                  <c:v>-0.35041646327196202</c:v>
                </c:pt>
                <c:pt idx="9">
                  <c:v>-1.9776868546181499E-2</c:v>
                </c:pt>
                <c:pt idx="10">
                  <c:v>-0.13814637965170701</c:v>
                </c:pt>
                <c:pt idx="11">
                  <c:v>-9.9193526193149695E-2</c:v>
                </c:pt>
                <c:pt idx="12">
                  <c:v>-5.1399709901852199E-2</c:v>
                </c:pt>
                <c:pt idx="13">
                  <c:v>-0.26203343787893701</c:v>
                </c:pt>
                <c:pt idx="14">
                  <c:v>9.9283793298382897E-2</c:v>
                </c:pt>
                <c:pt idx="15">
                  <c:v>1.1148066566421E-2</c:v>
                </c:pt>
              </c:numCache>
            </c:numRef>
          </c:yVal>
          <c:smooth val="0"/>
          <c:extLst>
            <c:ext xmlns:c16="http://schemas.microsoft.com/office/drawing/2014/chart" uri="{C3380CC4-5D6E-409C-BE32-E72D297353CC}">
              <c16:uniqueId val="{00000002-A306-41F3-A4EA-86ADD7086B7E}"/>
            </c:ext>
          </c:extLst>
        </c:ser>
        <c:dLbls>
          <c:showLegendKey val="0"/>
          <c:showVal val="0"/>
          <c:showCatName val="0"/>
          <c:showSerName val="0"/>
          <c:showPercent val="0"/>
          <c:showBubbleSize val="0"/>
        </c:dLbls>
        <c:axId val="441003008"/>
        <c:axId val="441029376"/>
      </c:scatterChart>
      <c:valAx>
        <c:axId val="441003008"/>
        <c:scaling>
          <c:orientation val="minMax"/>
          <c:min val="1"/>
        </c:scaling>
        <c:delete val="0"/>
        <c:axPos val="b"/>
        <c:numFmt formatCode="General" sourceLinked="0"/>
        <c:majorTickMark val="none"/>
        <c:minorTickMark val="none"/>
        <c:tickLblPos val="nextTo"/>
        <c:spPr>
          <a:ln w="9360">
            <a:solidFill>
              <a:srgbClr val="BFBFBF"/>
            </a:solidFill>
            <a:round/>
          </a:ln>
        </c:spPr>
        <c:txPr>
          <a:bodyPr/>
          <a:lstStyle/>
          <a:p>
            <a:pPr>
              <a:defRPr sz="1000" b="0" strike="noStrike" spc="-1">
                <a:solidFill>
                  <a:srgbClr val="000000"/>
                </a:solidFill>
                <a:uFill>
                  <a:solidFill>
                    <a:srgbClr val="FFFFFF"/>
                  </a:solidFill>
                </a:uFill>
                <a:latin typeface="Calibri"/>
              </a:defRPr>
            </a:pPr>
            <a:endParaRPr lang="en-US"/>
          </a:p>
        </c:txPr>
        <c:crossAx val="441029376"/>
        <c:crosses val="autoZero"/>
        <c:crossBetween val="midCat"/>
      </c:valAx>
      <c:valAx>
        <c:axId val="441029376"/>
        <c:scaling>
          <c:orientation val="minMax"/>
        </c:scaling>
        <c:delete val="0"/>
        <c:axPos val="l"/>
        <c:numFmt formatCode="General" sourceLinked="0"/>
        <c:majorTickMark val="none"/>
        <c:minorTickMark val="none"/>
        <c:tickLblPos val="nextTo"/>
        <c:spPr>
          <a:ln w="9360">
            <a:solidFill>
              <a:srgbClr val="BFBFBF"/>
            </a:solidFill>
            <a:round/>
          </a:ln>
        </c:spPr>
        <c:txPr>
          <a:bodyPr/>
          <a:lstStyle/>
          <a:p>
            <a:pPr>
              <a:defRPr sz="1000" b="0" strike="noStrike" spc="-1">
                <a:solidFill>
                  <a:srgbClr val="000000"/>
                </a:solidFill>
                <a:uFill>
                  <a:solidFill>
                    <a:srgbClr val="FFFFFF"/>
                  </a:solidFill>
                </a:uFill>
                <a:latin typeface="Calibri"/>
              </a:defRPr>
            </a:pPr>
            <a:endParaRPr lang="en-US"/>
          </a:p>
        </c:txPr>
        <c:crossAx val="441003008"/>
        <c:crosses val="autoZero"/>
        <c:crossBetween val="midCat"/>
      </c:valAx>
      <c:spPr>
        <a:noFill/>
        <a:ln w="25560">
          <a:noFill/>
        </a:ln>
      </c:spPr>
    </c:plotArea>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200" b="0" strike="noStrike" spc="-1">
                <a:solidFill>
                  <a:srgbClr val="000000"/>
                </a:solidFill>
                <a:uFill>
                  <a:solidFill>
                    <a:srgbClr val="FFFFFF"/>
                  </a:solidFill>
                </a:uFill>
                <a:latin typeface="Calibri"/>
              </a:defRPr>
            </a:pPr>
            <a:r>
              <a:rPr lang="pt-BR" sz="1200" b="0" strike="noStrike" spc="-1">
                <a:solidFill>
                  <a:srgbClr val="000000"/>
                </a:solidFill>
                <a:uFill>
                  <a:solidFill>
                    <a:srgbClr val="FFFFFF"/>
                  </a:solidFill>
                </a:uFill>
                <a:latin typeface="Calibri"/>
              </a:rPr>
              <a:t>D-IRAP e Eyetracking (RT) Whatsapp</a:t>
            </a:r>
          </a:p>
        </c:rich>
      </c:tx>
      <c:overlay val="0"/>
    </c:title>
    <c:autoTitleDeleted val="0"/>
    <c:plotArea>
      <c:layout/>
      <c:scatterChart>
        <c:scatterStyle val="lineMarker"/>
        <c:varyColors val="0"/>
        <c:ser>
          <c:idx val="0"/>
          <c:order val="0"/>
          <c:spPr>
            <a:ln w="28440">
              <a:noFill/>
            </a:ln>
          </c:spPr>
          <c:marker>
            <c:symbol val="circle"/>
            <c:size val="5"/>
            <c:spPr>
              <a:solidFill>
                <a:srgbClr val="4F81BD"/>
              </a:solidFill>
            </c:spPr>
          </c:marker>
          <c:trendline>
            <c:spPr>
              <a:ln w="19080">
                <a:solidFill>
                  <a:srgbClr val="4F81BD"/>
                </a:solidFill>
                <a:round/>
              </a:ln>
            </c:spPr>
            <c:trendlineType val="linear"/>
            <c:dispRSqr val="1"/>
            <c:dispEq val="1"/>
            <c:trendlineLbl>
              <c:numFmt formatCode="General" sourceLinked="0"/>
            </c:trendlineLbl>
          </c:trendline>
          <c:xVal>
            <c:numRef>
              <c:f>ORIGINAL_DATA!$CZ$34:$CZ$50</c:f>
              <c:numCache>
                <c:formatCode>General</c:formatCode>
                <c:ptCount val="17"/>
                <c:pt idx="0">
                  <c:v>0.54603519238124298</c:v>
                </c:pt>
                <c:pt idx="1">
                  <c:v>0.376181454180191</c:v>
                </c:pt>
                <c:pt idx="2">
                  <c:v>0.26679245419827802</c:v>
                </c:pt>
                <c:pt idx="3">
                  <c:v>-4.1660563396446498E-2</c:v>
                </c:pt>
                <c:pt idx="4">
                  <c:v>0.51677753244890301</c:v>
                </c:pt>
                <c:pt idx="5">
                  <c:v>0.44503638020020297</c:v>
                </c:pt>
                <c:pt idx="6">
                  <c:v>0.55659221314311202</c:v>
                </c:pt>
                <c:pt idx="7">
                  <c:v>0.18859418935219999</c:v>
                </c:pt>
                <c:pt idx="8">
                  <c:v>0.36381289746494899</c:v>
                </c:pt>
                <c:pt idx="9">
                  <c:v>0.62030381671855395</c:v>
                </c:pt>
                <c:pt idx="10">
                  <c:v>0.412290237419423</c:v>
                </c:pt>
                <c:pt idx="11">
                  <c:v>0.53198243811961698</c:v>
                </c:pt>
                <c:pt idx="12">
                  <c:v>6.0765486700438E-2</c:v>
                </c:pt>
                <c:pt idx="13">
                  <c:v>0.60162651240597098</c:v>
                </c:pt>
                <c:pt idx="14">
                  <c:v>0.14946693824078899</c:v>
                </c:pt>
                <c:pt idx="15">
                  <c:v>0.272895152952352</c:v>
                </c:pt>
                <c:pt idx="16">
                  <c:v>1.0193665971928001</c:v>
                </c:pt>
              </c:numCache>
            </c:numRef>
          </c:xVal>
          <c:yVal>
            <c:numRef>
              <c:f>ORIGINAL_DATA!$DA$34:$DA$50</c:f>
              <c:numCache>
                <c:formatCode>General</c:formatCode>
                <c:ptCount val="17"/>
                <c:pt idx="0">
                  <c:v>1451.4166666666699</c:v>
                </c:pt>
                <c:pt idx="1">
                  <c:v>1631.875</c:v>
                </c:pt>
                <c:pt idx="2">
                  <c:v>2371.5833333333298</c:v>
                </c:pt>
                <c:pt idx="3">
                  <c:v>2031.7083333333301</c:v>
                </c:pt>
                <c:pt idx="4">
                  <c:v>1555.6666666666699</c:v>
                </c:pt>
                <c:pt idx="5">
                  <c:v>1624.9166666666699</c:v>
                </c:pt>
                <c:pt idx="6">
                  <c:v>1543.25</c:v>
                </c:pt>
                <c:pt idx="7">
                  <c:v>1665.5833333333301</c:v>
                </c:pt>
                <c:pt idx="8">
                  <c:v>2145.5416666666702</c:v>
                </c:pt>
                <c:pt idx="9">
                  <c:v>1439.2083333333301</c:v>
                </c:pt>
                <c:pt idx="10">
                  <c:v>1741.0416666666699</c:v>
                </c:pt>
                <c:pt idx="11">
                  <c:v>1680.4583333333301</c:v>
                </c:pt>
                <c:pt idx="12">
                  <c:v>1659.75</c:v>
                </c:pt>
                <c:pt idx="13">
                  <c:v>2246.75</c:v>
                </c:pt>
                <c:pt idx="14">
                  <c:v>1811.2083333333301</c:v>
                </c:pt>
                <c:pt idx="15">
                  <c:v>1920.5416666666699</c:v>
                </c:pt>
                <c:pt idx="16">
                  <c:v>1634.0833333333301</c:v>
                </c:pt>
              </c:numCache>
            </c:numRef>
          </c:yVal>
          <c:smooth val="0"/>
          <c:extLst>
            <c:ext xmlns:c16="http://schemas.microsoft.com/office/drawing/2014/chart" uri="{C3380CC4-5D6E-409C-BE32-E72D297353CC}">
              <c16:uniqueId val="{00000001-9B97-4EED-BF66-A6CC504DACED}"/>
            </c:ext>
          </c:extLst>
        </c:ser>
        <c:dLbls>
          <c:showLegendKey val="0"/>
          <c:showVal val="0"/>
          <c:showCatName val="0"/>
          <c:showSerName val="0"/>
          <c:showPercent val="0"/>
          <c:showBubbleSize val="0"/>
        </c:dLbls>
        <c:axId val="441066240"/>
        <c:axId val="441067776"/>
      </c:scatterChart>
      <c:valAx>
        <c:axId val="441066240"/>
        <c:scaling>
          <c:orientation val="minMax"/>
          <c:min val="-0.4"/>
        </c:scaling>
        <c:delete val="0"/>
        <c:axPos val="b"/>
        <c:numFmt formatCode="General" sourceLinked="0"/>
        <c:majorTickMark val="none"/>
        <c:minorTickMark val="none"/>
        <c:tickLblPos val="nextTo"/>
        <c:spPr>
          <a:ln w="9360">
            <a:solidFill>
              <a:srgbClr val="BFBFBF"/>
            </a:solidFill>
            <a:round/>
          </a:ln>
        </c:spPr>
        <c:txPr>
          <a:bodyPr/>
          <a:lstStyle/>
          <a:p>
            <a:pPr>
              <a:defRPr sz="1000" b="0" strike="noStrike" spc="-1">
                <a:solidFill>
                  <a:srgbClr val="000000"/>
                </a:solidFill>
                <a:uFill>
                  <a:solidFill>
                    <a:srgbClr val="FFFFFF"/>
                  </a:solidFill>
                </a:uFill>
                <a:latin typeface="Calibri"/>
              </a:defRPr>
            </a:pPr>
            <a:endParaRPr lang="en-US"/>
          </a:p>
        </c:txPr>
        <c:crossAx val="441067776"/>
        <c:crosses val="autoZero"/>
        <c:crossBetween val="midCat"/>
      </c:valAx>
      <c:valAx>
        <c:axId val="441067776"/>
        <c:scaling>
          <c:orientation val="minMax"/>
        </c:scaling>
        <c:delete val="0"/>
        <c:axPos val="l"/>
        <c:numFmt formatCode="General" sourceLinked="0"/>
        <c:majorTickMark val="none"/>
        <c:minorTickMark val="none"/>
        <c:tickLblPos val="nextTo"/>
        <c:spPr>
          <a:ln w="9360">
            <a:solidFill>
              <a:srgbClr val="BFBFBF"/>
            </a:solidFill>
            <a:round/>
          </a:ln>
        </c:spPr>
        <c:txPr>
          <a:bodyPr/>
          <a:lstStyle/>
          <a:p>
            <a:pPr>
              <a:defRPr sz="1000" b="0" strike="noStrike" spc="-1">
                <a:solidFill>
                  <a:srgbClr val="000000"/>
                </a:solidFill>
                <a:uFill>
                  <a:solidFill>
                    <a:srgbClr val="FFFFFF"/>
                  </a:solidFill>
                </a:uFill>
                <a:latin typeface="Calibri"/>
              </a:defRPr>
            </a:pPr>
            <a:endParaRPr lang="en-US"/>
          </a:p>
        </c:txPr>
        <c:crossAx val="441066240"/>
        <c:crosses val="autoZero"/>
        <c:crossBetween val="midCat"/>
      </c:valAx>
      <c:spPr>
        <a:noFill/>
        <a:ln>
          <a:noFill/>
        </a:ln>
      </c:spPr>
    </c:plotArea>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400" b="0" strike="noStrike" spc="-1">
                <a:solidFill>
                  <a:srgbClr val="595959"/>
                </a:solidFill>
                <a:uFill>
                  <a:solidFill>
                    <a:srgbClr val="FFFFFF"/>
                  </a:solidFill>
                </a:uFill>
                <a:latin typeface="Calibri"/>
              </a:defRPr>
            </a:pPr>
            <a:r>
              <a:rPr lang="pt-BR" sz="1400" b="0" strike="noStrike" spc="-1">
                <a:solidFill>
                  <a:srgbClr val="595959"/>
                </a:solidFill>
                <a:uFill>
                  <a:solidFill>
                    <a:srgbClr val="FFFFFF"/>
                  </a:solidFill>
                </a:uFill>
                <a:latin typeface="Calibri"/>
              </a:rPr>
              <a:t>D-IRAP e Eyetracking (RT) Messenger</a:t>
            </a:r>
          </a:p>
        </c:rich>
      </c:tx>
      <c:overlay val="0"/>
    </c:title>
    <c:autoTitleDeleted val="0"/>
    <c:plotArea>
      <c:layout/>
      <c:scatterChart>
        <c:scatterStyle val="lineMarker"/>
        <c:varyColors val="0"/>
        <c:ser>
          <c:idx val="0"/>
          <c:order val="0"/>
          <c:spPr>
            <a:ln w="28440">
              <a:noFill/>
            </a:ln>
          </c:spPr>
          <c:marker>
            <c:symbol val="circle"/>
            <c:size val="5"/>
            <c:spPr>
              <a:solidFill>
                <a:srgbClr val="4F81BD"/>
              </a:solidFill>
            </c:spPr>
          </c:marker>
          <c:trendline>
            <c:spPr>
              <a:ln w="19080">
                <a:solidFill>
                  <a:srgbClr val="4F81BD"/>
                </a:solidFill>
                <a:round/>
              </a:ln>
            </c:spPr>
            <c:trendlineType val="linear"/>
            <c:dispRSqr val="1"/>
            <c:dispEq val="1"/>
            <c:trendlineLbl>
              <c:numFmt formatCode="General" sourceLinked="0"/>
            </c:trendlineLbl>
          </c:trendline>
          <c:xVal>
            <c:numRef>
              <c:f>ORIGINAL_DATA!$CZ$99:$CZ$115</c:f>
              <c:numCache>
                <c:formatCode>General</c:formatCode>
                <c:ptCount val="17"/>
                <c:pt idx="0">
                  <c:v>2.81064977046524E-2</c:v>
                </c:pt>
                <c:pt idx="1">
                  <c:v>-0.18976023551464499</c:v>
                </c:pt>
                <c:pt idx="2">
                  <c:v>-0.199315308992003</c:v>
                </c:pt>
                <c:pt idx="3">
                  <c:v>3.2423743523582599E-2</c:v>
                </c:pt>
                <c:pt idx="4">
                  <c:v>-0.19678118794186</c:v>
                </c:pt>
                <c:pt idx="5">
                  <c:v>7.7008717415560202E-2</c:v>
                </c:pt>
                <c:pt idx="6">
                  <c:v>-0.20660696606527801</c:v>
                </c:pt>
                <c:pt idx="7">
                  <c:v>0.28330450889738101</c:v>
                </c:pt>
                <c:pt idx="8">
                  <c:v>-0.35041646327196202</c:v>
                </c:pt>
                <c:pt idx="9">
                  <c:v>-1.9776868546181499E-2</c:v>
                </c:pt>
                <c:pt idx="10">
                  <c:v>-0.13814637965170701</c:v>
                </c:pt>
                <c:pt idx="11">
                  <c:v>-9.9193526193149695E-2</c:v>
                </c:pt>
                <c:pt idx="12">
                  <c:v>0.48897311847672298</c:v>
                </c:pt>
                <c:pt idx="13">
                  <c:v>-5.1399709901852199E-2</c:v>
                </c:pt>
                <c:pt idx="14">
                  <c:v>-0.26203343787893701</c:v>
                </c:pt>
                <c:pt idx="15">
                  <c:v>9.9283793298382897E-2</c:v>
                </c:pt>
                <c:pt idx="16">
                  <c:v>1.1148066566421E-2</c:v>
                </c:pt>
              </c:numCache>
            </c:numRef>
          </c:xVal>
          <c:yVal>
            <c:numRef>
              <c:f>ORIGINAL_DATA!$DA$99:$DA$115</c:f>
              <c:numCache>
                <c:formatCode>General</c:formatCode>
                <c:ptCount val="17"/>
                <c:pt idx="0">
                  <c:v>1498.5833333333301</c:v>
                </c:pt>
                <c:pt idx="1">
                  <c:v>1650.0416666666699</c:v>
                </c:pt>
                <c:pt idx="2">
                  <c:v>2709.125</c:v>
                </c:pt>
                <c:pt idx="3">
                  <c:v>2003.7083333333301</c:v>
                </c:pt>
                <c:pt idx="4">
                  <c:v>1995.625</c:v>
                </c:pt>
                <c:pt idx="5">
                  <c:v>2585.1666666666702</c:v>
                </c:pt>
                <c:pt idx="6">
                  <c:v>1765.0416666666699</c:v>
                </c:pt>
                <c:pt idx="7">
                  <c:v>2252.375</c:v>
                </c:pt>
                <c:pt idx="8">
                  <c:v>1723.625</c:v>
                </c:pt>
                <c:pt idx="9">
                  <c:v>1772.375</c:v>
                </c:pt>
                <c:pt idx="10">
                  <c:v>2052.4166666666702</c:v>
                </c:pt>
                <c:pt idx="11">
                  <c:v>1737.4166666666699</c:v>
                </c:pt>
                <c:pt idx="12">
                  <c:v>2098.2916666666702</c:v>
                </c:pt>
                <c:pt idx="13">
                  <c:v>2198.25</c:v>
                </c:pt>
                <c:pt idx="14">
                  <c:v>1841.5833333333301</c:v>
                </c:pt>
                <c:pt idx="15">
                  <c:v>2256.5833333333298</c:v>
                </c:pt>
                <c:pt idx="16">
                  <c:v>1948.3333333333301</c:v>
                </c:pt>
              </c:numCache>
            </c:numRef>
          </c:yVal>
          <c:smooth val="0"/>
          <c:extLst>
            <c:ext xmlns:c16="http://schemas.microsoft.com/office/drawing/2014/chart" uri="{C3380CC4-5D6E-409C-BE32-E72D297353CC}">
              <c16:uniqueId val="{00000001-2A1D-4799-AF7C-F69F37F02A08}"/>
            </c:ext>
          </c:extLst>
        </c:ser>
        <c:dLbls>
          <c:showLegendKey val="0"/>
          <c:showVal val="0"/>
          <c:showCatName val="0"/>
          <c:showSerName val="0"/>
          <c:showPercent val="0"/>
          <c:showBubbleSize val="0"/>
        </c:dLbls>
        <c:axId val="441108736"/>
        <c:axId val="441118720"/>
      </c:scatterChart>
      <c:valAx>
        <c:axId val="441108736"/>
        <c:scaling>
          <c:orientation val="minMax"/>
          <c:max val="1.2"/>
        </c:scaling>
        <c:delete val="0"/>
        <c:axPos val="b"/>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en-US"/>
          </a:p>
        </c:txPr>
        <c:crossAx val="441118720"/>
        <c:crosses val="autoZero"/>
        <c:crossBetween val="midCat"/>
      </c:valAx>
      <c:valAx>
        <c:axId val="441118720"/>
        <c:scaling>
          <c:orientation val="minMax"/>
        </c:scaling>
        <c:delete val="0"/>
        <c:axPos val="l"/>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en-US"/>
          </a:p>
        </c:txPr>
        <c:crossAx val="441108736"/>
        <c:crosses val="autoZero"/>
        <c:crossBetween val="midCat"/>
      </c:valAx>
      <c:spPr>
        <a:noFill/>
        <a:ln>
          <a:noFill/>
        </a:ln>
      </c:spPr>
    </c:plotArea>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400" b="0" strike="noStrike" spc="-1">
                <a:solidFill>
                  <a:srgbClr val="595959"/>
                </a:solidFill>
                <a:uFill>
                  <a:solidFill>
                    <a:srgbClr val="FFFFFF"/>
                  </a:solidFill>
                </a:uFill>
                <a:latin typeface="Calibri"/>
              </a:defRPr>
            </a:pPr>
            <a:r>
              <a:rPr lang="pt-BR" sz="1400" b="0" strike="noStrike" spc="-1">
                <a:solidFill>
                  <a:srgbClr val="595959"/>
                </a:solidFill>
                <a:uFill>
                  <a:solidFill>
                    <a:srgbClr val="FFFFFF"/>
                  </a:solidFill>
                </a:uFill>
                <a:latin typeface="Calibri"/>
              </a:rPr>
              <a:t>SAM Valência - Emoticons feliz x raivoso</a:t>
            </a:r>
          </a:p>
        </c:rich>
      </c:tx>
      <c:overlay val="0"/>
    </c:title>
    <c:autoTitleDeleted val="0"/>
    <c:plotArea>
      <c:layout/>
      <c:barChart>
        <c:barDir val="col"/>
        <c:grouping val="clustered"/>
        <c:varyColors val="0"/>
        <c:ser>
          <c:idx val="0"/>
          <c:order val="0"/>
          <c:tx>
            <c:strRef>
              <c:f>ORIGINAL_DATA!$BA$76</c:f>
              <c:strCache>
                <c:ptCount val="1"/>
                <c:pt idx="0">
                  <c:v>Smile feliz - Valência</c:v>
                </c:pt>
              </c:strCache>
            </c:strRef>
          </c:tx>
          <c:spPr>
            <a:solidFill>
              <a:srgbClr val="4F81BD"/>
            </a:solidFill>
            <a:ln>
              <a:noFill/>
            </a:ln>
          </c:spPr>
          <c:invertIfNegative val="0"/>
          <c:val>
            <c:numRef>
              <c:f>ORIGINAL_DATA!$BA$77:$BA$83</c:f>
              <c:numCache>
                <c:formatCode>General</c:formatCode>
                <c:ptCount val="7"/>
                <c:pt idx="0">
                  <c:v>0</c:v>
                </c:pt>
                <c:pt idx="1">
                  <c:v>0</c:v>
                </c:pt>
                <c:pt idx="2">
                  <c:v>0</c:v>
                </c:pt>
                <c:pt idx="3">
                  <c:v>1</c:v>
                </c:pt>
                <c:pt idx="4">
                  <c:v>6</c:v>
                </c:pt>
                <c:pt idx="5">
                  <c:v>7</c:v>
                </c:pt>
                <c:pt idx="6">
                  <c:v>6</c:v>
                </c:pt>
              </c:numCache>
            </c:numRef>
          </c:val>
          <c:extLst>
            <c:ext xmlns:c16="http://schemas.microsoft.com/office/drawing/2014/chart" uri="{C3380CC4-5D6E-409C-BE32-E72D297353CC}">
              <c16:uniqueId val="{00000000-5C5A-4662-ADD5-D56D13D16DB8}"/>
            </c:ext>
          </c:extLst>
        </c:ser>
        <c:ser>
          <c:idx val="1"/>
          <c:order val="1"/>
          <c:tx>
            <c:strRef>
              <c:f>ORIGINAL_DATA!$BB$76</c:f>
              <c:strCache>
                <c:ptCount val="1"/>
                <c:pt idx="0">
                  <c:v>Smile raivoso - Valência</c:v>
                </c:pt>
              </c:strCache>
            </c:strRef>
          </c:tx>
          <c:spPr>
            <a:solidFill>
              <a:srgbClr val="C0504D"/>
            </a:solidFill>
            <a:ln>
              <a:noFill/>
            </a:ln>
          </c:spPr>
          <c:invertIfNegative val="0"/>
          <c:val>
            <c:numRef>
              <c:f>ORIGINAL_DATA!$BB$77:$BB$83</c:f>
              <c:numCache>
                <c:formatCode>General</c:formatCode>
                <c:ptCount val="7"/>
                <c:pt idx="0">
                  <c:v>8</c:v>
                </c:pt>
                <c:pt idx="1">
                  <c:v>7</c:v>
                </c:pt>
                <c:pt idx="2">
                  <c:v>4</c:v>
                </c:pt>
                <c:pt idx="3">
                  <c:v>0</c:v>
                </c:pt>
                <c:pt idx="4">
                  <c:v>0</c:v>
                </c:pt>
                <c:pt idx="5">
                  <c:v>0</c:v>
                </c:pt>
                <c:pt idx="6">
                  <c:v>1</c:v>
                </c:pt>
              </c:numCache>
            </c:numRef>
          </c:val>
          <c:extLst>
            <c:ext xmlns:c16="http://schemas.microsoft.com/office/drawing/2014/chart" uri="{C3380CC4-5D6E-409C-BE32-E72D297353CC}">
              <c16:uniqueId val="{00000001-5C5A-4662-ADD5-D56D13D16DB8}"/>
            </c:ext>
          </c:extLst>
        </c:ser>
        <c:dLbls>
          <c:showLegendKey val="0"/>
          <c:showVal val="0"/>
          <c:showCatName val="0"/>
          <c:showSerName val="0"/>
          <c:showPercent val="0"/>
          <c:showBubbleSize val="0"/>
        </c:dLbls>
        <c:gapWidth val="219"/>
        <c:overlap val="-27"/>
        <c:axId val="441143296"/>
        <c:axId val="441144832"/>
      </c:barChart>
      <c:catAx>
        <c:axId val="441143296"/>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sz="900" b="0" strike="noStrike" spc="-1">
                <a:solidFill>
                  <a:srgbClr val="595959"/>
                </a:solidFill>
                <a:uFill>
                  <a:solidFill>
                    <a:srgbClr val="FFFFFF"/>
                  </a:solidFill>
                </a:uFill>
                <a:latin typeface="Calibri"/>
              </a:defRPr>
            </a:pPr>
            <a:endParaRPr lang="en-US"/>
          </a:p>
        </c:txPr>
        <c:crossAx val="441144832"/>
        <c:crosses val="autoZero"/>
        <c:auto val="1"/>
        <c:lblAlgn val="ctr"/>
        <c:lblOffset val="100"/>
        <c:noMultiLvlLbl val="0"/>
      </c:catAx>
      <c:valAx>
        <c:axId val="441144832"/>
        <c:scaling>
          <c:orientation val="minMax"/>
          <c:max val="10"/>
        </c:scaling>
        <c:delete val="0"/>
        <c:axPos val="l"/>
        <c:majorGridlines>
          <c:spPr>
            <a:ln w="9360">
              <a:solidFill>
                <a:srgbClr val="D9D9D9"/>
              </a:solidFill>
              <a:round/>
            </a:ln>
          </c:spPr>
        </c:majorGridlines>
        <c:numFmt formatCode="General" sourceLinked="0"/>
        <c:majorTickMark val="none"/>
        <c:minorTickMark val="none"/>
        <c:tickLblPos val="nextTo"/>
        <c:spPr>
          <a:ln w="9360">
            <a:noFill/>
          </a:ln>
        </c:spPr>
        <c:txPr>
          <a:bodyPr/>
          <a:lstStyle/>
          <a:p>
            <a:pPr>
              <a:defRPr sz="900" b="0" strike="noStrike" spc="-1">
                <a:solidFill>
                  <a:srgbClr val="595959"/>
                </a:solidFill>
                <a:uFill>
                  <a:solidFill>
                    <a:srgbClr val="FFFFFF"/>
                  </a:solidFill>
                </a:uFill>
                <a:latin typeface="Calibri"/>
              </a:defRPr>
            </a:pPr>
            <a:endParaRPr lang="en-US"/>
          </a:p>
        </c:txPr>
        <c:crossAx val="441143296"/>
        <c:crosses val="autoZero"/>
        <c:crossBetween val="between"/>
      </c:valAx>
      <c:spPr>
        <a:noFill/>
        <a:ln>
          <a:noFill/>
        </a:ln>
      </c:spPr>
    </c:plotArea>
    <c:legend>
      <c:legendPos val="b"/>
      <c:overlay val="0"/>
      <c:spPr>
        <a:noFill/>
        <a:ln>
          <a:noFill/>
        </a:ln>
      </c:spPr>
    </c:legend>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400" b="0" strike="noStrike" spc="-1">
                <a:solidFill>
                  <a:srgbClr val="595959"/>
                </a:solidFill>
                <a:uFill>
                  <a:solidFill>
                    <a:srgbClr val="FFFFFF"/>
                  </a:solidFill>
                </a:uFill>
                <a:latin typeface="Calibri"/>
              </a:defRPr>
            </a:pPr>
            <a:r>
              <a:rPr lang="pt-BR" sz="1400" b="0" strike="noStrike" spc="-1">
                <a:solidFill>
                  <a:srgbClr val="595959"/>
                </a:solidFill>
                <a:uFill>
                  <a:solidFill>
                    <a:srgbClr val="FFFFFF"/>
                  </a:solidFill>
                </a:uFill>
                <a:latin typeface="Calibri"/>
              </a:rPr>
              <a:t>SAM Valência - Emoticons feliz x raivoso</a:t>
            </a:r>
          </a:p>
        </c:rich>
      </c:tx>
      <c:overlay val="0"/>
    </c:title>
    <c:autoTitleDeleted val="0"/>
    <c:plotArea>
      <c:layout/>
      <c:barChart>
        <c:barDir val="col"/>
        <c:grouping val="clustered"/>
        <c:varyColors val="0"/>
        <c:ser>
          <c:idx val="0"/>
          <c:order val="0"/>
          <c:tx>
            <c:strRef>
              <c:f>ORIGINAL_DATA!$BD$76</c:f>
              <c:strCache>
                <c:ptCount val="1"/>
                <c:pt idx="0">
                  <c:v>Simle feliz - Intensidade</c:v>
                </c:pt>
              </c:strCache>
            </c:strRef>
          </c:tx>
          <c:spPr>
            <a:solidFill>
              <a:srgbClr val="4F81BD"/>
            </a:solidFill>
            <a:ln>
              <a:noFill/>
            </a:ln>
          </c:spPr>
          <c:invertIfNegative val="0"/>
          <c:val>
            <c:numRef>
              <c:f>ORIGINAL_DATA!$BD$77:$BD$83</c:f>
              <c:numCache>
                <c:formatCode>General</c:formatCode>
                <c:ptCount val="7"/>
                <c:pt idx="0">
                  <c:v>1</c:v>
                </c:pt>
                <c:pt idx="1">
                  <c:v>1</c:v>
                </c:pt>
                <c:pt idx="2">
                  <c:v>4</c:v>
                </c:pt>
                <c:pt idx="3">
                  <c:v>6</c:v>
                </c:pt>
                <c:pt idx="4">
                  <c:v>5</c:v>
                </c:pt>
                <c:pt idx="5">
                  <c:v>2</c:v>
                </c:pt>
                <c:pt idx="6">
                  <c:v>1</c:v>
                </c:pt>
              </c:numCache>
            </c:numRef>
          </c:val>
          <c:extLst>
            <c:ext xmlns:c16="http://schemas.microsoft.com/office/drawing/2014/chart" uri="{C3380CC4-5D6E-409C-BE32-E72D297353CC}">
              <c16:uniqueId val="{00000000-4FED-4154-930C-EE5B04EE99D3}"/>
            </c:ext>
          </c:extLst>
        </c:ser>
        <c:ser>
          <c:idx val="1"/>
          <c:order val="1"/>
          <c:tx>
            <c:strRef>
              <c:f>ORIGINAL_DATA!$BE$76</c:f>
              <c:strCache>
                <c:ptCount val="1"/>
                <c:pt idx="0">
                  <c:v>Smile raivoso - Intensidade </c:v>
                </c:pt>
              </c:strCache>
            </c:strRef>
          </c:tx>
          <c:spPr>
            <a:solidFill>
              <a:srgbClr val="C0504D"/>
            </a:solidFill>
            <a:ln>
              <a:noFill/>
            </a:ln>
          </c:spPr>
          <c:invertIfNegative val="0"/>
          <c:val>
            <c:numRef>
              <c:f>ORIGINAL_DATA!$BE$77:$BE$83</c:f>
              <c:numCache>
                <c:formatCode>General</c:formatCode>
                <c:ptCount val="7"/>
                <c:pt idx="0">
                  <c:v>1</c:v>
                </c:pt>
                <c:pt idx="1">
                  <c:v>1</c:v>
                </c:pt>
                <c:pt idx="2">
                  <c:v>5</c:v>
                </c:pt>
                <c:pt idx="3">
                  <c:v>3</c:v>
                </c:pt>
                <c:pt idx="4">
                  <c:v>3</c:v>
                </c:pt>
                <c:pt idx="5">
                  <c:v>3</c:v>
                </c:pt>
                <c:pt idx="6">
                  <c:v>4</c:v>
                </c:pt>
              </c:numCache>
            </c:numRef>
          </c:val>
          <c:extLst>
            <c:ext xmlns:c16="http://schemas.microsoft.com/office/drawing/2014/chart" uri="{C3380CC4-5D6E-409C-BE32-E72D297353CC}">
              <c16:uniqueId val="{00000001-4FED-4154-930C-EE5B04EE99D3}"/>
            </c:ext>
          </c:extLst>
        </c:ser>
        <c:dLbls>
          <c:showLegendKey val="0"/>
          <c:showVal val="0"/>
          <c:showCatName val="0"/>
          <c:showSerName val="0"/>
          <c:showPercent val="0"/>
          <c:showBubbleSize val="0"/>
        </c:dLbls>
        <c:gapWidth val="219"/>
        <c:overlap val="-27"/>
        <c:axId val="441186176"/>
        <c:axId val="441187712"/>
      </c:barChart>
      <c:catAx>
        <c:axId val="441186176"/>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sz="900" b="0" strike="noStrike" spc="-1">
                <a:solidFill>
                  <a:srgbClr val="595959"/>
                </a:solidFill>
                <a:uFill>
                  <a:solidFill>
                    <a:srgbClr val="FFFFFF"/>
                  </a:solidFill>
                </a:uFill>
                <a:latin typeface="Calibri"/>
              </a:defRPr>
            </a:pPr>
            <a:endParaRPr lang="en-US"/>
          </a:p>
        </c:txPr>
        <c:crossAx val="441187712"/>
        <c:crosses val="autoZero"/>
        <c:auto val="1"/>
        <c:lblAlgn val="ctr"/>
        <c:lblOffset val="100"/>
        <c:noMultiLvlLbl val="0"/>
      </c:catAx>
      <c:valAx>
        <c:axId val="441187712"/>
        <c:scaling>
          <c:orientation val="minMax"/>
          <c:max val="10"/>
        </c:scaling>
        <c:delete val="0"/>
        <c:axPos val="l"/>
        <c:majorGridlines>
          <c:spPr>
            <a:ln w="9360">
              <a:solidFill>
                <a:srgbClr val="D9D9D9"/>
              </a:solidFill>
              <a:round/>
            </a:ln>
          </c:spPr>
        </c:majorGridlines>
        <c:numFmt formatCode="General" sourceLinked="0"/>
        <c:majorTickMark val="none"/>
        <c:minorTickMark val="none"/>
        <c:tickLblPos val="nextTo"/>
        <c:spPr>
          <a:ln w="9360">
            <a:noFill/>
          </a:ln>
        </c:spPr>
        <c:txPr>
          <a:bodyPr/>
          <a:lstStyle/>
          <a:p>
            <a:pPr>
              <a:defRPr sz="900" b="0" strike="noStrike" spc="-1">
                <a:solidFill>
                  <a:srgbClr val="595959"/>
                </a:solidFill>
                <a:uFill>
                  <a:solidFill>
                    <a:srgbClr val="FFFFFF"/>
                  </a:solidFill>
                </a:uFill>
                <a:latin typeface="Calibri"/>
              </a:defRPr>
            </a:pPr>
            <a:endParaRPr lang="en-US"/>
          </a:p>
        </c:txPr>
        <c:crossAx val="441186176"/>
        <c:crosses val="autoZero"/>
        <c:crossBetween val="between"/>
      </c:valAx>
      <c:spPr>
        <a:noFill/>
        <a:ln>
          <a:noFill/>
        </a:ln>
      </c:spPr>
    </c:plotArea>
    <c:legend>
      <c:legendPos val="b"/>
      <c:overlay val="0"/>
      <c:spPr>
        <a:noFill/>
        <a:ln>
          <a:noFill/>
        </a:ln>
      </c:spPr>
    </c:legend>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400" b="0" strike="noStrike" spc="-1">
                <a:solidFill>
                  <a:srgbClr val="595959"/>
                </a:solidFill>
                <a:uFill>
                  <a:solidFill>
                    <a:srgbClr val="FFFFFF"/>
                  </a:solidFill>
                </a:uFill>
                <a:latin typeface="Calibri"/>
              </a:defRPr>
            </a:pPr>
            <a:r>
              <a:rPr lang="pt-BR" sz="1400" b="0" strike="noStrike" spc="-1">
                <a:solidFill>
                  <a:srgbClr val="595959"/>
                </a:solidFill>
                <a:uFill>
                  <a:solidFill>
                    <a:srgbClr val="FFFFFF"/>
                  </a:solidFill>
                </a:uFill>
                <a:latin typeface="Calibri"/>
              </a:rPr>
              <a:t>SAM Valência - Faces feliz x raivosa</a:t>
            </a:r>
          </a:p>
        </c:rich>
      </c:tx>
      <c:overlay val="0"/>
    </c:title>
    <c:autoTitleDeleted val="0"/>
    <c:plotArea>
      <c:layout/>
      <c:barChart>
        <c:barDir val="col"/>
        <c:grouping val="clustered"/>
        <c:varyColors val="0"/>
        <c:ser>
          <c:idx val="0"/>
          <c:order val="0"/>
          <c:tx>
            <c:strRef>
              <c:f>ORIGINAL_DATA!$BA$139</c:f>
              <c:strCache>
                <c:ptCount val="1"/>
                <c:pt idx="0">
                  <c:v>Face feliz - Valência</c:v>
                </c:pt>
              </c:strCache>
            </c:strRef>
          </c:tx>
          <c:spPr>
            <a:solidFill>
              <a:srgbClr val="4F81BD"/>
            </a:solidFill>
            <a:ln>
              <a:noFill/>
            </a:ln>
          </c:spPr>
          <c:invertIfNegative val="0"/>
          <c:val>
            <c:numRef>
              <c:f>ORIGINAL_DATA!$BA$140:$BA$146</c:f>
              <c:numCache>
                <c:formatCode>General</c:formatCode>
                <c:ptCount val="7"/>
                <c:pt idx="0">
                  <c:v>0</c:v>
                </c:pt>
                <c:pt idx="1">
                  <c:v>0</c:v>
                </c:pt>
                <c:pt idx="2">
                  <c:v>0</c:v>
                </c:pt>
                <c:pt idx="3">
                  <c:v>2</c:v>
                </c:pt>
                <c:pt idx="4">
                  <c:v>5</c:v>
                </c:pt>
                <c:pt idx="5">
                  <c:v>7</c:v>
                </c:pt>
                <c:pt idx="6">
                  <c:v>6</c:v>
                </c:pt>
              </c:numCache>
            </c:numRef>
          </c:val>
          <c:extLst>
            <c:ext xmlns:c16="http://schemas.microsoft.com/office/drawing/2014/chart" uri="{C3380CC4-5D6E-409C-BE32-E72D297353CC}">
              <c16:uniqueId val="{00000000-54CB-4C7A-86B2-23745F091844}"/>
            </c:ext>
          </c:extLst>
        </c:ser>
        <c:ser>
          <c:idx val="1"/>
          <c:order val="1"/>
          <c:tx>
            <c:strRef>
              <c:f>ORIGINAL_DATA!$BB$139</c:f>
              <c:strCache>
                <c:ptCount val="1"/>
                <c:pt idx="0">
                  <c:v>Face raivosa - Valência</c:v>
                </c:pt>
              </c:strCache>
            </c:strRef>
          </c:tx>
          <c:spPr>
            <a:solidFill>
              <a:srgbClr val="C0504D"/>
            </a:solidFill>
            <a:ln>
              <a:noFill/>
            </a:ln>
          </c:spPr>
          <c:invertIfNegative val="0"/>
          <c:val>
            <c:numRef>
              <c:f>ORIGINAL_DATA!$BB$140:$BB$146</c:f>
              <c:numCache>
                <c:formatCode>General</c:formatCode>
                <c:ptCount val="7"/>
                <c:pt idx="0">
                  <c:v>7</c:v>
                </c:pt>
                <c:pt idx="1">
                  <c:v>3</c:v>
                </c:pt>
                <c:pt idx="2">
                  <c:v>8</c:v>
                </c:pt>
                <c:pt idx="3">
                  <c:v>2</c:v>
                </c:pt>
                <c:pt idx="4">
                  <c:v>0</c:v>
                </c:pt>
                <c:pt idx="5">
                  <c:v>0</c:v>
                </c:pt>
                <c:pt idx="6">
                  <c:v>0</c:v>
                </c:pt>
              </c:numCache>
            </c:numRef>
          </c:val>
          <c:extLst>
            <c:ext xmlns:c16="http://schemas.microsoft.com/office/drawing/2014/chart" uri="{C3380CC4-5D6E-409C-BE32-E72D297353CC}">
              <c16:uniqueId val="{00000001-54CB-4C7A-86B2-23745F091844}"/>
            </c:ext>
          </c:extLst>
        </c:ser>
        <c:dLbls>
          <c:showLegendKey val="0"/>
          <c:showVal val="0"/>
          <c:showCatName val="0"/>
          <c:showSerName val="0"/>
          <c:showPercent val="0"/>
          <c:showBubbleSize val="0"/>
        </c:dLbls>
        <c:gapWidth val="219"/>
        <c:overlap val="-27"/>
        <c:axId val="441237504"/>
        <c:axId val="441239040"/>
      </c:barChart>
      <c:catAx>
        <c:axId val="441237504"/>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sz="900" b="0" strike="noStrike" spc="-1">
                <a:solidFill>
                  <a:srgbClr val="595959"/>
                </a:solidFill>
                <a:uFill>
                  <a:solidFill>
                    <a:srgbClr val="FFFFFF"/>
                  </a:solidFill>
                </a:uFill>
                <a:latin typeface="Calibri"/>
              </a:defRPr>
            </a:pPr>
            <a:endParaRPr lang="en-US"/>
          </a:p>
        </c:txPr>
        <c:crossAx val="441239040"/>
        <c:crosses val="autoZero"/>
        <c:auto val="1"/>
        <c:lblAlgn val="ctr"/>
        <c:lblOffset val="100"/>
        <c:noMultiLvlLbl val="0"/>
      </c:catAx>
      <c:valAx>
        <c:axId val="441239040"/>
        <c:scaling>
          <c:orientation val="minMax"/>
          <c:max val="10"/>
        </c:scaling>
        <c:delete val="0"/>
        <c:axPos val="l"/>
        <c:majorGridlines>
          <c:spPr>
            <a:ln w="9360">
              <a:solidFill>
                <a:srgbClr val="D9D9D9"/>
              </a:solidFill>
              <a:round/>
            </a:ln>
          </c:spPr>
        </c:majorGridlines>
        <c:numFmt formatCode="General" sourceLinked="0"/>
        <c:majorTickMark val="none"/>
        <c:minorTickMark val="none"/>
        <c:tickLblPos val="nextTo"/>
        <c:spPr>
          <a:ln w="9360">
            <a:noFill/>
          </a:ln>
        </c:spPr>
        <c:txPr>
          <a:bodyPr/>
          <a:lstStyle/>
          <a:p>
            <a:pPr>
              <a:defRPr sz="900" b="0" strike="noStrike" spc="-1">
                <a:solidFill>
                  <a:srgbClr val="595959"/>
                </a:solidFill>
                <a:uFill>
                  <a:solidFill>
                    <a:srgbClr val="FFFFFF"/>
                  </a:solidFill>
                </a:uFill>
                <a:latin typeface="Calibri"/>
              </a:defRPr>
            </a:pPr>
            <a:endParaRPr lang="en-US"/>
          </a:p>
        </c:txPr>
        <c:crossAx val="441237504"/>
        <c:crosses val="autoZero"/>
        <c:crossBetween val="between"/>
      </c:valAx>
      <c:spPr>
        <a:noFill/>
        <a:ln>
          <a:noFill/>
        </a:ln>
      </c:spPr>
    </c:plotArea>
    <c:legend>
      <c:legendPos val="b"/>
      <c:overlay val="0"/>
      <c:spPr>
        <a:noFill/>
        <a:ln>
          <a:noFill/>
        </a:ln>
      </c:spPr>
    </c:legend>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400" b="0" strike="noStrike" spc="-1">
                <a:solidFill>
                  <a:srgbClr val="595959"/>
                </a:solidFill>
                <a:uFill>
                  <a:solidFill>
                    <a:srgbClr val="FFFFFF"/>
                  </a:solidFill>
                </a:uFill>
                <a:latin typeface="Calibri"/>
              </a:defRPr>
            </a:pPr>
            <a:r>
              <a:rPr lang="pt-BR" sz="1400" b="0" strike="noStrike" spc="-1">
                <a:solidFill>
                  <a:srgbClr val="595959"/>
                </a:solidFill>
                <a:uFill>
                  <a:solidFill>
                    <a:srgbClr val="FFFFFF"/>
                  </a:solidFill>
                </a:uFill>
                <a:latin typeface="Calibri"/>
              </a:rPr>
              <a:t>SAM Intensidade - Faces feliz x raivoso</a:t>
            </a:r>
          </a:p>
        </c:rich>
      </c:tx>
      <c:overlay val="0"/>
    </c:title>
    <c:autoTitleDeleted val="0"/>
    <c:plotArea>
      <c:layout/>
      <c:barChart>
        <c:barDir val="col"/>
        <c:grouping val="clustered"/>
        <c:varyColors val="0"/>
        <c:ser>
          <c:idx val="0"/>
          <c:order val="0"/>
          <c:tx>
            <c:strRef>
              <c:f>ORIGINAL_DATA!$BD$139</c:f>
              <c:strCache>
                <c:ptCount val="1"/>
                <c:pt idx="0">
                  <c:v>Face feliz - Intensidade</c:v>
                </c:pt>
              </c:strCache>
            </c:strRef>
          </c:tx>
          <c:spPr>
            <a:solidFill>
              <a:srgbClr val="4F81BD"/>
            </a:solidFill>
            <a:ln>
              <a:noFill/>
            </a:ln>
          </c:spPr>
          <c:invertIfNegative val="0"/>
          <c:val>
            <c:numRef>
              <c:f>ORIGINAL_DATA!$BD$140:$BD$146</c:f>
              <c:numCache>
                <c:formatCode>General</c:formatCode>
                <c:ptCount val="7"/>
                <c:pt idx="0">
                  <c:v>3</c:v>
                </c:pt>
                <c:pt idx="1">
                  <c:v>3</c:v>
                </c:pt>
                <c:pt idx="2">
                  <c:v>1</c:v>
                </c:pt>
                <c:pt idx="3">
                  <c:v>4</c:v>
                </c:pt>
                <c:pt idx="4">
                  <c:v>3</c:v>
                </c:pt>
                <c:pt idx="5">
                  <c:v>3</c:v>
                </c:pt>
                <c:pt idx="6">
                  <c:v>3</c:v>
                </c:pt>
              </c:numCache>
            </c:numRef>
          </c:val>
          <c:extLst>
            <c:ext xmlns:c16="http://schemas.microsoft.com/office/drawing/2014/chart" uri="{C3380CC4-5D6E-409C-BE32-E72D297353CC}">
              <c16:uniqueId val="{00000000-1974-43FC-ACC8-68D8115D8425}"/>
            </c:ext>
          </c:extLst>
        </c:ser>
        <c:ser>
          <c:idx val="1"/>
          <c:order val="1"/>
          <c:tx>
            <c:strRef>
              <c:f>ORIGINAL_DATA!$BE$139</c:f>
              <c:strCache>
                <c:ptCount val="1"/>
                <c:pt idx="0">
                  <c:v>Face raivosa - Intensidade</c:v>
                </c:pt>
              </c:strCache>
            </c:strRef>
          </c:tx>
          <c:spPr>
            <a:solidFill>
              <a:srgbClr val="C0504D"/>
            </a:solidFill>
            <a:ln>
              <a:noFill/>
            </a:ln>
          </c:spPr>
          <c:invertIfNegative val="0"/>
          <c:val>
            <c:numRef>
              <c:f>ORIGINAL_DATA!$BE$140:$BE$146</c:f>
              <c:numCache>
                <c:formatCode>General</c:formatCode>
                <c:ptCount val="7"/>
                <c:pt idx="0">
                  <c:v>1</c:v>
                </c:pt>
                <c:pt idx="1">
                  <c:v>1</c:v>
                </c:pt>
                <c:pt idx="2">
                  <c:v>6</c:v>
                </c:pt>
                <c:pt idx="3">
                  <c:v>3</c:v>
                </c:pt>
                <c:pt idx="4">
                  <c:v>3</c:v>
                </c:pt>
                <c:pt idx="5">
                  <c:v>2</c:v>
                </c:pt>
                <c:pt idx="6">
                  <c:v>4</c:v>
                </c:pt>
              </c:numCache>
            </c:numRef>
          </c:val>
          <c:extLst>
            <c:ext xmlns:c16="http://schemas.microsoft.com/office/drawing/2014/chart" uri="{C3380CC4-5D6E-409C-BE32-E72D297353CC}">
              <c16:uniqueId val="{00000001-1974-43FC-ACC8-68D8115D8425}"/>
            </c:ext>
          </c:extLst>
        </c:ser>
        <c:dLbls>
          <c:showLegendKey val="0"/>
          <c:showVal val="0"/>
          <c:showCatName val="0"/>
          <c:showSerName val="0"/>
          <c:showPercent val="0"/>
          <c:showBubbleSize val="0"/>
        </c:dLbls>
        <c:gapWidth val="219"/>
        <c:overlap val="-27"/>
        <c:axId val="441407360"/>
        <c:axId val="441408896"/>
      </c:barChart>
      <c:catAx>
        <c:axId val="441407360"/>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sz="900" b="0" strike="noStrike" spc="-1">
                <a:solidFill>
                  <a:srgbClr val="595959"/>
                </a:solidFill>
                <a:uFill>
                  <a:solidFill>
                    <a:srgbClr val="FFFFFF"/>
                  </a:solidFill>
                </a:uFill>
                <a:latin typeface="Calibri"/>
              </a:defRPr>
            </a:pPr>
            <a:endParaRPr lang="en-US"/>
          </a:p>
        </c:txPr>
        <c:crossAx val="441408896"/>
        <c:crosses val="autoZero"/>
        <c:auto val="1"/>
        <c:lblAlgn val="ctr"/>
        <c:lblOffset val="100"/>
        <c:noMultiLvlLbl val="0"/>
      </c:catAx>
      <c:valAx>
        <c:axId val="441408896"/>
        <c:scaling>
          <c:orientation val="minMax"/>
          <c:max val="10"/>
        </c:scaling>
        <c:delete val="0"/>
        <c:axPos val="l"/>
        <c:majorGridlines>
          <c:spPr>
            <a:ln w="9360">
              <a:solidFill>
                <a:srgbClr val="D9D9D9"/>
              </a:solidFill>
              <a:round/>
            </a:ln>
          </c:spPr>
        </c:majorGridlines>
        <c:numFmt formatCode="General" sourceLinked="0"/>
        <c:majorTickMark val="none"/>
        <c:minorTickMark val="none"/>
        <c:tickLblPos val="nextTo"/>
        <c:spPr>
          <a:ln w="9360">
            <a:noFill/>
          </a:ln>
        </c:spPr>
        <c:txPr>
          <a:bodyPr/>
          <a:lstStyle/>
          <a:p>
            <a:pPr>
              <a:defRPr sz="900" b="0" strike="noStrike" spc="-1">
                <a:solidFill>
                  <a:srgbClr val="595959"/>
                </a:solidFill>
                <a:uFill>
                  <a:solidFill>
                    <a:srgbClr val="FFFFFF"/>
                  </a:solidFill>
                </a:uFill>
                <a:latin typeface="Calibri"/>
              </a:defRPr>
            </a:pPr>
            <a:endParaRPr lang="en-US"/>
          </a:p>
        </c:txPr>
        <c:crossAx val="441407360"/>
        <c:crosses val="autoZero"/>
        <c:crossBetween val="between"/>
      </c:valAx>
      <c:spPr>
        <a:noFill/>
        <a:ln>
          <a:noFill/>
        </a:ln>
      </c:spPr>
    </c:plotArea>
    <c:legend>
      <c:legendPos val="b"/>
      <c:overlay val="0"/>
      <c:spPr>
        <a:noFill/>
        <a:ln>
          <a:noFill/>
        </a:ln>
      </c:spPr>
    </c:legend>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200" b="0" strike="noStrike" spc="-1">
                <a:solidFill>
                  <a:srgbClr val="000000"/>
                </a:solidFill>
                <a:uFill>
                  <a:solidFill>
                    <a:srgbClr val="FFFFFF"/>
                  </a:solidFill>
                </a:uFill>
                <a:latin typeface="Calibri"/>
              </a:defRPr>
            </a:pPr>
            <a:r>
              <a:rPr lang="pt-BR" sz="1200" b="0" strike="noStrike" spc="-1">
                <a:solidFill>
                  <a:srgbClr val="000000"/>
                </a:solidFill>
                <a:uFill>
                  <a:solidFill>
                    <a:srgbClr val="FFFFFF"/>
                  </a:solidFill>
                </a:uFill>
                <a:latin typeface="Calibri"/>
              </a:rPr>
              <a:t>SAM - Emoticons feliz x raivoso</a:t>
            </a:r>
          </a:p>
        </c:rich>
      </c:tx>
      <c:overlay val="0"/>
    </c:title>
    <c:autoTitleDeleted val="0"/>
    <c:plotArea>
      <c:layout/>
      <c:barChart>
        <c:barDir val="col"/>
        <c:grouping val="clustered"/>
        <c:varyColors val="0"/>
        <c:ser>
          <c:idx val="0"/>
          <c:order val="0"/>
          <c:tx>
            <c:strRef>
              <c:f>ORIGINAL_DATA!$BA$76</c:f>
              <c:strCache>
                <c:ptCount val="1"/>
                <c:pt idx="0">
                  <c:v>Smile feliz - Valência</c:v>
                </c:pt>
              </c:strCache>
            </c:strRef>
          </c:tx>
          <c:spPr>
            <a:solidFill>
              <a:srgbClr val="92D050"/>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ORIGINAL_DATA!$BA$77:$BA$83</c:f>
              <c:numCache>
                <c:formatCode>General</c:formatCode>
                <c:ptCount val="7"/>
                <c:pt idx="0">
                  <c:v>0</c:v>
                </c:pt>
                <c:pt idx="1">
                  <c:v>0</c:v>
                </c:pt>
                <c:pt idx="2">
                  <c:v>0</c:v>
                </c:pt>
                <c:pt idx="3">
                  <c:v>1</c:v>
                </c:pt>
                <c:pt idx="4">
                  <c:v>6</c:v>
                </c:pt>
                <c:pt idx="5">
                  <c:v>7</c:v>
                </c:pt>
                <c:pt idx="6">
                  <c:v>6</c:v>
                </c:pt>
              </c:numCache>
            </c:numRef>
          </c:val>
          <c:extLst>
            <c:ext xmlns:c16="http://schemas.microsoft.com/office/drawing/2014/chart" uri="{C3380CC4-5D6E-409C-BE32-E72D297353CC}">
              <c16:uniqueId val="{00000000-CAD3-4FF2-9332-82FD07DDAAB0}"/>
            </c:ext>
          </c:extLst>
        </c:ser>
        <c:ser>
          <c:idx val="1"/>
          <c:order val="1"/>
          <c:tx>
            <c:strRef>
              <c:f>ORIGINAL_DATA!$BB$76</c:f>
              <c:strCache>
                <c:ptCount val="1"/>
                <c:pt idx="0">
                  <c:v>Smile raivoso - Valência</c:v>
                </c:pt>
              </c:strCache>
            </c:strRef>
          </c:tx>
          <c:spPr>
            <a:solidFill>
              <a:srgbClr val="558ED5"/>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ORIGINAL_DATA!$BB$77:$BB$83</c:f>
              <c:numCache>
                <c:formatCode>General</c:formatCode>
                <c:ptCount val="7"/>
                <c:pt idx="0">
                  <c:v>8</c:v>
                </c:pt>
                <c:pt idx="1">
                  <c:v>7</c:v>
                </c:pt>
                <c:pt idx="2">
                  <c:v>4</c:v>
                </c:pt>
                <c:pt idx="3">
                  <c:v>0</c:v>
                </c:pt>
                <c:pt idx="4">
                  <c:v>0</c:v>
                </c:pt>
                <c:pt idx="5">
                  <c:v>0</c:v>
                </c:pt>
                <c:pt idx="6">
                  <c:v>1</c:v>
                </c:pt>
              </c:numCache>
            </c:numRef>
          </c:val>
          <c:extLst>
            <c:ext xmlns:c16="http://schemas.microsoft.com/office/drawing/2014/chart" uri="{C3380CC4-5D6E-409C-BE32-E72D297353CC}">
              <c16:uniqueId val="{00000001-CAD3-4FF2-9332-82FD07DDAAB0}"/>
            </c:ext>
          </c:extLst>
        </c:ser>
        <c:ser>
          <c:idx val="2"/>
          <c:order val="2"/>
          <c:tx>
            <c:strRef>
              <c:f>ORIGINAL_DATA!$BD$76</c:f>
              <c:strCache>
                <c:ptCount val="1"/>
                <c:pt idx="0">
                  <c:v>Simle feliz - Intensidade</c:v>
                </c:pt>
              </c:strCache>
            </c:strRef>
          </c:tx>
          <c:spPr>
            <a:solidFill>
              <a:srgbClr val="C3D69B"/>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ORIGINAL_DATA!$BD$77:$BD$83</c:f>
              <c:numCache>
                <c:formatCode>General</c:formatCode>
                <c:ptCount val="7"/>
                <c:pt idx="0">
                  <c:v>1</c:v>
                </c:pt>
                <c:pt idx="1">
                  <c:v>1</c:v>
                </c:pt>
                <c:pt idx="2">
                  <c:v>4</c:v>
                </c:pt>
                <c:pt idx="3">
                  <c:v>6</c:v>
                </c:pt>
                <c:pt idx="4">
                  <c:v>5</c:v>
                </c:pt>
                <c:pt idx="5">
                  <c:v>2</c:v>
                </c:pt>
                <c:pt idx="6">
                  <c:v>1</c:v>
                </c:pt>
              </c:numCache>
            </c:numRef>
          </c:val>
          <c:extLst>
            <c:ext xmlns:c16="http://schemas.microsoft.com/office/drawing/2014/chart" uri="{C3380CC4-5D6E-409C-BE32-E72D297353CC}">
              <c16:uniqueId val="{00000002-CAD3-4FF2-9332-82FD07DDAAB0}"/>
            </c:ext>
          </c:extLst>
        </c:ser>
        <c:ser>
          <c:idx val="3"/>
          <c:order val="3"/>
          <c:tx>
            <c:strRef>
              <c:f>ORIGINAL_DATA!$BE$76</c:f>
              <c:strCache>
                <c:ptCount val="1"/>
                <c:pt idx="0">
                  <c:v>Smile raivoso - Intensidade </c:v>
                </c:pt>
              </c:strCache>
            </c:strRef>
          </c:tx>
          <c:spPr>
            <a:solidFill>
              <a:srgbClr val="95B3D7"/>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ORIGINAL_DATA!$BE$77:$BE$83</c:f>
              <c:numCache>
                <c:formatCode>General</c:formatCode>
                <c:ptCount val="7"/>
                <c:pt idx="0">
                  <c:v>1</c:v>
                </c:pt>
                <c:pt idx="1">
                  <c:v>1</c:v>
                </c:pt>
                <c:pt idx="2">
                  <c:v>5</c:v>
                </c:pt>
                <c:pt idx="3">
                  <c:v>3</c:v>
                </c:pt>
                <c:pt idx="4">
                  <c:v>3</c:v>
                </c:pt>
                <c:pt idx="5">
                  <c:v>3</c:v>
                </c:pt>
                <c:pt idx="6">
                  <c:v>4</c:v>
                </c:pt>
              </c:numCache>
            </c:numRef>
          </c:val>
          <c:extLst>
            <c:ext xmlns:c16="http://schemas.microsoft.com/office/drawing/2014/chart" uri="{C3380CC4-5D6E-409C-BE32-E72D297353CC}">
              <c16:uniqueId val="{00000003-CAD3-4FF2-9332-82FD07DDAAB0}"/>
            </c:ext>
          </c:extLst>
        </c:ser>
        <c:dLbls>
          <c:showLegendKey val="0"/>
          <c:showVal val="0"/>
          <c:showCatName val="0"/>
          <c:showSerName val="0"/>
          <c:showPercent val="0"/>
          <c:showBubbleSize val="0"/>
        </c:dLbls>
        <c:gapWidth val="65"/>
        <c:axId val="441269248"/>
        <c:axId val="441287424"/>
      </c:barChart>
      <c:catAx>
        <c:axId val="441269248"/>
        <c:scaling>
          <c:orientation val="minMax"/>
        </c:scaling>
        <c:delete val="0"/>
        <c:axPos val="b"/>
        <c:numFmt formatCode="General" sourceLinked="1"/>
        <c:majorTickMark val="out"/>
        <c:minorTickMark val="none"/>
        <c:tickLblPos val="nextTo"/>
        <c:spPr>
          <a:ln w="19080">
            <a:solidFill>
              <a:srgbClr val="404040"/>
            </a:solidFill>
            <a:round/>
          </a:ln>
        </c:spPr>
        <c:txPr>
          <a:bodyPr/>
          <a:lstStyle/>
          <a:p>
            <a:pPr>
              <a:defRPr sz="1000" b="0" strike="noStrike" spc="-1">
                <a:solidFill>
                  <a:srgbClr val="000000"/>
                </a:solidFill>
                <a:uFill>
                  <a:solidFill>
                    <a:srgbClr val="FFFFFF"/>
                  </a:solidFill>
                </a:uFill>
                <a:latin typeface="Calibri"/>
              </a:defRPr>
            </a:pPr>
            <a:endParaRPr lang="en-US"/>
          </a:p>
        </c:txPr>
        <c:crossAx val="441287424"/>
        <c:crosses val="autoZero"/>
        <c:auto val="1"/>
        <c:lblAlgn val="ctr"/>
        <c:lblOffset val="100"/>
        <c:noMultiLvlLbl val="0"/>
      </c:catAx>
      <c:valAx>
        <c:axId val="441287424"/>
        <c:scaling>
          <c:orientation val="minMax"/>
          <c:max val="10"/>
        </c:scaling>
        <c:delete val="0"/>
        <c:axPos val="l"/>
        <c:majorGridlines>
          <c:spPr>
            <a:ln w="9360">
              <a:solidFill>
                <a:srgbClr val="BFBFBF"/>
              </a:solidFill>
              <a:round/>
            </a:ln>
          </c:spPr>
        </c:majorGridlines>
        <c:numFmt formatCode="General" sourceLinked="0"/>
        <c:majorTickMark val="out"/>
        <c:minorTickMark val="none"/>
        <c:tickLblPos val="nextTo"/>
        <c:spPr>
          <a:ln w="9360">
            <a:noFill/>
          </a:ln>
        </c:spPr>
        <c:txPr>
          <a:bodyPr/>
          <a:lstStyle/>
          <a:p>
            <a:pPr>
              <a:defRPr sz="1000" b="0" strike="noStrike" spc="-1">
                <a:solidFill>
                  <a:srgbClr val="000000"/>
                </a:solidFill>
                <a:uFill>
                  <a:solidFill>
                    <a:srgbClr val="FFFFFF"/>
                  </a:solidFill>
                </a:uFill>
                <a:latin typeface="Calibri"/>
              </a:defRPr>
            </a:pPr>
            <a:endParaRPr lang="en-US"/>
          </a:p>
        </c:txPr>
        <c:crossAx val="441269248"/>
        <c:crosses val="autoZero"/>
        <c:crossBetween val="between"/>
      </c:valAx>
      <c:spPr>
        <a:noFill/>
        <a:ln>
          <a:noFill/>
        </a:ln>
      </c:spPr>
    </c:plotArea>
    <c:legend>
      <c:legendPos val="b"/>
      <c:overlay val="0"/>
      <c:spPr>
        <a:solidFill>
          <a:srgbClr val="F2F2F2">
            <a:alpha val="39000"/>
          </a:srgbClr>
        </a:solidFill>
        <a:ln>
          <a:noFill/>
        </a:ln>
      </c:spPr>
    </c:legend>
    <c:plotVisOnly val="1"/>
    <c:dispBlanksAs val="gap"/>
    <c:showDLblsOverMax val="0"/>
  </c:chart>
  <c:spPr>
    <a:solidFill>
      <a:srgbClr val="FFFFFF"/>
    </a:solidFill>
    <a:ln w="9360">
      <a:solidFill>
        <a:srgbClr val="BFBFBF"/>
      </a:solidFill>
      <a:round/>
    </a:ln>
  </c:spPr>
  <c:printSettings>
    <c:headerFooter/>
    <c:pageMargins b="0.78740157499999996" l="0.511811024" r="0.511811024" t="0.78740157499999996" header="0.31496062000000058" footer="0.31496062000000058"/>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200" b="0" strike="noStrike" spc="-1">
                <a:solidFill>
                  <a:srgbClr val="000000"/>
                </a:solidFill>
                <a:uFill>
                  <a:solidFill>
                    <a:srgbClr val="FFFFFF"/>
                  </a:solidFill>
                </a:uFill>
                <a:latin typeface="Calibri"/>
              </a:defRPr>
            </a:pPr>
            <a:r>
              <a:rPr lang="pt-BR" sz="1200" b="0" strike="noStrike" spc="-1">
                <a:solidFill>
                  <a:srgbClr val="000000"/>
                </a:solidFill>
                <a:uFill>
                  <a:solidFill>
                    <a:srgbClr val="FFFFFF"/>
                  </a:solidFill>
                </a:uFill>
                <a:latin typeface="Calibri"/>
              </a:rPr>
              <a:t>SAM - Faces feliz x raivoso</a:t>
            </a:r>
          </a:p>
        </c:rich>
      </c:tx>
      <c:overlay val="0"/>
    </c:title>
    <c:autoTitleDeleted val="0"/>
    <c:plotArea>
      <c:layout/>
      <c:barChart>
        <c:barDir val="col"/>
        <c:grouping val="clustered"/>
        <c:varyColors val="0"/>
        <c:ser>
          <c:idx val="0"/>
          <c:order val="0"/>
          <c:tx>
            <c:strRef>
              <c:f>ORIGINAL_DATA!$BA$139</c:f>
              <c:strCache>
                <c:ptCount val="1"/>
                <c:pt idx="0">
                  <c:v>Face feliz - Valência</c:v>
                </c:pt>
              </c:strCache>
            </c:strRef>
          </c:tx>
          <c:spPr>
            <a:solidFill>
              <a:srgbClr val="92D050"/>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ORIGINAL_DATA!$BA$140:$BA$146</c:f>
              <c:numCache>
                <c:formatCode>General</c:formatCode>
                <c:ptCount val="7"/>
                <c:pt idx="0">
                  <c:v>0</c:v>
                </c:pt>
                <c:pt idx="1">
                  <c:v>0</c:v>
                </c:pt>
                <c:pt idx="2">
                  <c:v>0</c:v>
                </c:pt>
                <c:pt idx="3">
                  <c:v>2</c:v>
                </c:pt>
                <c:pt idx="4">
                  <c:v>5</c:v>
                </c:pt>
                <c:pt idx="5">
                  <c:v>7</c:v>
                </c:pt>
                <c:pt idx="6">
                  <c:v>6</c:v>
                </c:pt>
              </c:numCache>
            </c:numRef>
          </c:val>
          <c:extLst>
            <c:ext xmlns:c16="http://schemas.microsoft.com/office/drawing/2014/chart" uri="{C3380CC4-5D6E-409C-BE32-E72D297353CC}">
              <c16:uniqueId val="{00000000-DB25-408F-A00A-B7FD28AC5052}"/>
            </c:ext>
          </c:extLst>
        </c:ser>
        <c:ser>
          <c:idx val="1"/>
          <c:order val="1"/>
          <c:tx>
            <c:strRef>
              <c:f>ORIGINAL_DATA!$BB$139</c:f>
              <c:strCache>
                <c:ptCount val="1"/>
                <c:pt idx="0">
                  <c:v>Face raivosa - Valência</c:v>
                </c:pt>
              </c:strCache>
            </c:strRef>
          </c:tx>
          <c:spPr>
            <a:solidFill>
              <a:srgbClr val="558ED5"/>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ORIGINAL_DATA!$BB$140:$BB$146</c:f>
              <c:numCache>
                <c:formatCode>General</c:formatCode>
                <c:ptCount val="7"/>
                <c:pt idx="0">
                  <c:v>7</c:v>
                </c:pt>
                <c:pt idx="1">
                  <c:v>3</c:v>
                </c:pt>
                <c:pt idx="2">
                  <c:v>8</c:v>
                </c:pt>
                <c:pt idx="3">
                  <c:v>2</c:v>
                </c:pt>
                <c:pt idx="4">
                  <c:v>0</c:v>
                </c:pt>
                <c:pt idx="5">
                  <c:v>0</c:v>
                </c:pt>
                <c:pt idx="6">
                  <c:v>0</c:v>
                </c:pt>
              </c:numCache>
            </c:numRef>
          </c:val>
          <c:extLst>
            <c:ext xmlns:c16="http://schemas.microsoft.com/office/drawing/2014/chart" uri="{C3380CC4-5D6E-409C-BE32-E72D297353CC}">
              <c16:uniqueId val="{00000001-DB25-408F-A00A-B7FD28AC5052}"/>
            </c:ext>
          </c:extLst>
        </c:ser>
        <c:ser>
          <c:idx val="2"/>
          <c:order val="2"/>
          <c:tx>
            <c:strRef>
              <c:f>ORIGINAL_DATA!$BD$139</c:f>
              <c:strCache>
                <c:ptCount val="1"/>
                <c:pt idx="0">
                  <c:v>Face feliz - Intensidade</c:v>
                </c:pt>
              </c:strCache>
            </c:strRef>
          </c:tx>
          <c:spPr>
            <a:solidFill>
              <a:srgbClr val="C3D69B"/>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ORIGINAL_DATA!$BD$140:$BD$146</c:f>
              <c:numCache>
                <c:formatCode>General</c:formatCode>
                <c:ptCount val="7"/>
                <c:pt idx="0">
                  <c:v>3</c:v>
                </c:pt>
                <c:pt idx="1">
                  <c:v>3</c:v>
                </c:pt>
                <c:pt idx="2">
                  <c:v>1</c:v>
                </c:pt>
                <c:pt idx="3">
                  <c:v>4</c:v>
                </c:pt>
                <c:pt idx="4">
                  <c:v>3</c:v>
                </c:pt>
                <c:pt idx="5">
                  <c:v>3</c:v>
                </c:pt>
                <c:pt idx="6">
                  <c:v>3</c:v>
                </c:pt>
              </c:numCache>
            </c:numRef>
          </c:val>
          <c:extLst>
            <c:ext xmlns:c16="http://schemas.microsoft.com/office/drawing/2014/chart" uri="{C3380CC4-5D6E-409C-BE32-E72D297353CC}">
              <c16:uniqueId val="{00000002-DB25-408F-A00A-B7FD28AC5052}"/>
            </c:ext>
          </c:extLst>
        </c:ser>
        <c:ser>
          <c:idx val="3"/>
          <c:order val="3"/>
          <c:tx>
            <c:strRef>
              <c:f>ORIGINAL_DATA!$BE$139</c:f>
              <c:strCache>
                <c:ptCount val="1"/>
                <c:pt idx="0">
                  <c:v>Face raivosa - Intensidade</c:v>
                </c:pt>
              </c:strCache>
            </c:strRef>
          </c:tx>
          <c:spPr>
            <a:solidFill>
              <a:srgbClr val="95B3D7"/>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ORIGINAL_DATA!$BE$140:$BE$146</c:f>
              <c:numCache>
                <c:formatCode>General</c:formatCode>
                <c:ptCount val="7"/>
                <c:pt idx="0">
                  <c:v>1</c:v>
                </c:pt>
                <c:pt idx="1">
                  <c:v>1</c:v>
                </c:pt>
                <c:pt idx="2">
                  <c:v>6</c:v>
                </c:pt>
                <c:pt idx="3">
                  <c:v>3</c:v>
                </c:pt>
                <c:pt idx="4">
                  <c:v>3</c:v>
                </c:pt>
                <c:pt idx="5">
                  <c:v>2</c:v>
                </c:pt>
                <c:pt idx="6">
                  <c:v>4</c:v>
                </c:pt>
              </c:numCache>
            </c:numRef>
          </c:val>
          <c:extLst>
            <c:ext xmlns:c16="http://schemas.microsoft.com/office/drawing/2014/chart" uri="{C3380CC4-5D6E-409C-BE32-E72D297353CC}">
              <c16:uniqueId val="{00000003-DB25-408F-A00A-B7FD28AC5052}"/>
            </c:ext>
          </c:extLst>
        </c:ser>
        <c:dLbls>
          <c:showLegendKey val="0"/>
          <c:showVal val="0"/>
          <c:showCatName val="0"/>
          <c:showSerName val="0"/>
          <c:showPercent val="0"/>
          <c:showBubbleSize val="0"/>
        </c:dLbls>
        <c:gapWidth val="65"/>
        <c:axId val="441553280"/>
        <c:axId val="441554816"/>
      </c:barChart>
      <c:catAx>
        <c:axId val="441553280"/>
        <c:scaling>
          <c:orientation val="minMax"/>
        </c:scaling>
        <c:delete val="0"/>
        <c:axPos val="b"/>
        <c:numFmt formatCode="General" sourceLinked="1"/>
        <c:majorTickMark val="out"/>
        <c:minorTickMark val="none"/>
        <c:tickLblPos val="nextTo"/>
        <c:spPr>
          <a:ln w="19080">
            <a:solidFill>
              <a:srgbClr val="404040"/>
            </a:solidFill>
            <a:round/>
          </a:ln>
        </c:spPr>
        <c:txPr>
          <a:bodyPr/>
          <a:lstStyle/>
          <a:p>
            <a:pPr>
              <a:defRPr sz="1000" b="0" strike="noStrike" spc="-1">
                <a:solidFill>
                  <a:srgbClr val="000000"/>
                </a:solidFill>
                <a:uFill>
                  <a:solidFill>
                    <a:srgbClr val="FFFFFF"/>
                  </a:solidFill>
                </a:uFill>
                <a:latin typeface="Calibri"/>
              </a:defRPr>
            </a:pPr>
            <a:endParaRPr lang="en-US"/>
          </a:p>
        </c:txPr>
        <c:crossAx val="441554816"/>
        <c:crosses val="autoZero"/>
        <c:auto val="1"/>
        <c:lblAlgn val="ctr"/>
        <c:lblOffset val="100"/>
        <c:noMultiLvlLbl val="0"/>
      </c:catAx>
      <c:valAx>
        <c:axId val="441554816"/>
        <c:scaling>
          <c:orientation val="minMax"/>
          <c:max val="10"/>
        </c:scaling>
        <c:delete val="0"/>
        <c:axPos val="l"/>
        <c:majorGridlines>
          <c:spPr>
            <a:ln w="9360">
              <a:solidFill>
                <a:srgbClr val="BFBFBF"/>
              </a:solidFill>
              <a:round/>
            </a:ln>
          </c:spPr>
        </c:majorGridlines>
        <c:numFmt formatCode="General" sourceLinked="0"/>
        <c:majorTickMark val="out"/>
        <c:minorTickMark val="none"/>
        <c:tickLblPos val="nextTo"/>
        <c:spPr>
          <a:ln w="9360">
            <a:noFill/>
          </a:ln>
        </c:spPr>
        <c:txPr>
          <a:bodyPr/>
          <a:lstStyle/>
          <a:p>
            <a:pPr>
              <a:defRPr sz="1000" b="0" strike="noStrike" spc="-1">
                <a:solidFill>
                  <a:srgbClr val="000000"/>
                </a:solidFill>
                <a:uFill>
                  <a:solidFill>
                    <a:srgbClr val="FFFFFF"/>
                  </a:solidFill>
                </a:uFill>
                <a:latin typeface="Calibri"/>
              </a:defRPr>
            </a:pPr>
            <a:endParaRPr lang="en-US"/>
          </a:p>
        </c:txPr>
        <c:crossAx val="441553280"/>
        <c:crosses val="autoZero"/>
        <c:crossBetween val="between"/>
      </c:valAx>
      <c:spPr>
        <a:noFill/>
        <a:ln>
          <a:noFill/>
        </a:ln>
      </c:spPr>
    </c:plotArea>
    <c:legend>
      <c:legendPos val="b"/>
      <c:overlay val="0"/>
      <c:spPr>
        <a:solidFill>
          <a:srgbClr val="F2F2F2">
            <a:alpha val="39000"/>
          </a:srgbClr>
        </a:solidFill>
        <a:ln>
          <a:noFill/>
        </a:ln>
      </c:spPr>
    </c:legend>
    <c:plotVisOnly val="1"/>
    <c:dispBlanksAs val="gap"/>
    <c:showDLblsOverMax val="0"/>
  </c:chart>
  <c:spPr>
    <a:solidFill>
      <a:srgbClr val="FFFFFF"/>
    </a:solidFill>
    <a:ln w="9360">
      <a:solidFill>
        <a:srgbClr val="BFBFBF"/>
      </a:solidFill>
      <a:round/>
    </a:ln>
  </c:spPr>
  <c:printSettings>
    <c:headerFooter/>
    <c:pageMargins b="0.78740157499999996" l="0.511811024" r="0.511811024" t="0.78740157499999996" header="0.31496062000000058" footer="0.31496062000000058"/>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400" b="0" strike="noStrike" spc="-1">
                <a:solidFill>
                  <a:srgbClr val="595959"/>
                </a:solidFill>
                <a:uFill>
                  <a:solidFill>
                    <a:srgbClr val="FFFFFF"/>
                  </a:solidFill>
                </a:uFill>
                <a:latin typeface="Calibri"/>
              </a:defRPr>
            </a:pPr>
            <a:r>
              <a:rPr lang="pt-BR" sz="1400" b="0" strike="noStrike" spc="-1">
                <a:solidFill>
                  <a:srgbClr val="595959"/>
                </a:solidFill>
                <a:uFill>
                  <a:solidFill>
                    <a:srgbClr val="FFFFFF"/>
                  </a:solidFill>
                </a:uFill>
                <a:latin typeface="Calibri"/>
              </a:rPr>
              <a:t>SAM Emoção Whatsapp</a:t>
            </a:r>
          </a:p>
        </c:rich>
      </c:tx>
      <c:overlay val="0"/>
    </c:title>
    <c:autoTitleDeleted val="0"/>
    <c:plotArea>
      <c:layout/>
      <c:scatterChart>
        <c:scatterStyle val="lineMarker"/>
        <c:varyColors val="0"/>
        <c:ser>
          <c:idx val="0"/>
          <c:order val="0"/>
          <c:spPr>
            <a:ln w="25560">
              <a:noFill/>
            </a:ln>
          </c:spPr>
          <c:marker>
            <c:symbol val="circle"/>
            <c:size val="5"/>
            <c:spPr>
              <a:solidFill>
                <a:srgbClr val="00CC66"/>
              </a:solidFill>
            </c:spPr>
          </c:marker>
          <c:xVal>
            <c:numRef>
              <c:f>ORIGINAL_DATA!$AS$202:$AS$221</c:f>
              <c:numCache>
                <c:formatCode>General</c:formatCode>
                <c:ptCount val="20"/>
                <c:pt idx="0">
                  <c:v>1</c:v>
                </c:pt>
                <c:pt idx="1">
                  <c:v>1</c:v>
                </c:pt>
                <c:pt idx="2">
                  <c:v>-3</c:v>
                </c:pt>
                <c:pt idx="3">
                  <c:v>-1</c:v>
                </c:pt>
                <c:pt idx="4">
                  <c:v>2</c:v>
                </c:pt>
                <c:pt idx="5">
                  <c:v>0</c:v>
                </c:pt>
                <c:pt idx="6">
                  <c:v>1</c:v>
                </c:pt>
                <c:pt idx="7">
                  <c:v>-3</c:v>
                </c:pt>
                <c:pt idx="8">
                  <c:v>-3</c:v>
                </c:pt>
                <c:pt idx="9">
                  <c:v>0</c:v>
                </c:pt>
                <c:pt idx="10">
                  <c:v>-3</c:v>
                </c:pt>
                <c:pt idx="11">
                  <c:v>2</c:v>
                </c:pt>
                <c:pt idx="12">
                  <c:v>-3</c:v>
                </c:pt>
                <c:pt idx="13">
                  <c:v>1</c:v>
                </c:pt>
                <c:pt idx="14">
                  <c:v>2</c:v>
                </c:pt>
                <c:pt idx="15">
                  <c:v>3</c:v>
                </c:pt>
                <c:pt idx="16">
                  <c:v>0</c:v>
                </c:pt>
                <c:pt idx="17">
                  <c:v>-1</c:v>
                </c:pt>
                <c:pt idx="18">
                  <c:v>1</c:v>
                </c:pt>
                <c:pt idx="19">
                  <c:v>2</c:v>
                </c:pt>
              </c:numCache>
            </c:numRef>
          </c:xVal>
          <c:yVal>
            <c:numRef>
              <c:f>ORIGINAL_DATA!$AT$202:$AT$221</c:f>
              <c:numCache>
                <c:formatCode>General</c:formatCode>
                <c:ptCount val="20"/>
                <c:pt idx="0">
                  <c:v>2</c:v>
                </c:pt>
                <c:pt idx="1">
                  <c:v>2</c:v>
                </c:pt>
                <c:pt idx="2">
                  <c:v>3</c:v>
                </c:pt>
                <c:pt idx="3">
                  <c:v>-1</c:v>
                </c:pt>
                <c:pt idx="4">
                  <c:v>3</c:v>
                </c:pt>
                <c:pt idx="5">
                  <c:v>1</c:v>
                </c:pt>
                <c:pt idx="6">
                  <c:v>1</c:v>
                </c:pt>
                <c:pt idx="7">
                  <c:v>3</c:v>
                </c:pt>
                <c:pt idx="8">
                  <c:v>0</c:v>
                </c:pt>
                <c:pt idx="9">
                  <c:v>1</c:v>
                </c:pt>
                <c:pt idx="10">
                  <c:v>0</c:v>
                </c:pt>
                <c:pt idx="11">
                  <c:v>2</c:v>
                </c:pt>
                <c:pt idx="12">
                  <c:v>0</c:v>
                </c:pt>
                <c:pt idx="13">
                  <c:v>2</c:v>
                </c:pt>
                <c:pt idx="14">
                  <c:v>0</c:v>
                </c:pt>
                <c:pt idx="15">
                  <c:v>3</c:v>
                </c:pt>
                <c:pt idx="16">
                  <c:v>1</c:v>
                </c:pt>
                <c:pt idx="17">
                  <c:v>1</c:v>
                </c:pt>
                <c:pt idx="18">
                  <c:v>3</c:v>
                </c:pt>
                <c:pt idx="19">
                  <c:v>2</c:v>
                </c:pt>
              </c:numCache>
            </c:numRef>
          </c:yVal>
          <c:smooth val="0"/>
          <c:extLst>
            <c:ext xmlns:c16="http://schemas.microsoft.com/office/drawing/2014/chart" uri="{C3380CC4-5D6E-409C-BE32-E72D297353CC}">
              <c16:uniqueId val="{00000000-C701-4A6B-BB35-3AB80D1F7A69}"/>
            </c:ext>
          </c:extLst>
        </c:ser>
        <c:dLbls>
          <c:showLegendKey val="0"/>
          <c:showVal val="0"/>
          <c:showCatName val="0"/>
          <c:showSerName val="0"/>
          <c:showPercent val="0"/>
          <c:showBubbleSize val="0"/>
        </c:dLbls>
        <c:axId val="441455744"/>
        <c:axId val="441457664"/>
      </c:scatterChart>
      <c:valAx>
        <c:axId val="441455744"/>
        <c:scaling>
          <c:orientation val="minMax"/>
          <c:max val="3"/>
          <c:min val="-3"/>
        </c:scaling>
        <c:delete val="0"/>
        <c:axPos val="b"/>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en-US"/>
          </a:p>
        </c:txPr>
        <c:crossAx val="441457664"/>
        <c:crosses val="autoZero"/>
        <c:crossBetween val="midCat"/>
      </c:valAx>
      <c:valAx>
        <c:axId val="441457664"/>
        <c:scaling>
          <c:orientation val="minMax"/>
          <c:max val="3"/>
          <c:min val="-3"/>
        </c:scaling>
        <c:delete val="0"/>
        <c:axPos val="l"/>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en-US"/>
          </a:p>
        </c:txPr>
        <c:crossAx val="441455744"/>
        <c:crosses val="autoZero"/>
        <c:crossBetween val="midCat"/>
      </c:valAx>
      <c:spPr>
        <a:noFill/>
        <a:ln>
          <a:noFill/>
        </a:ln>
      </c:spPr>
    </c:plotArea>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400" b="0" strike="noStrike" spc="-1">
                <a:solidFill>
                  <a:srgbClr val="595959"/>
                </a:solidFill>
                <a:uFill>
                  <a:solidFill>
                    <a:srgbClr val="FFFFFF"/>
                  </a:solidFill>
                </a:uFill>
                <a:latin typeface="Calibri"/>
              </a:defRPr>
            </a:pPr>
            <a:r>
              <a:rPr lang="pt-BR" sz="1400" b="0" strike="noStrike" spc="-1">
                <a:solidFill>
                  <a:srgbClr val="595959"/>
                </a:solidFill>
                <a:uFill>
                  <a:solidFill>
                    <a:srgbClr val="FFFFFF"/>
                  </a:solidFill>
                </a:uFill>
                <a:latin typeface="Calibri"/>
              </a:rPr>
              <a:t>SAM Emoção Messenger</a:t>
            </a:r>
          </a:p>
        </c:rich>
      </c:tx>
      <c:overlay val="0"/>
    </c:title>
    <c:autoTitleDeleted val="0"/>
    <c:plotArea>
      <c:layout/>
      <c:scatterChart>
        <c:scatterStyle val="lineMarker"/>
        <c:varyColors val="0"/>
        <c:ser>
          <c:idx val="0"/>
          <c:order val="0"/>
          <c:spPr>
            <a:ln w="25560">
              <a:noFill/>
            </a:ln>
          </c:spPr>
          <c:marker>
            <c:symbol val="circle"/>
            <c:size val="5"/>
            <c:spPr>
              <a:solidFill>
                <a:srgbClr val="00B0F0"/>
              </a:solidFill>
            </c:spPr>
          </c:marker>
          <c:xVal>
            <c:numRef>
              <c:f>ORIGINAL_DATA!$AS$226:$AS$245</c:f>
              <c:numCache>
                <c:formatCode>General</c:formatCode>
                <c:ptCount val="20"/>
                <c:pt idx="0">
                  <c:v>1</c:v>
                </c:pt>
                <c:pt idx="1">
                  <c:v>1</c:v>
                </c:pt>
                <c:pt idx="2">
                  <c:v>-1</c:v>
                </c:pt>
                <c:pt idx="3">
                  <c:v>1</c:v>
                </c:pt>
                <c:pt idx="4">
                  <c:v>2</c:v>
                </c:pt>
                <c:pt idx="5">
                  <c:v>-3</c:v>
                </c:pt>
                <c:pt idx="6">
                  <c:v>0</c:v>
                </c:pt>
                <c:pt idx="7">
                  <c:v>-3</c:v>
                </c:pt>
                <c:pt idx="8">
                  <c:v>-1</c:v>
                </c:pt>
                <c:pt idx="9">
                  <c:v>0</c:v>
                </c:pt>
                <c:pt idx="10">
                  <c:v>0</c:v>
                </c:pt>
                <c:pt idx="11">
                  <c:v>0</c:v>
                </c:pt>
                <c:pt idx="12">
                  <c:v>-3</c:v>
                </c:pt>
                <c:pt idx="13">
                  <c:v>0</c:v>
                </c:pt>
                <c:pt idx="14">
                  <c:v>0</c:v>
                </c:pt>
                <c:pt idx="15">
                  <c:v>-3</c:v>
                </c:pt>
                <c:pt idx="16">
                  <c:v>-3</c:v>
                </c:pt>
                <c:pt idx="17">
                  <c:v>-1</c:v>
                </c:pt>
                <c:pt idx="18">
                  <c:v>-1</c:v>
                </c:pt>
                <c:pt idx="19">
                  <c:v>1</c:v>
                </c:pt>
              </c:numCache>
            </c:numRef>
          </c:xVal>
          <c:yVal>
            <c:numRef>
              <c:f>ORIGINAL_DATA!$AT$226:$AT$245</c:f>
              <c:numCache>
                <c:formatCode>General</c:formatCode>
                <c:ptCount val="20"/>
                <c:pt idx="0">
                  <c:v>1</c:v>
                </c:pt>
                <c:pt idx="1">
                  <c:v>-1</c:v>
                </c:pt>
                <c:pt idx="2">
                  <c:v>1</c:v>
                </c:pt>
                <c:pt idx="3">
                  <c:v>2</c:v>
                </c:pt>
                <c:pt idx="4">
                  <c:v>3</c:v>
                </c:pt>
                <c:pt idx="5">
                  <c:v>0</c:v>
                </c:pt>
                <c:pt idx="6">
                  <c:v>0</c:v>
                </c:pt>
                <c:pt idx="7">
                  <c:v>0</c:v>
                </c:pt>
                <c:pt idx="8">
                  <c:v>0</c:v>
                </c:pt>
                <c:pt idx="9">
                  <c:v>0</c:v>
                </c:pt>
                <c:pt idx="10">
                  <c:v>-3</c:v>
                </c:pt>
                <c:pt idx="11">
                  <c:v>0</c:v>
                </c:pt>
                <c:pt idx="12">
                  <c:v>0</c:v>
                </c:pt>
                <c:pt idx="13">
                  <c:v>1</c:v>
                </c:pt>
                <c:pt idx="14">
                  <c:v>-3</c:v>
                </c:pt>
                <c:pt idx="15">
                  <c:v>1</c:v>
                </c:pt>
                <c:pt idx="16">
                  <c:v>0</c:v>
                </c:pt>
                <c:pt idx="17">
                  <c:v>0</c:v>
                </c:pt>
                <c:pt idx="18">
                  <c:v>0</c:v>
                </c:pt>
                <c:pt idx="19">
                  <c:v>2</c:v>
                </c:pt>
              </c:numCache>
            </c:numRef>
          </c:yVal>
          <c:smooth val="0"/>
          <c:extLst>
            <c:ext xmlns:c16="http://schemas.microsoft.com/office/drawing/2014/chart" uri="{C3380CC4-5D6E-409C-BE32-E72D297353CC}">
              <c16:uniqueId val="{00000000-83C6-4DC6-80E1-805014757623}"/>
            </c:ext>
          </c:extLst>
        </c:ser>
        <c:dLbls>
          <c:showLegendKey val="0"/>
          <c:showVal val="0"/>
          <c:showCatName val="0"/>
          <c:showSerName val="0"/>
          <c:showPercent val="0"/>
          <c:showBubbleSize val="0"/>
        </c:dLbls>
        <c:axId val="441497472"/>
        <c:axId val="441507840"/>
      </c:scatterChart>
      <c:valAx>
        <c:axId val="441497472"/>
        <c:scaling>
          <c:orientation val="minMax"/>
          <c:max val="3"/>
          <c:min val="-3"/>
        </c:scaling>
        <c:delete val="0"/>
        <c:axPos val="b"/>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en-US"/>
          </a:p>
        </c:txPr>
        <c:crossAx val="441507840"/>
        <c:crosses val="autoZero"/>
        <c:crossBetween val="midCat"/>
      </c:valAx>
      <c:valAx>
        <c:axId val="441507840"/>
        <c:scaling>
          <c:orientation val="minMax"/>
          <c:max val="3"/>
          <c:min val="-3"/>
        </c:scaling>
        <c:delete val="0"/>
        <c:axPos val="l"/>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en-US"/>
          </a:p>
        </c:txPr>
        <c:crossAx val="441497472"/>
        <c:crosses val="autoZero"/>
        <c:crossBetween val="midCat"/>
      </c:valAx>
      <c:spPr>
        <a:noFill/>
        <a:ln>
          <a:noFill/>
        </a:ln>
      </c:spPr>
    </c:plotArea>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200" b="0" strike="noStrike" spc="-1">
                <a:solidFill>
                  <a:srgbClr val="000000"/>
                </a:solidFill>
                <a:uFill>
                  <a:solidFill>
                    <a:srgbClr val="FFFFFF"/>
                  </a:solidFill>
                </a:uFill>
                <a:latin typeface="Calibri"/>
              </a:defRPr>
            </a:pPr>
            <a:r>
              <a:rPr lang="pt-BR" sz="1200" b="0" strike="noStrike" spc="-1">
                <a:solidFill>
                  <a:srgbClr val="000000"/>
                </a:solidFill>
                <a:uFill>
                  <a:solidFill>
                    <a:srgbClr val="FFFFFF"/>
                  </a:solidFill>
                </a:uFill>
                <a:latin typeface="Calibri"/>
              </a:rPr>
              <a:t>SAM Whatsapp e Mesenger</a:t>
            </a:r>
          </a:p>
        </c:rich>
      </c:tx>
      <c:overlay val="0"/>
    </c:title>
    <c:autoTitleDeleted val="0"/>
    <c:plotArea>
      <c:layout/>
      <c:barChart>
        <c:barDir val="col"/>
        <c:grouping val="clustered"/>
        <c:varyColors val="0"/>
        <c:ser>
          <c:idx val="0"/>
          <c:order val="0"/>
          <c:tx>
            <c:strRef>
              <c:f>ORIGINAL_DATA!$BA$28</c:f>
              <c:strCache>
                <c:ptCount val="1"/>
                <c:pt idx="0">
                  <c:v>WhatsApp - Valência</c:v>
                </c:pt>
              </c:strCache>
            </c:strRef>
          </c:tx>
          <c:spPr>
            <a:solidFill>
              <a:srgbClr val="92D050"/>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ORIGINAL_DATA!$BA$29:$BA$35</c:f>
              <c:numCache>
                <c:formatCode>General</c:formatCode>
                <c:ptCount val="7"/>
                <c:pt idx="0">
                  <c:v>0</c:v>
                </c:pt>
                <c:pt idx="1">
                  <c:v>0</c:v>
                </c:pt>
                <c:pt idx="2">
                  <c:v>1</c:v>
                </c:pt>
                <c:pt idx="3">
                  <c:v>4</c:v>
                </c:pt>
                <c:pt idx="4">
                  <c:v>5</c:v>
                </c:pt>
                <c:pt idx="5">
                  <c:v>5</c:v>
                </c:pt>
                <c:pt idx="6">
                  <c:v>5</c:v>
                </c:pt>
              </c:numCache>
            </c:numRef>
          </c:val>
          <c:extLst>
            <c:ext xmlns:c16="http://schemas.microsoft.com/office/drawing/2014/chart" uri="{C3380CC4-5D6E-409C-BE32-E72D297353CC}">
              <c16:uniqueId val="{00000000-E147-4E2D-9DB4-DD6CB6263BAB}"/>
            </c:ext>
          </c:extLst>
        </c:ser>
        <c:ser>
          <c:idx val="1"/>
          <c:order val="1"/>
          <c:tx>
            <c:strRef>
              <c:f>ORIGINAL_DATA!$BB$28</c:f>
              <c:strCache>
                <c:ptCount val="1"/>
                <c:pt idx="0">
                  <c:v>Messenger  - Valência </c:v>
                </c:pt>
              </c:strCache>
            </c:strRef>
          </c:tx>
          <c:spPr>
            <a:solidFill>
              <a:srgbClr val="558ED5"/>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ORIGINAL_DATA!$BB$29:$BB$35</c:f>
              <c:numCache>
                <c:formatCode>General</c:formatCode>
                <c:ptCount val="7"/>
                <c:pt idx="0">
                  <c:v>2</c:v>
                </c:pt>
                <c:pt idx="1">
                  <c:v>0</c:v>
                </c:pt>
                <c:pt idx="2">
                  <c:v>1</c:v>
                </c:pt>
                <c:pt idx="3">
                  <c:v>10</c:v>
                </c:pt>
                <c:pt idx="4">
                  <c:v>4</c:v>
                </c:pt>
                <c:pt idx="5">
                  <c:v>2</c:v>
                </c:pt>
                <c:pt idx="6">
                  <c:v>1</c:v>
                </c:pt>
              </c:numCache>
            </c:numRef>
          </c:val>
          <c:extLst>
            <c:ext xmlns:c16="http://schemas.microsoft.com/office/drawing/2014/chart" uri="{C3380CC4-5D6E-409C-BE32-E72D297353CC}">
              <c16:uniqueId val="{00000001-E147-4E2D-9DB4-DD6CB6263BAB}"/>
            </c:ext>
          </c:extLst>
        </c:ser>
        <c:ser>
          <c:idx val="2"/>
          <c:order val="2"/>
          <c:tx>
            <c:strRef>
              <c:f>ORIGINAL_DATA!$BD$28</c:f>
              <c:strCache>
                <c:ptCount val="1"/>
                <c:pt idx="0">
                  <c:v>WhatsApp - Intensidade</c:v>
                </c:pt>
              </c:strCache>
            </c:strRef>
          </c:tx>
          <c:spPr>
            <a:solidFill>
              <a:srgbClr val="C3D69B"/>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ORIGINAL_DATA!$BD$29:$BD$35</c:f>
              <c:numCache>
                <c:formatCode>General</c:formatCode>
                <c:ptCount val="7"/>
                <c:pt idx="0">
                  <c:v>5</c:v>
                </c:pt>
                <c:pt idx="1">
                  <c:v>0</c:v>
                </c:pt>
                <c:pt idx="2">
                  <c:v>2</c:v>
                </c:pt>
                <c:pt idx="3">
                  <c:v>3</c:v>
                </c:pt>
                <c:pt idx="4">
                  <c:v>5</c:v>
                </c:pt>
                <c:pt idx="5">
                  <c:v>4</c:v>
                </c:pt>
                <c:pt idx="6">
                  <c:v>1</c:v>
                </c:pt>
              </c:numCache>
            </c:numRef>
          </c:val>
          <c:extLst>
            <c:ext xmlns:c16="http://schemas.microsoft.com/office/drawing/2014/chart" uri="{C3380CC4-5D6E-409C-BE32-E72D297353CC}">
              <c16:uniqueId val="{00000002-E147-4E2D-9DB4-DD6CB6263BAB}"/>
            </c:ext>
          </c:extLst>
        </c:ser>
        <c:ser>
          <c:idx val="3"/>
          <c:order val="3"/>
          <c:tx>
            <c:strRef>
              <c:f>ORIGINAL_DATA!$BE$28</c:f>
              <c:strCache>
                <c:ptCount val="1"/>
                <c:pt idx="0">
                  <c:v>Messenger  - Intensidade</c:v>
                </c:pt>
              </c:strCache>
            </c:strRef>
          </c:tx>
          <c:spPr>
            <a:solidFill>
              <a:srgbClr val="95B3D7"/>
            </a:solidFill>
            <a:ln w="9360">
              <a:noFill/>
            </a:ln>
          </c:spPr>
          <c:invertIfNegative val="0"/>
          <c:dLbls>
            <c:spPr>
              <a:noFill/>
              <a:ln>
                <a:noFill/>
              </a:ln>
              <a:effectLst/>
            </c:sp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ORIGINAL_DATA!$BE$29:$BE$35</c:f>
              <c:numCache>
                <c:formatCode>General</c:formatCode>
                <c:ptCount val="7"/>
                <c:pt idx="0">
                  <c:v>5</c:v>
                </c:pt>
                <c:pt idx="1">
                  <c:v>0</c:v>
                </c:pt>
                <c:pt idx="2">
                  <c:v>4</c:v>
                </c:pt>
                <c:pt idx="3">
                  <c:v>6</c:v>
                </c:pt>
                <c:pt idx="4">
                  <c:v>4</c:v>
                </c:pt>
                <c:pt idx="5">
                  <c:v>1</c:v>
                </c:pt>
                <c:pt idx="6">
                  <c:v>0</c:v>
                </c:pt>
              </c:numCache>
            </c:numRef>
          </c:val>
          <c:extLst>
            <c:ext xmlns:c16="http://schemas.microsoft.com/office/drawing/2014/chart" uri="{C3380CC4-5D6E-409C-BE32-E72D297353CC}">
              <c16:uniqueId val="{00000003-E147-4E2D-9DB4-DD6CB6263BAB}"/>
            </c:ext>
          </c:extLst>
        </c:ser>
        <c:dLbls>
          <c:showLegendKey val="0"/>
          <c:showVal val="0"/>
          <c:showCatName val="0"/>
          <c:showSerName val="0"/>
          <c:showPercent val="0"/>
          <c:showBubbleSize val="0"/>
        </c:dLbls>
        <c:gapWidth val="65"/>
        <c:axId val="440818688"/>
        <c:axId val="440845056"/>
      </c:barChart>
      <c:catAx>
        <c:axId val="440818688"/>
        <c:scaling>
          <c:orientation val="minMax"/>
        </c:scaling>
        <c:delete val="0"/>
        <c:axPos val="b"/>
        <c:numFmt formatCode="General" sourceLinked="1"/>
        <c:majorTickMark val="none"/>
        <c:minorTickMark val="none"/>
        <c:tickLblPos val="nextTo"/>
        <c:spPr>
          <a:ln w="19080">
            <a:solidFill>
              <a:srgbClr val="404040"/>
            </a:solidFill>
            <a:round/>
          </a:ln>
        </c:spPr>
        <c:txPr>
          <a:bodyPr/>
          <a:lstStyle/>
          <a:p>
            <a:pPr>
              <a:defRPr sz="1000" b="0" strike="noStrike" spc="-1">
                <a:solidFill>
                  <a:srgbClr val="000000"/>
                </a:solidFill>
                <a:uFill>
                  <a:solidFill>
                    <a:srgbClr val="FFFFFF"/>
                  </a:solidFill>
                </a:uFill>
                <a:latin typeface="Calibri"/>
              </a:defRPr>
            </a:pPr>
            <a:endParaRPr lang="en-US"/>
          </a:p>
        </c:txPr>
        <c:crossAx val="440845056"/>
        <c:crosses val="autoZero"/>
        <c:auto val="1"/>
        <c:lblAlgn val="ctr"/>
        <c:lblOffset val="100"/>
        <c:noMultiLvlLbl val="0"/>
      </c:catAx>
      <c:valAx>
        <c:axId val="440845056"/>
        <c:scaling>
          <c:orientation val="minMax"/>
        </c:scaling>
        <c:delete val="1"/>
        <c:axPos val="l"/>
        <c:majorGridlines>
          <c:spPr>
            <a:ln w="9360">
              <a:solidFill>
                <a:srgbClr val="BFBFBF"/>
              </a:solidFill>
              <a:round/>
            </a:ln>
          </c:spPr>
        </c:majorGridlines>
        <c:numFmt formatCode="General" sourceLinked="0"/>
        <c:majorTickMark val="none"/>
        <c:minorTickMark val="none"/>
        <c:tickLblPos val="none"/>
        <c:crossAx val="440818688"/>
        <c:crosses val="autoZero"/>
        <c:crossBetween val="between"/>
      </c:valAx>
      <c:spPr>
        <a:noFill/>
        <a:ln>
          <a:noFill/>
        </a:ln>
      </c:spPr>
    </c:plotArea>
    <c:legend>
      <c:legendPos val="b"/>
      <c:overlay val="0"/>
      <c:spPr>
        <a:solidFill>
          <a:srgbClr val="F2F2F2">
            <a:alpha val="39000"/>
          </a:srgbClr>
        </a:solidFill>
        <a:ln>
          <a:noFill/>
        </a:ln>
      </c:spPr>
    </c:legend>
    <c:plotVisOnly val="1"/>
    <c:dispBlanksAs val="gap"/>
    <c:showDLblsOverMax val="0"/>
  </c:chart>
  <c:spPr>
    <a:solidFill>
      <a:srgbClr val="FFFFFF"/>
    </a:solidFill>
    <a:ln w="9360">
      <a:solidFill>
        <a:srgbClr val="BFBFBF"/>
      </a:solidFill>
      <a:round/>
    </a:ln>
  </c:spPr>
  <c:printSettings>
    <c:headerFooter/>
    <c:pageMargins b="0.78740157499999996" l="0.511811024" r="0.511811024" t="0.78740157499999996" header="0.31496062000000058" footer="0.31496062000000058"/>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400" b="0" strike="noStrike" spc="-1">
                <a:solidFill>
                  <a:srgbClr val="595959"/>
                </a:solidFill>
                <a:uFill>
                  <a:solidFill>
                    <a:srgbClr val="FFFFFF"/>
                  </a:solidFill>
                </a:uFill>
                <a:latin typeface="Calibri"/>
              </a:defRPr>
            </a:pPr>
            <a:r>
              <a:rPr lang="pt-BR" sz="1400" b="0" strike="noStrike" spc="-1">
                <a:solidFill>
                  <a:srgbClr val="595959"/>
                </a:solidFill>
                <a:uFill>
                  <a:solidFill>
                    <a:srgbClr val="FFFFFF"/>
                  </a:solidFill>
                </a:uFill>
                <a:latin typeface="Calibri"/>
              </a:rPr>
              <a:t>Regressão do SAM Valência Whatsapp (x) com IRAP trial-types do Whatsapp médios (y)</a:t>
            </a:r>
          </a:p>
        </c:rich>
      </c:tx>
      <c:overlay val="0"/>
    </c:title>
    <c:autoTitleDeleted val="0"/>
    <c:plotArea>
      <c:layout/>
      <c:scatterChart>
        <c:scatterStyle val="lineMarker"/>
        <c:varyColors val="0"/>
        <c:ser>
          <c:idx val="0"/>
          <c:order val="0"/>
          <c:spPr>
            <a:ln w="28440">
              <a:noFill/>
            </a:ln>
          </c:spPr>
          <c:marker>
            <c:symbol val="circle"/>
            <c:size val="5"/>
            <c:spPr>
              <a:solidFill>
                <a:srgbClr val="4F81BD"/>
              </a:solidFill>
            </c:spPr>
          </c:marker>
          <c:trendline>
            <c:spPr>
              <a:ln w="19080">
                <a:solidFill>
                  <a:srgbClr val="4F81BD"/>
                </a:solidFill>
                <a:round/>
              </a:ln>
            </c:spPr>
            <c:trendlineType val="linear"/>
            <c:dispRSqr val="0"/>
            <c:dispEq val="0"/>
          </c:trendline>
          <c:trendline>
            <c:spPr>
              <a:ln w="19080">
                <a:solidFill>
                  <a:srgbClr val="4F81BD"/>
                </a:solidFill>
                <a:round/>
              </a:ln>
            </c:spPr>
            <c:trendlineType val="linear"/>
            <c:dispRSqr val="1"/>
            <c:dispEq val="1"/>
            <c:trendlineLbl>
              <c:numFmt formatCode="General" sourceLinked="0"/>
            </c:trendlineLbl>
          </c:trendline>
          <c:xVal>
            <c:numRef>
              <c:f>ORIGINAL_DATA!$BS$74:$BS$90</c:f>
              <c:numCache>
                <c:formatCode>General</c:formatCode>
                <c:ptCount val="17"/>
                <c:pt idx="0">
                  <c:v>2</c:v>
                </c:pt>
                <c:pt idx="1">
                  <c:v>2</c:v>
                </c:pt>
                <c:pt idx="2">
                  <c:v>3</c:v>
                </c:pt>
                <c:pt idx="3">
                  <c:v>-1</c:v>
                </c:pt>
                <c:pt idx="4">
                  <c:v>1</c:v>
                </c:pt>
                <c:pt idx="5">
                  <c:v>1</c:v>
                </c:pt>
                <c:pt idx="6">
                  <c:v>0</c:v>
                </c:pt>
                <c:pt idx="7">
                  <c:v>1</c:v>
                </c:pt>
                <c:pt idx="8">
                  <c:v>0</c:v>
                </c:pt>
                <c:pt idx="9">
                  <c:v>2</c:v>
                </c:pt>
                <c:pt idx="10">
                  <c:v>0</c:v>
                </c:pt>
                <c:pt idx="11">
                  <c:v>2</c:v>
                </c:pt>
                <c:pt idx="12">
                  <c:v>0</c:v>
                </c:pt>
                <c:pt idx="13">
                  <c:v>3</c:v>
                </c:pt>
                <c:pt idx="14">
                  <c:v>1</c:v>
                </c:pt>
                <c:pt idx="15">
                  <c:v>1</c:v>
                </c:pt>
                <c:pt idx="16">
                  <c:v>3</c:v>
                </c:pt>
              </c:numCache>
            </c:numRef>
          </c:xVal>
          <c:yVal>
            <c:numRef>
              <c:f>ORIGINAL_DATA!$BT$74:$BT$90</c:f>
              <c:numCache>
                <c:formatCode>General</c:formatCode>
                <c:ptCount val="17"/>
                <c:pt idx="0">
                  <c:v>0.54603519238124343</c:v>
                </c:pt>
                <c:pt idx="1">
                  <c:v>0.3761814541801915</c:v>
                </c:pt>
                <c:pt idx="2">
                  <c:v>0.26679245419827802</c:v>
                </c:pt>
                <c:pt idx="3">
                  <c:v>-4.1660563396446505E-2</c:v>
                </c:pt>
                <c:pt idx="4">
                  <c:v>0.51677753244890345</c:v>
                </c:pt>
                <c:pt idx="5">
                  <c:v>0.4450363802002027</c:v>
                </c:pt>
                <c:pt idx="6">
                  <c:v>0.55659221314311247</c:v>
                </c:pt>
                <c:pt idx="7">
                  <c:v>0.18859418935220049</c:v>
                </c:pt>
                <c:pt idx="8">
                  <c:v>0.36381289746494888</c:v>
                </c:pt>
                <c:pt idx="9">
                  <c:v>0.62030381671855395</c:v>
                </c:pt>
                <c:pt idx="10">
                  <c:v>0.4122902374194225</c:v>
                </c:pt>
                <c:pt idx="11">
                  <c:v>0.53198243811961654</c:v>
                </c:pt>
                <c:pt idx="12">
                  <c:v>6.0765486700438021E-2</c:v>
                </c:pt>
                <c:pt idx="13">
                  <c:v>0.60162651240597098</c:v>
                </c:pt>
                <c:pt idx="14">
                  <c:v>0.14946693824078902</c:v>
                </c:pt>
                <c:pt idx="15">
                  <c:v>0.27289515295235223</c:v>
                </c:pt>
                <c:pt idx="16">
                  <c:v>1.0193665971928025</c:v>
                </c:pt>
              </c:numCache>
            </c:numRef>
          </c:yVal>
          <c:smooth val="0"/>
          <c:extLst>
            <c:ext xmlns:c16="http://schemas.microsoft.com/office/drawing/2014/chart" uri="{C3380CC4-5D6E-409C-BE32-E72D297353CC}">
              <c16:uniqueId val="{00000002-2ECE-4394-9045-19952262484D}"/>
            </c:ext>
          </c:extLst>
        </c:ser>
        <c:dLbls>
          <c:showLegendKey val="0"/>
          <c:showVal val="0"/>
          <c:showCatName val="0"/>
          <c:showSerName val="0"/>
          <c:showPercent val="0"/>
          <c:showBubbleSize val="0"/>
        </c:dLbls>
        <c:axId val="441599872"/>
        <c:axId val="441601408"/>
      </c:scatterChart>
      <c:valAx>
        <c:axId val="441599872"/>
        <c:scaling>
          <c:orientation val="minMax"/>
          <c:max val="3"/>
          <c:min val="-3"/>
        </c:scaling>
        <c:delete val="0"/>
        <c:axPos val="b"/>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en-US"/>
          </a:p>
        </c:txPr>
        <c:crossAx val="441601408"/>
        <c:crosses val="autoZero"/>
        <c:crossBetween val="midCat"/>
      </c:valAx>
      <c:valAx>
        <c:axId val="441601408"/>
        <c:scaling>
          <c:orientation val="minMax"/>
          <c:max val="1.5"/>
          <c:min val="-0.4"/>
        </c:scaling>
        <c:delete val="0"/>
        <c:axPos val="l"/>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en-US"/>
          </a:p>
        </c:txPr>
        <c:crossAx val="441599872"/>
        <c:crosses val="autoZero"/>
        <c:crossBetween val="midCat"/>
      </c:valAx>
      <c:spPr>
        <a:noFill/>
        <a:ln>
          <a:noFill/>
        </a:ln>
      </c:spPr>
    </c:plotArea>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400" b="0" strike="noStrike" spc="-1">
                <a:solidFill>
                  <a:srgbClr val="595959"/>
                </a:solidFill>
                <a:uFill>
                  <a:solidFill>
                    <a:srgbClr val="FFFFFF"/>
                  </a:solidFill>
                </a:uFill>
                <a:latin typeface="Calibri"/>
              </a:defRPr>
            </a:pPr>
            <a:r>
              <a:rPr lang="pt-BR" sz="1400" b="0" strike="noStrike" spc="-1">
                <a:solidFill>
                  <a:srgbClr val="595959"/>
                </a:solidFill>
                <a:uFill>
                  <a:solidFill>
                    <a:srgbClr val="FFFFFF"/>
                  </a:solidFill>
                </a:uFill>
                <a:latin typeface="Calibri"/>
              </a:rPr>
              <a:t>Regressão do SAM Valência Messenger (x) com IRAP trial-types do Messenger médios (y)</a:t>
            </a:r>
          </a:p>
        </c:rich>
      </c:tx>
      <c:overlay val="0"/>
    </c:title>
    <c:autoTitleDeleted val="0"/>
    <c:plotArea>
      <c:layout/>
      <c:scatterChart>
        <c:scatterStyle val="lineMarker"/>
        <c:varyColors val="0"/>
        <c:ser>
          <c:idx val="0"/>
          <c:order val="0"/>
          <c:spPr>
            <a:ln w="28440">
              <a:noFill/>
            </a:ln>
          </c:spPr>
          <c:marker>
            <c:symbol val="circle"/>
            <c:size val="5"/>
            <c:spPr>
              <a:solidFill>
                <a:srgbClr val="4F81BD"/>
              </a:solidFill>
            </c:spPr>
          </c:marker>
          <c:trendline>
            <c:spPr>
              <a:ln w="19080">
                <a:solidFill>
                  <a:srgbClr val="4F81BD"/>
                </a:solidFill>
                <a:round/>
              </a:ln>
            </c:spPr>
            <c:trendlineType val="linear"/>
            <c:dispRSqr val="1"/>
            <c:dispEq val="1"/>
            <c:trendlineLbl>
              <c:numFmt formatCode="General" sourceLinked="0"/>
            </c:trendlineLbl>
          </c:trendline>
          <c:xVal>
            <c:numRef>
              <c:f>ORIGINAL_DATA!$BS$101:$BS$117</c:f>
              <c:numCache>
                <c:formatCode>General</c:formatCode>
                <c:ptCount val="17"/>
                <c:pt idx="0">
                  <c:v>1</c:v>
                </c:pt>
                <c:pt idx="1">
                  <c:v>-1</c:v>
                </c:pt>
                <c:pt idx="2">
                  <c:v>1</c:v>
                </c:pt>
                <c:pt idx="3">
                  <c:v>2</c:v>
                </c:pt>
                <c:pt idx="4">
                  <c:v>0</c:v>
                </c:pt>
                <c:pt idx="5">
                  <c:v>0</c:v>
                </c:pt>
                <c:pt idx="6">
                  <c:v>0</c:v>
                </c:pt>
                <c:pt idx="7">
                  <c:v>0</c:v>
                </c:pt>
                <c:pt idx="8">
                  <c:v>-3</c:v>
                </c:pt>
                <c:pt idx="9">
                  <c:v>0</c:v>
                </c:pt>
                <c:pt idx="10">
                  <c:v>0</c:v>
                </c:pt>
                <c:pt idx="11">
                  <c:v>1</c:v>
                </c:pt>
                <c:pt idx="12">
                  <c:v>-3</c:v>
                </c:pt>
                <c:pt idx="13">
                  <c:v>1</c:v>
                </c:pt>
                <c:pt idx="14">
                  <c:v>0</c:v>
                </c:pt>
                <c:pt idx="15">
                  <c:v>0</c:v>
                </c:pt>
                <c:pt idx="16">
                  <c:v>0</c:v>
                </c:pt>
              </c:numCache>
            </c:numRef>
          </c:xVal>
          <c:yVal>
            <c:numRef>
              <c:f>ORIGINAL_DATA!$BT$101:$BT$117</c:f>
              <c:numCache>
                <c:formatCode>General</c:formatCode>
                <c:ptCount val="17"/>
                <c:pt idx="0">
                  <c:v>2.8106497704652397E-2</c:v>
                </c:pt>
                <c:pt idx="1">
                  <c:v>-0.18976023551464549</c:v>
                </c:pt>
                <c:pt idx="2">
                  <c:v>-0.19931530899200323</c:v>
                </c:pt>
                <c:pt idx="3">
                  <c:v>3.2423743523582599E-2</c:v>
                </c:pt>
                <c:pt idx="4">
                  <c:v>-0.19678118794185975</c:v>
                </c:pt>
                <c:pt idx="5">
                  <c:v>7.7008717415560202E-2</c:v>
                </c:pt>
                <c:pt idx="6">
                  <c:v>-0.20660696606527851</c:v>
                </c:pt>
                <c:pt idx="7">
                  <c:v>0.28330450889738096</c:v>
                </c:pt>
                <c:pt idx="8">
                  <c:v>-0.35041646327196252</c:v>
                </c:pt>
                <c:pt idx="9">
                  <c:v>-1.9776868546181492E-2</c:v>
                </c:pt>
                <c:pt idx="10">
                  <c:v>-0.13814637965170701</c:v>
                </c:pt>
                <c:pt idx="11">
                  <c:v>-9.9193526193149695E-2</c:v>
                </c:pt>
                <c:pt idx="12">
                  <c:v>0.48897311847672248</c:v>
                </c:pt>
                <c:pt idx="13">
                  <c:v>-5.1399709901852199E-2</c:v>
                </c:pt>
                <c:pt idx="14">
                  <c:v>-0.26203343787893657</c:v>
                </c:pt>
                <c:pt idx="15">
                  <c:v>9.9283793298382855E-2</c:v>
                </c:pt>
                <c:pt idx="16">
                  <c:v>1.1148066566421005E-2</c:v>
                </c:pt>
              </c:numCache>
            </c:numRef>
          </c:yVal>
          <c:smooth val="0"/>
          <c:extLst>
            <c:ext xmlns:c16="http://schemas.microsoft.com/office/drawing/2014/chart" uri="{C3380CC4-5D6E-409C-BE32-E72D297353CC}">
              <c16:uniqueId val="{00000001-9849-432C-85A4-6CA365FDAD90}"/>
            </c:ext>
          </c:extLst>
        </c:ser>
        <c:dLbls>
          <c:showLegendKey val="0"/>
          <c:showVal val="0"/>
          <c:showCatName val="0"/>
          <c:showSerName val="0"/>
          <c:showPercent val="0"/>
          <c:showBubbleSize val="0"/>
        </c:dLbls>
        <c:axId val="441638272"/>
        <c:axId val="441644160"/>
      </c:scatterChart>
      <c:valAx>
        <c:axId val="441638272"/>
        <c:scaling>
          <c:orientation val="minMax"/>
          <c:min val="-3"/>
        </c:scaling>
        <c:delete val="0"/>
        <c:axPos val="b"/>
        <c:numFmt formatCode="General" sourceLinked="0"/>
        <c:majorTickMark val="none"/>
        <c:minorTickMark val="none"/>
        <c:tickLblPos val="nextTo"/>
        <c:spPr>
          <a:ln w="9360">
            <a:solidFill>
              <a:srgbClr val="BFBFBF"/>
            </a:solidFill>
            <a:round/>
          </a:ln>
        </c:spPr>
        <c:txPr>
          <a:bodyPr/>
          <a:lstStyle/>
          <a:p>
            <a:pPr>
              <a:defRPr sz="1000" b="0" strike="noStrike" spc="-1">
                <a:solidFill>
                  <a:srgbClr val="000000"/>
                </a:solidFill>
                <a:uFill>
                  <a:solidFill>
                    <a:srgbClr val="FFFFFF"/>
                  </a:solidFill>
                </a:uFill>
                <a:latin typeface="Calibri"/>
              </a:defRPr>
            </a:pPr>
            <a:endParaRPr lang="en-US"/>
          </a:p>
        </c:txPr>
        <c:crossAx val="441644160"/>
        <c:crosses val="autoZero"/>
        <c:crossBetween val="midCat"/>
      </c:valAx>
      <c:valAx>
        <c:axId val="441644160"/>
        <c:scaling>
          <c:orientation val="minMax"/>
          <c:max val="1.5"/>
          <c:min val="-0.4"/>
        </c:scaling>
        <c:delete val="0"/>
        <c:axPos val="l"/>
        <c:numFmt formatCode="General" sourceLinked="0"/>
        <c:majorTickMark val="none"/>
        <c:minorTickMark val="none"/>
        <c:tickLblPos val="nextTo"/>
        <c:spPr>
          <a:ln w="9360">
            <a:solidFill>
              <a:srgbClr val="BFBFBF"/>
            </a:solidFill>
            <a:round/>
          </a:ln>
        </c:spPr>
        <c:txPr>
          <a:bodyPr/>
          <a:lstStyle/>
          <a:p>
            <a:pPr>
              <a:defRPr sz="1000" b="0" strike="noStrike" spc="-1">
                <a:solidFill>
                  <a:srgbClr val="000000"/>
                </a:solidFill>
                <a:uFill>
                  <a:solidFill>
                    <a:srgbClr val="FFFFFF"/>
                  </a:solidFill>
                </a:uFill>
                <a:latin typeface="Calibri"/>
              </a:defRPr>
            </a:pPr>
            <a:endParaRPr lang="en-US"/>
          </a:p>
        </c:txPr>
        <c:crossAx val="441638272"/>
        <c:crosses val="autoZero"/>
        <c:crossBetween val="midCat"/>
      </c:valAx>
      <c:spPr>
        <a:noFill/>
        <a:ln>
          <a:noFill/>
        </a:ln>
      </c:spPr>
    </c:plotArea>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400" b="0" strike="noStrike" spc="-1">
                <a:solidFill>
                  <a:srgbClr val="595959"/>
                </a:solidFill>
                <a:uFill>
                  <a:solidFill>
                    <a:srgbClr val="FFFFFF"/>
                  </a:solidFill>
                </a:uFill>
                <a:latin typeface="Calibri"/>
              </a:defRPr>
            </a:pPr>
            <a:r>
              <a:rPr lang="pt-BR" sz="1400" b="0" strike="noStrike" spc="-1">
                <a:solidFill>
                  <a:srgbClr val="595959"/>
                </a:solidFill>
                <a:uFill>
                  <a:solidFill>
                    <a:srgbClr val="FFFFFF"/>
                  </a:solidFill>
                </a:uFill>
                <a:latin typeface="Calibri"/>
              </a:rPr>
              <a:t>SAM e Eyetracking (RT) Messenger</a:t>
            </a:r>
          </a:p>
        </c:rich>
      </c:tx>
      <c:overlay val="0"/>
    </c:title>
    <c:autoTitleDeleted val="0"/>
    <c:plotArea>
      <c:layout/>
      <c:scatterChart>
        <c:scatterStyle val="lineMarker"/>
        <c:varyColors val="0"/>
        <c:ser>
          <c:idx val="0"/>
          <c:order val="0"/>
          <c:spPr>
            <a:ln w="28440">
              <a:noFill/>
            </a:ln>
          </c:spPr>
          <c:marker>
            <c:symbol val="circle"/>
            <c:size val="5"/>
            <c:spPr>
              <a:solidFill>
                <a:srgbClr val="4F81BD"/>
              </a:solidFill>
            </c:spPr>
          </c:marker>
          <c:trendline>
            <c:spPr>
              <a:ln w="19080">
                <a:solidFill>
                  <a:srgbClr val="4F81BD"/>
                </a:solidFill>
                <a:round/>
              </a:ln>
            </c:spPr>
            <c:trendlineType val="linear"/>
            <c:dispRSqr val="1"/>
            <c:dispEq val="1"/>
            <c:trendlineLbl>
              <c:numFmt formatCode="General" sourceLinked="0"/>
            </c:trendlineLbl>
          </c:trendline>
          <c:xVal>
            <c:numRef>
              <c:f>ORIGINAL_DATA!$CZ$123:$CZ$139</c:f>
              <c:numCache>
                <c:formatCode>General</c:formatCode>
                <c:ptCount val="17"/>
                <c:pt idx="0">
                  <c:v>1</c:v>
                </c:pt>
                <c:pt idx="1">
                  <c:v>-1</c:v>
                </c:pt>
                <c:pt idx="2">
                  <c:v>1</c:v>
                </c:pt>
                <c:pt idx="3">
                  <c:v>2</c:v>
                </c:pt>
                <c:pt idx="4">
                  <c:v>0</c:v>
                </c:pt>
                <c:pt idx="5">
                  <c:v>0</c:v>
                </c:pt>
                <c:pt idx="6">
                  <c:v>0</c:v>
                </c:pt>
                <c:pt idx="7">
                  <c:v>0</c:v>
                </c:pt>
                <c:pt idx="8">
                  <c:v>-3</c:v>
                </c:pt>
                <c:pt idx="9">
                  <c:v>0</c:v>
                </c:pt>
                <c:pt idx="10">
                  <c:v>0</c:v>
                </c:pt>
                <c:pt idx="11">
                  <c:v>1</c:v>
                </c:pt>
                <c:pt idx="12">
                  <c:v>-3</c:v>
                </c:pt>
                <c:pt idx="13">
                  <c:v>1</c:v>
                </c:pt>
                <c:pt idx="14">
                  <c:v>0</c:v>
                </c:pt>
                <c:pt idx="15">
                  <c:v>0</c:v>
                </c:pt>
                <c:pt idx="16">
                  <c:v>0</c:v>
                </c:pt>
              </c:numCache>
            </c:numRef>
          </c:xVal>
          <c:yVal>
            <c:numRef>
              <c:f>ORIGINAL_DATA!$DA$123:$DA$139</c:f>
              <c:numCache>
                <c:formatCode>General</c:formatCode>
                <c:ptCount val="17"/>
                <c:pt idx="0">
                  <c:v>1498.5833333333301</c:v>
                </c:pt>
                <c:pt idx="1">
                  <c:v>1650.0416666666699</c:v>
                </c:pt>
                <c:pt idx="2">
                  <c:v>2709.125</c:v>
                </c:pt>
                <c:pt idx="3">
                  <c:v>2003.7083333333301</c:v>
                </c:pt>
                <c:pt idx="4">
                  <c:v>1995.625</c:v>
                </c:pt>
                <c:pt idx="5">
                  <c:v>2585.1666666666702</c:v>
                </c:pt>
                <c:pt idx="6">
                  <c:v>1765.0416666666699</c:v>
                </c:pt>
                <c:pt idx="7">
                  <c:v>2252.375</c:v>
                </c:pt>
                <c:pt idx="8">
                  <c:v>1723.625</c:v>
                </c:pt>
                <c:pt idx="9">
                  <c:v>1772.375</c:v>
                </c:pt>
                <c:pt idx="10">
                  <c:v>2052.4166666666702</c:v>
                </c:pt>
                <c:pt idx="11">
                  <c:v>1737.4166666666699</c:v>
                </c:pt>
                <c:pt idx="12">
                  <c:v>2098.2916666666702</c:v>
                </c:pt>
                <c:pt idx="13">
                  <c:v>2198.25</c:v>
                </c:pt>
                <c:pt idx="14">
                  <c:v>1841.5833333333301</c:v>
                </c:pt>
                <c:pt idx="15">
                  <c:v>2256.5833333333298</c:v>
                </c:pt>
                <c:pt idx="16">
                  <c:v>1948.3333333333301</c:v>
                </c:pt>
              </c:numCache>
            </c:numRef>
          </c:yVal>
          <c:smooth val="0"/>
          <c:extLst>
            <c:ext xmlns:c16="http://schemas.microsoft.com/office/drawing/2014/chart" uri="{C3380CC4-5D6E-409C-BE32-E72D297353CC}">
              <c16:uniqueId val="{00000001-1A7F-4576-B617-F06CC67DA4BC}"/>
            </c:ext>
          </c:extLst>
        </c:ser>
        <c:dLbls>
          <c:showLegendKey val="0"/>
          <c:showVal val="0"/>
          <c:showCatName val="0"/>
          <c:showSerName val="0"/>
          <c:showPercent val="0"/>
          <c:showBubbleSize val="0"/>
        </c:dLbls>
        <c:axId val="441681024"/>
        <c:axId val="441682560"/>
      </c:scatterChart>
      <c:valAx>
        <c:axId val="441681024"/>
        <c:scaling>
          <c:orientation val="minMax"/>
          <c:max val="3"/>
          <c:min val="-3"/>
        </c:scaling>
        <c:delete val="0"/>
        <c:axPos val="b"/>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en-US"/>
          </a:p>
        </c:txPr>
        <c:crossAx val="441682560"/>
        <c:crosses val="autoZero"/>
        <c:crossBetween val="midCat"/>
      </c:valAx>
      <c:valAx>
        <c:axId val="441682560"/>
        <c:scaling>
          <c:orientation val="minMax"/>
        </c:scaling>
        <c:delete val="0"/>
        <c:axPos val="l"/>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en-US"/>
          </a:p>
        </c:txPr>
        <c:crossAx val="441681024"/>
        <c:crosses val="autoZero"/>
        <c:crossBetween val="midCat"/>
      </c:valAx>
      <c:spPr>
        <a:noFill/>
        <a:ln>
          <a:noFill/>
        </a:ln>
      </c:spPr>
    </c:plotArea>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200" b="0" strike="noStrike" spc="-1">
                <a:solidFill>
                  <a:srgbClr val="000000"/>
                </a:solidFill>
                <a:uFill>
                  <a:solidFill>
                    <a:srgbClr val="FFFFFF"/>
                  </a:solidFill>
                </a:uFill>
                <a:latin typeface="Calibri"/>
              </a:defRPr>
            </a:pPr>
            <a:r>
              <a:rPr lang="pt-BR" sz="1200" b="0" strike="noStrike" spc="-1">
                <a:solidFill>
                  <a:srgbClr val="000000"/>
                </a:solidFill>
                <a:uFill>
                  <a:solidFill>
                    <a:srgbClr val="FFFFFF"/>
                  </a:solidFill>
                </a:uFill>
                <a:latin typeface="Calibri"/>
              </a:rPr>
              <a:t>SAM e Eyetracking (RT)  Whatsapp </a:t>
            </a:r>
          </a:p>
        </c:rich>
      </c:tx>
      <c:overlay val="0"/>
    </c:title>
    <c:autoTitleDeleted val="0"/>
    <c:plotArea>
      <c:layout/>
      <c:scatterChart>
        <c:scatterStyle val="lineMarker"/>
        <c:varyColors val="0"/>
        <c:ser>
          <c:idx val="0"/>
          <c:order val="0"/>
          <c:spPr>
            <a:ln w="28440">
              <a:noFill/>
            </a:ln>
          </c:spPr>
          <c:marker>
            <c:symbol val="circle"/>
            <c:size val="5"/>
            <c:spPr>
              <a:solidFill>
                <a:srgbClr val="4F81BD"/>
              </a:solidFill>
            </c:spPr>
          </c:marker>
          <c:trendline>
            <c:spPr>
              <a:ln w="19080">
                <a:solidFill>
                  <a:srgbClr val="4F81BD"/>
                </a:solidFill>
                <a:round/>
              </a:ln>
            </c:spPr>
            <c:trendlineType val="linear"/>
            <c:dispRSqr val="1"/>
            <c:dispEq val="1"/>
            <c:trendlineLbl>
              <c:numFmt formatCode="General" sourceLinked="0"/>
            </c:trendlineLbl>
          </c:trendline>
          <c:xVal>
            <c:numRef>
              <c:f>ORIGINAL_DATA!$CZ$60:$CZ$76</c:f>
              <c:numCache>
                <c:formatCode>General</c:formatCode>
                <c:ptCount val="17"/>
                <c:pt idx="0">
                  <c:v>2</c:v>
                </c:pt>
                <c:pt idx="1">
                  <c:v>2</c:v>
                </c:pt>
                <c:pt idx="2">
                  <c:v>3</c:v>
                </c:pt>
                <c:pt idx="3">
                  <c:v>-1</c:v>
                </c:pt>
                <c:pt idx="4">
                  <c:v>1</c:v>
                </c:pt>
                <c:pt idx="5">
                  <c:v>1</c:v>
                </c:pt>
                <c:pt idx="6">
                  <c:v>0</c:v>
                </c:pt>
                <c:pt idx="7">
                  <c:v>1</c:v>
                </c:pt>
                <c:pt idx="8">
                  <c:v>0</c:v>
                </c:pt>
                <c:pt idx="9">
                  <c:v>2</c:v>
                </c:pt>
                <c:pt idx="10">
                  <c:v>0</c:v>
                </c:pt>
                <c:pt idx="11">
                  <c:v>2</c:v>
                </c:pt>
                <c:pt idx="12">
                  <c:v>0</c:v>
                </c:pt>
                <c:pt idx="13">
                  <c:v>3</c:v>
                </c:pt>
                <c:pt idx="14">
                  <c:v>1</c:v>
                </c:pt>
                <c:pt idx="15">
                  <c:v>1</c:v>
                </c:pt>
                <c:pt idx="16">
                  <c:v>3</c:v>
                </c:pt>
              </c:numCache>
            </c:numRef>
          </c:xVal>
          <c:yVal>
            <c:numRef>
              <c:f>ORIGINAL_DATA!$DA$60:$DA$76</c:f>
              <c:numCache>
                <c:formatCode>General</c:formatCode>
                <c:ptCount val="17"/>
                <c:pt idx="0">
                  <c:v>1451.4166666666699</c:v>
                </c:pt>
                <c:pt idx="1">
                  <c:v>1631.875</c:v>
                </c:pt>
                <c:pt idx="2">
                  <c:v>2371.5833333333298</c:v>
                </c:pt>
                <c:pt idx="3">
                  <c:v>2031.7083333333301</c:v>
                </c:pt>
                <c:pt idx="4">
                  <c:v>1555.6666666666699</c:v>
                </c:pt>
                <c:pt idx="5">
                  <c:v>1624.9166666666699</c:v>
                </c:pt>
                <c:pt idx="6">
                  <c:v>1543.25</c:v>
                </c:pt>
                <c:pt idx="7">
                  <c:v>1665.5833333333301</c:v>
                </c:pt>
                <c:pt idx="8">
                  <c:v>2145.5416666666702</c:v>
                </c:pt>
                <c:pt idx="9">
                  <c:v>1439.2083333333301</c:v>
                </c:pt>
                <c:pt idx="10">
                  <c:v>1741.0416666666699</c:v>
                </c:pt>
                <c:pt idx="11">
                  <c:v>1680.4583333333301</c:v>
                </c:pt>
                <c:pt idx="12">
                  <c:v>1659.75</c:v>
                </c:pt>
                <c:pt idx="13">
                  <c:v>2246.75</c:v>
                </c:pt>
                <c:pt idx="14">
                  <c:v>1811.2083333333301</c:v>
                </c:pt>
                <c:pt idx="15">
                  <c:v>1920.5416666666699</c:v>
                </c:pt>
                <c:pt idx="16">
                  <c:v>1634.0833333333301</c:v>
                </c:pt>
              </c:numCache>
            </c:numRef>
          </c:yVal>
          <c:smooth val="0"/>
          <c:extLst>
            <c:ext xmlns:c16="http://schemas.microsoft.com/office/drawing/2014/chart" uri="{C3380CC4-5D6E-409C-BE32-E72D297353CC}">
              <c16:uniqueId val="{00000001-63B6-4537-BD6B-580C5BF7F5C6}"/>
            </c:ext>
          </c:extLst>
        </c:ser>
        <c:dLbls>
          <c:showLegendKey val="0"/>
          <c:showVal val="0"/>
          <c:showCatName val="0"/>
          <c:showSerName val="0"/>
          <c:showPercent val="0"/>
          <c:showBubbleSize val="0"/>
        </c:dLbls>
        <c:axId val="441698944"/>
        <c:axId val="441708928"/>
      </c:scatterChart>
      <c:valAx>
        <c:axId val="441698944"/>
        <c:scaling>
          <c:orientation val="minMax"/>
          <c:max val="3"/>
          <c:min val="-3"/>
        </c:scaling>
        <c:delete val="0"/>
        <c:axPos val="b"/>
        <c:numFmt formatCode="General" sourceLinked="0"/>
        <c:majorTickMark val="none"/>
        <c:minorTickMark val="none"/>
        <c:tickLblPos val="nextTo"/>
        <c:spPr>
          <a:ln w="9360">
            <a:solidFill>
              <a:srgbClr val="BFBFBF"/>
            </a:solidFill>
            <a:round/>
          </a:ln>
        </c:spPr>
        <c:txPr>
          <a:bodyPr/>
          <a:lstStyle/>
          <a:p>
            <a:pPr>
              <a:defRPr sz="1000" b="0" strike="noStrike" spc="-1">
                <a:solidFill>
                  <a:srgbClr val="000000"/>
                </a:solidFill>
                <a:uFill>
                  <a:solidFill>
                    <a:srgbClr val="FFFFFF"/>
                  </a:solidFill>
                </a:uFill>
                <a:latin typeface="Calibri"/>
              </a:defRPr>
            </a:pPr>
            <a:endParaRPr lang="en-US"/>
          </a:p>
        </c:txPr>
        <c:crossAx val="441708928"/>
        <c:crosses val="autoZero"/>
        <c:crossBetween val="midCat"/>
      </c:valAx>
      <c:valAx>
        <c:axId val="441708928"/>
        <c:scaling>
          <c:orientation val="minMax"/>
        </c:scaling>
        <c:delete val="0"/>
        <c:axPos val="l"/>
        <c:numFmt formatCode="General" sourceLinked="0"/>
        <c:majorTickMark val="none"/>
        <c:minorTickMark val="none"/>
        <c:tickLblPos val="nextTo"/>
        <c:spPr>
          <a:ln w="9360">
            <a:solidFill>
              <a:srgbClr val="BFBFBF"/>
            </a:solidFill>
            <a:round/>
          </a:ln>
        </c:spPr>
        <c:txPr>
          <a:bodyPr/>
          <a:lstStyle/>
          <a:p>
            <a:pPr>
              <a:defRPr sz="1000" b="0" strike="noStrike" spc="-1">
                <a:solidFill>
                  <a:srgbClr val="000000"/>
                </a:solidFill>
                <a:uFill>
                  <a:solidFill>
                    <a:srgbClr val="FFFFFF"/>
                  </a:solidFill>
                </a:uFill>
                <a:latin typeface="Calibri"/>
              </a:defRPr>
            </a:pPr>
            <a:endParaRPr lang="en-US"/>
          </a:p>
        </c:txPr>
        <c:crossAx val="441698944"/>
        <c:crosses val="autoZero"/>
        <c:crossBetween val="midCat"/>
      </c:valAx>
      <c:spPr>
        <a:noFill/>
        <a:ln>
          <a:noFill/>
        </a:ln>
      </c:spPr>
    </c:plotArea>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DISPERSÃO: LIKERT WSP x ET WSP</a:t>
            </a:r>
          </a:p>
        </c:rich>
      </c:tx>
      <c:overlay val="0"/>
    </c:title>
    <c:autoTitleDeleted val="0"/>
    <c:plotArea>
      <c:layout/>
      <c:scatterChart>
        <c:scatterStyle val="lineMarker"/>
        <c:varyColors val="0"/>
        <c:ser>
          <c:idx val="0"/>
          <c:order val="0"/>
          <c:tx>
            <c:strRef>
              <c:f>ORIGINAL_DATA!$AL$33</c:f>
              <c:strCache>
                <c:ptCount val="1"/>
                <c:pt idx="0">
                  <c:v>Wapp (t)</c:v>
                </c:pt>
              </c:strCache>
            </c:strRef>
          </c:tx>
          <c:spPr>
            <a:ln w="28575">
              <a:noFill/>
            </a:ln>
          </c:spPr>
          <c:trendline>
            <c:trendlineType val="linear"/>
            <c:dispRSqr val="1"/>
            <c:dispEq val="1"/>
            <c:trendlineLbl>
              <c:layout>
                <c:manualLayout>
                  <c:x val="-0.10182185264548912"/>
                  <c:y val="-0.32336412002553738"/>
                </c:manualLayout>
              </c:layout>
              <c:tx>
                <c:rich>
                  <a:bodyPr/>
                  <a:lstStyle/>
                  <a:p>
                    <a:pPr>
                      <a:defRPr/>
                    </a:pPr>
                    <a:r>
                      <a:rPr lang="en-US" sz="3200" baseline="0">
                        <a:solidFill>
                          <a:srgbClr val="FF0000"/>
                        </a:solidFill>
                      </a:rPr>
                      <a:t>y = -49,244x + 2032,3
R² = 0,0132</a:t>
                    </a:r>
                    <a:endParaRPr lang="en-US" sz="3200">
                      <a:solidFill>
                        <a:srgbClr val="FF0000"/>
                      </a:solidFill>
                    </a:endParaRPr>
                  </a:p>
                </c:rich>
              </c:tx>
              <c:numFmt formatCode="General" sourceLinked="0"/>
            </c:trendlineLbl>
          </c:trendline>
          <c:xVal>
            <c:numRef>
              <c:f>ORIGINAL_DATA!$AK$34:$AK$53</c:f>
              <c:numCache>
                <c:formatCode>General</c:formatCode>
                <c:ptCount val="20"/>
                <c:pt idx="0">
                  <c:v>5</c:v>
                </c:pt>
                <c:pt idx="1">
                  <c:v>4</c:v>
                </c:pt>
                <c:pt idx="2">
                  <c:v>5</c:v>
                </c:pt>
                <c:pt idx="3">
                  <c:v>2</c:v>
                </c:pt>
                <c:pt idx="4">
                  <c:v>5</c:v>
                </c:pt>
                <c:pt idx="5">
                  <c:v>5</c:v>
                </c:pt>
                <c:pt idx="6">
                  <c:v>5</c:v>
                </c:pt>
                <c:pt idx="7">
                  <c:v>5</c:v>
                </c:pt>
                <c:pt idx="8">
                  <c:v>4</c:v>
                </c:pt>
                <c:pt idx="9">
                  <c:v>5</c:v>
                </c:pt>
                <c:pt idx="10">
                  <c:v>3</c:v>
                </c:pt>
                <c:pt idx="11">
                  <c:v>5</c:v>
                </c:pt>
                <c:pt idx="12">
                  <c:v>4</c:v>
                </c:pt>
                <c:pt idx="13">
                  <c:v>5</c:v>
                </c:pt>
                <c:pt idx="14">
                  <c:v>5</c:v>
                </c:pt>
                <c:pt idx="15">
                  <c:v>5</c:v>
                </c:pt>
                <c:pt idx="16">
                  <c:v>4</c:v>
                </c:pt>
                <c:pt idx="17">
                  <c:v>5</c:v>
                </c:pt>
                <c:pt idx="18">
                  <c:v>4</c:v>
                </c:pt>
                <c:pt idx="19">
                  <c:v>5</c:v>
                </c:pt>
              </c:numCache>
            </c:numRef>
          </c:xVal>
          <c:yVal>
            <c:numRef>
              <c:f>ORIGINAL_DATA!$AL$34:$AL$53</c:f>
              <c:numCache>
                <c:formatCode>General</c:formatCode>
                <c:ptCount val="20"/>
                <c:pt idx="0">
                  <c:v>1451.4166666666699</c:v>
                </c:pt>
                <c:pt idx="1">
                  <c:v>1631.875</c:v>
                </c:pt>
                <c:pt idx="2">
                  <c:v>2371.5833333333298</c:v>
                </c:pt>
                <c:pt idx="3">
                  <c:v>2031.7083333333301</c:v>
                </c:pt>
                <c:pt idx="4">
                  <c:v>2828.375</c:v>
                </c:pt>
                <c:pt idx="5">
                  <c:v>1555.6666666666699</c:v>
                </c:pt>
                <c:pt idx="6">
                  <c:v>1624.9166666666699</c:v>
                </c:pt>
                <c:pt idx="7">
                  <c:v>1740.2083333333301</c:v>
                </c:pt>
                <c:pt idx="8">
                  <c:v>1543.25</c:v>
                </c:pt>
                <c:pt idx="9">
                  <c:v>1665.5833333333301</c:v>
                </c:pt>
                <c:pt idx="10">
                  <c:v>2145.5416666666702</c:v>
                </c:pt>
                <c:pt idx="11">
                  <c:v>1439.2083333333301</c:v>
                </c:pt>
                <c:pt idx="12">
                  <c:v>1741.0416666666699</c:v>
                </c:pt>
                <c:pt idx="13">
                  <c:v>1680.4583333333301</c:v>
                </c:pt>
                <c:pt idx="14">
                  <c:v>1659.75</c:v>
                </c:pt>
                <c:pt idx="15">
                  <c:v>2246.75</c:v>
                </c:pt>
                <c:pt idx="16">
                  <c:v>1811.2083333333301</c:v>
                </c:pt>
                <c:pt idx="17">
                  <c:v>1920.5416666666699</c:v>
                </c:pt>
                <c:pt idx="18">
                  <c:v>1634.0833333333301</c:v>
                </c:pt>
                <c:pt idx="19">
                  <c:v>1491.8333333333301</c:v>
                </c:pt>
              </c:numCache>
            </c:numRef>
          </c:yVal>
          <c:smooth val="0"/>
          <c:extLst>
            <c:ext xmlns:c16="http://schemas.microsoft.com/office/drawing/2014/chart" uri="{C3380CC4-5D6E-409C-BE32-E72D297353CC}">
              <c16:uniqueId val="{00000001-433C-4308-81A3-3908713F9782}"/>
            </c:ext>
          </c:extLst>
        </c:ser>
        <c:dLbls>
          <c:showLegendKey val="0"/>
          <c:showVal val="0"/>
          <c:showCatName val="0"/>
          <c:showSerName val="0"/>
          <c:showPercent val="0"/>
          <c:showBubbleSize val="0"/>
        </c:dLbls>
        <c:axId val="442854784"/>
        <c:axId val="442868864"/>
      </c:scatterChart>
      <c:valAx>
        <c:axId val="442854784"/>
        <c:scaling>
          <c:orientation val="minMax"/>
          <c:max val="5"/>
          <c:min val="1"/>
        </c:scaling>
        <c:delete val="0"/>
        <c:axPos val="b"/>
        <c:numFmt formatCode="General" sourceLinked="1"/>
        <c:majorTickMark val="out"/>
        <c:minorTickMark val="none"/>
        <c:tickLblPos val="nextTo"/>
        <c:crossAx val="442868864"/>
        <c:crosses val="autoZero"/>
        <c:crossBetween val="midCat"/>
        <c:majorUnit val="1"/>
        <c:minorUnit val="1"/>
      </c:valAx>
      <c:valAx>
        <c:axId val="442868864"/>
        <c:scaling>
          <c:orientation val="minMax"/>
          <c:max val="5000"/>
          <c:min val="0"/>
        </c:scaling>
        <c:delete val="0"/>
        <c:axPos val="l"/>
        <c:numFmt formatCode="General" sourceLinked="1"/>
        <c:majorTickMark val="out"/>
        <c:minorTickMark val="none"/>
        <c:tickLblPos val="nextTo"/>
        <c:crossAx val="442854784"/>
        <c:crosses val="autoZero"/>
        <c:crossBetween val="midCat"/>
        <c:majorUnit val="500"/>
      </c:valAx>
    </c:plotArea>
    <c:plotVisOnly val="1"/>
    <c:dispBlanksAs val="gap"/>
    <c:showDLblsOverMax val="0"/>
  </c:chart>
  <c:printSettings>
    <c:headerFooter/>
    <c:pageMargins b="0.78740157499999996" l="0.511811024" r="0.511811024" t="0.78740157499999996" header="0.31496062000000058" footer="0.31496062000000058"/>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ORIGINAL_DATA!$AG$55</c:f>
              <c:strCache>
                <c:ptCount val="1"/>
              </c:strCache>
            </c:strRef>
          </c:tx>
          <c:xVal>
            <c:numRef>
              <c:f>ORIGINAL_DATA!$AF$56:$AF$75</c:f>
              <c:numCache>
                <c:formatCode>General</c:formatCode>
                <c:ptCount val="20"/>
                <c:pt idx="0">
                  <c:v>5</c:v>
                </c:pt>
                <c:pt idx="1">
                  <c:v>2</c:v>
                </c:pt>
                <c:pt idx="2">
                  <c:v>3</c:v>
                </c:pt>
                <c:pt idx="3">
                  <c:v>4</c:v>
                </c:pt>
                <c:pt idx="4">
                  <c:v>5</c:v>
                </c:pt>
                <c:pt idx="6">
                  <c:v>3</c:v>
                </c:pt>
                <c:pt idx="7">
                  <c:v>3</c:v>
                </c:pt>
                <c:pt idx="8">
                  <c:v>3</c:v>
                </c:pt>
                <c:pt idx="9">
                  <c:v>5</c:v>
                </c:pt>
                <c:pt idx="12">
                  <c:v>3</c:v>
                </c:pt>
                <c:pt idx="13">
                  <c:v>3</c:v>
                </c:pt>
                <c:pt idx="14">
                  <c:v>3</c:v>
                </c:pt>
                <c:pt idx="15">
                  <c:v>4</c:v>
                </c:pt>
                <c:pt idx="16">
                  <c:v>2</c:v>
                </c:pt>
                <c:pt idx="17">
                  <c:v>2</c:v>
                </c:pt>
                <c:pt idx="18">
                  <c:v>2</c:v>
                </c:pt>
                <c:pt idx="19">
                  <c:v>3</c:v>
                </c:pt>
              </c:numCache>
            </c:numRef>
          </c:xVal>
          <c:yVal>
            <c:numRef>
              <c:f>ORIGINAL_DATA!$AG$56:$AG$75</c:f>
            </c:numRef>
          </c:yVal>
          <c:smooth val="0"/>
          <c:extLst>
            <c:ext xmlns:c16="http://schemas.microsoft.com/office/drawing/2014/chart" uri="{C3380CC4-5D6E-409C-BE32-E72D297353CC}">
              <c16:uniqueId val="{00000000-CA00-40B5-BDC5-DB2EAB9CC25D}"/>
            </c:ext>
          </c:extLst>
        </c:ser>
        <c:ser>
          <c:idx val="1"/>
          <c:order val="1"/>
          <c:tx>
            <c:strRef>
              <c:f>ORIGINAL_DATA!$AH$55</c:f>
              <c:strCache>
                <c:ptCount val="1"/>
              </c:strCache>
            </c:strRef>
          </c:tx>
          <c:xVal>
            <c:numRef>
              <c:f>ORIGINAL_DATA!$AF$56:$AF$75</c:f>
              <c:numCache>
                <c:formatCode>General</c:formatCode>
                <c:ptCount val="20"/>
                <c:pt idx="0">
                  <c:v>5</c:v>
                </c:pt>
                <c:pt idx="1">
                  <c:v>2</c:v>
                </c:pt>
                <c:pt idx="2">
                  <c:v>3</c:v>
                </c:pt>
                <c:pt idx="3">
                  <c:v>4</c:v>
                </c:pt>
                <c:pt idx="4">
                  <c:v>5</c:v>
                </c:pt>
                <c:pt idx="6">
                  <c:v>3</c:v>
                </c:pt>
                <c:pt idx="7">
                  <c:v>3</c:v>
                </c:pt>
                <c:pt idx="8">
                  <c:v>3</c:v>
                </c:pt>
                <c:pt idx="9">
                  <c:v>5</c:v>
                </c:pt>
                <c:pt idx="12">
                  <c:v>3</c:v>
                </c:pt>
                <c:pt idx="13">
                  <c:v>3</c:v>
                </c:pt>
                <c:pt idx="14">
                  <c:v>3</c:v>
                </c:pt>
                <c:pt idx="15">
                  <c:v>4</c:v>
                </c:pt>
                <c:pt idx="16">
                  <c:v>2</c:v>
                </c:pt>
                <c:pt idx="17">
                  <c:v>2</c:v>
                </c:pt>
                <c:pt idx="18">
                  <c:v>2</c:v>
                </c:pt>
                <c:pt idx="19">
                  <c:v>3</c:v>
                </c:pt>
              </c:numCache>
            </c:numRef>
          </c:xVal>
          <c:yVal>
            <c:numRef>
              <c:f>ORIGINAL_DATA!$AH$56:$AH$75</c:f>
            </c:numRef>
          </c:yVal>
          <c:smooth val="0"/>
          <c:extLst>
            <c:ext xmlns:c16="http://schemas.microsoft.com/office/drawing/2014/chart" uri="{C3380CC4-5D6E-409C-BE32-E72D297353CC}">
              <c16:uniqueId val="{00000001-CA00-40B5-BDC5-DB2EAB9CC25D}"/>
            </c:ext>
          </c:extLst>
        </c:ser>
        <c:ser>
          <c:idx val="2"/>
          <c:order val="2"/>
          <c:tx>
            <c:strRef>
              <c:f>ORIGINAL_DATA!$AI$55</c:f>
              <c:strCache>
                <c:ptCount val="1"/>
              </c:strCache>
            </c:strRef>
          </c:tx>
          <c:xVal>
            <c:numRef>
              <c:f>ORIGINAL_DATA!$AF$56:$AF$75</c:f>
              <c:numCache>
                <c:formatCode>General</c:formatCode>
                <c:ptCount val="20"/>
                <c:pt idx="0">
                  <c:v>5</c:v>
                </c:pt>
                <c:pt idx="1">
                  <c:v>2</c:v>
                </c:pt>
                <c:pt idx="2">
                  <c:v>3</c:v>
                </c:pt>
                <c:pt idx="3">
                  <c:v>4</c:v>
                </c:pt>
                <c:pt idx="4">
                  <c:v>5</c:v>
                </c:pt>
                <c:pt idx="6">
                  <c:v>3</c:v>
                </c:pt>
                <c:pt idx="7">
                  <c:v>3</c:v>
                </c:pt>
                <c:pt idx="8">
                  <c:v>3</c:v>
                </c:pt>
                <c:pt idx="9">
                  <c:v>5</c:v>
                </c:pt>
                <c:pt idx="12">
                  <c:v>3</c:v>
                </c:pt>
                <c:pt idx="13">
                  <c:v>3</c:v>
                </c:pt>
                <c:pt idx="14">
                  <c:v>3</c:v>
                </c:pt>
                <c:pt idx="15">
                  <c:v>4</c:v>
                </c:pt>
                <c:pt idx="16">
                  <c:v>2</c:v>
                </c:pt>
                <c:pt idx="17">
                  <c:v>2</c:v>
                </c:pt>
                <c:pt idx="18">
                  <c:v>2</c:v>
                </c:pt>
                <c:pt idx="19">
                  <c:v>3</c:v>
                </c:pt>
              </c:numCache>
            </c:numRef>
          </c:xVal>
          <c:yVal>
            <c:numRef>
              <c:f>ORIGINAL_DATA!$AI$56:$AI$75</c:f>
            </c:numRef>
          </c:yVal>
          <c:smooth val="0"/>
          <c:extLst>
            <c:ext xmlns:c16="http://schemas.microsoft.com/office/drawing/2014/chart" uri="{C3380CC4-5D6E-409C-BE32-E72D297353CC}">
              <c16:uniqueId val="{00000002-CA00-40B5-BDC5-DB2EAB9CC25D}"/>
            </c:ext>
          </c:extLst>
        </c:ser>
        <c:ser>
          <c:idx val="3"/>
          <c:order val="3"/>
          <c:tx>
            <c:strRef>
              <c:f>ORIGINAL_DATA!$AJ$55</c:f>
              <c:strCache>
                <c:ptCount val="1"/>
                <c:pt idx="0">
                  <c:v>Mess (t)</c:v>
                </c:pt>
              </c:strCache>
            </c:strRef>
          </c:tx>
          <c:spPr>
            <a:ln w="28575">
              <a:noFill/>
            </a:ln>
          </c:spPr>
          <c:trendline>
            <c:trendlineType val="linear"/>
            <c:dispRSqr val="1"/>
            <c:dispEq val="1"/>
            <c:trendlineLbl>
              <c:layout>
                <c:manualLayout>
                  <c:x val="-3.4958442694663201E-2"/>
                  <c:y val="-0.29791143710392581"/>
                </c:manualLayout>
              </c:layout>
              <c:tx>
                <c:rich>
                  <a:bodyPr/>
                  <a:lstStyle/>
                  <a:p>
                    <a:pPr>
                      <a:defRPr/>
                    </a:pPr>
                    <a:r>
                      <a:rPr lang="en-US" sz="2800" baseline="0">
                        <a:solidFill>
                          <a:srgbClr val="FF0000"/>
                        </a:solidFill>
                      </a:rPr>
                      <a:t>y = 36,661x + 1952,3
R² = 0,0098</a:t>
                    </a:r>
                    <a:endParaRPr lang="en-US" sz="2800">
                      <a:solidFill>
                        <a:srgbClr val="FF0000"/>
                      </a:solidFill>
                    </a:endParaRPr>
                  </a:p>
                </c:rich>
              </c:tx>
              <c:numFmt formatCode="General" sourceLinked="0"/>
            </c:trendlineLbl>
          </c:trendline>
          <c:xVal>
            <c:numRef>
              <c:f>ORIGINAL_DATA!$AF$56:$AF$75</c:f>
              <c:numCache>
                <c:formatCode>General</c:formatCode>
                <c:ptCount val="20"/>
                <c:pt idx="0">
                  <c:v>5</c:v>
                </c:pt>
                <c:pt idx="1">
                  <c:v>2</c:v>
                </c:pt>
                <c:pt idx="2">
                  <c:v>3</c:v>
                </c:pt>
                <c:pt idx="3">
                  <c:v>4</c:v>
                </c:pt>
                <c:pt idx="4">
                  <c:v>5</c:v>
                </c:pt>
                <c:pt idx="6">
                  <c:v>3</c:v>
                </c:pt>
                <c:pt idx="7">
                  <c:v>3</c:v>
                </c:pt>
                <c:pt idx="8">
                  <c:v>3</c:v>
                </c:pt>
                <c:pt idx="9">
                  <c:v>5</c:v>
                </c:pt>
                <c:pt idx="12">
                  <c:v>3</c:v>
                </c:pt>
                <c:pt idx="13">
                  <c:v>3</c:v>
                </c:pt>
                <c:pt idx="14">
                  <c:v>3</c:v>
                </c:pt>
                <c:pt idx="15">
                  <c:v>4</c:v>
                </c:pt>
                <c:pt idx="16">
                  <c:v>2</c:v>
                </c:pt>
                <c:pt idx="17">
                  <c:v>2</c:v>
                </c:pt>
                <c:pt idx="18">
                  <c:v>2</c:v>
                </c:pt>
                <c:pt idx="19">
                  <c:v>3</c:v>
                </c:pt>
              </c:numCache>
            </c:numRef>
          </c:xVal>
          <c:yVal>
            <c:numRef>
              <c:f>ORIGINAL_DATA!$AJ$56:$AJ$75</c:f>
              <c:numCache>
                <c:formatCode>General</c:formatCode>
                <c:ptCount val="20"/>
                <c:pt idx="0">
                  <c:v>1498.5833333333301</c:v>
                </c:pt>
                <c:pt idx="1">
                  <c:v>1650.0416666666699</c:v>
                </c:pt>
                <c:pt idx="2">
                  <c:v>2709.125</c:v>
                </c:pt>
                <c:pt idx="3">
                  <c:v>2003.7083333333301</c:v>
                </c:pt>
                <c:pt idx="4">
                  <c:v>2450.875</c:v>
                </c:pt>
                <c:pt idx="6">
                  <c:v>2585.1666666666702</c:v>
                </c:pt>
                <c:pt idx="7">
                  <c:v>1501.5833333333301</c:v>
                </c:pt>
                <c:pt idx="8">
                  <c:v>1765.0416666666699</c:v>
                </c:pt>
                <c:pt idx="9">
                  <c:v>2252.375</c:v>
                </c:pt>
                <c:pt idx="12">
                  <c:v>2052.4166666666702</c:v>
                </c:pt>
                <c:pt idx="13">
                  <c:v>1737.4166666666699</c:v>
                </c:pt>
                <c:pt idx="14">
                  <c:v>2098.2916666666702</c:v>
                </c:pt>
                <c:pt idx="15">
                  <c:v>2198.25</c:v>
                </c:pt>
                <c:pt idx="16">
                  <c:v>1841.5833333333301</c:v>
                </c:pt>
                <c:pt idx="17">
                  <c:v>2256.5833333333298</c:v>
                </c:pt>
                <c:pt idx="18">
                  <c:v>1948.3333333333301</c:v>
                </c:pt>
                <c:pt idx="19">
                  <c:v>2656.2916666666702</c:v>
                </c:pt>
              </c:numCache>
            </c:numRef>
          </c:yVal>
          <c:smooth val="0"/>
          <c:extLst>
            <c:ext xmlns:c16="http://schemas.microsoft.com/office/drawing/2014/chart" uri="{C3380CC4-5D6E-409C-BE32-E72D297353CC}">
              <c16:uniqueId val="{00000004-CA00-40B5-BDC5-DB2EAB9CC25D}"/>
            </c:ext>
          </c:extLst>
        </c:ser>
        <c:dLbls>
          <c:showLegendKey val="0"/>
          <c:showVal val="0"/>
          <c:showCatName val="0"/>
          <c:showSerName val="0"/>
          <c:showPercent val="0"/>
          <c:showBubbleSize val="0"/>
        </c:dLbls>
        <c:axId val="443006976"/>
        <c:axId val="443008512"/>
      </c:scatterChart>
      <c:valAx>
        <c:axId val="443006976"/>
        <c:scaling>
          <c:orientation val="minMax"/>
          <c:max val="5"/>
          <c:min val="1"/>
        </c:scaling>
        <c:delete val="0"/>
        <c:axPos val="b"/>
        <c:numFmt formatCode="General" sourceLinked="1"/>
        <c:majorTickMark val="out"/>
        <c:minorTickMark val="none"/>
        <c:tickLblPos val="nextTo"/>
        <c:crossAx val="443008512"/>
        <c:crosses val="autoZero"/>
        <c:crossBetween val="midCat"/>
        <c:majorUnit val="1"/>
        <c:minorUnit val="1"/>
      </c:valAx>
      <c:valAx>
        <c:axId val="443008512"/>
        <c:scaling>
          <c:orientation val="minMax"/>
          <c:max val="5000"/>
          <c:min val="0"/>
        </c:scaling>
        <c:delete val="0"/>
        <c:axPos val="l"/>
        <c:numFmt formatCode="General" sourceLinked="1"/>
        <c:majorTickMark val="out"/>
        <c:minorTickMark val="none"/>
        <c:tickLblPos val="nextTo"/>
        <c:crossAx val="443006976"/>
        <c:crosses val="autoZero"/>
        <c:crossBetween val="midCat"/>
        <c:majorUnit val="500"/>
      </c:valAx>
    </c:plotArea>
    <c:plotVisOnly val="1"/>
    <c:dispBlanksAs val="gap"/>
    <c:showDLblsOverMax val="0"/>
  </c:chart>
  <c:printSettings>
    <c:headerFooter/>
    <c:pageMargins b="0.78740157499999996" l="0.511811024" r="0.511811024" t="0.78740157499999996" header="0.31496062000000058" footer="0.31496062000000058"/>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val>
            <c:numRef>
              <c:f>ORIGINAL_DATA!$BM$5:$BP$5</c:f>
              <c:numCache>
                <c:formatCode>General</c:formatCode>
                <c:ptCount val="4"/>
                <c:pt idx="0">
                  <c:v>0.103531164746535</c:v>
                </c:pt>
                <c:pt idx="1">
                  <c:v>-0.18685229153942801</c:v>
                </c:pt>
                <c:pt idx="2">
                  <c:v>0.112268261248217</c:v>
                </c:pt>
                <c:pt idx="3" formatCode="0.00E+00">
                  <c:v>-4.7420774201051799E-2</c:v>
                </c:pt>
              </c:numCache>
            </c:numRef>
          </c:val>
          <c:extLst>
            <c:ext xmlns:c16="http://schemas.microsoft.com/office/drawing/2014/chart" uri="{C3380CC4-5D6E-409C-BE32-E72D297353CC}">
              <c16:uniqueId val="{00000000-DD83-42B2-BF55-C39D4EC4FC2E}"/>
            </c:ext>
          </c:extLst>
        </c:ser>
        <c:dLbls>
          <c:showLegendKey val="0"/>
          <c:showVal val="0"/>
          <c:showCatName val="0"/>
          <c:showSerName val="0"/>
          <c:showPercent val="0"/>
          <c:showBubbleSize val="0"/>
        </c:dLbls>
        <c:gapWidth val="150"/>
        <c:axId val="442909056"/>
        <c:axId val="442910592"/>
      </c:barChart>
      <c:catAx>
        <c:axId val="442909056"/>
        <c:scaling>
          <c:orientation val="minMax"/>
        </c:scaling>
        <c:delete val="0"/>
        <c:axPos val="b"/>
        <c:majorTickMark val="out"/>
        <c:minorTickMark val="none"/>
        <c:tickLblPos val="nextTo"/>
        <c:crossAx val="442910592"/>
        <c:crosses val="autoZero"/>
        <c:auto val="1"/>
        <c:lblAlgn val="ctr"/>
        <c:lblOffset val="100"/>
        <c:noMultiLvlLbl val="0"/>
      </c:catAx>
      <c:valAx>
        <c:axId val="442910592"/>
        <c:scaling>
          <c:orientation val="minMax"/>
        </c:scaling>
        <c:delete val="0"/>
        <c:axPos val="l"/>
        <c:numFmt formatCode="General" sourceLinked="1"/>
        <c:majorTickMark val="out"/>
        <c:minorTickMark val="none"/>
        <c:tickLblPos val="nextTo"/>
        <c:crossAx val="442909056"/>
        <c:crosses val="autoZero"/>
        <c:crossBetween val="between"/>
      </c:valAx>
    </c:plotArea>
    <c:plotVisOnly val="1"/>
    <c:dispBlanksAs val="gap"/>
    <c:showDLblsOverMax val="0"/>
  </c:chart>
  <c:printSettings>
    <c:headerFooter/>
    <c:pageMargins b="0.78740157499999996" l="0.511811024" r="0.511811024" t="0.78740157499999996" header="0.31496062000000052" footer="0.3149606200000005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ORIGINAL_DATA!$CU$1</c:f>
              <c:strCache>
                <c:ptCount val="1"/>
                <c:pt idx="0">
                  <c:v>ET médio WSP </c:v>
                </c:pt>
              </c:strCache>
            </c:strRef>
          </c:tx>
          <c:spPr>
            <a:ln w="28575">
              <a:noFill/>
            </a:ln>
          </c:spPr>
          <c:trendline>
            <c:trendlineType val="linear"/>
            <c:dispRSqr val="1"/>
            <c:dispEq val="1"/>
            <c:trendlineLbl>
              <c:layout>
                <c:manualLayout>
                  <c:x val="-0.19384118715929768"/>
                  <c:y val="0.4161334684649568"/>
                </c:manualLayout>
              </c:layout>
              <c:tx>
                <c:rich>
                  <a:bodyPr/>
                  <a:lstStyle/>
                  <a:p>
                    <a:pPr>
                      <a:defRPr/>
                    </a:pPr>
                    <a:r>
                      <a:rPr lang="en-US" sz="2000" b="1" baseline="0">
                        <a:solidFill>
                          <a:srgbClr val="FF0000"/>
                        </a:solidFill>
                      </a:rPr>
                      <a:t>y = 15,853x + 1275,7
R² = 0,156</a:t>
                    </a:r>
                    <a:endParaRPr lang="en-US" sz="2000" b="1">
                      <a:solidFill>
                        <a:srgbClr val="FF0000"/>
                      </a:solidFill>
                    </a:endParaRPr>
                  </a:p>
                </c:rich>
              </c:tx>
              <c:numFmt formatCode="General" sourceLinked="0"/>
            </c:trendlineLbl>
          </c:trendline>
          <c:xVal>
            <c:numRef>
              <c:f>ORIGINAL_DATA!$CT$2:$CT$21</c:f>
              <c:numCache>
                <c:formatCode>General</c:formatCode>
                <c:ptCount val="20"/>
                <c:pt idx="0">
                  <c:v>31</c:v>
                </c:pt>
                <c:pt idx="1">
                  <c:v>36</c:v>
                </c:pt>
                <c:pt idx="2">
                  <c:v>35</c:v>
                </c:pt>
                <c:pt idx="3">
                  <c:v>27</c:v>
                </c:pt>
                <c:pt idx="4">
                  <c:v>46</c:v>
                </c:pt>
                <c:pt idx="5">
                  <c:v>25</c:v>
                </c:pt>
                <c:pt idx="6">
                  <c:v>47</c:v>
                </c:pt>
                <c:pt idx="7">
                  <c:v>22</c:v>
                </c:pt>
                <c:pt idx="8">
                  <c:v>38</c:v>
                </c:pt>
                <c:pt idx="9">
                  <c:v>26</c:v>
                </c:pt>
                <c:pt idx="10">
                  <c:v>32</c:v>
                </c:pt>
                <c:pt idx="11">
                  <c:v>35</c:v>
                </c:pt>
                <c:pt idx="12">
                  <c:v>41</c:v>
                </c:pt>
                <c:pt idx="13">
                  <c:v>28</c:v>
                </c:pt>
                <c:pt idx="14">
                  <c:v>43</c:v>
                </c:pt>
                <c:pt idx="15">
                  <c:v>49</c:v>
                </c:pt>
                <c:pt idx="16">
                  <c:v>25</c:v>
                </c:pt>
                <c:pt idx="17">
                  <c:v>43</c:v>
                </c:pt>
                <c:pt idx="18">
                  <c:v>22</c:v>
                </c:pt>
                <c:pt idx="19">
                  <c:v>24</c:v>
                </c:pt>
              </c:numCache>
            </c:numRef>
          </c:xVal>
          <c:yVal>
            <c:numRef>
              <c:f>ORIGINAL_DATA!$CU$2:$CU$21</c:f>
              <c:numCache>
                <c:formatCode>General</c:formatCode>
                <c:ptCount val="20"/>
                <c:pt idx="0">
                  <c:v>1451.4166666666667</c:v>
                </c:pt>
                <c:pt idx="1">
                  <c:v>1631.875</c:v>
                </c:pt>
                <c:pt idx="2">
                  <c:v>2371.5833333333335</c:v>
                </c:pt>
                <c:pt idx="3">
                  <c:v>2031.7083333333333</c:v>
                </c:pt>
                <c:pt idx="4">
                  <c:v>2828.375</c:v>
                </c:pt>
                <c:pt idx="5">
                  <c:v>1555.6666666666667</c:v>
                </c:pt>
                <c:pt idx="6">
                  <c:v>1624.9166666666667</c:v>
                </c:pt>
                <c:pt idx="7">
                  <c:v>1740.2083333333333</c:v>
                </c:pt>
                <c:pt idx="8">
                  <c:v>1543.25</c:v>
                </c:pt>
                <c:pt idx="9">
                  <c:v>1665.5833333333333</c:v>
                </c:pt>
                <c:pt idx="10">
                  <c:v>2145.5416666666665</c:v>
                </c:pt>
                <c:pt idx="11">
                  <c:v>1439.2083333333333</c:v>
                </c:pt>
                <c:pt idx="12">
                  <c:v>1741.0416666666667</c:v>
                </c:pt>
                <c:pt idx="13">
                  <c:v>1680.4583333333333</c:v>
                </c:pt>
                <c:pt idx="14">
                  <c:v>1659.75</c:v>
                </c:pt>
                <c:pt idx="15">
                  <c:v>2246.75</c:v>
                </c:pt>
                <c:pt idx="16">
                  <c:v>1811.2083333333333</c:v>
                </c:pt>
                <c:pt idx="17">
                  <c:v>1920.5416666666667</c:v>
                </c:pt>
                <c:pt idx="18">
                  <c:v>1634.0833333333333</c:v>
                </c:pt>
                <c:pt idx="19">
                  <c:v>1491.8333333333333</c:v>
                </c:pt>
              </c:numCache>
            </c:numRef>
          </c:yVal>
          <c:smooth val="0"/>
          <c:extLst>
            <c:ext xmlns:c16="http://schemas.microsoft.com/office/drawing/2014/chart" uri="{C3380CC4-5D6E-409C-BE32-E72D297353CC}">
              <c16:uniqueId val="{00000001-9FE7-4F30-8CF9-3669C12EAA0A}"/>
            </c:ext>
          </c:extLst>
        </c:ser>
        <c:dLbls>
          <c:showLegendKey val="0"/>
          <c:showVal val="0"/>
          <c:showCatName val="0"/>
          <c:showSerName val="0"/>
          <c:showPercent val="0"/>
          <c:showBubbleSize val="0"/>
        </c:dLbls>
        <c:axId val="442934784"/>
        <c:axId val="442936320"/>
      </c:scatterChart>
      <c:valAx>
        <c:axId val="442934784"/>
        <c:scaling>
          <c:orientation val="minMax"/>
        </c:scaling>
        <c:delete val="0"/>
        <c:axPos val="b"/>
        <c:numFmt formatCode="General" sourceLinked="1"/>
        <c:majorTickMark val="out"/>
        <c:minorTickMark val="none"/>
        <c:tickLblPos val="nextTo"/>
        <c:crossAx val="442936320"/>
        <c:crosses val="autoZero"/>
        <c:crossBetween val="midCat"/>
      </c:valAx>
      <c:valAx>
        <c:axId val="442936320"/>
        <c:scaling>
          <c:orientation val="minMax"/>
        </c:scaling>
        <c:delete val="0"/>
        <c:axPos val="l"/>
        <c:numFmt formatCode="General" sourceLinked="1"/>
        <c:majorTickMark val="out"/>
        <c:minorTickMark val="none"/>
        <c:tickLblPos val="nextTo"/>
        <c:crossAx val="442934784"/>
        <c:crosses val="autoZero"/>
        <c:crossBetween val="midCat"/>
      </c:valAx>
    </c:plotArea>
    <c:plotVisOnly val="1"/>
    <c:dispBlanksAs val="gap"/>
    <c:showDLblsOverMax val="0"/>
  </c:chart>
  <c:printSettings>
    <c:headerFooter/>
    <c:pageMargins b="0.78740157499999996" l="0.511811024" r="0.511811024" t="0.78740157499999996" header="0.31496062000000052" footer="0.3149606200000005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ET médio WSP  Plotagem de resíduos</a:t>
            </a:r>
          </a:p>
        </c:rich>
      </c:tx>
      <c:overlay val="0"/>
    </c:title>
    <c:autoTitleDeleted val="0"/>
    <c:plotArea>
      <c:layout/>
      <c:scatterChart>
        <c:scatterStyle val="lineMarker"/>
        <c:varyColors val="0"/>
        <c:ser>
          <c:idx val="0"/>
          <c:order val="0"/>
          <c:spPr>
            <a:ln w="28575">
              <a:noFill/>
            </a:ln>
          </c:spPr>
          <c:xVal>
            <c:numRef>
              <c:f>ORIGINAL_DATA!$CU$2:$CU$21</c:f>
              <c:numCache>
                <c:formatCode>General</c:formatCode>
                <c:ptCount val="20"/>
                <c:pt idx="0">
                  <c:v>1451.4166666666667</c:v>
                </c:pt>
                <c:pt idx="1">
                  <c:v>1631.875</c:v>
                </c:pt>
                <c:pt idx="2">
                  <c:v>2371.5833333333335</c:v>
                </c:pt>
                <c:pt idx="3">
                  <c:v>2031.7083333333333</c:v>
                </c:pt>
                <c:pt idx="4">
                  <c:v>2828.375</c:v>
                </c:pt>
                <c:pt idx="5">
                  <c:v>1555.6666666666667</c:v>
                </c:pt>
                <c:pt idx="6">
                  <c:v>1624.9166666666667</c:v>
                </c:pt>
                <c:pt idx="7">
                  <c:v>1740.2083333333333</c:v>
                </c:pt>
                <c:pt idx="8">
                  <c:v>1543.25</c:v>
                </c:pt>
                <c:pt idx="9">
                  <c:v>1665.5833333333333</c:v>
                </c:pt>
                <c:pt idx="10">
                  <c:v>2145.5416666666665</c:v>
                </c:pt>
                <c:pt idx="11">
                  <c:v>1439.2083333333333</c:v>
                </c:pt>
                <c:pt idx="12">
                  <c:v>1741.0416666666667</c:v>
                </c:pt>
                <c:pt idx="13">
                  <c:v>1680.4583333333333</c:v>
                </c:pt>
                <c:pt idx="14">
                  <c:v>1659.75</c:v>
                </c:pt>
                <c:pt idx="15">
                  <c:v>2246.75</c:v>
                </c:pt>
                <c:pt idx="16">
                  <c:v>1811.2083333333333</c:v>
                </c:pt>
                <c:pt idx="17">
                  <c:v>1920.5416666666667</c:v>
                </c:pt>
                <c:pt idx="18">
                  <c:v>1634.0833333333333</c:v>
                </c:pt>
                <c:pt idx="19">
                  <c:v>1491.8333333333333</c:v>
                </c:pt>
              </c:numCache>
            </c:numRef>
          </c:xVal>
          <c:yVal>
            <c:numRef>
              <c:f>ORIGINAL_DATA!$DP$26:$DP$45</c:f>
              <c:numCache>
                <c:formatCode>General</c:formatCode>
                <c:ptCount val="20"/>
                <c:pt idx="0">
                  <c:v>0.78608626062125353</c:v>
                </c:pt>
                <c:pt idx="1">
                  <c:v>4.0102525877605544</c:v>
                </c:pt>
                <c:pt idx="2">
                  <c:v>-4.2689843538917103</c:v>
                </c:pt>
                <c:pt idx="3">
                  <c:v>-8.9243814285800624</c:v>
                </c:pt>
                <c:pt idx="4">
                  <c:v>2.2358725947178968</c:v>
                </c:pt>
                <c:pt idx="5">
                  <c:v>-6.2398051846563902</c:v>
                </c:pt>
                <c:pt idx="6">
                  <c:v>15.07872735649012</c:v>
                </c:pt>
                <c:pt idx="7">
                  <c:v>-11.055821655933229</c:v>
                </c:pt>
                <c:pt idx="8">
                  <c:v>6.8823833248131301</c:v>
                </c:pt>
                <c:pt idx="9">
                  <c:v>-6.3214605134503188</c:v>
                </c:pt>
                <c:pt idx="10">
                  <c:v>-5.0445794415690841</c:v>
                </c:pt>
                <c:pt idx="11">
                  <c:v>4.9062246273144368</c:v>
                </c:pt>
                <c:pt idx="12">
                  <c:v>7.9359777729614223</c:v>
                </c:pt>
                <c:pt idx="13">
                  <c:v>-4.4678407076805797</c:v>
                </c:pt>
                <c:pt idx="14">
                  <c:v>10.735943484287034</c:v>
                </c:pt>
                <c:pt idx="15">
                  <c:v>10.959461197687759</c:v>
                </c:pt>
                <c:pt idx="16">
                  <c:v>-8.7545103141079323</c:v>
                </c:pt>
                <c:pt idx="17">
                  <c:v>8.1695747568718673</c:v>
                </c:pt>
                <c:pt idx="18">
                  <c:v>-10.011478925668584</c:v>
                </c:pt>
                <c:pt idx="19">
                  <c:v>-6.6116414379875863</c:v>
                </c:pt>
              </c:numCache>
            </c:numRef>
          </c:yVal>
          <c:smooth val="0"/>
          <c:extLst>
            <c:ext xmlns:c16="http://schemas.microsoft.com/office/drawing/2014/chart" uri="{C3380CC4-5D6E-409C-BE32-E72D297353CC}">
              <c16:uniqueId val="{00000000-EC2C-470E-BE8E-5772F0CB230C}"/>
            </c:ext>
          </c:extLst>
        </c:ser>
        <c:dLbls>
          <c:showLegendKey val="0"/>
          <c:showVal val="0"/>
          <c:showCatName val="0"/>
          <c:showSerName val="0"/>
          <c:showPercent val="0"/>
          <c:showBubbleSize val="0"/>
        </c:dLbls>
        <c:axId val="442954880"/>
        <c:axId val="442956800"/>
      </c:scatterChart>
      <c:valAx>
        <c:axId val="442954880"/>
        <c:scaling>
          <c:orientation val="minMax"/>
        </c:scaling>
        <c:delete val="0"/>
        <c:axPos val="b"/>
        <c:title>
          <c:tx>
            <c:rich>
              <a:bodyPr/>
              <a:lstStyle/>
              <a:p>
                <a:pPr>
                  <a:defRPr/>
                </a:pPr>
                <a:r>
                  <a:rPr lang="pt-BR"/>
                  <a:t>ET médio WSP </a:t>
                </a:r>
              </a:p>
            </c:rich>
          </c:tx>
          <c:overlay val="0"/>
        </c:title>
        <c:numFmt formatCode="General" sourceLinked="1"/>
        <c:majorTickMark val="out"/>
        <c:minorTickMark val="none"/>
        <c:tickLblPos val="nextTo"/>
        <c:crossAx val="442956800"/>
        <c:crosses val="autoZero"/>
        <c:crossBetween val="midCat"/>
      </c:valAx>
      <c:valAx>
        <c:axId val="442956800"/>
        <c:scaling>
          <c:orientation val="minMax"/>
        </c:scaling>
        <c:delete val="0"/>
        <c:axPos val="l"/>
        <c:title>
          <c:tx>
            <c:rich>
              <a:bodyPr/>
              <a:lstStyle/>
              <a:p>
                <a:pPr>
                  <a:defRPr/>
                </a:pPr>
                <a:r>
                  <a:rPr lang="pt-BR"/>
                  <a:t>Resíduos</a:t>
                </a:r>
              </a:p>
            </c:rich>
          </c:tx>
          <c:overlay val="0"/>
        </c:title>
        <c:numFmt formatCode="General" sourceLinked="1"/>
        <c:majorTickMark val="out"/>
        <c:minorTickMark val="none"/>
        <c:tickLblPos val="nextTo"/>
        <c:crossAx val="442954880"/>
        <c:crosses val="autoZero"/>
        <c:crossBetween val="midCat"/>
      </c:valAx>
    </c:plotArea>
    <c:plotVisOnly val="1"/>
    <c:dispBlanksAs val="gap"/>
    <c:showDLblsOverMax val="0"/>
  </c:chart>
  <c:printSettings>
    <c:headerFooter/>
    <c:pageMargins b="0.78740157499999996" l="0.511811024" r="0.511811024" t="0.78740157499999996" header="0.31496062000000052" footer="0.3149606200000005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ET médio WSP  Plotagem de ajuste de linha</a:t>
            </a:r>
          </a:p>
        </c:rich>
      </c:tx>
      <c:overlay val="0"/>
    </c:title>
    <c:autoTitleDeleted val="0"/>
    <c:plotArea>
      <c:layout/>
      <c:scatterChart>
        <c:scatterStyle val="lineMarker"/>
        <c:varyColors val="0"/>
        <c:ser>
          <c:idx val="0"/>
          <c:order val="0"/>
          <c:tx>
            <c:v>Idade - anos</c:v>
          </c:tx>
          <c:spPr>
            <a:ln w="28575">
              <a:noFill/>
            </a:ln>
          </c:spPr>
          <c:xVal>
            <c:numRef>
              <c:f>ORIGINAL_DATA!$CU$2:$CU$21</c:f>
              <c:numCache>
                <c:formatCode>General</c:formatCode>
                <c:ptCount val="20"/>
                <c:pt idx="0">
                  <c:v>1451.4166666666667</c:v>
                </c:pt>
                <c:pt idx="1">
                  <c:v>1631.875</c:v>
                </c:pt>
                <c:pt idx="2">
                  <c:v>2371.5833333333335</c:v>
                </c:pt>
                <c:pt idx="3">
                  <c:v>2031.7083333333333</c:v>
                </c:pt>
                <c:pt idx="4">
                  <c:v>2828.375</c:v>
                </c:pt>
                <c:pt idx="5">
                  <c:v>1555.6666666666667</c:v>
                </c:pt>
                <c:pt idx="6">
                  <c:v>1624.9166666666667</c:v>
                </c:pt>
                <c:pt idx="7">
                  <c:v>1740.2083333333333</c:v>
                </c:pt>
                <c:pt idx="8">
                  <c:v>1543.25</c:v>
                </c:pt>
                <c:pt idx="9">
                  <c:v>1665.5833333333333</c:v>
                </c:pt>
                <c:pt idx="10">
                  <c:v>2145.5416666666665</c:v>
                </c:pt>
                <c:pt idx="11">
                  <c:v>1439.2083333333333</c:v>
                </c:pt>
                <c:pt idx="12">
                  <c:v>1741.0416666666667</c:v>
                </c:pt>
                <c:pt idx="13">
                  <c:v>1680.4583333333333</c:v>
                </c:pt>
                <c:pt idx="14">
                  <c:v>1659.75</c:v>
                </c:pt>
                <c:pt idx="15">
                  <c:v>2246.75</c:v>
                </c:pt>
                <c:pt idx="16">
                  <c:v>1811.2083333333333</c:v>
                </c:pt>
                <c:pt idx="17">
                  <c:v>1920.5416666666667</c:v>
                </c:pt>
                <c:pt idx="18">
                  <c:v>1634.0833333333333</c:v>
                </c:pt>
                <c:pt idx="19">
                  <c:v>1491.8333333333333</c:v>
                </c:pt>
              </c:numCache>
            </c:numRef>
          </c:xVal>
          <c:yVal>
            <c:numRef>
              <c:f>ORIGINAL_DATA!$CT$2:$CT$21</c:f>
              <c:numCache>
                <c:formatCode>General</c:formatCode>
                <c:ptCount val="20"/>
                <c:pt idx="0">
                  <c:v>31</c:v>
                </c:pt>
                <c:pt idx="1">
                  <c:v>36</c:v>
                </c:pt>
                <c:pt idx="2">
                  <c:v>35</c:v>
                </c:pt>
                <c:pt idx="3">
                  <c:v>27</c:v>
                </c:pt>
                <c:pt idx="4">
                  <c:v>46</c:v>
                </c:pt>
                <c:pt idx="5">
                  <c:v>25</c:v>
                </c:pt>
                <c:pt idx="6">
                  <c:v>47</c:v>
                </c:pt>
                <c:pt idx="7">
                  <c:v>22</c:v>
                </c:pt>
                <c:pt idx="8">
                  <c:v>38</c:v>
                </c:pt>
                <c:pt idx="9">
                  <c:v>26</c:v>
                </c:pt>
                <c:pt idx="10">
                  <c:v>32</c:v>
                </c:pt>
                <c:pt idx="11">
                  <c:v>35</c:v>
                </c:pt>
                <c:pt idx="12">
                  <c:v>41</c:v>
                </c:pt>
                <c:pt idx="13">
                  <c:v>28</c:v>
                </c:pt>
                <c:pt idx="14">
                  <c:v>43</c:v>
                </c:pt>
                <c:pt idx="15">
                  <c:v>49</c:v>
                </c:pt>
                <c:pt idx="16">
                  <c:v>25</c:v>
                </c:pt>
                <c:pt idx="17">
                  <c:v>43</c:v>
                </c:pt>
                <c:pt idx="18">
                  <c:v>22</c:v>
                </c:pt>
                <c:pt idx="19">
                  <c:v>24</c:v>
                </c:pt>
              </c:numCache>
            </c:numRef>
          </c:yVal>
          <c:smooth val="0"/>
          <c:extLst>
            <c:ext xmlns:c16="http://schemas.microsoft.com/office/drawing/2014/chart" uri="{C3380CC4-5D6E-409C-BE32-E72D297353CC}">
              <c16:uniqueId val="{00000000-B147-4E21-AA38-165A388AEFCE}"/>
            </c:ext>
          </c:extLst>
        </c:ser>
        <c:ser>
          <c:idx val="1"/>
          <c:order val="1"/>
          <c:tx>
            <c:v>Previsto(a) Idade - anos</c:v>
          </c:tx>
          <c:spPr>
            <a:ln w="28575">
              <a:noFill/>
            </a:ln>
          </c:spPr>
          <c:xVal>
            <c:numRef>
              <c:f>ORIGINAL_DATA!$CU$2:$CU$21</c:f>
              <c:numCache>
                <c:formatCode>General</c:formatCode>
                <c:ptCount val="20"/>
                <c:pt idx="0">
                  <c:v>1451.4166666666667</c:v>
                </c:pt>
                <c:pt idx="1">
                  <c:v>1631.875</c:v>
                </c:pt>
                <c:pt idx="2">
                  <c:v>2371.5833333333335</c:v>
                </c:pt>
                <c:pt idx="3">
                  <c:v>2031.7083333333333</c:v>
                </c:pt>
                <c:pt idx="4">
                  <c:v>2828.375</c:v>
                </c:pt>
                <c:pt idx="5">
                  <c:v>1555.6666666666667</c:v>
                </c:pt>
                <c:pt idx="6">
                  <c:v>1624.9166666666667</c:v>
                </c:pt>
                <c:pt idx="7">
                  <c:v>1740.2083333333333</c:v>
                </c:pt>
                <c:pt idx="8">
                  <c:v>1543.25</c:v>
                </c:pt>
                <c:pt idx="9">
                  <c:v>1665.5833333333333</c:v>
                </c:pt>
                <c:pt idx="10">
                  <c:v>2145.5416666666665</c:v>
                </c:pt>
                <c:pt idx="11">
                  <c:v>1439.2083333333333</c:v>
                </c:pt>
                <c:pt idx="12">
                  <c:v>1741.0416666666667</c:v>
                </c:pt>
                <c:pt idx="13">
                  <c:v>1680.4583333333333</c:v>
                </c:pt>
                <c:pt idx="14">
                  <c:v>1659.75</c:v>
                </c:pt>
                <c:pt idx="15">
                  <c:v>2246.75</c:v>
                </c:pt>
                <c:pt idx="16">
                  <c:v>1811.2083333333333</c:v>
                </c:pt>
                <c:pt idx="17">
                  <c:v>1920.5416666666667</c:v>
                </c:pt>
                <c:pt idx="18">
                  <c:v>1634.0833333333333</c:v>
                </c:pt>
                <c:pt idx="19">
                  <c:v>1491.8333333333333</c:v>
                </c:pt>
              </c:numCache>
            </c:numRef>
          </c:xVal>
          <c:yVal>
            <c:numRef>
              <c:f>ORIGINAL_DATA!$DO$26:$DO$45</c:f>
              <c:numCache>
                <c:formatCode>General</c:formatCode>
                <c:ptCount val="20"/>
                <c:pt idx="0">
                  <c:v>30.213913739378746</c:v>
                </c:pt>
                <c:pt idx="1">
                  <c:v>31.989747412239446</c:v>
                </c:pt>
                <c:pt idx="2">
                  <c:v>39.26898435389171</c:v>
                </c:pt>
                <c:pt idx="3">
                  <c:v>35.924381428580062</c:v>
                </c:pt>
                <c:pt idx="4">
                  <c:v>43.764127405282103</c:v>
                </c:pt>
                <c:pt idx="5">
                  <c:v>31.23980518465639</c:v>
                </c:pt>
                <c:pt idx="6">
                  <c:v>31.92127264350988</c:v>
                </c:pt>
                <c:pt idx="7">
                  <c:v>33.055821655933229</c:v>
                </c:pt>
                <c:pt idx="8">
                  <c:v>31.11761667518687</c:v>
                </c:pt>
                <c:pt idx="9">
                  <c:v>32.321460513450319</c:v>
                </c:pt>
                <c:pt idx="10">
                  <c:v>37.044579441569084</c:v>
                </c:pt>
                <c:pt idx="11">
                  <c:v>30.093775372685563</c:v>
                </c:pt>
                <c:pt idx="12">
                  <c:v>33.064022227038578</c:v>
                </c:pt>
                <c:pt idx="13">
                  <c:v>32.46784070768058</c:v>
                </c:pt>
                <c:pt idx="14">
                  <c:v>32.264056515712966</c:v>
                </c:pt>
                <c:pt idx="15">
                  <c:v>38.040538802312241</c:v>
                </c:pt>
                <c:pt idx="16">
                  <c:v>33.754510314107932</c:v>
                </c:pt>
                <c:pt idx="17">
                  <c:v>34.830425243128133</c:v>
                </c:pt>
                <c:pt idx="18">
                  <c:v>32.011478925668584</c:v>
                </c:pt>
                <c:pt idx="19">
                  <c:v>30.611641437987586</c:v>
                </c:pt>
              </c:numCache>
            </c:numRef>
          </c:yVal>
          <c:smooth val="0"/>
          <c:extLst>
            <c:ext xmlns:c16="http://schemas.microsoft.com/office/drawing/2014/chart" uri="{C3380CC4-5D6E-409C-BE32-E72D297353CC}">
              <c16:uniqueId val="{00000001-B147-4E21-AA38-165A388AEFCE}"/>
            </c:ext>
          </c:extLst>
        </c:ser>
        <c:dLbls>
          <c:showLegendKey val="0"/>
          <c:showVal val="0"/>
          <c:showCatName val="0"/>
          <c:showSerName val="0"/>
          <c:showPercent val="0"/>
          <c:showBubbleSize val="0"/>
        </c:dLbls>
        <c:axId val="447778176"/>
        <c:axId val="447784448"/>
      </c:scatterChart>
      <c:valAx>
        <c:axId val="447778176"/>
        <c:scaling>
          <c:orientation val="minMax"/>
        </c:scaling>
        <c:delete val="0"/>
        <c:axPos val="b"/>
        <c:title>
          <c:tx>
            <c:rich>
              <a:bodyPr/>
              <a:lstStyle/>
              <a:p>
                <a:pPr>
                  <a:defRPr/>
                </a:pPr>
                <a:r>
                  <a:rPr lang="pt-BR"/>
                  <a:t>ET médio WSP </a:t>
                </a:r>
              </a:p>
            </c:rich>
          </c:tx>
          <c:overlay val="0"/>
        </c:title>
        <c:numFmt formatCode="General" sourceLinked="1"/>
        <c:majorTickMark val="out"/>
        <c:minorTickMark val="none"/>
        <c:tickLblPos val="nextTo"/>
        <c:crossAx val="447784448"/>
        <c:crosses val="autoZero"/>
        <c:crossBetween val="midCat"/>
      </c:valAx>
      <c:valAx>
        <c:axId val="447784448"/>
        <c:scaling>
          <c:orientation val="minMax"/>
        </c:scaling>
        <c:delete val="0"/>
        <c:axPos val="l"/>
        <c:title>
          <c:tx>
            <c:rich>
              <a:bodyPr/>
              <a:lstStyle/>
              <a:p>
                <a:pPr>
                  <a:defRPr/>
                </a:pPr>
                <a:r>
                  <a:rPr lang="pt-BR"/>
                  <a:t>Idade - anos</a:t>
                </a:r>
              </a:p>
            </c:rich>
          </c:tx>
          <c:overlay val="0"/>
        </c:title>
        <c:numFmt formatCode="General" sourceLinked="1"/>
        <c:majorTickMark val="out"/>
        <c:minorTickMark val="none"/>
        <c:tickLblPos val="nextTo"/>
        <c:crossAx val="447778176"/>
        <c:crosses val="autoZero"/>
        <c:crossBetween val="midCat"/>
      </c:valAx>
    </c:plotArea>
    <c:legend>
      <c:legendPos val="r"/>
      <c:overlay val="0"/>
    </c:legend>
    <c:plotVisOnly val="1"/>
    <c:dispBlanksAs val="gap"/>
    <c:showDLblsOverMax val="0"/>
  </c:chart>
  <c:printSettings>
    <c:headerFooter/>
    <c:pageMargins b="0.78740157499999996" l="0.511811024" r="0.511811024" t="0.78740157499999996" header="0.31496062000000052" footer="0.3149606200000005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Plotagem de probabilidade normal</a:t>
            </a:r>
          </a:p>
        </c:rich>
      </c:tx>
      <c:overlay val="0"/>
    </c:title>
    <c:autoTitleDeleted val="0"/>
    <c:plotArea>
      <c:layout/>
      <c:scatterChart>
        <c:scatterStyle val="lineMarker"/>
        <c:varyColors val="0"/>
        <c:ser>
          <c:idx val="0"/>
          <c:order val="0"/>
          <c:spPr>
            <a:ln w="28575">
              <a:noFill/>
            </a:ln>
          </c:spPr>
          <c:xVal>
            <c:numRef>
              <c:f>ORIGINAL_DATA!$DS$26:$DS$45</c:f>
              <c:numCache>
                <c:formatCode>General</c:formatCode>
                <c:ptCount val="20"/>
                <c:pt idx="0">
                  <c:v>2.5</c:v>
                </c:pt>
                <c:pt idx="1">
                  <c:v>7.5</c:v>
                </c:pt>
                <c:pt idx="2">
                  <c:v>12.5</c:v>
                </c:pt>
                <c:pt idx="3">
                  <c:v>17.5</c:v>
                </c:pt>
                <c:pt idx="4">
                  <c:v>22.5</c:v>
                </c:pt>
                <c:pt idx="5">
                  <c:v>27.5</c:v>
                </c:pt>
                <c:pt idx="6">
                  <c:v>32.5</c:v>
                </c:pt>
                <c:pt idx="7">
                  <c:v>37.5</c:v>
                </c:pt>
                <c:pt idx="8">
                  <c:v>42.5</c:v>
                </c:pt>
                <c:pt idx="9">
                  <c:v>47.5</c:v>
                </c:pt>
                <c:pt idx="10">
                  <c:v>52.5</c:v>
                </c:pt>
                <c:pt idx="11">
                  <c:v>57.5</c:v>
                </c:pt>
                <c:pt idx="12">
                  <c:v>62.5</c:v>
                </c:pt>
                <c:pt idx="13">
                  <c:v>67.5</c:v>
                </c:pt>
                <c:pt idx="14">
                  <c:v>72.5</c:v>
                </c:pt>
                <c:pt idx="15">
                  <c:v>77.5</c:v>
                </c:pt>
                <c:pt idx="16">
                  <c:v>82.5</c:v>
                </c:pt>
                <c:pt idx="17">
                  <c:v>87.5</c:v>
                </c:pt>
                <c:pt idx="18">
                  <c:v>92.5</c:v>
                </c:pt>
                <c:pt idx="19">
                  <c:v>97.5</c:v>
                </c:pt>
              </c:numCache>
            </c:numRef>
          </c:xVal>
          <c:yVal>
            <c:numRef>
              <c:f>ORIGINAL_DATA!$DT$26:$DT$45</c:f>
              <c:numCache>
                <c:formatCode>General</c:formatCode>
                <c:ptCount val="20"/>
                <c:pt idx="0">
                  <c:v>22</c:v>
                </c:pt>
                <c:pt idx="1">
                  <c:v>22</c:v>
                </c:pt>
                <c:pt idx="2">
                  <c:v>24</c:v>
                </c:pt>
                <c:pt idx="3">
                  <c:v>25</c:v>
                </c:pt>
                <c:pt idx="4">
                  <c:v>25</c:v>
                </c:pt>
                <c:pt idx="5">
                  <c:v>26</c:v>
                </c:pt>
                <c:pt idx="6">
                  <c:v>27</c:v>
                </c:pt>
                <c:pt idx="7">
                  <c:v>28</c:v>
                </c:pt>
                <c:pt idx="8">
                  <c:v>31</c:v>
                </c:pt>
                <c:pt idx="9">
                  <c:v>32</c:v>
                </c:pt>
                <c:pt idx="10">
                  <c:v>35</c:v>
                </c:pt>
                <c:pt idx="11">
                  <c:v>35</c:v>
                </c:pt>
                <c:pt idx="12">
                  <c:v>36</c:v>
                </c:pt>
                <c:pt idx="13">
                  <c:v>38</c:v>
                </c:pt>
                <c:pt idx="14">
                  <c:v>41</c:v>
                </c:pt>
                <c:pt idx="15">
                  <c:v>43</c:v>
                </c:pt>
                <c:pt idx="16">
                  <c:v>43</c:v>
                </c:pt>
                <c:pt idx="17">
                  <c:v>46</c:v>
                </c:pt>
                <c:pt idx="18">
                  <c:v>47</c:v>
                </c:pt>
                <c:pt idx="19">
                  <c:v>49</c:v>
                </c:pt>
              </c:numCache>
            </c:numRef>
          </c:yVal>
          <c:smooth val="0"/>
          <c:extLst>
            <c:ext xmlns:c16="http://schemas.microsoft.com/office/drawing/2014/chart" uri="{C3380CC4-5D6E-409C-BE32-E72D297353CC}">
              <c16:uniqueId val="{00000000-759A-41E9-A63C-C0FB0AE52054}"/>
            </c:ext>
          </c:extLst>
        </c:ser>
        <c:dLbls>
          <c:showLegendKey val="0"/>
          <c:showVal val="0"/>
          <c:showCatName val="0"/>
          <c:showSerName val="0"/>
          <c:showPercent val="0"/>
          <c:showBubbleSize val="0"/>
        </c:dLbls>
        <c:axId val="447796736"/>
        <c:axId val="447798656"/>
      </c:scatterChart>
      <c:valAx>
        <c:axId val="447796736"/>
        <c:scaling>
          <c:orientation val="minMax"/>
        </c:scaling>
        <c:delete val="0"/>
        <c:axPos val="b"/>
        <c:title>
          <c:tx>
            <c:rich>
              <a:bodyPr/>
              <a:lstStyle/>
              <a:p>
                <a:pPr>
                  <a:defRPr/>
                </a:pPr>
                <a:r>
                  <a:rPr lang="pt-BR"/>
                  <a:t>Percentil da amostra</a:t>
                </a:r>
              </a:p>
            </c:rich>
          </c:tx>
          <c:overlay val="0"/>
        </c:title>
        <c:numFmt formatCode="General" sourceLinked="1"/>
        <c:majorTickMark val="out"/>
        <c:minorTickMark val="none"/>
        <c:tickLblPos val="nextTo"/>
        <c:crossAx val="447798656"/>
        <c:crosses val="autoZero"/>
        <c:crossBetween val="midCat"/>
      </c:valAx>
      <c:valAx>
        <c:axId val="447798656"/>
        <c:scaling>
          <c:orientation val="minMax"/>
        </c:scaling>
        <c:delete val="0"/>
        <c:axPos val="l"/>
        <c:title>
          <c:tx>
            <c:rich>
              <a:bodyPr/>
              <a:lstStyle/>
              <a:p>
                <a:pPr>
                  <a:defRPr/>
                </a:pPr>
                <a:r>
                  <a:rPr lang="pt-BR"/>
                  <a:t>Idade - anos</a:t>
                </a:r>
              </a:p>
            </c:rich>
          </c:tx>
          <c:overlay val="0"/>
        </c:title>
        <c:numFmt formatCode="General" sourceLinked="1"/>
        <c:majorTickMark val="out"/>
        <c:minorTickMark val="none"/>
        <c:tickLblPos val="nextTo"/>
        <c:crossAx val="447796736"/>
        <c:crosses val="autoZero"/>
        <c:crossBetween val="midCat"/>
      </c:valAx>
    </c:plotArea>
    <c:plotVisOnly val="1"/>
    <c:dispBlanksAs val="gap"/>
    <c:showDLblsOverMax val="0"/>
  </c:chart>
  <c:printSettings>
    <c:headerFooter/>
    <c:pageMargins b="0.78740157499999996" l="0.511811024" r="0.511811024" t="0.78740157499999996" header="0.31496062000000052" footer="0.3149606200000005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400" b="0" strike="noStrike" spc="-1">
                <a:solidFill>
                  <a:srgbClr val="595959"/>
                </a:solidFill>
                <a:uFill>
                  <a:solidFill>
                    <a:srgbClr val="FFFFFF"/>
                  </a:solidFill>
                </a:uFill>
                <a:latin typeface="Calibri"/>
              </a:defRPr>
            </a:pPr>
            <a:r>
              <a:rPr lang="pt-BR" sz="1400" b="0" strike="noStrike" spc="-1">
                <a:solidFill>
                  <a:srgbClr val="595959"/>
                </a:solidFill>
                <a:uFill>
                  <a:solidFill>
                    <a:srgbClr val="FFFFFF"/>
                  </a:solidFill>
                </a:uFill>
                <a:latin typeface="Calibri"/>
              </a:rPr>
              <a:t>Regressão do SAM Valência Whatsapp (x) com IRAP trial-types do Whatsapp médios (y)</a:t>
            </a:r>
          </a:p>
        </c:rich>
      </c:tx>
      <c:overlay val="0"/>
    </c:title>
    <c:autoTitleDeleted val="0"/>
    <c:plotArea>
      <c:layout/>
      <c:scatterChart>
        <c:scatterStyle val="lineMarker"/>
        <c:varyColors val="0"/>
        <c:ser>
          <c:idx val="0"/>
          <c:order val="0"/>
          <c:spPr>
            <a:ln w="28440">
              <a:noFill/>
            </a:ln>
          </c:spPr>
          <c:marker>
            <c:symbol val="circle"/>
            <c:size val="5"/>
            <c:spPr>
              <a:solidFill>
                <a:srgbClr val="4F81BD"/>
              </a:solidFill>
            </c:spPr>
          </c:marker>
          <c:trendline>
            <c:spPr>
              <a:ln w="19080">
                <a:solidFill>
                  <a:srgbClr val="4F81BD"/>
                </a:solidFill>
                <a:round/>
              </a:ln>
            </c:spPr>
            <c:trendlineType val="linear"/>
            <c:dispRSqr val="1"/>
            <c:dispEq val="1"/>
            <c:trendlineLbl>
              <c:numFmt formatCode="General" sourceLinked="0"/>
            </c:trendlineLbl>
          </c:trendline>
          <c:xVal>
            <c:numRef>
              <c:f>ORIGINAL_DATA!$BS$28:$BS$44</c:f>
              <c:numCache>
                <c:formatCode>General</c:formatCode>
                <c:ptCount val="17"/>
                <c:pt idx="0">
                  <c:v>6</c:v>
                </c:pt>
                <c:pt idx="1">
                  <c:v>6</c:v>
                </c:pt>
                <c:pt idx="2">
                  <c:v>7</c:v>
                </c:pt>
                <c:pt idx="3">
                  <c:v>3</c:v>
                </c:pt>
                <c:pt idx="4">
                  <c:v>5</c:v>
                </c:pt>
                <c:pt idx="5">
                  <c:v>5</c:v>
                </c:pt>
                <c:pt idx="6">
                  <c:v>4</c:v>
                </c:pt>
                <c:pt idx="7">
                  <c:v>5</c:v>
                </c:pt>
                <c:pt idx="8">
                  <c:v>4</c:v>
                </c:pt>
                <c:pt idx="9">
                  <c:v>6</c:v>
                </c:pt>
                <c:pt idx="10">
                  <c:v>4</c:v>
                </c:pt>
                <c:pt idx="11">
                  <c:v>6</c:v>
                </c:pt>
                <c:pt idx="12">
                  <c:v>4</c:v>
                </c:pt>
                <c:pt idx="13">
                  <c:v>7</c:v>
                </c:pt>
                <c:pt idx="14">
                  <c:v>5</c:v>
                </c:pt>
                <c:pt idx="15">
                  <c:v>5</c:v>
                </c:pt>
                <c:pt idx="16">
                  <c:v>7</c:v>
                </c:pt>
              </c:numCache>
            </c:numRef>
          </c:xVal>
          <c:yVal>
            <c:numRef>
              <c:f>ORIGINAL_DATA!$BT$28:$BT$44</c:f>
              <c:numCache>
                <c:formatCode>General</c:formatCode>
                <c:ptCount val="17"/>
                <c:pt idx="0">
                  <c:v>0.54603519238124343</c:v>
                </c:pt>
                <c:pt idx="1">
                  <c:v>0.3761814541801915</c:v>
                </c:pt>
                <c:pt idx="2">
                  <c:v>0.26679245419827802</c:v>
                </c:pt>
                <c:pt idx="3">
                  <c:v>-4.1660563396446505E-2</c:v>
                </c:pt>
                <c:pt idx="4">
                  <c:v>0.51677753244890345</c:v>
                </c:pt>
                <c:pt idx="5">
                  <c:v>0.4450363802002027</c:v>
                </c:pt>
                <c:pt idx="6">
                  <c:v>0.55659221314311247</c:v>
                </c:pt>
                <c:pt idx="7">
                  <c:v>0.18859418935220049</c:v>
                </c:pt>
                <c:pt idx="8">
                  <c:v>0.36381289746494888</c:v>
                </c:pt>
                <c:pt idx="9">
                  <c:v>0.62030381671855395</c:v>
                </c:pt>
                <c:pt idx="10">
                  <c:v>0.4122902374194225</c:v>
                </c:pt>
                <c:pt idx="11">
                  <c:v>0.53198243811961654</c:v>
                </c:pt>
                <c:pt idx="12">
                  <c:v>6.0765486700438021E-2</c:v>
                </c:pt>
                <c:pt idx="13">
                  <c:v>0.60162651240597098</c:v>
                </c:pt>
                <c:pt idx="14">
                  <c:v>0.14946693824078902</c:v>
                </c:pt>
                <c:pt idx="15">
                  <c:v>0.27289515295235223</c:v>
                </c:pt>
                <c:pt idx="16">
                  <c:v>1.0193665971928025</c:v>
                </c:pt>
              </c:numCache>
            </c:numRef>
          </c:yVal>
          <c:smooth val="0"/>
          <c:extLst>
            <c:ext xmlns:c16="http://schemas.microsoft.com/office/drawing/2014/chart" uri="{C3380CC4-5D6E-409C-BE32-E72D297353CC}">
              <c16:uniqueId val="{00000001-2E0F-450C-9C78-DCFE22DE56AA}"/>
            </c:ext>
          </c:extLst>
        </c:ser>
        <c:dLbls>
          <c:showLegendKey val="0"/>
          <c:showVal val="0"/>
          <c:showCatName val="0"/>
          <c:showSerName val="0"/>
          <c:showPercent val="0"/>
          <c:showBubbleSize val="0"/>
        </c:dLbls>
        <c:axId val="447820928"/>
        <c:axId val="447822464"/>
      </c:scatterChart>
      <c:valAx>
        <c:axId val="447820928"/>
        <c:scaling>
          <c:orientation val="minMax"/>
          <c:max val="7"/>
          <c:min val="1"/>
        </c:scaling>
        <c:delete val="0"/>
        <c:axPos val="b"/>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en-US"/>
          </a:p>
        </c:txPr>
        <c:crossAx val="447822464"/>
        <c:crosses val="autoZero"/>
        <c:crossBetween val="midCat"/>
      </c:valAx>
      <c:valAx>
        <c:axId val="447822464"/>
        <c:scaling>
          <c:orientation val="minMax"/>
          <c:min val="-0.4"/>
        </c:scaling>
        <c:delete val="0"/>
        <c:axPos val="l"/>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en-US"/>
          </a:p>
        </c:txPr>
        <c:crossAx val="447820928"/>
        <c:crosses val="autoZero"/>
        <c:crossBetween val="midCat"/>
      </c:valAx>
      <c:spPr>
        <a:noFill/>
        <a:ln>
          <a:noFill/>
        </a:ln>
      </c:spPr>
    </c:plotArea>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spPr>
            <a:solidFill>
              <a:srgbClr val="95B3D7"/>
            </a:solidFill>
            <a:ln>
              <a:noFill/>
            </a:ln>
          </c:spPr>
          <c:invertIfNegative val="0"/>
          <c:val>
            <c:numRef>
              <c:f>'IRAP results'!$B$21:$E$21</c:f>
              <c:numCache>
                <c:formatCode>General</c:formatCode>
                <c:ptCount val="4"/>
                <c:pt idx="0">
                  <c:v>0.5771828024090695</c:v>
                </c:pt>
                <c:pt idx="1">
                  <c:v>0.23303589520535173</c:v>
                </c:pt>
                <c:pt idx="2">
                  <c:v>-0.11032426608940413</c:v>
                </c:pt>
                <c:pt idx="3">
                  <c:v>2.8773485139418992E-2</c:v>
                </c:pt>
              </c:numCache>
            </c:numRef>
          </c:val>
          <c:extLst>
            <c:ext xmlns:c16="http://schemas.microsoft.com/office/drawing/2014/chart" uri="{C3380CC4-5D6E-409C-BE32-E72D297353CC}">
              <c16:uniqueId val="{00000000-6F39-47BE-8D26-CA73B0414982}"/>
            </c:ext>
          </c:extLst>
        </c:ser>
        <c:dLbls>
          <c:showLegendKey val="0"/>
          <c:showVal val="0"/>
          <c:showCatName val="0"/>
          <c:showSerName val="0"/>
          <c:showPercent val="0"/>
          <c:showBubbleSize val="0"/>
        </c:dLbls>
        <c:gapWidth val="150"/>
        <c:overlap val="100"/>
        <c:axId val="448738816"/>
        <c:axId val="448740352"/>
      </c:barChart>
      <c:catAx>
        <c:axId val="448738816"/>
        <c:scaling>
          <c:orientation val="minMax"/>
        </c:scaling>
        <c:delete val="1"/>
        <c:axPos val="b"/>
        <c:numFmt formatCode="General" sourceLinked="1"/>
        <c:majorTickMark val="none"/>
        <c:minorTickMark val="none"/>
        <c:tickLblPos val="none"/>
        <c:crossAx val="448740352"/>
        <c:crosses val="autoZero"/>
        <c:auto val="1"/>
        <c:lblAlgn val="ctr"/>
        <c:lblOffset val="100"/>
        <c:noMultiLvlLbl val="0"/>
      </c:catAx>
      <c:valAx>
        <c:axId val="448740352"/>
        <c:scaling>
          <c:orientation val="minMax"/>
        </c:scaling>
        <c:delete val="0"/>
        <c:axPos val="l"/>
        <c:numFmt formatCode="General" sourceLinked="0"/>
        <c:majorTickMark val="none"/>
        <c:minorTickMark val="none"/>
        <c:tickLblPos val="nextTo"/>
        <c:spPr>
          <a:ln w="9360">
            <a:noFill/>
          </a:ln>
        </c:spPr>
        <c:txPr>
          <a:bodyPr/>
          <a:lstStyle/>
          <a:p>
            <a:pPr>
              <a:defRPr sz="900" b="0" strike="noStrike" spc="-1">
                <a:solidFill>
                  <a:srgbClr val="595959"/>
                </a:solidFill>
                <a:uFill>
                  <a:solidFill>
                    <a:srgbClr val="FFFFFF"/>
                  </a:solidFill>
                </a:uFill>
                <a:latin typeface="Calibri"/>
              </a:defRPr>
            </a:pPr>
            <a:endParaRPr lang="en-US"/>
          </a:p>
        </c:txPr>
        <c:crossAx val="448738816"/>
        <c:crosses val="autoZero"/>
        <c:crossBetween val="between"/>
      </c:valAx>
      <c:spPr>
        <a:noFill/>
        <a:ln>
          <a:noFill/>
        </a:ln>
      </c:spPr>
    </c:plotArea>
    <c:plotVisOnly val="1"/>
    <c:dispBlanksAs val="gap"/>
    <c:showDLblsOverMax val="0"/>
  </c:chart>
  <c:spPr>
    <a:solidFill>
      <a:srgbClr val="FFFFFF"/>
    </a:solidFill>
    <a:ln w="9360">
      <a:solidFill>
        <a:srgbClr val="D9D9D9"/>
      </a:solidFill>
      <a:round/>
    </a:ln>
  </c:spPr>
  <c:printSettings>
    <c:headerFooter/>
    <c:pageMargins b="0.78740157499999996" l="0.511811024" r="0.511811024" t="0.78740157499999996" header="0.31496062000000058" footer="0.31496062000000058"/>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strRef>
              <c:f>'IRAP results'!$A$24:$E$24</c:f>
              <c:strCache>
                <c:ptCount val="5"/>
                <c:pt idx="0">
                  <c:v>1</c:v>
                </c:pt>
                <c:pt idx="1">
                  <c:v>2</c:v>
                </c:pt>
                <c:pt idx="2">
                  <c:v>3</c:v>
                </c:pt>
                <c:pt idx="3">
                  <c:v>4</c:v>
                </c:pt>
                <c:pt idx="4">
                  <c:v>geral</c:v>
                </c:pt>
              </c:strCache>
            </c:strRef>
          </c:cat>
          <c:val>
            <c:numRef>
              <c:f>'IRAP results'!$A$25:$E$25</c:f>
              <c:numCache>
                <c:formatCode>General</c:formatCode>
                <c:ptCount val="5"/>
                <c:pt idx="0">
                  <c:v>0.5771828024090695</c:v>
                </c:pt>
                <c:pt idx="1">
                  <c:v>0.23303589520535173</c:v>
                </c:pt>
                <c:pt idx="2">
                  <c:v>-0.11032426608940413</c:v>
                </c:pt>
                <c:pt idx="3">
                  <c:v>2.8773485139418992E-2</c:v>
                </c:pt>
                <c:pt idx="4">
                  <c:v>0.18216697916610905</c:v>
                </c:pt>
              </c:numCache>
            </c:numRef>
          </c:val>
          <c:extLst>
            <c:ext xmlns:c16="http://schemas.microsoft.com/office/drawing/2014/chart" uri="{C3380CC4-5D6E-409C-BE32-E72D297353CC}">
              <c16:uniqueId val="{00000000-E8F6-4549-A304-68421A7BFB8B}"/>
            </c:ext>
          </c:extLst>
        </c:ser>
        <c:dLbls>
          <c:showLegendKey val="0"/>
          <c:showVal val="0"/>
          <c:showCatName val="0"/>
          <c:showSerName val="0"/>
          <c:showPercent val="0"/>
          <c:showBubbleSize val="0"/>
        </c:dLbls>
        <c:gapWidth val="150"/>
        <c:axId val="448681472"/>
        <c:axId val="448683008"/>
      </c:barChart>
      <c:catAx>
        <c:axId val="448681472"/>
        <c:scaling>
          <c:orientation val="minMax"/>
        </c:scaling>
        <c:delete val="0"/>
        <c:axPos val="b"/>
        <c:numFmt formatCode="General" sourceLinked="0"/>
        <c:majorTickMark val="out"/>
        <c:minorTickMark val="none"/>
        <c:tickLblPos val="nextTo"/>
        <c:crossAx val="448683008"/>
        <c:crosses val="autoZero"/>
        <c:auto val="1"/>
        <c:lblAlgn val="ctr"/>
        <c:lblOffset val="100"/>
        <c:noMultiLvlLbl val="0"/>
      </c:catAx>
      <c:valAx>
        <c:axId val="448683008"/>
        <c:scaling>
          <c:orientation val="minMax"/>
        </c:scaling>
        <c:delete val="0"/>
        <c:axPos val="l"/>
        <c:numFmt formatCode="General" sourceLinked="1"/>
        <c:majorTickMark val="out"/>
        <c:minorTickMark val="none"/>
        <c:tickLblPos val="nextTo"/>
        <c:crossAx val="448681472"/>
        <c:crosses val="autoZero"/>
        <c:crossBetween val="between"/>
      </c:valAx>
    </c:plotArea>
    <c:plotVisOnly val="1"/>
    <c:dispBlanksAs val="gap"/>
    <c:showDLblsOverMax val="0"/>
  </c:chart>
  <c:printSettings>
    <c:headerFooter/>
    <c:pageMargins b="0.78740157499999996" l="0.511811024" r="0.511811024" t="0.78740157499999996" header="0.31496062000000052" footer="0.3149606200000005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layout>
                <c:manualLayout>
                  <c:x val="-0.48224103237095362"/>
                  <c:y val="-0.28002034232454892"/>
                </c:manualLayout>
              </c:layout>
              <c:tx>
                <c:rich>
                  <a:bodyPr/>
                  <a:lstStyle/>
                  <a:p>
                    <a:pPr>
                      <a:defRPr/>
                    </a:pPr>
                    <a:r>
                      <a:rPr lang="en-US" sz="2000" b="1" baseline="0">
                        <a:solidFill>
                          <a:srgbClr val="FF0000"/>
                        </a:solidFill>
                      </a:rPr>
                      <a:t>y = 0,0165x - 0,0262
R² = 0,0134</a:t>
                    </a:r>
                    <a:endParaRPr lang="en-US" sz="2000" b="1">
                      <a:solidFill>
                        <a:srgbClr val="FF0000"/>
                      </a:solidFill>
                    </a:endParaRPr>
                  </a:p>
                </c:rich>
              </c:tx>
              <c:numFmt formatCode="General" sourceLinked="0"/>
            </c:trendlineLbl>
          </c:trendline>
          <c:xVal>
            <c:numRef>
              <c:f>'IRAP results'!$AD$4:$AD$20</c:f>
              <c:numCache>
                <c:formatCode>General</c:formatCode>
                <c:ptCount val="17"/>
                <c:pt idx="0">
                  <c:v>0</c:v>
                </c:pt>
                <c:pt idx="1">
                  <c:v>-3</c:v>
                </c:pt>
                <c:pt idx="2">
                  <c:v>0</c:v>
                </c:pt>
                <c:pt idx="3">
                  <c:v>1</c:v>
                </c:pt>
                <c:pt idx="4">
                  <c:v>0</c:v>
                </c:pt>
                <c:pt idx="5">
                  <c:v>0</c:v>
                </c:pt>
                <c:pt idx="6">
                  <c:v>0</c:v>
                </c:pt>
                <c:pt idx="7">
                  <c:v>0</c:v>
                </c:pt>
                <c:pt idx="8">
                  <c:v>-3</c:v>
                </c:pt>
                <c:pt idx="9">
                  <c:v>0</c:v>
                </c:pt>
                <c:pt idx="10">
                  <c:v>0</c:v>
                </c:pt>
                <c:pt idx="11">
                  <c:v>-3</c:v>
                </c:pt>
                <c:pt idx="12">
                  <c:v>-3</c:v>
                </c:pt>
                <c:pt idx="13">
                  <c:v>0</c:v>
                </c:pt>
                <c:pt idx="14">
                  <c:v>-3</c:v>
                </c:pt>
                <c:pt idx="15">
                  <c:v>-1</c:v>
                </c:pt>
                <c:pt idx="16">
                  <c:v>0</c:v>
                </c:pt>
              </c:numCache>
            </c:numRef>
          </c:xVal>
          <c:yVal>
            <c:numRef>
              <c:f>'IRAP results'!$AE$4:$AE$20</c:f>
              <c:numCache>
                <c:formatCode>0.00E+00</c:formatCode>
                <c:ptCount val="17"/>
                <c:pt idx="0">
                  <c:v>2.8106497704652397E-2</c:v>
                </c:pt>
                <c:pt idx="1">
                  <c:v>-0.18976023551464549</c:v>
                </c:pt>
                <c:pt idx="2">
                  <c:v>-0.19931530899200323</c:v>
                </c:pt>
                <c:pt idx="3">
                  <c:v>3.2423743523582599E-2</c:v>
                </c:pt>
                <c:pt idx="4">
                  <c:v>-0.19678118794185975</c:v>
                </c:pt>
                <c:pt idx="5">
                  <c:v>7.7008717415560202E-2</c:v>
                </c:pt>
                <c:pt idx="6">
                  <c:v>-0.20660696606527851</c:v>
                </c:pt>
                <c:pt idx="7">
                  <c:v>0.28330450889738096</c:v>
                </c:pt>
                <c:pt idx="8">
                  <c:v>-0.35041646327196252</c:v>
                </c:pt>
                <c:pt idx="9">
                  <c:v>-1.9776868546181492E-2</c:v>
                </c:pt>
                <c:pt idx="10">
                  <c:v>-0.13814637965170701</c:v>
                </c:pt>
                <c:pt idx="11">
                  <c:v>-9.9193526193149695E-2</c:v>
                </c:pt>
                <c:pt idx="12" formatCode="0.00">
                  <c:v>0.48897311847672248</c:v>
                </c:pt>
                <c:pt idx="13">
                  <c:v>-5.1399709901852199E-2</c:v>
                </c:pt>
                <c:pt idx="14">
                  <c:v>-0.26203343787893657</c:v>
                </c:pt>
                <c:pt idx="15">
                  <c:v>9.9283793298382855E-2</c:v>
                </c:pt>
                <c:pt idx="16">
                  <c:v>1.1148066566421005E-2</c:v>
                </c:pt>
              </c:numCache>
            </c:numRef>
          </c:yVal>
          <c:smooth val="0"/>
          <c:extLst>
            <c:ext xmlns:c16="http://schemas.microsoft.com/office/drawing/2014/chart" uri="{C3380CC4-5D6E-409C-BE32-E72D297353CC}">
              <c16:uniqueId val="{00000001-BCCE-47EE-AB29-7F6CBCC36BEE}"/>
            </c:ext>
          </c:extLst>
        </c:ser>
        <c:dLbls>
          <c:showLegendKey val="0"/>
          <c:showVal val="0"/>
          <c:showCatName val="0"/>
          <c:showSerName val="0"/>
          <c:showPercent val="0"/>
          <c:showBubbleSize val="0"/>
        </c:dLbls>
        <c:axId val="448694912"/>
        <c:axId val="453468544"/>
      </c:scatterChart>
      <c:valAx>
        <c:axId val="448694912"/>
        <c:scaling>
          <c:orientation val="minMax"/>
        </c:scaling>
        <c:delete val="0"/>
        <c:axPos val="b"/>
        <c:numFmt formatCode="General" sourceLinked="1"/>
        <c:majorTickMark val="out"/>
        <c:minorTickMark val="none"/>
        <c:tickLblPos val="nextTo"/>
        <c:crossAx val="453468544"/>
        <c:crosses val="autoZero"/>
        <c:crossBetween val="midCat"/>
      </c:valAx>
      <c:valAx>
        <c:axId val="453468544"/>
        <c:scaling>
          <c:orientation val="minMax"/>
        </c:scaling>
        <c:delete val="0"/>
        <c:axPos val="l"/>
        <c:majorGridlines/>
        <c:numFmt formatCode="0.00E+00" sourceLinked="1"/>
        <c:majorTickMark val="out"/>
        <c:minorTickMark val="none"/>
        <c:tickLblPos val="nextTo"/>
        <c:crossAx val="448694912"/>
        <c:crosses val="autoZero"/>
        <c:crossBetween val="midCat"/>
      </c:valAx>
    </c:plotArea>
    <c:plotVisOnly val="1"/>
    <c:dispBlanksAs val="gap"/>
    <c:showDLblsOverMax val="0"/>
  </c:chart>
  <c:printSettings>
    <c:headerFooter/>
    <c:pageMargins b="0.78740157499999996" l="0.511811024" r="0.511811024" t="0.78740157499999996" header="0.31496062000000052" footer="0.3149606200000005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'Apps (t)'!$BN$39</c:f>
              <c:strCache>
                <c:ptCount val="1"/>
                <c:pt idx="0">
                  <c:v>Mean ET WSP</c:v>
                </c:pt>
              </c:strCache>
            </c:strRef>
          </c:tx>
          <c:spPr>
            <a:ln w="28575">
              <a:noFill/>
            </a:ln>
          </c:spPr>
          <c:trendline>
            <c:trendlineType val="linear"/>
            <c:dispRSqr val="1"/>
            <c:dispEq val="1"/>
            <c:trendlineLbl>
              <c:layout>
                <c:manualLayout>
                  <c:x val="-0.18346608592799801"/>
                  <c:y val="0.27685037306351096"/>
                </c:manualLayout>
              </c:layout>
              <c:tx>
                <c:rich>
                  <a:bodyPr/>
                  <a:lstStyle/>
                  <a:p>
                    <a:pPr>
                      <a:defRPr/>
                    </a:pPr>
                    <a:r>
                      <a:rPr lang="en-US" sz="1600" b="1" baseline="0">
                        <a:solidFill>
                          <a:srgbClr val="FF0000"/>
                        </a:solidFill>
                      </a:rPr>
                      <a:t>y = -601,41x + 2120,9
R² = 0,3991</a:t>
                    </a:r>
                    <a:endParaRPr lang="en-US" sz="1600" b="1">
                      <a:solidFill>
                        <a:srgbClr val="FF0000"/>
                      </a:solidFill>
                    </a:endParaRPr>
                  </a:p>
                </c:rich>
              </c:tx>
              <c:numFmt formatCode="General" sourceLinked="0"/>
            </c:trendlineLbl>
          </c:trendline>
          <c:xVal>
            <c:numRef>
              <c:f>'Apps (t)'!$BM$40:$BM$56</c:f>
              <c:numCache>
                <c:formatCode>General</c:formatCode>
                <c:ptCount val="17"/>
                <c:pt idx="0">
                  <c:v>0.64667467523570998</c:v>
                </c:pt>
                <c:pt idx="1">
                  <c:v>0.31398121855414501</c:v>
                </c:pt>
                <c:pt idx="2">
                  <c:v>0.417042554196559</c:v>
                </c:pt>
                <c:pt idx="3">
                  <c:v>0.103531164746535</c:v>
                </c:pt>
                <c:pt idx="4">
                  <c:v>0.64389711087131096</c:v>
                </c:pt>
                <c:pt idx="5">
                  <c:v>0.91945649127303097</c:v>
                </c:pt>
                <c:pt idx="6">
                  <c:v>0.47415551986002802</c:v>
                </c:pt>
                <c:pt idx="7">
                  <c:v>0.76401898836481497</c:v>
                </c:pt>
                <c:pt idx="8">
                  <c:v>9.0495214483407808E-3</c:v>
                </c:pt>
                <c:pt idx="9">
                  <c:v>0.86208958400464397</c:v>
                </c:pt>
                <c:pt idx="10">
                  <c:v>0.48605597854475702</c:v>
                </c:pt>
                <c:pt idx="11">
                  <c:v>0.74810987109785998</c:v>
                </c:pt>
                <c:pt idx="12">
                  <c:v>1.0779206096752301</c:v>
                </c:pt>
                <c:pt idx="13">
                  <c:v>0.27515818411533</c:v>
                </c:pt>
                <c:pt idx="14">
                  <c:v>0.75977784203494403</c:v>
                </c:pt>
                <c:pt idx="15">
                  <c:v>0.53828459453871702</c:v>
                </c:pt>
                <c:pt idx="16">
                  <c:v>0.77290373239222498</c:v>
                </c:pt>
              </c:numCache>
            </c:numRef>
          </c:xVal>
          <c:yVal>
            <c:numRef>
              <c:f>'Apps (t)'!$BN$40:$BN$56</c:f>
              <c:numCache>
                <c:formatCode>General</c:formatCode>
                <c:ptCount val="17"/>
                <c:pt idx="0">
                  <c:v>1451.4166666666667</c:v>
                </c:pt>
                <c:pt idx="1">
                  <c:v>1631.875</c:v>
                </c:pt>
                <c:pt idx="2">
                  <c:v>2371.5833333333335</c:v>
                </c:pt>
                <c:pt idx="3">
                  <c:v>2031.7083333333333</c:v>
                </c:pt>
                <c:pt idx="4">
                  <c:v>1555.6666666666667</c:v>
                </c:pt>
                <c:pt idx="5">
                  <c:v>1624.9166666666667</c:v>
                </c:pt>
                <c:pt idx="6">
                  <c:v>1543.25</c:v>
                </c:pt>
                <c:pt idx="7">
                  <c:v>1665.5833333333333</c:v>
                </c:pt>
                <c:pt idx="8">
                  <c:v>2145.5416666666665</c:v>
                </c:pt>
                <c:pt idx="9">
                  <c:v>1439.2083333333333</c:v>
                </c:pt>
                <c:pt idx="10">
                  <c:v>1741.0416666666667</c:v>
                </c:pt>
                <c:pt idx="11">
                  <c:v>1680.4583333333333</c:v>
                </c:pt>
                <c:pt idx="12">
                  <c:v>1659.75</c:v>
                </c:pt>
                <c:pt idx="13">
                  <c:v>2246.75</c:v>
                </c:pt>
                <c:pt idx="14">
                  <c:v>1811.2083333333333</c:v>
                </c:pt>
                <c:pt idx="15">
                  <c:v>1920.5416666666667</c:v>
                </c:pt>
                <c:pt idx="16">
                  <c:v>1634.0833333333333</c:v>
                </c:pt>
              </c:numCache>
            </c:numRef>
          </c:yVal>
          <c:smooth val="0"/>
          <c:extLst>
            <c:ext xmlns:c16="http://schemas.microsoft.com/office/drawing/2014/chart" uri="{C3380CC4-5D6E-409C-BE32-E72D297353CC}">
              <c16:uniqueId val="{00000001-AE57-4B6B-B7E9-AED04413EBE4}"/>
            </c:ext>
          </c:extLst>
        </c:ser>
        <c:dLbls>
          <c:showLegendKey val="0"/>
          <c:showVal val="0"/>
          <c:showCatName val="0"/>
          <c:showSerName val="0"/>
          <c:showPercent val="0"/>
          <c:showBubbleSize val="0"/>
        </c:dLbls>
        <c:axId val="454033408"/>
        <c:axId val="454034944"/>
      </c:scatterChart>
      <c:valAx>
        <c:axId val="454033408"/>
        <c:scaling>
          <c:orientation val="minMax"/>
        </c:scaling>
        <c:delete val="0"/>
        <c:axPos val="b"/>
        <c:numFmt formatCode="General" sourceLinked="1"/>
        <c:majorTickMark val="out"/>
        <c:minorTickMark val="none"/>
        <c:tickLblPos val="nextTo"/>
        <c:crossAx val="454034944"/>
        <c:crosses val="autoZero"/>
        <c:crossBetween val="midCat"/>
      </c:valAx>
      <c:valAx>
        <c:axId val="454034944"/>
        <c:scaling>
          <c:orientation val="minMax"/>
        </c:scaling>
        <c:delete val="0"/>
        <c:axPos val="l"/>
        <c:numFmt formatCode="General" sourceLinked="1"/>
        <c:majorTickMark val="out"/>
        <c:minorTickMark val="none"/>
        <c:tickLblPos val="nextTo"/>
        <c:crossAx val="454033408"/>
        <c:crosses val="autoZero"/>
        <c:crossBetween val="midCat"/>
      </c:valAx>
    </c:plotArea>
    <c:plotVisOnly val="1"/>
    <c:dispBlanksAs val="gap"/>
    <c:showDLblsOverMax val="0"/>
  </c:chart>
  <c:printSettings>
    <c:headerFooter/>
    <c:pageMargins b="0.78740157499999996" l="0.511811024" r="0.511811024" t="0.78740157499999996" header="0.31496062000000052" footer="0.31496062000000052"/>
    <c:pageSetup/>
  </c:printSettings>
</c:chartSpace>
</file>

<file path=xl/drawings/_rels/drawing1.xml.rels><?xml version="1.0" encoding="UTF-8" standalone="yes"?>
<Relationships xmlns="http://schemas.openxmlformats.org/package/2006/relationships"><Relationship Id="rId13" Type="http://schemas.openxmlformats.org/officeDocument/2006/relationships/image" Target="../media/image5.jpeg"/><Relationship Id="rId18" Type="http://schemas.openxmlformats.org/officeDocument/2006/relationships/image" Target="../media/image6.png"/><Relationship Id="rId26" Type="http://schemas.openxmlformats.org/officeDocument/2006/relationships/chart" Target="../charts/chart17.xml"/><Relationship Id="rId3" Type="http://schemas.openxmlformats.org/officeDocument/2006/relationships/chart" Target="../charts/chart3.xml"/><Relationship Id="rId21" Type="http://schemas.openxmlformats.org/officeDocument/2006/relationships/image" Target="../media/image9.png"/><Relationship Id="rId34" Type="http://schemas.openxmlformats.org/officeDocument/2006/relationships/image" Target="../media/image10.png"/><Relationship Id="rId7" Type="http://schemas.openxmlformats.org/officeDocument/2006/relationships/image" Target="../media/image3.png"/><Relationship Id="rId12" Type="http://schemas.openxmlformats.org/officeDocument/2006/relationships/chart" Target="../charts/chart8.xml"/><Relationship Id="rId17" Type="http://schemas.openxmlformats.org/officeDocument/2006/relationships/chart" Target="../charts/chart12.xml"/><Relationship Id="rId25" Type="http://schemas.openxmlformats.org/officeDocument/2006/relationships/chart" Target="../charts/chart16.xml"/><Relationship Id="rId33" Type="http://schemas.openxmlformats.org/officeDocument/2006/relationships/chart" Target="../charts/chart24.xml"/><Relationship Id="rId2" Type="http://schemas.openxmlformats.org/officeDocument/2006/relationships/chart" Target="../charts/chart2.xml"/><Relationship Id="rId16" Type="http://schemas.openxmlformats.org/officeDocument/2006/relationships/chart" Target="../charts/chart11.xml"/><Relationship Id="rId20" Type="http://schemas.openxmlformats.org/officeDocument/2006/relationships/image" Target="../media/image8.png"/><Relationship Id="rId29"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chart" Target="../charts/chart7.xml"/><Relationship Id="rId24" Type="http://schemas.openxmlformats.org/officeDocument/2006/relationships/chart" Target="../charts/chart15.xml"/><Relationship Id="rId32" Type="http://schemas.openxmlformats.org/officeDocument/2006/relationships/chart" Target="../charts/chart23.xml"/><Relationship Id="rId5" Type="http://schemas.openxmlformats.org/officeDocument/2006/relationships/image" Target="../media/image1.png"/><Relationship Id="rId15" Type="http://schemas.openxmlformats.org/officeDocument/2006/relationships/chart" Target="../charts/chart10.xml"/><Relationship Id="rId23" Type="http://schemas.openxmlformats.org/officeDocument/2006/relationships/chart" Target="../charts/chart14.xml"/><Relationship Id="rId28" Type="http://schemas.openxmlformats.org/officeDocument/2006/relationships/chart" Target="../charts/chart19.xml"/><Relationship Id="rId10" Type="http://schemas.openxmlformats.org/officeDocument/2006/relationships/chart" Target="../charts/chart6.xml"/><Relationship Id="rId19" Type="http://schemas.openxmlformats.org/officeDocument/2006/relationships/image" Target="../media/image7.png"/><Relationship Id="rId31" Type="http://schemas.openxmlformats.org/officeDocument/2006/relationships/chart" Target="../charts/chart22.xml"/><Relationship Id="rId4" Type="http://schemas.openxmlformats.org/officeDocument/2006/relationships/chart" Target="../charts/chart4.xml"/><Relationship Id="rId9" Type="http://schemas.openxmlformats.org/officeDocument/2006/relationships/chart" Target="../charts/chart5.xml"/><Relationship Id="rId14" Type="http://schemas.openxmlformats.org/officeDocument/2006/relationships/chart" Target="../charts/chart9.xml"/><Relationship Id="rId22" Type="http://schemas.openxmlformats.org/officeDocument/2006/relationships/chart" Target="../charts/chart13.xml"/><Relationship Id="rId27" Type="http://schemas.openxmlformats.org/officeDocument/2006/relationships/chart" Target="../charts/chart18.xml"/><Relationship Id="rId30" Type="http://schemas.openxmlformats.org/officeDocument/2006/relationships/chart" Target="../charts/chart21.xml"/><Relationship Id="rId35" Type="http://schemas.openxmlformats.org/officeDocument/2006/relationships/image" Target="../media/image11.png"/><Relationship Id="rId8"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chart" Target="../charts/chart35.xml"/><Relationship Id="rId18" Type="http://schemas.openxmlformats.org/officeDocument/2006/relationships/image" Target="../media/image17.jpeg"/><Relationship Id="rId26" Type="http://schemas.openxmlformats.org/officeDocument/2006/relationships/chart" Target="../charts/chart41.xml"/><Relationship Id="rId21" Type="http://schemas.openxmlformats.org/officeDocument/2006/relationships/image" Target="../media/image20.jpeg"/><Relationship Id="rId34" Type="http://schemas.openxmlformats.org/officeDocument/2006/relationships/chart" Target="../charts/chart48.xml"/><Relationship Id="rId7" Type="http://schemas.openxmlformats.org/officeDocument/2006/relationships/chart" Target="../charts/chart31.xml"/><Relationship Id="rId12" Type="http://schemas.openxmlformats.org/officeDocument/2006/relationships/chart" Target="../charts/chart34.xml"/><Relationship Id="rId17" Type="http://schemas.openxmlformats.org/officeDocument/2006/relationships/image" Target="../media/image16.png"/><Relationship Id="rId25" Type="http://schemas.openxmlformats.org/officeDocument/2006/relationships/chart" Target="../charts/chart40.xml"/><Relationship Id="rId33" Type="http://schemas.openxmlformats.org/officeDocument/2006/relationships/chart" Target="../charts/chart47.xml"/><Relationship Id="rId38" Type="http://schemas.openxmlformats.org/officeDocument/2006/relationships/chart" Target="../charts/chart52.xml"/><Relationship Id="rId2" Type="http://schemas.openxmlformats.org/officeDocument/2006/relationships/chart" Target="../charts/chart26.xml"/><Relationship Id="rId16" Type="http://schemas.openxmlformats.org/officeDocument/2006/relationships/image" Target="../media/image15.png"/><Relationship Id="rId20" Type="http://schemas.openxmlformats.org/officeDocument/2006/relationships/image" Target="../media/image19.png"/><Relationship Id="rId29" Type="http://schemas.openxmlformats.org/officeDocument/2006/relationships/chart" Target="../charts/chart44.xml"/><Relationship Id="rId1" Type="http://schemas.openxmlformats.org/officeDocument/2006/relationships/chart" Target="../charts/chart25.xml"/><Relationship Id="rId6" Type="http://schemas.openxmlformats.org/officeDocument/2006/relationships/chart" Target="../charts/chart30.xml"/><Relationship Id="rId11" Type="http://schemas.openxmlformats.org/officeDocument/2006/relationships/image" Target="../media/image13.png"/><Relationship Id="rId24" Type="http://schemas.openxmlformats.org/officeDocument/2006/relationships/chart" Target="../charts/chart39.xml"/><Relationship Id="rId32" Type="http://schemas.openxmlformats.org/officeDocument/2006/relationships/image" Target="../media/image21.png"/><Relationship Id="rId37" Type="http://schemas.openxmlformats.org/officeDocument/2006/relationships/chart" Target="../charts/chart51.xml"/><Relationship Id="rId5" Type="http://schemas.openxmlformats.org/officeDocument/2006/relationships/chart" Target="../charts/chart29.xml"/><Relationship Id="rId15" Type="http://schemas.openxmlformats.org/officeDocument/2006/relationships/image" Target="../media/image14.png"/><Relationship Id="rId23" Type="http://schemas.openxmlformats.org/officeDocument/2006/relationships/chart" Target="../charts/chart38.xml"/><Relationship Id="rId28" Type="http://schemas.openxmlformats.org/officeDocument/2006/relationships/chart" Target="../charts/chart43.xml"/><Relationship Id="rId36" Type="http://schemas.openxmlformats.org/officeDocument/2006/relationships/chart" Target="../charts/chart50.xml"/><Relationship Id="rId10" Type="http://schemas.openxmlformats.org/officeDocument/2006/relationships/image" Target="../media/image12.png"/><Relationship Id="rId19" Type="http://schemas.openxmlformats.org/officeDocument/2006/relationships/image" Target="../media/image18.jpeg"/><Relationship Id="rId31" Type="http://schemas.openxmlformats.org/officeDocument/2006/relationships/chart" Target="../charts/chart46.xml"/><Relationship Id="rId4" Type="http://schemas.openxmlformats.org/officeDocument/2006/relationships/chart" Target="../charts/chart28.xml"/><Relationship Id="rId9" Type="http://schemas.openxmlformats.org/officeDocument/2006/relationships/chart" Target="../charts/chart33.xml"/><Relationship Id="rId14" Type="http://schemas.openxmlformats.org/officeDocument/2006/relationships/chart" Target="../charts/chart36.xml"/><Relationship Id="rId22" Type="http://schemas.openxmlformats.org/officeDocument/2006/relationships/chart" Target="../charts/chart37.xml"/><Relationship Id="rId27" Type="http://schemas.openxmlformats.org/officeDocument/2006/relationships/chart" Target="../charts/chart42.xml"/><Relationship Id="rId30" Type="http://schemas.openxmlformats.org/officeDocument/2006/relationships/chart" Target="../charts/chart45.xml"/><Relationship Id="rId35" Type="http://schemas.openxmlformats.org/officeDocument/2006/relationships/chart" Target="../charts/chart49.xml"/><Relationship Id="rId8" Type="http://schemas.openxmlformats.org/officeDocument/2006/relationships/chart" Target="../charts/chart32.xml"/><Relationship Id="rId3"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8" Type="http://schemas.openxmlformats.org/officeDocument/2006/relationships/image" Target="../media/image27.jpeg"/><Relationship Id="rId13" Type="http://schemas.openxmlformats.org/officeDocument/2006/relationships/chart" Target="../charts/chart54.xml"/><Relationship Id="rId3" Type="http://schemas.openxmlformats.org/officeDocument/2006/relationships/image" Target="../media/image22.jpeg"/><Relationship Id="rId7" Type="http://schemas.openxmlformats.org/officeDocument/2006/relationships/image" Target="../media/image26.jpeg"/><Relationship Id="rId12" Type="http://schemas.openxmlformats.org/officeDocument/2006/relationships/image" Target="../media/image5.jpeg"/><Relationship Id="rId2" Type="http://schemas.openxmlformats.org/officeDocument/2006/relationships/image" Target="../media/image19.png"/><Relationship Id="rId1" Type="http://schemas.openxmlformats.org/officeDocument/2006/relationships/chart" Target="../charts/chart53.xml"/><Relationship Id="rId6" Type="http://schemas.openxmlformats.org/officeDocument/2006/relationships/image" Target="../media/image25.jpeg"/><Relationship Id="rId11" Type="http://schemas.openxmlformats.org/officeDocument/2006/relationships/image" Target="../media/image30.jpeg"/><Relationship Id="rId5" Type="http://schemas.openxmlformats.org/officeDocument/2006/relationships/image" Target="../media/image24.jpeg"/><Relationship Id="rId10" Type="http://schemas.openxmlformats.org/officeDocument/2006/relationships/image" Target="../media/image29.jpeg"/><Relationship Id="rId4" Type="http://schemas.openxmlformats.org/officeDocument/2006/relationships/image" Target="../media/image23.jpeg"/><Relationship Id="rId9" Type="http://schemas.openxmlformats.org/officeDocument/2006/relationships/image" Target="../media/image28.png"/><Relationship Id="rId14" Type="http://schemas.openxmlformats.org/officeDocument/2006/relationships/chart" Target="../charts/chart55.xml"/></Relationships>
</file>

<file path=xl/drawings/_rels/drawing4.xml.rels><?xml version="1.0" encoding="UTF-8" standalone="yes"?>
<Relationships xmlns="http://schemas.openxmlformats.org/package/2006/relationships"><Relationship Id="rId13" Type="http://schemas.openxmlformats.org/officeDocument/2006/relationships/image" Target="../media/image43.png"/><Relationship Id="rId18" Type="http://schemas.openxmlformats.org/officeDocument/2006/relationships/image" Target="../media/image48.png"/><Relationship Id="rId26" Type="http://schemas.openxmlformats.org/officeDocument/2006/relationships/image" Target="../media/image56.png"/><Relationship Id="rId39" Type="http://schemas.openxmlformats.org/officeDocument/2006/relationships/image" Target="../media/image69.jpeg"/><Relationship Id="rId21" Type="http://schemas.openxmlformats.org/officeDocument/2006/relationships/image" Target="../media/image51.png"/><Relationship Id="rId34" Type="http://schemas.openxmlformats.org/officeDocument/2006/relationships/image" Target="../media/image64.png"/><Relationship Id="rId42" Type="http://schemas.openxmlformats.org/officeDocument/2006/relationships/image" Target="../media/image72.jpeg"/><Relationship Id="rId47" Type="http://schemas.openxmlformats.org/officeDocument/2006/relationships/image" Target="../media/image77.png"/><Relationship Id="rId50" Type="http://schemas.openxmlformats.org/officeDocument/2006/relationships/image" Target="../media/image80.jpeg"/><Relationship Id="rId7" Type="http://schemas.openxmlformats.org/officeDocument/2006/relationships/image" Target="../media/image37.png"/><Relationship Id="rId2" Type="http://schemas.openxmlformats.org/officeDocument/2006/relationships/image" Target="../media/image32.png"/><Relationship Id="rId16" Type="http://schemas.openxmlformats.org/officeDocument/2006/relationships/image" Target="../media/image46.png"/><Relationship Id="rId29" Type="http://schemas.openxmlformats.org/officeDocument/2006/relationships/image" Target="../media/image59.png"/><Relationship Id="rId11" Type="http://schemas.openxmlformats.org/officeDocument/2006/relationships/image" Target="../media/image41.png"/><Relationship Id="rId24" Type="http://schemas.openxmlformats.org/officeDocument/2006/relationships/image" Target="../media/image54.png"/><Relationship Id="rId32" Type="http://schemas.openxmlformats.org/officeDocument/2006/relationships/image" Target="../media/image62.png"/><Relationship Id="rId37" Type="http://schemas.openxmlformats.org/officeDocument/2006/relationships/image" Target="../media/image67.png"/><Relationship Id="rId40" Type="http://schemas.openxmlformats.org/officeDocument/2006/relationships/image" Target="../media/image70.jpeg"/><Relationship Id="rId45" Type="http://schemas.openxmlformats.org/officeDocument/2006/relationships/image" Target="../media/image75.jpeg"/><Relationship Id="rId5" Type="http://schemas.openxmlformats.org/officeDocument/2006/relationships/image" Target="../media/image35.png"/><Relationship Id="rId15" Type="http://schemas.openxmlformats.org/officeDocument/2006/relationships/image" Target="../media/image45.png"/><Relationship Id="rId23" Type="http://schemas.openxmlformats.org/officeDocument/2006/relationships/image" Target="../media/image53.png"/><Relationship Id="rId28" Type="http://schemas.openxmlformats.org/officeDocument/2006/relationships/image" Target="../media/image58.png"/><Relationship Id="rId36" Type="http://schemas.openxmlformats.org/officeDocument/2006/relationships/image" Target="../media/image66.png"/><Relationship Id="rId49" Type="http://schemas.openxmlformats.org/officeDocument/2006/relationships/image" Target="../media/image79.jpeg"/><Relationship Id="rId10" Type="http://schemas.openxmlformats.org/officeDocument/2006/relationships/image" Target="../media/image40.png"/><Relationship Id="rId19" Type="http://schemas.openxmlformats.org/officeDocument/2006/relationships/image" Target="../media/image49.png"/><Relationship Id="rId31" Type="http://schemas.openxmlformats.org/officeDocument/2006/relationships/image" Target="../media/image61.png"/><Relationship Id="rId44" Type="http://schemas.openxmlformats.org/officeDocument/2006/relationships/image" Target="../media/image74.jpeg"/><Relationship Id="rId52" Type="http://schemas.openxmlformats.org/officeDocument/2006/relationships/image" Target="../media/image82.jpe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 Id="rId22" Type="http://schemas.openxmlformats.org/officeDocument/2006/relationships/image" Target="../media/image52.png"/><Relationship Id="rId27" Type="http://schemas.openxmlformats.org/officeDocument/2006/relationships/image" Target="../media/image57.png"/><Relationship Id="rId30" Type="http://schemas.openxmlformats.org/officeDocument/2006/relationships/image" Target="../media/image60.png"/><Relationship Id="rId35" Type="http://schemas.openxmlformats.org/officeDocument/2006/relationships/image" Target="../media/image65.png"/><Relationship Id="rId43" Type="http://schemas.openxmlformats.org/officeDocument/2006/relationships/image" Target="../media/image73.jpeg"/><Relationship Id="rId48" Type="http://schemas.openxmlformats.org/officeDocument/2006/relationships/image" Target="../media/image78.png"/><Relationship Id="rId8" Type="http://schemas.openxmlformats.org/officeDocument/2006/relationships/image" Target="../media/image38.png"/><Relationship Id="rId51" Type="http://schemas.openxmlformats.org/officeDocument/2006/relationships/image" Target="../media/image81.jpeg"/><Relationship Id="rId3" Type="http://schemas.openxmlformats.org/officeDocument/2006/relationships/image" Target="../media/image33.png"/><Relationship Id="rId12" Type="http://schemas.openxmlformats.org/officeDocument/2006/relationships/image" Target="../media/image42.png"/><Relationship Id="rId17" Type="http://schemas.openxmlformats.org/officeDocument/2006/relationships/image" Target="../media/image47.png"/><Relationship Id="rId25" Type="http://schemas.openxmlformats.org/officeDocument/2006/relationships/image" Target="../media/image55.png"/><Relationship Id="rId33" Type="http://schemas.openxmlformats.org/officeDocument/2006/relationships/image" Target="../media/image63.png"/><Relationship Id="rId38" Type="http://schemas.openxmlformats.org/officeDocument/2006/relationships/image" Target="../media/image68.jpeg"/><Relationship Id="rId46" Type="http://schemas.openxmlformats.org/officeDocument/2006/relationships/image" Target="../media/image76.jpeg"/><Relationship Id="rId20" Type="http://schemas.openxmlformats.org/officeDocument/2006/relationships/image" Target="../media/image50.png"/><Relationship Id="rId41" Type="http://schemas.openxmlformats.org/officeDocument/2006/relationships/image" Target="../media/image71.jpeg"/><Relationship Id="rId1" Type="http://schemas.openxmlformats.org/officeDocument/2006/relationships/image" Target="../media/image31.png"/><Relationship Id="rId6" Type="http://schemas.openxmlformats.org/officeDocument/2006/relationships/image" Target="../media/image36.png"/></Relationships>
</file>

<file path=xl/drawings/_rels/drawing5.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xml.rels><?xml version="1.0" encoding="UTF-8" standalone="yes"?>
<Relationships xmlns="http://schemas.openxmlformats.org/package/2006/relationships"><Relationship Id="rId13" Type="http://schemas.openxmlformats.org/officeDocument/2006/relationships/image" Target="../media/image95.png"/><Relationship Id="rId18" Type="http://schemas.openxmlformats.org/officeDocument/2006/relationships/image" Target="../media/image100.png"/><Relationship Id="rId26" Type="http://schemas.openxmlformats.org/officeDocument/2006/relationships/image" Target="../media/image108.png"/><Relationship Id="rId39" Type="http://schemas.openxmlformats.org/officeDocument/2006/relationships/image" Target="../media/image121.png"/><Relationship Id="rId21" Type="http://schemas.openxmlformats.org/officeDocument/2006/relationships/image" Target="../media/image103.png"/><Relationship Id="rId34" Type="http://schemas.openxmlformats.org/officeDocument/2006/relationships/image" Target="../media/image116.png"/><Relationship Id="rId42" Type="http://schemas.openxmlformats.org/officeDocument/2006/relationships/image" Target="../media/image124.png"/><Relationship Id="rId47" Type="http://schemas.openxmlformats.org/officeDocument/2006/relationships/image" Target="../media/image129.png"/><Relationship Id="rId7" Type="http://schemas.openxmlformats.org/officeDocument/2006/relationships/image" Target="../media/image89.png"/><Relationship Id="rId2" Type="http://schemas.openxmlformats.org/officeDocument/2006/relationships/image" Target="../media/image84.png"/><Relationship Id="rId16" Type="http://schemas.openxmlformats.org/officeDocument/2006/relationships/image" Target="../media/image98.png"/><Relationship Id="rId29" Type="http://schemas.openxmlformats.org/officeDocument/2006/relationships/image" Target="../media/image111.png"/><Relationship Id="rId1" Type="http://schemas.openxmlformats.org/officeDocument/2006/relationships/image" Target="../media/image83.jpeg"/><Relationship Id="rId6" Type="http://schemas.openxmlformats.org/officeDocument/2006/relationships/image" Target="../media/image88.png"/><Relationship Id="rId11" Type="http://schemas.openxmlformats.org/officeDocument/2006/relationships/image" Target="../media/image93.png"/><Relationship Id="rId24" Type="http://schemas.openxmlformats.org/officeDocument/2006/relationships/image" Target="../media/image106.png"/><Relationship Id="rId32" Type="http://schemas.openxmlformats.org/officeDocument/2006/relationships/image" Target="../media/image114.png"/><Relationship Id="rId37" Type="http://schemas.openxmlformats.org/officeDocument/2006/relationships/image" Target="../media/image119.png"/><Relationship Id="rId40" Type="http://schemas.openxmlformats.org/officeDocument/2006/relationships/image" Target="../media/image122.jpeg"/><Relationship Id="rId45" Type="http://schemas.openxmlformats.org/officeDocument/2006/relationships/image" Target="../media/image127.png"/><Relationship Id="rId5" Type="http://schemas.openxmlformats.org/officeDocument/2006/relationships/image" Target="../media/image87.png"/><Relationship Id="rId15" Type="http://schemas.openxmlformats.org/officeDocument/2006/relationships/image" Target="../media/image97.png"/><Relationship Id="rId23" Type="http://schemas.openxmlformats.org/officeDocument/2006/relationships/image" Target="../media/image105.png"/><Relationship Id="rId28" Type="http://schemas.openxmlformats.org/officeDocument/2006/relationships/image" Target="../media/image110.png"/><Relationship Id="rId36" Type="http://schemas.openxmlformats.org/officeDocument/2006/relationships/image" Target="../media/image118.png"/><Relationship Id="rId10" Type="http://schemas.openxmlformats.org/officeDocument/2006/relationships/image" Target="../media/image92.png"/><Relationship Id="rId19" Type="http://schemas.openxmlformats.org/officeDocument/2006/relationships/image" Target="../media/image101.png"/><Relationship Id="rId31" Type="http://schemas.openxmlformats.org/officeDocument/2006/relationships/image" Target="../media/image113.png"/><Relationship Id="rId44" Type="http://schemas.openxmlformats.org/officeDocument/2006/relationships/image" Target="../media/image126.png"/><Relationship Id="rId4" Type="http://schemas.openxmlformats.org/officeDocument/2006/relationships/image" Target="../media/image86.png"/><Relationship Id="rId9" Type="http://schemas.openxmlformats.org/officeDocument/2006/relationships/image" Target="../media/image91.png"/><Relationship Id="rId14" Type="http://schemas.openxmlformats.org/officeDocument/2006/relationships/image" Target="../media/image96.png"/><Relationship Id="rId22" Type="http://schemas.openxmlformats.org/officeDocument/2006/relationships/image" Target="../media/image104.png"/><Relationship Id="rId27" Type="http://schemas.openxmlformats.org/officeDocument/2006/relationships/image" Target="../media/image109.png"/><Relationship Id="rId30" Type="http://schemas.openxmlformats.org/officeDocument/2006/relationships/image" Target="../media/image112.png"/><Relationship Id="rId35" Type="http://schemas.openxmlformats.org/officeDocument/2006/relationships/image" Target="../media/image117.png"/><Relationship Id="rId43" Type="http://schemas.openxmlformats.org/officeDocument/2006/relationships/image" Target="../media/image125.png"/><Relationship Id="rId48" Type="http://schemas.openxmlformats.org/officeDocument/2006/relationships/image" Target="../media/image130.png"/><Relationship Id="rId8" Type="http://schemas.openxmlformats.org/officeDocument/2006/relationships/image" Target="../media/image90.png"/><Relationship Id="rId3" Type="http://schemas.openxmlformats.org/officeDocument/2006/relationships/image" Target="../media/image85.png"/><Relationship Id="rId12" Type="http://schemas.openxmlformats.org/officeDocument/2006/relationships/image" Target="../media/image94.png"/><Relationship Id="rId17" Type="http://schemas.openxmlformats.org/officeDocument/2006/relationships/image" Target="../media/image99.png"/><Relationship Id="rId25" Type="http://schemas.openxmlformats.org/officeDocument/2006/relationships/image" Target="../media/image107.png"/><Relationship Id="rId33" Type="http://schemas.openxmlformats.org/officeDocument/2006/relationships/image" Target="../media/image115.png"/><Relationship Id="rId38" Type="http://schemas.openxmlformats.org/officeDocument/2006/relationships/image" Target="../media/image120.png"/><Relationship Id="rId46" Type="http://schemas.openxmlformats.org/officeDocument/2006/relationships/image" Target="../media/image128.png"/><Relationship Id="rId20" Type="http://schemas.openxmlformats.org/officeDocument/2006/relationships/image" Target="../media/image102.png"/><Relationship Id="rId41" Type="http://schemas.openxmlformats.org/officeDocument/2006/relationships/image" Target="../media/image123.jpeg"/></Relationships>
</file>

<file path=xl/drawings/_rels/drawing7.xml.rels><?xml version="1.0" encoding="UTF-8" standalone="yes"?>
<Relationships xmlns="http://schemas.openxmlformats.org/package/2006/relationships"><Relationship Id="rId13" Type="http://schemas.openxmlformats.org/officeDocument/2006/relationships/image" Target="../media/image143.png"/><Relationship Id="rId18" Type="http://schemas.openxmlformats.org/officeDocument/2006/relationships/image" Target="../media/image148.png"/><Relationship Id="rId26" Type="http://schemas.openxmlformats.org/officeDocument/2006/relationships/image" Target="../media/image156.png"/><Relationship Id="rId39" Type="http://schemas.openxmlformats.org/officeDocument/2006/relationships/image" Target="../media/image169.png"/><Relationship Id="rId21" Type="http://schemas.openxmlformats.org/officeDocument/2006/relationships/image" Target="../media/image151.png"/><Relationship Id="rId34" Type="http://schemas.openxmlformats.org/officeDocument/2006/relationships/image" Target="../media/image164.png"/><Relationship Id="rId42" Type="http://schemas.openxmlformats.org/officeDocument/2006/relationships/image" Target="../media/image172.png"/><Relationship Id="rId47" Type="http://schemas.openxmlformats.org/officeDocument/2006/relationships/image" Target="../media/image177.png"/><Relationship Id="rId7" Type="http://schemas.openxmlformats.org/officeDocument/2006/relationships/image" Target="../media/image137.png"/><Relationship Id="rId2" Type="http://schemas.openxmlformats.org/officeDocument/2006/relationships/image" Target="../media/image132.png"/><Relationship Id="rId16" Type="http://schemas.openxmlformats.org/officeDocument/2006/relationships/image" Target="../media/image146.png"/><Relationship Id="rId29" Type="http://schemas.openxmlformats.org/officeDocument/2006/relationships/image" Target="../media/image159.png"/><Relationship Id="rId1" Type="http://schemas.openxmlformats.org/officeDocument/2006/relationships/image" Target="../media/image131.png"/><Relationship Id="rId6" Type="http://schemas.openxmlformats.org/officeDocument/2006/relationships/image" Target="../media/image136.png"/><Relationship Id="rId11" Type="http://schemas.openxmlformats.org/officeDocument/2006/relationships/image" Target="../media/image141.png"/><Relationship Id="rId24" Type="http://schemas.openxmlformats.org/officeDocument/2006/relationships/image" Target="../media/image154.png"/><Relationship Id="rId32" Type="http://schemas.openxmlformats.org/officeDocument/2006/relationships/image" Target="../media/image162.png"/><Relationship Id="rId37" Type="http://schemas.openxmlformats.org/officeDocument/2006/relationships/image" Target="../media/image167.png"/><Relationship Id="rId40" Type="http://schemas.openxmlformats.org/officeDocument/2006/relationships/image" Target="../media/image170.png"/><Relationship Id="rId45" Type="http://schemas.openxmlformats.org/officeDocument/2006/relationships/image" Target="../media/image175.png"/><Relationship Id="rId5" Type="http://schemas.openxmlformats.org/officeDocument/2006/relationships/image" Target="../media/image135.png"/><Relationship Id="rId15" Type="http://schemas.openxmlformats.org/officeDocument/2006/relationships/image" Target="../media/image145.png"/><Relationship Id="rId23" Type="http://schemas.openxmlformats.org/officeDocument/2006/relationships/image" Target="../media/image153.png"/><Relationship Id="rId28" Type="http://schemas.openxmlformats.org/officeDocument/2006/relationships/image" Target="../media/image158.png"/><Relationship Id="rId36" Type="http://schemas.openxmlformats.org/officeDocument/2006/relationships/image" Target="../media/image166.png"/><Relationship Id="rId10" Type="http://schemas.openxmlformats.org/officeDocument/2006/relationships/image" Target="../media/image140.png"/><Relationship Id="rId19" Type="http://schemas.openxmlformats.org/officeDocument/2006/relationships/image" Target="../media/image149.png"/><Relationship Id="rId31" Type="http://schemas.openxmlformats.org/officeDocument/2006/relationships/image" Target="../media/image161.png"/><Relationship Id="rId44" Type="http://schemas.openxmlformats.org/officeDocument/2006/relationships/image" Target="../media/image174.png"/><Relationship Id="rId4" Type="http://schemas.openxmlformats.org/officeDocument/2006/relationships/image" Target="../media/image134.png"/><Relationship Id="rId9" Type="http://schemas.openxmlformats.org/officeDocument/2006/relationships/image" Target="../media/image139.png"/><Relationship Id="rId14" Type="http://schemas.openxmlformats.org/officeDocument/2006/relationships/image" Target="../media/image144.png"/><Relationship Id="rId22" Type="http://schemas.openxmlformats.org/officeDocument/2006/relationships/image" Target="../media/image152.png"/><Relationship Id="rId27" Type="http://schemas.openxmlformats.org/officeDocument/2006/relationships/image" Target="../media/image157.png"/><Relationship Id="rId30" Type="http://schemas.openxmlformats.org/officeDocument/2006/relationships/image" Target="../media/image160.png"/><Relationship Id="rId35" Type="http://schemas.openxmlformats.org/officeDocument/2006/relationships/image" Target="../media/image165.png"/><Relationship Id="rId43" Type="http://schemas.openxmlformats.org/officeDocument/2006/relationships/image" Target="../media/image173.png"/><Relationship Id="rId48" Type="http://schemas.openxmlformats.org/officeDocument/2006/relationships/image" Target="../media/image178.png"/><Relationship Id="rId8" Type="http://schemas.openxmlformats.org/officeDocument/2006/relationships/image" Target="../media/image138.png"/><Relationship Id="rId3" Type="http://schemas.openxmlformats.org/officeDocument/2006/relationships/image" Target="../media/image133.png"/><Relationship Id="rId12" Type="http://schemas.openxmlformats.org/officeDocument/2006/relationships/image" Target="../media/image142.png"/><Relationship Id="rId17" Type="http://schemas.openxmlformats.org/officeDocument/2006/relationships/image" Target="../media/image147.png"/><Relationship Id="rId25" Type="http://schemas.openxmlformats.org/officeDocument/2006/relationships/image" Target="../media/image155.png"/><Relationship Id="rId33" Type="http://schemas.openxmlformats.org/officeDocument/2006/relationships/image" Target="../media/image163.png"/><Relationship Id="rId38" Type="http://schemas.openxmlformats.org/officeDocument/2006/relationships/image" Target="../media/image168.png"/><Relationship Id="rId46" Type="http://schemas.openxmlformats.org/officeDocument/2006/relationships/image" Target="../media/image176.png"/><Relationship Id="rId20" Type="http://schemas.openxmlformats.org/officeDocument/2006/relationships/image" Target="../media/image150.png"/><Relationship Id="rId41" Type="http://schemas.openxmlformats.org/officeDocument/2006/relationships/image" Target="../media/image17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1.png"/><Relationship Id="rId18" Type="http://schemas.openxmlformats.org/officeDocument/2006/relationships/image" Target="../media/image196.png"/><Relationship Id="rId26" Type="http://schemas.openxmlformats.org/officeDocument/2006/relationships/image" Target="../media/image204.png"/><Relationship Id="rId39" Type="http://schemas.openxmlformats.org/officeDocument/2006/relationships/image" Target="../media/image217.png"/><Relationship Id="rId21" Type="http://schemas.openxmlformats.org/officeDocument/2006/relationships/image" Target="../media/image199.png"/><Relationship Id="rId34" Type="http://schemas.openxmlformats.org/officeDocument/2006/relationships/image" Target="../media/image212.png"/><Relationship Id="rId42" Type="http://schemas.openxmlformats.org/officeDocument/2006/relationships/image" Target="../media/image220.png"/><Relationship Id="rId47" Type="http://schemas.openxmlformats.org/officeDocument/2006/relationships/image" Target="../media/image225.png"/><Relationship Id="rId7" Type="http://schemas.openxmlformats.org/officeDocument/2006/relationships/image" Target="../media/image185.png"/><Relationship Id="rId2" Type="http://schemas.openxmlformats.org/officeDocument/2006/relationships/image" Target="../media/image180.png"/><Relationship Id="rId16" Type="http://schemas.openxmlformats.org/officeDocument/2006/relationships/image" Target="../media/image194.png"/><Relationship Id="rId29" Type="http://schemas.openxmlformats.org/officeDocument/2006/relationships/image" Target="../media/image207.png"/><Relationship Id="rId1" Type="http://schemas.openxmlformats.org/officeDocument/2006/relationships/image" Target="../media/image179.png"/><Relationship Id="rId6" Type="http://schemas.openxmlformats.org/officeDocument/2006/relationships/image" Target="../media/image184.png"/><Relationship Id="rId11" Type="http://schemas.openxmlformats.org/officeDocument/2006/relationships/image" Target="../media/image189.png"/><Relationship Id="rId24" Type="http://schemas.openxmlformats.org/officeDocument/2006/relationships/image" Target="../media/image202.png"/><Relationship Id="rId32" Type="http://schemas.openxmlformats.org/officeDocument/2006/relationships/image" Target="../media/image210.png"/><Relationship Id="rId37" Type="http://schemas.openxmlformats.org/officeDocument/2006/relationships/image" Target="../media/image215.png"/><Relationship Id="rId40" Type="http://schemas.openxmlformats.org/officeDocument/2006/relationships/image" Target="../media/image218.png"/><Relationship Id="rId45" Type="http://schemas.openxmlformats.org/officeDocument/2006/relationships/image" Target="../media/image223.png"/><Relationship Id="rId5" Type="http://schemas.openxmlformats.org/officeDocument/2006/relationships/image" Target="../media/image183.png"/><Relationship Id="rId15" Type="http://schemas.openxmlformats.org/officeDocument/2006/relationships/image" Target="../media/image193.png"/><Relationship Id="rId23" Type="http://schemas.openxmlformats.org/officeDocument/2006/relationships/image" Target="../media/image201.png"/><Relationship Id="rId28" Type="http://schemas.openxmlformats.org/officeDocument/2006/relationships/image" Target="../media/image206.png"/><Relationship Id="rId36" Type="http://schemas.openxmlformats.org/officeDocument/2006/relationships/image" Target="../media/image214.png"/><Relationship Id="rId10" Type="http://schemas.openxmlformats.org/officeDocument/2006/relationships/image" Target="../media/image188.png"/><Relationship Id="rId19" Type="http://schemas.openxmlformats.org/officeDocument/2006/relationships/image" Target="../media/image197.png"/><Relationship Id="rId31" Type="http://schemas.openxmlformats.org/officeDocument/2006/relationships/image" Target="../media/image209.png"/><Relationship Id="rId44" Type="http://schemas.openxmlformats.org/officeDocument/2006/relationships/image" Target="../media/image222.png"/><Relationship Id="rId4" Type="http://schemas.openxmlformats.org/officeDocument/2006/relationships/image" Target="../media/image182.png"/><Relationship Id="rId9" Type="http://schemas.openxmlformats.org/officeDocument/2006/relationships/image" Target="../media/image187.png"/><Relationship Id="rId14" Type="http://schemas.openxmlformats.org/officeDocument/2006/relationships/image" Target="../media/image192.png"/><Relationship Id="rId22" Type="http://schemas.openxmlformats.org/officeDocument/2006/relationships/image" Target="../media/image200.png"/><Relationship Id="rId27" Type="http://schemas.openxmlformats.org/officeDocument/2006/relationships/image" Target="../media/image205.png"/><Relationship Id="rId30" Type="http://schemas.openxmlformats.org/officeDocument/2006/relationships/image" Target="../media/image208.png"/><Relationship Id="rId35" Type="http://schemas.openxmlformats.org/officeDocument/2006/relationships/image" Target="../media/image213.png"/><Relationship Id="rId43" Type="http://schemas.openxmlformats.org/officeDocument/2006/relationships/image" Target="../media/image221.png"/><Relationship Id="rId48" Type="http://schemas.openxmlformats.org/officeDocument/2006/relationships/image" Target="../media/image226.png"/><Relationship Id="rId8" Type="http://schemas.openxmlformats.org/officeDocument/2006/relationships/image" Target="../media/image186.png"/><Relationship Id="rId3" Type="http://schemas.openxmlformats.org/officeDocument/2006/relationships/image" Target="../media/image181.png"/><Relationship Id="rId12" Type="http://schemas.openxmlformats.org/officeDocument/2006/relationships/image" Target="../media/image190.png"/><Relationship Id="rId17" Type="http://schemas.openxmlformats.org/officeDocument/2006/relationships/image" Target="../media/image195.png"/><Relationship Id="rId25" Type="http://schemas.openxmlformats.org/officeDocument/2006/relationships/image" Target="../media/image203.png"/><Relationship Id="rId33" Type="http://schemas.openxmlformats.org/officeDocument/2006/relationships/image" Target="../media/image211.png"/><Relationship Id="rId38" Type="http://schemas.openxmlformats.org/officeDocument/2006/relationships/image" Target="../media/image216.png"/><Relationship Id="rId46" Type="http://schemas.openxmlformats.org/officeDocument/2006/relationships/image" Target="../media/image224.png"/><Relationship Id="rId20" Type="http://schemas.openxmlformats.org/officeDocument/2006/relationships/image" Target="../media/image198.png"/><Relationship Id="rId41" Type="http://schemas.openxmlformats.org/officeDocument/2006/relationships/image" Target="../media/image219.png"/></Relationships>
</file>

<file path=xl/drawings/_rels/drawing9.xml.rels><?xml version="1.0" encoding="UTF-8" standalone="yes"?>
<Relationships xmlns="http://schemas.openxmlformats.org/package/2006/relationships"><Relationship Id="rId3" Type="http://schemas.openxmlformats.org/officeDocument/2006/relationships/image" Target="../media/image229.png"/><Relationship Id="rId2" Type="http://schemas.openxmlformats.org/officeDocument/2006/relationships/image" Target="../media/image228.png"/><Relationship Id="rId1" Type="http://schemas.openxmlformats.org/officeDocument/2006/relationships/image" Target="../media/image227.png"/><Relationship Id="rId4" Type="http://schemas.openxmlformats.org/officeDocument/2006/relationships/image" Target="../media/image230.png"/></Relationships>
</file>

<file path=xl/drawings/drawing1.xml><?xml version="1.0" encoding="utf-8"?>
<xdr:wsDr xmlns:xdr="http://schemas.openxmlformats.org/drawingml/2006/spreadsheetDrawing" xmlns:a="http://schemas.openxmlformats.org/drawingml/2006/main">
  <xdr:twoCellAnchor editAs="oneCell">
    <xdr:from>
      <xdr:col>27</xdr:col>
      <xdr:colOff>105840</xdr:colOff>
      <xdr:row>16</xdr:row>
      <xdr:rowOff>52920</xdr:rowOff>
    </xdr:from>
    <xdr:to>
      <xdr:col>34</xdr:col>
      <xdr:colOff>168840</xdr:colOff>
      <xdr:row>29</xdr:row>
      <xdr:rowOff>199639</xdr:rowOff>
    </xdr:to>
    <xdr:graphicFrame macro="">
      <xdr:nvGraphicFramePr>
        <xdr:cNvPr id="2" name="Gráfico 2">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34</xdr:col>
      <xdr:colOff>180000</xdr:colOff>
      <xdr:row>16</xdr:row>
      <xdr:rowOff>52920</xdr:rowOff>
    </xdr:from>
    <xdr:to>
      <xdr:col>43</xdr:col>
      <xdr:colOff>2314</xdr:colOff>
      <xdr:row>29</xdr:row>
      <xdr:rowOff>199639</xdr:rowOff>
    </xdr:to>
    <xdr:graphicFrame macro="">
      <xdr:nvGraphicFramePr>
        <xdr:cNvPr id="3" name="Gráfico 3">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45</xdr:col>
      <xdr:colOff>10440</xdr:colOff>
      <xdr:row>18</xdr:row>
      <xdr:rowOff>105840</xdr:rowOff>
    </xdr:from>
    <xdr:to>
      <xdr:col>49</xdr:col>
      <xdr:colOff>207000</xdr:colOff>
      <xdr:row>30</xdr:row>
      <xdr:rowOff>94301</xdr:rowOff>
    </xdr:to>
    <xdr:graphicFrame macro="">
      <xdr:nvGraphicFramePr>
        <xdr:cNvPr id="4" name="Gráfico 5">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48</xdr:col>
      <xdr:colOff>322920</xdr:colOff>
      <xdr:row>15</xdr:row>
      <xdr:rowOff>105840</xdr:rowOff>
    </xdr:from>
    <xdr:to>
      <xdr:col>52</xdr:col>
      <xdr:colOff>433800</xdr:colOff>
      <xdr:row>30</xdr:row>
      <xdr:rowOff>65224</xdr:rowOff>
    </xdr:to>
    <xdr:graphicFrame macro="">
      <xdr:nvGraphicFramePr>
        <xdr:cNvPr id="5" name="Gráfico 6">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275040</xdr:colOff>
      <xdr:row>30</xdr:row>
      <xdr:rowOff>31680</xdr:rowOff>
    </xdr:from>
    <xdr:to>
      <xdr:col>12</xdr:col>
      <xdr:colOff>135720</xdr:colOff>
      <xdr:row>47</xdr:row>
      <xdr:rowOff>52509</xdr:rowOff>
    </xdr:to>
    <xdr:pic>
      <xdr:nvPicPr>
        <xdr:cNvPr id="6" name="Imagem 7">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5" cstate="print"/>
        <a:stretch/>
      </xdr:blipFill>
      <xdr:spPr>
        <a:xfrm>
          <a:off x="18680400" y="5898960"/>
          <a:ext cx="3771000" cy="3545640"/>
        </a:xfrm>
        <a:prstGeom prst="rect">
          <a:avLst/>
        </a:prstGeom>
        <a:ln w="9360">
          <a:solidFill>
            <a:srgbClr val="000000"/>
          </a:solidFill>
          <a:round/>
        </a:ln>
      </xdr:spPr>
    </xdr:pic>
    <xdr:clientData/>
  </xdr:twoCellAnchor>
  <xdr:twoCellAnchor editAs="oneCell">
    <xdr:from>
      <xdr:col>12</xdr:col>
      <xdr:colOff>193680</xdr:colOff>
      <xdr:row>30</xdr:row>
      <xdr:rowOff>10440</xdr:rowOff>
    </xdr:from>
    <xdr:to>
      <xdr:col>14</xdr:col>
      <xdr:colOff>222120</xdr:colOff>
      <xdr:row>47</xdr:row>
      <xdr:rowOff>60789</xdr:rowOff>
    </xdr:to>
    <xdr:pic>
      <xdr:nvPicPr>
        <xdr:cNvPr id="7" name="Imagem 8">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6" cstate="print"/>
        <a:stretch/>
      </xdr:blipFill>
      <xdr:spPr>
        <a:xfrm>
          <a:off x="22509360" y="5877720"/>
          <a:ext cx="3798360" cy="3575160"/>
        </a:xfrm>
        <a:prstGeom prst="rect">
          <a:avLst/>
        </a:prstGeom>
        <a:ln w="9360">
          <a:solidFill>
            <a:srgbClr val="000000"/>
          </a:solidFill>
          <a:round/>
        </a:ln>
      </xdr:spPr>
    </xdr:pic>
    <xdr:clientData/>
  </xdr:twoCellAnchor>
  <xdr:twoCellAnchor editAs="oneCell">
    <xdr:from>
      <xdr:col>15</xdr:col>
      <xdr:colOff>1428840</xdr:colOff>
      <xdr:row>30</xdr:row>
      <xdr:rowOff>21600</xdr:rowOff>
    </xdr:from>
    <xdr:to>
      <xdr:col>18</xdr:col>
      <xdr:colOff>793440</xdr:colOff>
      <xdr:row>47</xdr:row>
      <xdr:rowOff>70149</xdr:rowOff>
    </xdr:to>
    <xdr:pic>
      <xdr:nvPicPr>
        <xdr:cNvPr id="8" name="Imagem 9">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7" cstate="print"/>
        <a:stretch/>
      </xdr:blipFill>
      <xdr:spPr>
        <a:xfrm>
          <a:off x="28126440" y="5888880"/>
          <a:ext cx="3776760" cy="3573360"/>
        </a:xfrm>
        <a:prstGeom prst="rect">
          <a:avLst/>
        </a:prstGeom>
        <a:ln w="9360">
          <a:solidFill>
            <a:srgbClr val="000000"/>
          </a:solidFill>
          <a:round/>
        </a:ln>
      </xdr:spPr>
    </xdr:pic>
    <xdr:clientData/>
  </xdr:twoCellAnchor>
  <xdr:twoCellAnchor editAs="oneCell">
    <xdr:from>
      <xdr:col>18</xdr:col>
      <xdr:colOff>804240</xdr:colOff>
      <xdr:row>30</xdr:row>
      <xdr:rowOff>10440</xdr:rowOff>
    </xdr:from>
    <xdr:to>
      <xdr:col>21</xdr:col>
      <xdr:colOff>761040</xdr:colOff>
      <xdr:row>47</xdr:row>
      <xdr:rowOff>79509</xdr:rowOff>
    </xdr:to>
    <xdr:pic>
      <xdr:nvPicPr>
        <xdr:cNvPr id="9" name="Imagem 10">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8" cstate="print"/>
        <a:stretch/>
      </xdr:blipFill>
      <xdr:spPr>
        <a:xfrm>
          <a:off x="31914000" y="5877720"/>
          <a:ext cx="3797280" cy="3593880"/>
        </a:xfrm>
        <a:prstGeom prst="rect">
          <a:avLst/>
        </a:prstGeom>
        <a:ln w="9360">
          <a:solidFill>
            <a:srgbClr val="000000"/>
          </a:solidFill>
          <a:round/>
        </a:ln>
      </xdr:spPr>
    </xdr:pic>
    <xdr:clientData/>
  </xdr:twoCellAnchor>
  <xdr:twoCellAnchor editAs="oneCell">
    <xdr:from>
      <xdr:col>60</xdr:col>
      <xdr:colOff>52920</xdr:colOff>
      <xdr:row>10</xdr:row>
      <xdr:rowOff>10440</xdr:rowOff>
    </xdr:from>
    <xdr:to>
      <xdr:col>65</xdr:col>
      <xdr:colOff>211320</xdr:colOff>
      <xdr:row>18</xdr:row>
      <xdr:rowOff>141953</xdr:rowOff>
    </xdr:to>
    <xdr:graphicFrame macro="">
      <xdr:nvGraphicFramePr>
        <xdr:cNvPr id="10" name="Gráfico 12">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54</xdr:col>
      <xdr:colOff>84600</xdr:colOff>
      <xdr:row>0</xdr:row>
      <xdr:rowOff>105840</xdr:rowOff>
    </xdr:from>
    <xdr:to>
      <xdr:col>60</xdr:col>
      <xdr:colOff>126720</xdr:colOff>
      <xdr:row>8</xdr:row>
      <xdr:rowOff>144495</xdr:rowOff>
    </xdr:to>
    <xdr:graphicFrame macro="">
      <xdr:nvGraphicFramePr>
        <xdr:cNvPr id="11" name="Gráfico 13">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275040</xdr:colOff>
      <xdr:row>187</xdr:row>
      <xdr:rowOff>105840</xdr:rowOff>
    </xdr:from>
    <xdr:to>
      <xdr:col>1</xdr:col>
      <xdr:colOff>306360</xdr:colOff>
      <xdr:row>196</xdr:row>
      <xdr:rowOff>95040</xdr:rowOff>
    </xdr:to>
    <xdr:graphicFrame macro="">
      <xdr:nvGraphicFramePr>
        <xdr:cNvPr id="12" name="Gráfico 15">
          <a:extLst>
            <a:ext uri="{FF2B5EF4-FFF2-40B4-BE49-F238E27FC236}">
              <a16:creationId xmlns:a16="http://schemas.microsoft.com/office/drawing/2014/main" id="{00000000-0008-0000-01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254160</xdr:colOff>
      <xdr:row>206</xdr:row>
      <xdr:rowOff>74160</xdr:rowOff>
    </xdr:from>
    <xdr:to>
      <xdr:col>1</xdr:col>
      <xdr:colOff>349200</xdr:colOff>
      <xdr:row>216</xdr:row>
      <xdr:rowOff>1845</xdr:rowOff>
    </xdr:to>
    <xdr:graphicFrame macro="">
      <xdr:nvGraphicFramePr>
        <xdr:cNvPr id="13" name="Gráfico 16">
          <a:extLst>
            <a:ext uri="{FF2B5EF4-FFF2-40B4-BE49-F238E27FC236}">
              <a16:creationId xmlns:a16="http://schemas.microsoft.com/office/drawing/2014/main" id="{00000000-0008-0000-0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86</xdr:col>
      <xdr:colOff>138960</xdr:colOff>
      <xdr:row>4</xdr:row>
      <xdr:rowOff>0</xdr:rowOff>
    </xdr:from>
    <xdr:to>
      <xdr:col>87</xdr:col>
      <xdr:colOff>89279</xdr:colOff>
      <xdr:row>6</xdr:row>
      <xdr:rowOff>180360</xdr:rowOff>
    </xdr:to>
    <xdr:pic>
      <xdr:nvPicPr>
        <xdr:cNvPr id="14" name="Imagem 17">
          <a:extLst>
            <a:ext uri="{FF2B5EF4-FFF2-40B4-BE49-F238E27FC236}">
              <a16:creationId xmlns:a16="http://schemas.microsoft.com/office/drawing/2014/main" id="{00000000-0008-0000-0100-00000E000000}"/>
            </a:ext>
          </a:extLst>
        </xdr:cNvPr>
        <xdr:cNvPicPr/>
      </xdr:nvPicPr>
      <xdr:blipFill>
        <a:blip xmlns:r="http://schemas.openxmlformats.org/officeDocument/2006/relationships" r:embed="rId13" cstate="print"/>
        <a:srcRect b="3465"/>
        <a:stretch/>
      </xdr:blipFill>
      <xdr:spPr>
        <a:xfrm>
          <a:off x="12226185" y="762000"/>
          <a:ext cx="531344" cy="561360"/>
        </a:xfrm>
        <a:prstGeom prst="rect">
          <a:avLst/>
        </a:prstGeom>
        <a:ln>
          <a:noFill/>
        </a:ln>
      </xdr:spPr>
    </xdr:pic>
    <xdr:clientData/>
  </xdr:twoCellAnchor>
  <xdr:twoCellAnchor>
    <xdr:from>
      <xdr:col>81</xdr:col>
      <xdr:colOff>297656</xdr:colOff>
      <xdr:row>100</xdr:row>
      <xdr:rowOff>166686</xdr:rowOff>
    </xdr:from>
    <xdr:to>
      <xdr:col>89</xdr:col>
      <xdr:colOff>202406</xdr:colOff>
      <xdr:row>116</xdr:row>
      <xdr:rowOff>142875</xdr:rowOff>
    </xdr:to>
    <xdr:graphicFrame macro="">
      <xdr:nvGraphicFramePr>
        <xdr:cNvPr id="19" name="Gráfico 18">
          <a:extLst>
            <a:ext uri="{FF2B5EF4-FFF2-40B4-BE49-F238E27FC236}">
              <a16:creationId xmlns:a16="http://schemas.microsoft.com/office/drawing/2014/main" id="{00000000-0008-0000-01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88</xdr:col>
      <xdr:colOff>166687</xdr:colOff>
      <xdr:row>82</xdr:row>
      <xdr:rowOff>95249</xdr:rowOff>
    </xdr:from>
    <xdr:to>
      <xdr:col>94</xdr:col>
      <xdr:colOff>547687</xdr:colOff>
      <xdr:row>98</xdr:row>
      <xdr:rowOff>107156</xdr:rowOff>
    </xdr:to>
    <xdr:graphicFrame macro="">
      <xdr:nvGraphicFramePr>
        <xdr:cNvPr id="20" name="Gráfico 19">
          <a:extLst>
            <a:ext uri="{FF2B5EF4-FFF2-40B4-BE49-F238E27FC236}">
              <a16:creationId xmlns:a16="http://schemas.microsoft.com/office/drawing/2014/main" id="{00000000-0008-0000-01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100</xdr:col>
      <xdr:colOff>0</xdr:colOff>
      <xdr:row>105</xdr:row>
      <xdr:rowOff>1</xdr:rowOff>
    </xdr:from>
    <xdr:to>
      <xdr:col>106</xdr:col>
      <xdr:colOff>0</xdr:colOff>
      <xdr:row>115</xdr:row>
      <xdr:rowOff>1</xdr:rowOff>
    </xdr:to>
    <xdr:graphicFrame macro="">
      <xdr:nvGraphicFramePr>
        <xdr:cNvPr id="21" name="Gráfico 20">
          <a:extLst>
            <a:ext uri="{FF2B5EF4-FFF2-40B4-BE49-F238E27FC236}">
              <a16:creationId xmlns:a16="http://schemas.microsoft.com/office/drawing/2014/main" id="{00000000-0008-0000-01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101</xdr:col>
      <xdr:colOff>0</xdr:colOff>
      <xdr:row>107</xdr:row>
      <xdr:rowOff>1</xdr:rowOff>
    </xdr:from>
    <xdr:to>
      <xdr:col>107</xdr:col>
      <xdr:colOff>0</xdr:colOff>
      <xdr:row>117</xdr:row>
      <xdr:rowOff>1</xdr:rowOff>
    </xdr:to>
    <xdr:graphicFrame macro="">
      <xdr:nvGraphicFramePr>
        <xdr:cNvPr id="22" name="Gráfico 21">
          <a:extLst>
            <a:ext uri="{FF2B5EF4-FFF2-40B4-BE49-F238E27FC236}">
              <a16:creationId xmlns:a16="http://schemas.microsoft.com/office/drawing/2014/main" id="{00000000-0008-0000-01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103</xdr:col>
      <xdr:colOff>533401</xdr:colOff>
      <xdr:row>21</xdr:row>
      <xdr:rowOff>76200</xdr:rowOff>
    </xdr:from>
    <xdr:to>
      <xdr:col>108</xdr:col>
      <xdr:colOff>28576</xdr:colOff>
      <xdr:row>34</xdr:row>
      <xdr:rowOff>232555</xdr:rowOff>
    </xdr:to>
    <xdr:pic>
      <xdr:nvPicPr>
        <xdr:cNvPr id="15" name="Imagem 14">
          <a:extLst>
            <a:ext uri="{FF2B5EF4-FFF2-40B4-BE49-F238E27FC236}">
              <a16:creationId xmlns:a16="http://schemas.microsoft.com/office/drawing/2014/main" id="{568A990B-F18B-4224-979E-8791657433C0}"/>
            </a:ext>
          </a:extLst>
        </xdr:cNvPr>
        <xdr:cNvPicPr>
          <a:picLocks noChangeAspect="1"/>
        </xdr:cNvPicPr>
      </xdr:nvPicPr>
      <xdr:blipFill>
        <a:blip xmlns:r="http://schemas.openxmlformats.org/officeDocument/2006/relationships" r:embed="rId18"/>
        <a:stretch>
          <a:fillRect/>
        </a:stretch>
      </xdr:blipFill>
      <xdr:spPr>
        <a:xfrm>
          <a:off x="89811226" y="4076700"/>
          <a:ext cx="4400550" cy="2766205"/>
        </a:xfrm>
        <a:prstGeom prst="rect">
          <a:avLst/>
        </a:prstGeom>
      </xdr:spPr>
    </xdr:pic>
    <xdr:clientData/>
  </xdr:twoCellAnchor>
  <xdr:twoCellAnchor editAs="oneCell">
    <xdr:from>
      <xdr:col>103</xdr:col>
      <xdr:colOff>555247</xdr:colOff>
      <xdr:row>34</xdr:row>
      <xdr:rowOff>295274</xdr:rowOff>
    </xdr:from>
    <xdr:to>
      <xdr:col>108</xdr:col>
      <xdr:colOff>44132</xdr:colOff>
      <xdr:row>49</xdr:row>
      <xdr:rowOff>53340</xdr:rowOff>
    </xdr:to>
    <xdr:pic>
      <xdr:nvPicPr>
        <xdr:cNvPr id="17" name="Imagem 16">
          <a:extLst>
            <a:ext uri="{FF2B5EF4-FFF2-40B4-BE49-F238E27FC236}">
              <a16:creationId xmlns:a16="http://schemas.microsoft.com/office/drawing/2014/main" id="{130D7E63-D387-4E29-A301-ADD1507DB111}"/>
            </a:ext>
          </a:extLst>
        </xdr:cNvPr>
        <xdr:cNvPicPr>
          <a:picLocks noChangeAspect="1"/>
        </xdr:cNvPicPr>
      </xdr:nvPicPr>
      <xdr:blipFill>
        <a:blip xmlns:r="http://schemas.openxmlformats.org/officeDocument/2006/relationships" r:embed="rId19"/>
        <a:stretch>
          <a:fillRect/>
        </a:stretch>
      </xdr:blipFill>
      <xdr:spPr>
        <a:xfrm>
          <a:off x="89833072" y="6715124"/>
          <a:ext cx="4394260" cy="2762251"/>
        </a:xfrm>
        <a:prstGeom prst="rect">
          <a:avLst/>
        </a:prstGeom>
      </xdr:spPr>
    </xdr:pic>
    <xdr:clientData/>
  </xdr:twoCellAnchor>
  <xdr:twoCellAnchor editAs="oneCell">
    <xdr:from>
      <xdr:col>107</xdr:col>
      <xdr:colOff>981076</xdr:colOff>
      <xdr:row>21</xdr:row>
      <xdr:rowOff>57149</xdr:rowOff>
    </xdr:from>
    <xdr:to>
      <xdr:col>112</xdr:col>
      <xdr:colOff>182042</xdr:colOff>
      <xdr:row>34</xdr:row>
      <xdr:rowOff>238124</xdr:rowOff>
    </xdr:to>
    <xdr:pic>
      <xdr:nvPicPr>
        <xdr:cNvPr id="18" name="Imagem 17">
          <a:extLst>
            <a:ext uri="{FF2B5EF4-FFF2-40B4-BE49-F238E27FC236}">
              <a16:creationId xmlns:a16="http://schemas.microsoft.com/office/drawing/2014/main" id="{8DB36EC1-30F5-433D-92D9-A6729082C164}"/>
            </a:ext>
          </a:extLst>
        </xdr:cNvPr>
        <xdr:cNvPicPr>
          <a:picLocks noChangeAspect="1"/>
        </xdr:cNvPicPr>
      </xdr:nvPicPr>
      <xdr:blipFill>
        <a:blip xmlns:r="http://schemas.openxmlformats.org/officeDocument/2006/relationships" r:embed="rId20"/>
        <a:stretch>
          <a:fillRect/>
        </a:stretch>
      </xdr:blipFill>
      <xdr:spPr>
        <a:xfrm>
          <a:off x="94154626" y="4057649"/>
          <a:ext cx="4439716" cy="2790825"/>
        </a:xfrm>
        <a:prstGeom prst="rect">
          <a:avLst/>
        </a:prstGeom>
      </xdr:spPr>
    </xdr:pic>
    <xdr:clientData/>
  </xdr:twoCellAnchor>
  <xdr:twoCellAnchor editAs="oneCell">
    <xdr:from>
      <xdr:col>107</xdr:col>
      <xdr:colOff>914401</xdr:colOff>
      <xdr:row>34</xdr:row>
      <xdr:rowOff>352425</xdr:rowOff>
    </xdr:from>
    <xdr:to>
      <xdr:col>112</xdr:col>
      <xdr:colOff>297199</xdr:colOff>
      <xdr:row>50</xdr:row>
      <xdr:rowOff>19050</xdr:rowOff>
    </xdr:to>
    <xdr:pic>
      <xdr:nvPicPr>
        <xdr:cNvPr id="23" name="Imagem 22">
          <a:extLst>
            <a:ext uri="{FF2B5EF4-FFF2-40B4-BE49-F238E27FC236}">
              <a16:creationId xmlns:a16="http://schemas.microsoft.com/office/drawing/2014/main" id="{2DA6A7FD-3778-4AFE-B98B-122A39C5DBC2}"/>
            </a:ext>
          </a:extLst>
        </xdr:cNvPr>
        <xdr:cNvPicPr>
          <a:picLocks noChangeAspect="1"/>
        </xdr:cNvPicPr>
      </xdr:nvPicPr>
      <xdr:blipFill>
        <a:blip xmlns:r="http://schemas.openxmlformats.org/officeDocument/2006/relationships" r:embed="rId21"/>
        <a:stretch>
          <a:fillRect/>
        </a:stretch>
      </xdr:blipFill>
      <xdr:spPr>
        <a:xfrm>
          <a:off x="94087951" y="6772275"/>
          <a:ext cx="4621548" cy="2905125"/>
        </a:xfrm>
        <a:prstGeom prst="rect">
          <a:avLst/>
        </a:prstGeom>
      </xdr:spPr>
    </xdr:pic>
    <xdr:clientData/>
  </xdr:twoCellAnchor>
  <xdr:twoCellAnchor>
    <xdr:from>
      <xdr:col>157</xdr:col>
      <xdr:colOff>28575</xdr:colOff>
      <xdr:row>45</xdr:row>
      <xdr:rowOff>0</xdr:rowOff>
    </xdr:from>
    <xdr:to>
      <xdr:col>162</xdr:col>
      <xdr:colOff>188596</xdr:colOff>
      <xdr:row>55</xdr:row>
      <xdr:rowOff>19050</xdr:rowOff>
    </xdr:to>
    <xdr:graphicFrame macro="">
      <xdr:nvGraphicFramePr>
        <xdr:cNvPr id="28" name="Gráfico 27">
          <a:extLst>
            <a:ext uri="{FF2B5EF4-FFF2-40B4-BE49-F238E27FC236}">
              <a16:creationId xmlns:a16="http://schemas.microsoft.com/office/drawing/2014/main" id="{FE1E07DA-5443-441D-8CAC-A24C256BF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156</xdr:col>
      <xdr:colOff>537211</xdr:colOff>
      <xdr:row>65</xdr:row>
      <xdr:rowOff>171450</xdr:rowOff>
    </xdr:from>
    <xdr:to>
      <xdr:col>164</xdr:col>
      <xdr:colOff>152400</xdr:colOff>
      <xdr:row>83</xdr:row>
      <xdr:rowOff>9525</xdr:rowOff>
    </xdr:to>
    <xdr:graphicFrame macro="">
      <xdr:nvGraphicFramePr>
        <xdr:cNvPr id="29" name="Gráfico 28">
          <a:extLst>
            <a:ext uri="{FF2B5EF4-FFF2-40B4-BE49-F238E27FC236}">
              <a16:creationId xmlns:a16="http://schemas.microsoft.com/office/drawing/2014/main" id="{EFF382E4-82C8-4E82-AD53-F25511F3B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156</xdr:col>
      <xdr:colOff>541022</xdr:colOff>
      <xdr:row>55</xdr:row>
      <xdr:rowOff>104775</xdr:rowOff>
    </xdr:from>
    <xdr:to>
      <xdr:col>163</xdr:col>
      <xdr:colOff>64771</xdr:colOff>
      <xdr:row>65</xdr:row>
      <xdr:rowOff>104775</xdr:rowOff>
    </xdr:to>
    <xdr:graphicFrame macro="">
      <xdr:nvGraphicFramePr>
        <xdr:cNvPr id="30" name="Gráfico 29">
          <a:extLst>
            <a:ext uri="{FF2B5EF4-FFF2-40B4-BE49-F238E27FC236}">
              <a16:creationId xmlns:a16="http://schemas.microsoft.com/office/drawing/2014/main" id="{DB13F362-56D2-4579-BF3D-F83798911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166</xdr:col>
      <xdr:colOff>19050</xdr:colOff>
      <xdr:row>46</xdr:row>
      <xdr:rowOff>9525</xdr:rowOff>
    </xdr:from>
    <xdr:to>
      <xdr:col>172</xdr:col>
      <xdr:colOff>125729</xdr:colOff>
      <xdr:row>56</xdr:row>
      <xdr:rowOff>38100</xdr:rowOff>
    </xdr:to>
    <xdr:graphicFrame macro="">
      <xdr:nvGraphicFramePr>
        <xdr:cNvPr id="41" name="Gráfico 40">
          <a:extLst>
            <a:ext uri="{FF2B5EF4-FFF2-40B4-BE49-F238E27FC236}">
              <a16:creationId xmlns:a16="http://schemas.microsoft.com/office/drawing/2014/main" id="{782817F2-C796-4B9E-841A-FFCDCBE5F5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164</xdr:col>
      <xdr:colOff>520065</xdr:colOff>
      <xdr:row>56</xdr:row>
      <xdr:rowOff>142874</xdr:rowOff>
    </xdr:from>
    <xdr:to>
      <xdr:col>173</xdr:col>
      <xdr:colOff>523875</xdr:colOff>
      <xdr:row>83</xdr:row>
      <xdr:rowOff>19050</xdr:rowOff>
    </xdr:to>
    <xdr:graphicFrame macro="">
      <xdr:nvGraphicFramePr>
        <xdr:cNvPr id="42" name="Gráfico 41">
          <a:extLst>
            <a:ext uri="{FF2B5EF4-FFF2-40B4-BE49-F238E27FC236}">
              <a16:creationId xmlns:a16="http://schemas.microsoft.com/office/drawing/2014/main" id="{41100FAD-5737-4433-AD20-E7DDE74DF9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165</xdr:col>
      <xdr:colOff>516255</xdr:colOff>
      <xdr:row>84</xdr:row>
      <xdr:rowOff>57150</xdr:rowOff>
    </xdr:from>
    <xdr:to>
      <xdr:col>170</xdr:col>
      <xdr:colOff>535304</xdr:colOff>
      <xdr:row>94</xdr:row>
      <xdr:rowOff>95250</xdr:rowOff>
    </xdr:to>
    <xdr:graphicFrame macro="">
      <xdr:nvGraphicFramePr>
        <xdr:cNvPr id="43" name="Gráfico 42">
          <a:extLst>
            <a:ext uri="{FF2B5EF4-FFF2-40B4-BE49-F238E27FC236}">
              <a16:creationId xmlns:a16="http://schemas.microsoft.com/office/drawing/2014/main" id="{9656EBD0-BFC7-48C0-837C-91E35AF477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174</xdr:col>
      <xdr:colOff>323850</xdr:colOff>
      <xdr:row>46</xdr:row>
      <xdr:rowOff>57150</xdr:rowOff>
    </xdr:from>
    <xdr:to>
      <xdr:col>180</xdr:col>
      <xdr:colOff>219075</xdr:colOff>
      <xdr:row>56</xdr:row>
      <xdr:rowOff>85725</xdr:rowOff>
    </xdr:to>
    <xdr:graphicFrame macro="">
      <xdr:nvGraphicFramePr>
        <xdr:cNvPr id="47" name="Gráfico 46">
          <a:extLst>
            <a:ext uri="{FF2B5EF4-FFF2-40B4-BE49-F238E27FC236}">
              <a16:creationId xmlns:a16="http://schemas.microsoft.com/office/drawing/2014/main" id="{CFD81F61-DFDC-4B7C-9047-DEE66CF499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173</xdr:col>
      <xdr:colOff>598168</xdr:colOff>
      <xdr:row>56</xdr:row>
      <xdr:rowOff>133349</xdr:rowOff>
    </xdr:from>
    <xdr:to>
      <xdr:col>182</xdr:col>
      <xdr:colOff>95249</xdr:colOff>
      <xdr:row>83</xdr:row>
      <xdr:rowOff>38099</xdr:rowOff>
    </xdr:to>
    <xdr:graphicFrame macro="">
      <xdr:nvGraphicFramePr>
        <xdr:cNvPr id="48" name="Gráfico 47">
          <a:extLst>
            <a:ext uri="{FF2B5EF4-FFF2-40B4-BE49-F238E27FC236}">
              <a16:creationId xmlns:a16="http://schemas.microsoft.com/office/drawing/2014/main" id="{D5B29061-86CB-4EC7-8434-4163EB917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174</xdr:col>
      <xdr:colOff>316230</xdr:colOff>
      <xdr:row>84</xdr:row>
      <xdr:rowOff>19050</xdr:rowOff>
    </xdr:from>
    <xdr:to>
      <xdr:col>179</xdr:col>
      <xdr:colOff>318136</xdr:colOff>
      <xdr:row>94</xdr:row>
      <xdr:rowOff>57150</xdr:rowOff>
    </xdr:to>
    <xdr:graphicFrame macro="">
      <xdr:nvGraphicFramePr>
        <xdr:cNvPr id="49" name="Gráfico 48">
          <a:extLst>
            <a:ext uri="{FF2B5EF4-FFF2-40B4-BE49-F238E27FC236}">
              <a16:creationId xmlns:a16="http://schemas.microsoft.com/office/drawing/2014/main" id="{6C41D82E-AEF3-4E97-9B28-76B17EEDB6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183</xdr:col>
      <xdr:colOff>457200</xdr:colOff>
      <xdr:row>45</xdr:row>
      <xdr:rowOff>114300</xdr:rowOff>
    </xdr:from>
    <xdr:to>
      <xdr:col>188</xdr:col>
      <xdr:colOff>588644</xdr:colOff>
      <xdr:row>55</xdr:row>
      <xdr:rowOff>133350</xdr:rowOff>
    </xdr:to>
    <xdr:graphicFrame macro="">
      <xdr:nvGraphicFramePr>
        <xdr:cNvPr id="53" name="Gráfico 52">
          <a:extLst>
            <a:ext uri="{FF2B5EF4-FFF2-40B4-BE49-F238E27FC236}">
              <a16:creationId xmlns:a16="http://schemas.microsoft.com/office/drawing/2014/main" id="{90C76E5E-E77A-48E7-B6B1-1799E2F2B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182</xdr:col>
      <xdr:colOff>203834</xdr:colOff>
      <xdr:row>55</xdr:row>
      <xdr:rowOff>161925</xdr:rowOff>
    </xdr:from>
    <xdr:to>
      <xdr:col>191</xdr:col>
      <xdr:colOff>200025</xdr:colOff>
      <xdr:row>82</xdr:row>
      <xdr:rowOff>171450</xdr:rowOff>
    </xdr:to>
    <xdr:graphicFrame macro="">
      <xdr:nvGraphicFramePr>
        <xdr:cNvPr id="54" name="Gráfico 53">
          <a:extLst>
            <a:ext uri="{FF2B5EF4-FFF2-40B4-BE49-F238E27FC236}">
              <a16:creationId xmlns:a16="http://schemas.microsoft.com/office/drawing/2014/main" id="{0B1DDBB8-E3E5-4A43-BC3C-8C175F731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183</xdr:col>
      <xdr:colOff>64770</xdr:colOff>
      <xdr:row>83</xdr:row>
      <xdr:rowOff>161925</xdr:rowOff>
    </xdr:from>
    <xdr:to>
      <xdr:col>188</xdr:col>
      <xdr:colOff>196216</xdr:colOff>
      <xdr:row>94</xdr:row>
      <xdr:rowOff>9525</xdr:rowOff>
    </xdr:to>
    <xdr:graphicFrame macro="">
      <xdr:nvGraphicFramePr>
        <xdr:cNvPr id="55" name="Gráfico 54">
          <a:extLst>
            <a:ext uri="{FF2B5EF4-FFF2-40B4-BE49-F238E27FC236}">
              <a16:creationId xmlns:a16="http://schemas.microsoft.com/office/drawing/2014/main" id="{2FCD81AA-168F-42D4-993D-A19D50D23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editAs="oneCell">
    <xdr:from>
      <xdr:col>195</xdr:col>
      <xdr:colOff>152400</xdr:colOff>
      <xdr:row>1</xdr:row>
      <xdr:rowOff>9525</xdr:rowOff>
    </xdr:from>
    <xdr:to>
      <xdr:col>209</xdr:col>
      <xdr:colOff>141843</xdr:colOff>
      <xdr:row>27</xdr:row>
      <xdr:rowOff>56523</xdr:rowOff>
    </xdr:to>
    <xdr:pic>
      <xdr:nvPicPr>
        <xdr:cNvPr id="58" name="Imagem 57">
          <a:extLst>
            <a:ext uri="{FF2B5EF4-FFF2-40B4-BE49-F238E27FC236}">
              <a16:creationId xmlns:a16="http://schemas.microsoft.com/office/drawing/2014/main" id="{F83955C5-09C0-4FCE-848F-602AD480B88B}"/>
            </a:ext>
          </a:extLst>
        </xdr:cNvPr>
        <xdr:cNvPicPr>
          <a:picLocks noChangeAspect="1"/>
        </xdr:cNvPicPr>
      </xdr:nvPicPr>
      <xdr:blipFill>
        <a:blip xmlns:r="http://schemas.openxmlformats.org/officeDocument/2006/relationships" r:embed="rId34"/>
        <a:stretch>
          <a:fillRect/>
        </a:stretch>
      </xdr:blipFill>
      <xdr:spPr>
        <a:xfrm>
          <a:off x="161791650" y="323850"/>
          <a:ext cx="8257143" cy="5019048"/>
        </a:xfrm>
        <a:prstGeom prst="rect">
          <a:avLst/>
        </a:prstGeom>
      </xdr:spPr>
    </xdr:pic>
    <xdr:clientData/>
  </xdr:twoCellAnchor>
  <xdr:twoCellAnchor editAs="oneCell">
    <xdr:from>
      <xdr:col>212</xdr:col>
      <xdr:colOff>28575</xdr:colOff>
      <xdr:row>1</xdr:row>
      <xdr:rowOff>9525</xdr:rowOff>
    </xdr:from>
    <xdr:to>
      <xdr:col>226</xdr:col>
      <xdr:colOff>18018</xdr:colOff>
      <xdr:row>27</xdr:row>
      <xdr:rowOff>56523</xdr:rowOff>
    </xdr:to>
    <xdr:pic>
      <xdr:nvPicPr>
        <xdr:cNvPr id="57" name="Imagem 56">
          <a:extLst>
            <a:ext uri="{FF2B5EF4-FFF2-40B4-BE49-F238E27FC236}">
              <a16:creationId xmlns:a16="http://schemas.microsoft.com/office/drawing/2014/main" id="{3FE34EAB-C6B7-4AB6-BAA0-3E897D614EAF}"/>
            </a:ext>
          </a:extLst>
        </xdr:cNvPr>
        <xdr:cNvPicPr>
          <a:picLocks noChangeAspect="1"/>
        </xdr:cNvPicPr>
      </xdr:nvPicPr>
      <xdr:blipFill>
        <a:blip xmlns:r="http://schemas.openxmlformats.org/officeDocument/2006/relationships" r:embed="rId35"/>
        <a:stretch>
          <a:fillRect/>
        </a:stretch>
      </xdr:blipFill>
      <xdr:spPr>
        <a:xfrm>
          <a:off x="171707175" y="323850"/>
          <a:ext cx="8257143" cy="50190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552240</xdr:colOff>
      <xdr:row>52</xdr:row>
      <xdr:rowOff>177120</xdr:rowOff>
    </xdr:from>
    <xdr:to>
      <xdr:col>57</xdr:col>
      <xdr:colOff>110158</xdr:colOff>
      <xdr:row>69</xdr:row>
      <xdr:rowOff>89211</xdr:rowOff>
    </xdr:to>
    <xdr:graphicFrame macro="">
      <xdr:nvGraphicFramePr>
        <xdr:cNvPr id="12" name="Gráfico 2">
          <a:extLst>
            <a:ext uri="{FF2B5EF4-FFF2-40B4-BE49-F238E27FC236}">
              <a16:creationId xmlns:a16="http://schemas.microsoft.com/office/drawing/2014/main" id="{00000000-0008-0000-02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49</xdr:col>
      <xdr:colOff>243000</xdr:colOff>
      <xdr:row>37</xdr:row>
      <xdr:rowOff>17280</xdr:rowOff>
    </xdr:from>
    <xdr:to>
      <xdr:col>53</xdr:col>
      <xdr:colOff>883079</xdr:colOff>
      <xdr:row>51</xdr:row>
      <xdr:rowOff>119125</xdr:rowOff>
    </xdr:to>
    <xdr:graphicFrame macro="">
      <xdr:nvGraphicFramePr>
        <xdr:cNvPr id="13" name="Gráfico 3">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54</xdr:col>
      <xdr:colOff>905400</xdr:colOff>
      <xdr:row>37</xdr:row>
      <xdr:rowOff>28440</xdr:rowOff>
    </xdr:from>
    <xdr:to>
      <xdr:col>59</xdr:col>
      <xdr:colOff>297719</xdr:colOff>
      <xdr:row>51</xdr:row>
      <xdr:rowOff>130285</xdr:rowOff>
    </xdr:to>
    <xdr:graphicFrame macro="">
      <xdr:nvGraphicFramePr>
        <xdr:cNvPr id="14" name="Gráfico 4">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75</xdr:col>
      <xdr:colOff>89152</xdr:colOff>
      <xdr:row>51</xdr:row>
      <xdr:rowOff>15416</xdr:rowOff>
    </xdr:from>
    <xdr:to>
      <xdr:col>85</xdr:col>
      <xdr:colOff>518583</xdr:colOff>
      <xdr:row>65</xdr:row>
      <xdr:rowOff>116417</xdr:rowOff>
    </xdr:to>
    <xdr:graphicFrame macro="">
      <xdr:nvGraphicFramePr>
        <xdr:cNvPr id="16" name="Gráfico 6">
          <a:extLst>
            <a:ext uri="{FF2B5EF4-FFF2-40B4-BE49-F238E27FC236}">
              <a16:creationId xmlns:a16="http://schemas.microsoft.com/office/drawing/2014/main" id="{00000000-0008-0000-02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89</xdr:col>
      <xdr:colOff>414720</xdr:colOff>
      <xdr:row>36</xdr:row>
      <xdr:rowOff>189720</xdr:rowOff>
    </xdr:from>
    <xdr:to>
      <xdr:col>98</xdr:col>
      <xdr:colOff>213480</xdr:colOff>
      <xdr:row>57</xdr:row>
      <xdr:rowOff>140365</xdr:rowOff>
    </xdr:to>
    <xdr:graphicFrame macro="">
      <xdr:nvGraphicFramePr>
        <xdr:cNvPr id="17" name="Gráfico 7">
          <a:extLst>
            <a:ext uri="{FF2B5EF4-FFF2-40B4-BE49-F238E27FC236}">
              <a16:creationId xmlns:a16="http://schemas.microsoft.com/office/drawing/2014/main" id="{00000000-0008-0000-02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106</xdr:col>
      <xdr:colOff>614880</xdr:colOff>
      <xdr:row>32</xdr:row>
      <xdr:rowOff>121680</xdr:rowOff>
    </xdr:from>
    <xdr:to>
      <xdr:col>116</xdr:col>
      <xdr:colOff>13322</xdr:colOff>
      <xdr:row>50</xdr:row>
      <xdr:rowOff>33410</xdr:rowOff>
    </xdr:to>
    <xdr:graphicFrame macro="">
      <xdr:nvGraphicFramePr>
        <xdr:cNvPr id="18" name="Gráfico 8">
          <a:extLst>
            <a:ext uri="{FF2B5EF4-FFF2-40B4-BE49-F238E27FC236}">
              <a16:creationId xmlns:a16="http://schemas.microsoft.com/office/drawing/2014/main" id="{00000000-0008-0000-02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107</xdr:col>
      <xdr:colOff>64800</xdr:colOff>
      <xdr:row>96</xdr:row>
      <xdr:rowOff>13320</xdr:rowOff>
    </xdr:from>
    <xdr:to>
      <xdr:col>116</xdr:col>
      <xdr:colOff>67681</xdr:colOff>
      <xdr:row>116</xdr:row>
      <xdr:rowOff>121394</xdr:rowOff>
    </xdr:to>
    <xdr:graphicFrame macro="">
      <xdr:nvGraphicFramePr>
        <xdr:cNvPr id="19" name="Gráfico 9">
          <a:extLst>
            <a:ext uri="{FF2B5EF4-FFF2-40B4-BE49-F238E27FC236}">
              <a16:creationId xmlns:a16="http://schemas.microsoft.com/office/drawing/2014/main" id="{00000000-0008-0000-02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50</xdr:col>
      <xdr:colOff>0</xdr:colOff>
      <xdr:row>88</xdr:row>
      <xdr:rowOff>122040</xdr:rowOff>
    </xdr:from>
    <xdr:to>
      <xdr:col>54</xdr:col>
      <xdr:colOff>596159</xdr:colOff>
      <xdr:row>103</xdr:row>
      <xdr:rowOff>142707</xdr:rowOff>
    </xdr:to>
    <xdr:graphicFrame macro="">
      <xdr:nvGraphicFramePr>
        <xdr:cNvPr id="20" name="Gráfico 10">
          <a:extLst>
            <a:ext uri="{FF2B5EF4-FFF2-40B4-BE49-F238E27FC236}">
              <a16:creationId xmlns:a16="http://schemas.microsoft.com/office/drawing/2014/main" id="{00000000-0008-0000-02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55</xdr:col>
      <xdr:colOff>0</xdr:colOff>
      <xdr:row>88</xdr:row>
      <xdr:rowOff>122040</xdr:rowOff>
    </xdr:from>
    <xdr:to>
      <xdr:col>59</xdr:col>
      <xdr:colOff>430200</xdr:colOff>
      <xdr:row>103</xdr:row>
      <xdr:rowOff>142707</xdr:rowOff>
    </xdr:to>
    <xdr:graphicFrame macro="">
      <xdr:nvGraphicFramePr>
        <xdr:cNvPr id="21" name="Gráfico 11">
          <a:extLst>
            <a:ext uri="{FF2B5EF4-FFF2-40B4-BE49-F238E27FC236}">
              <a16:creationId xmlns:a16="http://schemas.microsoft.com/office/drawing/2014/main" id="{00000000-0008-0000-02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50</xdr:col>
      <xdr:colOff>0</xdr:colOff>
      <xdr:row>104</xdr:row>
      <xdr:rowOff>187920</xdr:rowOff>
    </xdr:from>
    <xdr:to>
      <xdr:col>54</xdr:col>
      <xdr:colOff>504719</xdr:colOff>
      <xdr:row>108</xdr:row>
      <xdr:rowOff>57240</xdr:rowOff>
    </xdr:to>
    <xdr:pic>
      <xdr:nvPicPr>
        <xdr:cNvPr id="22" name="Imagem 12">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10" cstate="print"/>
        <a:srcRect l="10995" r="11105"/>
        <a:stretch/>
      </xdr:blipFill>
      <xdr:spPr>
        <a:xfrm>
          <a:off x="37702440" y="21449520"/>
          <a:ext cx="4385160" cy="631080"/>
        </a:xfrm>
        <a:prstGeom prst="rect">
          <a:avLst/>
        </a:prstGeom>
        <a:ln w="9360">
          <a:noFill/>
        </a:ln>
      </xdr:spPr>
    </xdr:pic>
    <xdr:clientData/>
  </xdr:twoCellAnchor>
  <xdr:twoCellAnchor editAs="oneCell">
    <xdr:from>
      <xdr:col>55</xdr:col>
      <xdr:colOff>11160</xdr:colOff>
      <xdr:row>105</xdr:row>
      <xdr:rowOff>41760</xdr:rowOff>
    </xdr:from>
    <xdr:to>
      <xdr:col>59</xdr:col>
      <xdr:colOff>460440</xdr:colOff>
      <xdr:row>108</xdr:row>
      <xdr:rowOff>131040</xdr:rowOff>
    </xdr:to>
    <xdr:pic>
      <xdr:nvPicPr>
        <xdr:cNvPr id="23" name="Imagem 14">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11" cstate="print"/>
        <a:srcRect l="11139" r="10961"/>
        <a:stretch/>
      </xdr:blipFill>
      <xdr:spPr>
        <a:xfrm>
          <a:off x="42662520" y="21493800"/>
          <a:ext cx="4380120" cy="660600"/>
        </a:xfrm>
        <a:prstGeom prst="rect">
          <a:avLst/>
        </a:prstGeom>
        <a:ln w="9360">
          <a:noFill/>
        </a:ln>
      </xdr:spPr>
    </xdr:pic>
    <xdr:clientData/>
  </xdr:twoCellAnchor>
  <xdr:twoCellAnchor editAs="oneCell">
    <xdr:from>
      <xdr:col>50</xdr:col>
      <xdr:colOff>0</xdr:colOff>
      <xdr:row>150</xdr:row>
      <xdr:rowOff>122040</xdr:rowOff>
    </xdr:from>
    <xdr:to>
      <xdr:col>54</xdr:col>
      <xdr:colOff>596159</xdr:colOff>
      <xdr:row>165</xdr:row>
      <xdr:rowOff>169920</xdr:rowOff>
    </xdr:to>
    <xdr:graphicFrame macro="">
      <xdr:nvGraphicFramePr>
        <xdr:cNvPr id="24" name="Gráfico 15">
          <a:extLst>
            <a:ext uri="{FF2B5EF4-FFF2-40B4-BE49-F238E27FC236}">
              <a16:creationId xmlns:a16="http://schemas.microsoft.com/office/drawing/2014/main" id="{00000000-0008-0000-02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55</xdr:col>
      <xdr:colOff>0</xdr:colOff>
      <xdr:row>150</xdr:row>
      <xdr:rowOff>122040</xdr:rowOff>
    </xdr:from>
    <xdr:to>
      <xdr:col>59</xdr:col>
      <xdr:colOff>430200</xdr:colOff>
      <xdr:row>165</xdr:row>
      <xdr:rowOff>169920</xdr:rowOff>
    </xdr:to>
    <xdr:graphicFrame macro="">
      <xdr:nvGraphicFramePr>
        <xdr:cNvPr id="25" name="Gráfico 16">
          <a:extLst>
            <a:ext uri="{FF2B5EF4-FFF2-40B4-BE49-F238E27FC236}">
              <a16:creationId xmlns:a16="http://schemas.microsoft.com/office/drawing/2014/main" id="{00000000-0008-0000-02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46</xdr:col>
      <xdr:colOff>276681</xdr:colOff>
      <xdr:row>203</xdr:row>
      <xdr:rowOff>65012</xdr:rowOff>
    </xdr:from>
    <xdr:to>
      <xdr:col>46</xdr:col>
      <xdr:colOff>851334</xdr:colOff>
      <xdr:row>221</xdr:row>
      <xdr:rowOff>156200</xdr:rowOff>
    </xdr:to>
    <xdr:pic>
      <xdr:nvPicPr>
        <xdr:cNvPr id="26" name="Imagem 17">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10" cstate="print"/>
        <a:srcRect l="10995" r="11105"/>
        <a:stretch/>
      </xdr:blipFill>
      <xdr:spPr>
        <a:xfrm rot="16200000">
          <a:off x="31150814" y="41326879"/>
          <a:ext cx="3443988" cy="574653"/>
        </a:xfrm>
        <a:prstGeom prst="rect">
          <a:avLst/>
        </a:prstGeom>
        <a:ln w="9360">
          <a:noFill/>
        </a:ln>
      </xdr:spPr>
    </xdr:pic>
    <xdr:clientData/>
  </xdr:twoCellAnchor>
  <xdr:twoCellAnchor editAs="oneCell">
    <xdr:from>
      <xdr:col>48</xdr:col>
      <xdr:colOff>283320</xdr:colOff>
      <xdr:row>196</xdr:row>
      <xdr:rowOff>16200</xdr:rowOff>
    </xdr:from>
    <xdr:to>
      <xdr:col>52</xdr:col>
      <xdr:colOff>787320</xdr:colOff>
      <xdr:row>199</xdr:row>
      <xdr:rowOff>84600</xdr:rowOff>
    </xdr:to>
    <xdr:pic>
      <xdr:nvPicPr>
        <xdr:cNvPr id="27" name="Imagem 18">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11" cstate="print"/>
        <a:srcRect l="11139" r="10961"/>
        <a:stretch/>
      </xdr:blipFill>
      <xdr:spPr>
        <a:xfrm>
          <a:off x="36010080" y="39070440"/>
          <a:ext cx="4384080" cy="639720"/>
        </a:xfrm>
        <a:prstGeom prst="rect">
          <a:avLst/>
        </a:prstGeom>
        <a:ln w="9360">
          <a:noFill/>
        </a:ln>
      </xdr:spPr>
    </xdr:pic>
    <xdr:clientData/>
  </xdr:twoCellAnchor>
  <xdr:twoCellAnchor editAs="oneCell">
    <xdr:from>
      <xdr:col>51</xdr:col>
      <xdr:colOff>386640</xdr:colOff>
      <xdr:row>110</xdr:row>
      <xdr:rowOff>121680</xdr:rowOff>
    </xdr:from>
    <xdr:to>
      <xdr:col>57</xdr:col>
      <xdr:colOff>861119</xdr:colOff>
      <xdr:row>127</xdr:row>
      <xdr:rowOff>85319</xdr:rowOff>
    </xdr:to>
    <xdr:graphicFrame macro="">
      <xdr:nvGraphicFramePr>
        <xdr:cNvPr id="28" name="Gráfico 19">
          <a:extLst>
            <a:ext uri="{FF2B5EF4-FFF2-40B4-BE49-F238E27FC236}">
              <a16:creationId xmlns:a16="http://schemas.microsoft.com/office/drawing/2014/main" id="{00000000-0008-0000-02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52</xdr:col>
      <xdr:colOff>221040</xdr:colOff>
      <xdr:row>72</xdr:row>
      <xdr:rowOff>42120</xdr:rowOff>
    </xdr:from>
    <xdr:to>
      <xdr:col>52</xdr:col>
      <xdr:colOff>893880</xdr:colOff>
      <xdr:row>75</xdr:row>
      <xdr:rowOff>91440</xdr:rowOff>
    </xdr:to>
    <xdr:pic>
      <xdr:nvPicPr>
        <xdr:cNvPr id="29" name="Imagem 20">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15" cstate="print"/>
        <a:stretch/>
      </xdr:blipFill>
      <xdr:spPr>
        <a:xfrm>
          <a:off x="39827880" y="14941080"/>
          <a:ext cx="672840" cy="630360"/>
        </a:xfrm>
        <a:prstGeom prst="rect">
          <a:avLst/>
        </a:prstGeom>
        <a:ln>
          <a:noFill/>
        </a:ln>
      </xdr:spPr>
    </xdr:pic>
    <xdr:clientData/>
  </xdr:twoCellAnchor>
  <xdr:twoCellAnchor editAs="oneCell">
    <xdr:from>
      <xdr:col>53</xdr:col>
      <xdr:colOff>132480</xdr:colOff>
      <xdr:row>72</xdr:row>
      <xdr:rowOff>9000</xdr:rowOff>
    </xdr:from>
    <xdr:to>
      <xdr:col>53</xdr:col>
      <xdr:colOff>768600</xdr:colOff>
      <xdr:row>75</xdr:row>
      <xdr:rowOff>60120</xdr:rowOff>
    </xdr:to>
    <xdr:pic>
      <xdr:nvPicPr>
        <xdr:cNvPr id="30" name="Imagem 21">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16" cstate="print"/>
        <a:stretch/>
      </xdr:blipFill>
      <xdr:spPr>
        <a:xfrm>
          <a:off x="40727160" y="14907960"/>
          <a:ext cx="636120" cy="632160"/>
        </a:xfrm>
        <a:prstGeom prst="rect">
          <a:avLst/>
        </a:prstGeom>
        <a:ln>
          <a:noFill/>
        </a:ln>
      </xdr:spPr>
    </xdr:pic>
    <xdr:clientData/>
  </xdr:twoCellAnchor>
  <xdr:twoCellAnchor editAs="oneCell">
    <xdr:from>
      <xdr:col>55</xdr:col>
      <xdr:colOff>229680</xdr:colOff>
      <xdr:row>71</xdr:row>
      <xdr:rowOff>296280</xdr:rowOff>
    </xdr:from>
    <xdr:to>
      <xdr:col>55</xdr:col>
      <xdr:colOff>902520</xdr:colOff>
      <xdr:row>75</xdr:row>
      <xdr:rowOff>33841</xdr:rowOff>
    </xdr:to>
    <xdr:pic>
      <xdr:nvPicPr>
        <xdr:cNvPr id="31" name="Imagem 22">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15" cstate="print"/>
        <a:stretch/>
      </xdr:blipFill>
      <xdr:spPr>
        <a:xfrm>
          <a:off x="42881040" y="14880960"/>
          <a:ext cx="672840" cy="632880"/>
        </a:xfrm>
        <a:prstGeom prst="rect">
          <a:avLst/>
        </a:prstGeom>
        <a:ln>
          <a:noFill/>
        </a:ln>
      </xdr:spPr>
    </xdr:pic>
    <xdr:clientData/>
  </xdr:twoCellAnchor>
  <xdr:twoCellAnchor editAs="oneCell">
    <xdr:from>
      <xdr:col>56</xdr:col>
      <xdr:colOff>174600</xdr:colOff>
      <xdr:row>71</xdr:row>
      <xdr:rowOff>285120</xdr:rowOff>
    </xdr:from>
    <xdr:to>
      <xdr:col>56</xdr:col>
      <xdr:colOff>810720</xdr:colOff>
      <xdr:row>75</xdr:row>
      <xdr:rowOff>24841</xdr:rowOff>
    </xdr:to>
    <xdr:pic>
      <xdr:nvPicPr>
        <xdr:cNvPr id="32" name="Imagem 23">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16" cstate="print"/>
        <a:stretch/>
      </xdr:blipFill>
      <xdr:spPr>
        <a:xfrm>
          <a:off x="43975440" y="14869800"/>
          <a:ext cx="636120" cy="635040"/>
        </a:xfrm>
        <a:prstGeom prst="rect">
          <a:avLst/>
        </a:prstGeom>
        <a:ln>
          <a:noFill/>
        </a:ln>
      </xdr:spPr>
    </xdr:pic>
    <xdr:clientData/>
  </xdr:twoCellAnchor>
  <xdr:twoCellAnchor editAs="oneCell">
    <xdr:from>
      <xdr:col>53</xdr:col>
      <xdr:colOff>138600</xdr:colOff>
      <xdr:row>136</xdr:row>
      <xdr:rowOff>50040</xdr:rowOff>
    </xdr:from>
    <xdr:to>
      <xdr:col>53</xdr:col>
      <xdr:colOff>693000</xdr:colOff>
      <xdr:row>138</xdr:row>
      <xdr:rowOff>213480</xdr:rowOff>
    </xdr:to>
    <xdr:pic>
      <xdr:nvPicPr>
        <xdr:cNvPr id="33" name="Imagem 2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17" cstate="print"/>
        <a:srcRect b="1939"/>
        <a:stretch/>
      </xdr:blipFill>
      <xdr:spPr>
        <a:xfrm>
          <a:off x="40733280" y="27531360"/>
          <a:ext cx="554400" cy="554040"/>
        </a:xfrm>
        <a:prstGeom prst="rect">
          <a:avLst/>
        </a:prstGeom>
        <a:ln>
          <a:noFill/>
        </a:ln>
      </xdr:spPr>
    </xdr:pic>
    <xdr:clientData/>
  </xdr:twoCellAnchor>
  <xdr:twoCellAnchor editAs="oneCell">
    <xdr:from>
      <xdr:col>52</xdr:col>
      <xdr:colOff>221040</xdr:colOff>
      <xdr:row>136</xdr:row>
      <xdr:rowOff>42120</xdr:rowOff>
    </xdr:from>
    <xdr:to>
      <xdr:col>52</xdr:col>
      <xdr:colOff>780840</xdr:colOff>
      <xdr:row>138</xdr:row>
      <xdr:rowOff>205560</xdr:rowOff>
    </xdr:to>
    <xdr:pic>
      <xdr:nvPicPr>
        <xdr:cNvPr id="34" name="Imagem 26">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18" cstate="print"/>
        <a:srcRect b="3503"/>
        <a:stretch/>
      </xdr:blipFill>
      <xdr:spPr>
        <a:xfrm>
          <a:off x="39827880" y="27523440"/>
          <a:ext cx="559800" cy="554040"/>
        </a:xfrm>
        <a:prstGeom prst="rect">
          <a:avLst/>
        </a:prstGeom>
        <a:ln>
          <a:noFill/>
        </a:ln>
      </xdr:spPr>
    </xdr:pic>
    <xdr:clientData/>
  </xdr:twoCellAnchor>
  <xdr:twoCellAnchor editAs="oneCell">
    <xdr:from>
      <xdr:col>56</xdr:col>
      <xdr:colOff>213480</xdr:colOff>
      <xdr:row>136</xdr:row>
      <xdr:rowOff>36720</xdr:rowOff>
    </xdr:from>
    <xdr:to>
      <xdr:col>56</xdr:col>
      <xdr:colOff>767880</xdr:colOff>
      <xdr:row>138</xdr:row>
      <xdr:rowOff>200160</xdr:rowOff>
    </xdr:to>
    <xdr:pic>
      <xdr:nvPicPr>
        <xdr:cNvPr id="35" name="Imagem 27">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19" cstate="print"/>
        <a:srcRect b="1939"/>
        <a:stretch/>
      </xdr:blipFill>
      <xdr:spPr>
        <a:xfrm>
          <a:off x="44014320" y="27518040"/>
          <a:ext cx="554400" cy="554040"/>
        </a:xfrm>
        <a:prstGeom prst="rect">
          <a:avLst/>
        </a:prstGeom>
        <a:ln>
          <a:noFill/>
        </a:ln>
      </xdr:spPr>
    </xdr:pic>
    <xdr:clientData/>
  </xdr:twoCellAnchor>
  <xdr:twoCellAnchor editAs="oneCell">
    <xdr:from>
      <xdr:col>55</xdr:col>
      <xdr:colOff>295920</xdr:colOff>
      <xdr:row>136</xdr:row>
      <xdr:rowOff>28800</xdr:rowOff>
    </xdr:from>
    <xdr:to>
      <xdr:col>55</xdr:col>
      <xdr:colOff>855720</xdr:colOff>
      <xdr:row>138</xdr:row>
      <xdr:rowOff>192240</xdr:rowOff>
    </xdr:to>
    <xdr:pic>
      <xdr:nvPicPr>
        <xdr:cNvPr id="36" name="Imagem 28">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18" cstate="print"/>
        <a:srcRect b="3503"/>
        <a:stretch/>
      </xdr:blipFill>
      <xdr:spPr>
        <a:xfrm>
          <a:off x="42947280" y="27510120"/>
          <a:ext cx="559800" cy="554040"/>
        </a:xfrm>
        <a:prstGeom prst="rect">
          <a:avLst/>
        </a:prstGeom>
        <a:ln>
          <a:noFill/>
        </a:ln>
      </xdr:spPr>
    </xdr:pic>
    <xdr:clientData/>
  </xdr:twoCellAnchor>
  <xdr:twoCellAnchor editAs="oneCell">
    <xdr:from>
      <xdr:col>53</xdr:col>
      <xdr:colOff>246934</xdr:colOff>
      <xdr:row>24</xdr:row>
      <xdr:rowOff>98692</xdr:rowOff>
    </xdr:from>
    <xdr:to>
      <xdr:col>53</xdr:col>
      <xdr:colOff>809254</xdr:colOff>
      <xdr:row>26</xdr:row>
      <xdr:rowOff>313266</xdr:rowOff>
    </xdr:to>
    <xdr:pic>
      <xdr:nvPicPr>
        <xdr:cNvPr id="37" name="Imagem 29">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20" cstate="print"/>
        <a:stretch/>
      </xdr:blipFill>
      <xdr:spPr>
        <a:xfrm>
          <a:off x="38981934" y="5212559"/>
          <a:ext cx="562320" cy="587107"/>
        </a:xfrm>
        <a:prstGeom prst="rect">
          <a:avLst/>
        </a:prstGeom>
        <a:ln>
          <a:noFill/>
        </a:ln>
      </xdr:spPr>
    </xdr:pic>
    <xdr:clientData/>
  </xdr:twoCellAnchor>
  <xdr:twoCellAnchor editAs="oneCell">
    <xdr:from>
      <xdr:col>52</xdr:col>
      <xdr:colOff>234533</xdr:colOff>
      <xdr:row>24</xdr:row>
      <xdr:rowOff>169292</xdr:rowOff>
    </xdr:from>
    <xdr:to>
      <xdr:col>52</xdr:col>
      <xdr:colOff>753293</xdr:colOff>
      <xdr:row>26</xdr:row>
      <xdr:rowOff>316284</xdr:rowOff>
    </xdr:to>
    <xdr:pic>
      <xdr:nvPicPr>
        <xdr:cNvPr id="38" name="Imagem 30">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21" cstate="print"/>
        <a:stretch/>
      </xdr:blipFill>
      <xdr:spPr>
        <a:xfrm>
          <a:off x="38012800" y="5283159"/>
          <a:ext cx="518760" cy="519525"/>
        </a:xfrm>
        <a:prstGeom prst="rect">
          <a:avLst/>
        </a:prstGeom>
        <a:ln>
          <a:noFill/>
        </a:ln>
      </xdr:spPr>
    </xdr:pic>
    <xdr:clientData/>
  </xdr:twoCellAnchor>
  <xdr:twoCellAnchor editAs="oneCell">
    <xdr:from>
      <xdr:col>56</xdr:col>
      <xdr:colOff>253987</xdr:colOff>
      <xdr:row>24</xdr:row>
      <xdr:rowOff>118387</xdr:rowOff>
    </xdr:from>
    <xdr:to>
      <xdr:col>56</xdr:col>
      <xdr:colOff>816307</xdr:colOff>
      <xdr:row>26</xdr:row>
      <xdr:rowOff>313268</xdr:rowOff>
    </xdr:to>
    <xdr:pic>
      <xdr:nvPicPr>
        <xdr:cNvPr id="39" name="Imagem 31">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20" cstate="print"/>
        <a:stretch/>
      </xdr:blipFill>
      <xdr:spPr>
        <a:xfrm>
          <a:off x="42096254" y="5232254"/>
          <a:ext cx="562320" cy="567414"/>
        </a:xfrm>
        <a:prstGeom prst="rect">
          <a:avLst/>
        </a:prstGeom>
        <a:ln>
          <a:noFill/>
        </a:ln>
      </xdr:spPr>
    </xdr:pic>
    <xdr:clientData/>
  </xdr:twoCellAnchor>
  <xdr:twoCellAnchor editAs="oneCell">
    <xdr:from>
      <xdr:col>55</xdr:col>
      <xdr:colOff>345227</xdr:colOff>
      <xdr:row>24</xdr:row>
      <xdr:rowOff>167883</xdr:rowOff>
    </xdr:from>
    <xdr:to>
      <xdr:col>55</xdr:col>
      <xdr:colOff>863987</xdr:colOff>
      <xdr:row>26</xdr:row>
      <xdr:rowOff>314875</xdr:rowOff>
    </xdr:to>
    <xdr:pic>
      <xdr:nvPicPr>
        <xdr:cNvPr id="40" name="Imagem 32">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21" cstate="print"/>
        <a:stretch/>
      </xdr:blipFill>
      <xdr:spPr>
        <a:xfrm>
          <a:off x="41069894" y="5281750"/>
          <a:ext cx="518760" cy="519525"/>
        </a:xfrm>
        <a:prstGeom prst="rect">
          <a:avLst/>
        </a:prstGeom>
        <a:ln>
          <a:noFill/>
        </a:ln>
      </xdr:spPr>
    </xdr:pic>
    <xdr:clientData/>
  </xdr:twoCellAnchor>
  <xdr:twoCellAnchor editAs="oneCell">
    <xdr:from>
      <xdr:col>52</xdr:col>
      <xdr:colOff>0</xdr:colOff>
      <xdr:row>174</xdr:row>
      <xdr:rowOff>122040</xdr:rowOff>
    </xdr:from>
    <xdr:to>
      <xdr:col>58</xdr:col>
      <xdr:colOff>433081</xdr:colOff>
      <xdr:row>191</xdr:row>
      <xdr:rowOff>85680</xdr:rowOff>
    </xdr:to>
    <xdr:graphicFrame macro="">
      <xdr:nvGraphicFramePr>
        <xdr:cNvPr id="41" name="Gráfico 33">
          <a:extLst>
            <a:ext uri="{FF2B5EF4-FFF2-40B4-BE49-F238E27FC236}">
              <a16:creationId xmlns:a16="http://schemas.microsoft.com/office/drawing/2014/main" id="{00000000-0008-0000-0200-00002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48</xdr:col>
      <xdr:colOff>71640</xdr:colOff>
      <xdr:row>204</xdr:row>
      <xdr:rowOff>12240</xdr:rowOff>
    </xdr:from>
    <xdr:to>
      <xdr:col>52</xdr:col>
      <xdr:colOff>930105</xdr:colOff>
      <xdr:row>219</xdr:row>
      <xdr:rowOff>65160</xdr:rowOff>
    </xdr:to>
    <xdr:graphicFrame macro="">
      <xdr:nvGraphicFramePr>
        <xdr:cNvPr id="42" name="Gráfico 41">
          <a:extLst>
            <a:ext uri="{FF2B5EF4-FFF2-40B4-BE49-F238E27FC236}">
              <a16:creationId xmlns:a16="http://schemas.microsoft.com/office/drawing/2014/main" id="{00000000-0008-0000-02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48</xdr:col>
      <xdr:colOff>163440</xdr:colOff>
      <xdr:row>232</xdr:row>
      <xdr:rowOff>81000</xdr:rowOff>
    </xdr:from>
    <xdr:to>
      <xdr:col>53</xdr:col>
      <xdr:colOff>84600</xdr:colOff>
      <xdr:row>247</xdr:row>
      <xdr:rowOff>148320</xdr:rowOff>
    </xdr:to>
    <xdr:graphicFrame macro="">
      <xdr:nvGraphicFramePr>
        <xdr:cNvPr id="43" name="Gráfico 42">
          <a:extLst>
            <a:ext uri="{FF2B5EF4-FFF2-40B4-BE49-F238E27FC236}">
              <a16:creationId xmlns:a16="http://schemas.microsoft.com/office/drawing/2014/main" id="{00000000-0008-0000-0200-00002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54</xdr:col>
      <xdr:colOff>206280</xdr:colOff>
      <xdr:row>213</xdr:row>
      <xdr:rowOff>38880</xdr:rowOff>
    </xdr:from>
    <xdr:to>
      <xdr:col>61</xdr:col>
      <xdr:colOff>427679</xdr:colOff>
      <xdr:row>230</xdr:row>
      <xdr:rowOff>5400</xdr:rowOff>
    </xdr:to>
    <xdr:graphicFrame macro="">
      <xdr:nvGraphicFramePr>
        <xdr:cNvPr id="44" name="Gráfico 43">
          <a:extLst>
            <a:ext uri="{FF2B5EF4-FFF2-40B4-BE49-F238E27FC236}">
              <a16:creationId xmlns:a16="http://schemas.microsoft.com/office/drawing/2014/main" id="{00000000-0008-0000-0200-00002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oneCell">
    <xdr:from>
      <xdr:col>75</xdr:col>
      <xdr:colOff>95400</xdr:colOff>
      <xdr:row>72</xdr:row>
      <xdr:rowOff>52200</xdr:rowOff>
    </xdr:from>
    <xdr:to>
      <xdr:col>85</xdr:col>
      <xdr:colOff>139320</xdr:colOff>
      <xdr:row>95</xdr:row>
      <xdr:rowOff>106362</xdr:rowOff>
    </xdr:to>
    <xdr:graphicFrame macro="">
      <xdr:nvGraphicFramePr>
        <xdr:cNvPr id="45" name="Gráfico 34">
          <a:extLst>
            <a:ext uri="{FF2B5EF4-FFF2-40B4-BE49-F238E27FC236}">
              <a16:creationId xmlns:a16="http://schemas.microsoft.com/office/drawing/2014/main" id="{00000000-0008-0000-0200-00002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editAs="oneCell">
    <xdr:from>
      <xdr:col>75</xdr:col>
      <xdr:colOff>0</xdr:colOff>
      <xdr:row>99</xdr:row>
      <xdr:rowOff>122040</xdr:rowOff>
    </xdr:from>
    <xdr:to>
      <xdr:col>85</xdr:col>
      <xdr:colOff>54000</xdr:colOff>
      <xdr:row>120</xdr:row>
      <xdr:rowOff>176114</xdr:rowOff>
    </xdr:to>
    <xdr:graphicFrame macro="">
      <xdr:nvGraphicFramePr>
        <xdr:cNvPr id="46" name="Gráfico 37">
          <a:extLst>
            <a:ext uri="{FF2B5EF4-FFF2-40B4-BE49-F238E27FC236}">
              <a16:creationId xmlns:a16="http://schemas.microsoft.com/office/drawing/2014/main" id="{00000000-0008-0000-0200-00002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editAs="oneCell">
    <xdr:from>
      <xdr:col>107</xdr:col>
      <xdr:colOff>0</xdr:colOff>
      <xdr:row>122</xdr:row>
      <xdr:rowOff>121680</xdr:rowOff>
    </xdr:from>
    <xdr:to>
      <xdr:col>116</xdr:col>
      <xdr:colOff>2881</xdr:colOff>
      <xdr:row>143</xdr:row>
      <xdr:rowOff>16560</xdr:rowOff>
    </xdr:to>
    <xdr:graphicFrame macro="">
      <xdr:nvGraphicFramePr>
        <xdr:cNvPr id="47" name="Gráfico 39">
          <a:extLst>
            <a:ext uri="{FF2B5EF4-FFF2-40B4-BE49-F238E27FC236}">
              <a16:creationId xmlns:a16="http://schemas.microsoft.com/office/drawing/2014/main" id="{00000000-0008-0000-0200-00002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oneCell">
    <xdr:from>
      <xdr:col>107</xdr:col>
      <xdr:colOff>0</xdr:colOff>
      <xdr:row>59</xdr:row>
      <xdr:rowOff>121680</xdr:rowOff>
    </xdr:from>
    <xdr:to>
      <xdr:col>116</xdr:col>
      <xdr:colOff>24121</xdr:colOff>
      <xdr:row>76</xdr:row>
      <xdr:rowOff>104332</xdr:rowOff>
    </xdr:to>
    <xdr:graphicFrame macro="">
      <xdr:nvGraphicFramePr>
        <xdr:cNvPr id="48" name="Gráfico 40">
          <a:extLst>
            <a:ext uri="{FF2B5EF4-FFF2-40B4-BE49-F238E27FC236}">
              <a16:creationId xmlns:a16="http://schemas.microsoft.com/office/drawing/2014/main" id="{00000000-0008-0000-0200-00003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editAs="oneCell">
    <xdr:from>
      <xdr:col>102</xdr:col>
      <xdr:colOff>609480</xdr:colOff>
      <xdr:row>92</xdr:row>
      <xdr:rowOff>53640</xdr:rowOff>
    </xdr:from>
    <xdr:to>
      <xdr:col>103</xdr:col>
      <xdr:colOff>545759</xdr:colOff>
      <xdr:row>95</xdr:row>
      <xdr:rowOff>54720</xdr:rowOff>
    </xdr:to>
    <xdr:pic>
      <xdr:nvPicPr>
        <xdr:cNvPr id="49" name="Imagem 4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20" cstate="print"/>
        <a:stretch/>
      </xdr:blipFill>
      <xdr:spPr>
        <a:xfrm>
          <a:off x="75588840" y="18905400"/>
          <a:ext cx="581400" cy="572400"/>
        </a:xfrm>
        <a:prstGeom prst="rect">
          <a:avLst/>
        </a:prstGeom>
        <a:ln>
          <a:noFill/>
        </a:ln>
      </xdr:spPr>
    </xdr:pic>
    <xdr:clientData/>
  </xdr:twoCellAnchor>
  <xdr:twoCellAnchor editAs="oneCell">
    <xdr:from>
      <xdr:col>103</xdr:col>
      <xdr:colOff>27360</xdr:colOff>
      <xdr:row>55</xdr:row>
      <xdr:rowOff>5400</xdr:rowOff>
    </xdr:from>
    <xdr:to>
      <xdr:col>103</xdr:col>
      <xdr:colOff>546120</xdr:colOff>
      <xdr:row>57</xdr:row>
      <xdr:rowOff>176760</xdr:rowOff>
    </xdr:to>
    <xdr:pic>
      <xdr:nvPicPr>
        <xdr:cNvPr id="50" name="Imagem 47">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21" cstate="print"/>
        <a:stretch/>
      </xdr:blipFill>
      <xdr:spPr>
        <a:xfrm>
          <a:off x="75651840" y="11418120"/>
          <a:ext cx="518760" cy="552240"/>
        </a:xfrm>
        <a:prstGeom prst="rect">
          <a:avLst/>
        </a:prstGeom>
        <a:ln>
          <a:noFill/>
        </a:ln>
      </xdr:spPr>
    </xdr:pic>
    <xdr:clientData/>
  </xdr:twoCellAnchor>
  <xdr:twoCellAnchor editAs="oneCell">
    <xdr:from>
      <xdr:col>103</xdr:col>
      <xdr:colOff>84240</xdr:colOff>
      <xdr:row>28</xdr:row>
      <xdr:rowOff>137520</xdr:rowOff>
    </xdr:from>
    <xdr:to>
      <xdr:col>103</xdr:col>
      <xdr:colOff>603000</xdr:colOff>
      <xdr:row>31</xdr:row>
      <xdr:rowOff>97920</xdr:rowOff>
    </xdr:to>
    <xdr:pic>
      <xdr:nvPicPr>
        <xdr:cNvPr id="51" name="Imagem 48">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21" cstate="print"/>
        <a:stretch/>
      </xdr:blipFill>
      <xdr:spPr>
        <a:xfrm>
          <a:off x="75708720" y="6273360"/>
          <a:ext cx="518760" cy="531720"/>
        </a:xfrm>
        <a:prstGeom prst="rect">
          <a:avLst/>
        </a:prstGeom>
        <a:ln>
          <a:noFill/>
        </a:ln>
      </xdr:spPr>
    </xdr:pic>
    <xdr:clientData/>
  </xdr:twoCellAnchor>
  <xdr:twoCellAnchor editAs="oneCell">
    <xdr:from>
      <xdr:col>103</xdr:col>
      <xdr:colOff>13680</xdr:colOff>
      <xdr:row>118</xdr:row>
      <xdr:rowOff>15840</xdr:rowOff>
    </xdr:from>
    <xdr:to>
      <xdr:col>103</xdr:col>
      <xdr:colOff>576000</xdr:colOff>
      <xdr:row>120</xdr:row>
      <xdr:rowOff>207000</xdr:rowOff>
    </xdr:to>
    <xdr:pic>
      <xdr:nvPicPr>
        <xdr:cNvPr id="52" name="Imagem 49">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20" cstate="print"/>
        <a:stretch/>
      </xdr:blipFill>
      <xdr:spPr>
        <a:xfrm>
          <a:off x="75638160" y="23944320"/>
          <a:ext cx="562320" cy="572040"/>
        </a:xfrm>
        <a:prstGeom prst="rect">
          <a:avLst/>
        </a:prstGeom>
        <a:ln>
          <a:noFill/>
        </a:ln>
      </xdr:spPr>
    </xdr:pic>
    <xdr:clientData/>
  </xdr:twoCellAnchor>
  <xdr:twoCellAnchor editAs="oneCell">
    <xdr:from>
      <xdr:col>71</xdr:col>
      <xdr:colOff>136080</xdr:colOff>
      <xdr:row>98</xdr:row>
      <xdr:rowOff>53640</xdr:rowOff>
    </xdr:from>
    <xdr:to>
      <xdr:col>71</xdr:col>
      <xdr:colOff>698400</xdr:colOff>
      <xdr:row>100</xdr:row>
      <xdr:rowOff>107714</xdr:rowOff>
    </xdr:to>
    <xdr:pic>
      <xdr:nvPicPr>
        <xdr:cNvPr id="53" name="Imagem 5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20" cstate="print"/>
        <a:stretch/>
      </xdr:blipFill>
      <xdr:spPr>
        <a:xfrm>
          <a:off x="54611280" y="20048400"/>
          <a:ext cx="562320" cy="572400"/>
        </a:xfrm>
        <a:prstGeom prst="rect">
          <a:avLst/>
        </a:prstGeom>
        <a:ln>
          <a:noFill/>
        </a:ln>
      </xdr:spPr>
    </xdr:pic>
    <xdr:clientData/>
  </xdr:twoCellAnchor>
  <xdr:twoCellAnchor editAs="oneCell">
    <xdr:from>
      <xdr:col>73</xdr:col>
      <xdr:colOff>54599</xdr:colOff>
      <xdr:row>13</xdr:row>
      <xdr:rowOff>70197</xdr:rowOff>
    </xdr:from>
    <xdr:to>
      <xdr:col>73</xdr:col>
      <xdr:colOff>604712</xdr:colOff>
      <xdr:row>16</xdr:row>
      <xdr:rowOff>30251</xdr:rowOff>
    </xdr:to>
    <xdr:pic>
      <xdr:nvPicPr>
        <xdr:cNvPr id="54" name="Imagem 52">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20" cstate="print"/>
        <a:stretch/>
      </xdr:blipFill>
      <xdr:spPr>
        <a:xfrm>
          <a:off x="54537599" y="3171114"/>
          <a:ext cx="550113" cy="552720"/>
        </a:xfrm>
        <a:prstGeom prst="rect">
          <a:avLst/>
        </a:prstGeom>
        <a:ln>
          <a:noFill/>
        </a:ln>
      </xdr:spPr>
    </xdr:pic>
    <xdr:clientData/>
  </xdr:twoCellAnchor>
  <xdr:twoCellAnchor editAs="oneCell">
    <xdr:from>
      <xdr:col>89</xdr:col>
      <xdr:colOff>438120</xdr:colOff>
      <xdr:row>34</xdr:row>
      <xdr:rowOff>42840</xdr:rowOff>
    </xdr:from>
    <xdr:to>
      <xdr:col>90</xdr:col>
      <xdr:colOff>374399</xdr:colOff>
      <xdr:row>36</xdr:row>
      <xdr:rowOff>181405</xdr:rowOff>
    </xdr:to>
    <xdr:pic>
      <xdr:nvPicPr>
        <xdr:cNvPr id="55" name="Imagem 53">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20" cstate="print"/>
        <a:stretch/>
      </xdr:blipFill>
      <xdr:spPr>
        <a:xfrm>
          <a:off x="67030560" y="7321680"/>
          <a:ext cx="581400" cy="552600"/>
        </a:xfrm>
        <a:prstGeom prst="rect">
          <a:avLst/>
        </a:prstGeom>
        <a:ln>
          <a:noFill/>
        </a:ln>
      </xdr:spPr>
    </xdr:pic>
    <xdr:clientData/>
  </xdr:twoCellAnchor>
  <xdr:twoCellAnchor editAs="oneCell">
    <xdr:from>
      <xdr:col>70</xdr:col>
      <xdr:colOff>545151</xdr:colOff>
      <xdr:row>13</xdr:row>
      <xdr:rowOff>88844</xdr:rowOff>
    </xdr:from>
    <xdr:to>
      <xdr:col>71</xdr:col>
      <xdr:colOff>450078</xdr:colOff>
      <xdr:row>16</xdr:row>
      <xdr:rowOff>93598</xdr:rowOff>
    </xdr:to>
    <xdr:pic>
      <xdr:nvPicPr>
        <xdr:cNvPr id="56" name="Imagem 54">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21" cstate="print"/>
        <a:stretch/>
      </xdr:blipFill>
      <xdr:spPr>
        <a:xfrm>
          <a:off x="52710401" y="3189761"/>
          <a:ext cx="518760" cy="597420"/>
        </a:xfrm>
        <a:prstGeom prst="rect">
          <a:avLst/>
        </a:prstGeom>
        <a:ln>
          <a:noFill/>
        </a:ln>
      </xdr:spPr>
    </xdr:pic>
    <xdr:clientData/>
  </xdr:twoCellAnchor>
  <xdr:twoCellAnchor editAs="oneCell">
    <xdr:from>
      <xdr:col>71</xdr:col>
      <xdr:colOff>163440</xdr:colOff>
      <xdr:row>68</xdr:row>
      <xdr:rowOff>122040</xdr:rowOff>
    </xdr:from>
    <xdr:to>
      <xdr:col>71</xdr:col>
      <xdr:colOff>682200</xdr:colOff>
      <xdr:row>71</xdr:row>
      <xdr:rowOff>88920</xdr:rowOff>
    </xdr:to>
    <xdr:pic>
      <xdr:nvPicPr>
        <xdr:cNvPr id="57" name="Imagem 56">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21" cstate="print"/>
        <a:stretch/>
      </xdr:blipFill>
      <xdr:spPr>
        <a:xfrm>
          <a:off x="54638640" y="14135040"/>
          <a:ext cx="518760" cy="538560"/>
        </a:xfrm>
        <a:prstGeom prst="rect">
          <a:avLst/>
        </a:prstGeom>
        <a:ln>
          <a:noFill/>
        </a:ln>
      </xdr:spPr>
    </xdr:pic>
    <xdr:clientData/>
  </xdr:twoCellAnchor>
  <xdr:twoCellAnchor editAs="oneCell">
    <xdr:from>
      <xdr:col>48</xdr:col>
      <xdr:colOff>326880</xdr:colOff>
      <xdr:row>225</xdr:row>
      <xdr:rowOff>154800</xdr:rowOff>
    </xdr:from>
    <xdr:to>
      <xdr:col>52</xdr:col>
      <xdr:colOff>830880</xdr:colOff>
      <xdr:row>229</xdr:row>
      <xdr:rowOff>32760</xdr:rowOff>
    </xdr:to>
    <xdr:pic>
      <xdr:nvPicPr>
        <xdr:cNvPr id="58" name="Imagem 57">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11" cstate="print"/>
        <a:srcRect l="11139" r="10961"/>
        <a:stretch/>
      </xdr:blipFill>
      <xdr:spPr>
        <a:xfrm>
          <a:off x="36053640" y="44733600"/>
          <a:ext cx="4384080" cy="639720"/>
        </a:xfrm>
        <a:prstGeom prst="rect">
          <a:avLst/>
        </a:prstGeom>
        <a:ln w="9360">
          <a:noFill/>
        </a:ln>
      </xdr:spPr>
    </xdr:pic>
    <xdr:clientData/>
  </xdr:twoCellAnchor>
  <xdr:twoCellAnchor editAs="oneCell">
    <xdr:from>
      <xdr:col>46</xdr:col>
      <xdr:colOff>232194</xdr:colOff>
      <xdr:row>228</xdr:row>
      <xdr:rowOff>181392</xdr:rowOff>
    </xdr:from>
    <xdr:to>
      <xdr:col>46</xdr:col>
      <xdr:colOff>853794</xdr:colOff>
      <xdr:row>250</xdr:row>
      <xdr:rowOff>94473</xdr:rowOff>
    </xdr:to>
    <xdr:pic>
      <xdr:nvPicPr>
        <xdr:cNvPr id="59" name="Imagem 58">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10" cstate="print"/>
        <a:srcRect l="10995" r="11105"/>
        <a:stretch/>
      </xdr:blipFill>
      <xdr:spPr>
        <a:xfrm rot="16200000">
          <a:off x="30846320" y="46359933"/>
          <a:ext cx="4010947" cy="621600"/>
        </a:xfrm>
        <a:prstGeom prst="rect">
          <a:avLst/>
        </a:prstGeom>
        <a:ln w="9360">
          <a:noFill/>
        </a:ln>
      </xdr:spPr>
    </xdr:pic>
    <xdr:clientData/>
  </xdr:twoCellAnchor>
  <xdr:twoCellAnchor>
    <xdr:from>
      <xdr:col>31</xdr:col>
      <xdr:colOff>381000</xdr:colOff>
      <xdr:row>31</xdr:row>
      <xdr:rowOff>31751</xdr:rowOff>
    </xdr:from>
    <xdr:to>
      <xdr:col>41</xdr:col>
      <xdr:colOff>1164166</xdr:colOff>
      <xdr:row>49</xdr:row>
      <xdr:rowOff>1</xdr:rowOff>
    </xdr:to>
    <xdr:graphicFrame macro="">
      <xdr:nvGraphicFramePr>
        <xdr:cNvPr id="60" name="Gráfico 59">
          <a:extLst>
            <a:ext uri="{FF2B5EF4-FFF2-40B4-BE49-F238E27FC236}">
              <a16:creationId xmlns:a16="http://schemas.microsoft.com/office/drawing/2014/main" id="{00000000-0008-0000-0200-00003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37</xdr:col>
      <xdr:colOff>381000</xdr:colOff>
      <xdr:row>57</xdr:row>
      <xdr:rowOff>214312</xdr:rowOff>
    </xdr:from>
    <xdr:to>
      <xdr:col>41</xdr:col>
      <xdr:colOff>2059781</xdr:colOff>
      <xdr:row>71</xdr:row>
      <xdr:rowOff>166688</xdr:rowOff>
    </xdr:to>
    <xdr:graphicFrame macro="">
      <xdr:nvGraphicFramePr>
        <xdr:cNvPr id="61" name="Gráfico 60">
          <a:extLst>
            <a:ext uri="{FF2B5EF4-FFF2-40B4-BE49-F238E27FC236}">
              <a16:creationId xmlns:a16="http://schemas.microsoft.com/office/drawing/2014/main" id="{00000000-0008-0000-0200-00003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editAs="oneCell">
    <xdr:from>
      <xdr:col>44</xdr:col>
      <xdr:colOff>449035</xdr:colOff>
      <xdr:row>72</xdr:row>
      <xdr:rowOff>163285</xdr:rowOff>
    </xdr:from>
    <xdr:to>
      <xdr:col>49</xdr:col>
      <xdr:colOff>419489</xdr:colOff>
      <xdr:row>86</xdr:row>
      <xdr:rowOff>65609</xdr:rowOff>
    </xdr:to>
    <xdr:pic>
      <xdr:nvPicPr>
        <xdr:cNvPr id="62" name="Imagem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32" cstate="print"/>
        <a:stretch>
          <a:fillRect/>
        </a:stretch>
      </xdr:blipFill>
      <xdr:spPr>
        <a:xfrm>
          <a:off x="30724928" y="15416892"/>
          <a:ext cx="4651311" cy="2732610"/>
        </a:xfrm>
        <a:prstGeom prst="rect">
          <a:avLst/>
        </a:prstGeom>
      </xdr:spPr>
    </xdr:pic>
    <xdr:clientData/>
  </xdr:twoCellAnchor>
  <xdr:twoCellAnchor>
    <xdr:from>
      <xdr:col>68</xdr:col>
      <xdr:colOff>492125</xdr:colOff>
      <xdr:row>0</xdr:row>
      <xdr:rowOff>333375</xdr:rowOff>
    </xdr:from>
    <xdr:to>
      <xdr:col>75</xdr:col>
      <xdr:colOff>365125</xdr:colOff>
      <xdr:row>13</xdr:row>
      <xdr:rowOff>15875</xdr:rowOff>
    </xdr:to>
    <xdr:graphicFrame macro="">
      <xdr:nvGraphicFramePr>
        <xdr:cNvPr id="64" name="Gráfico 63">
          <a:extLst>
            <a:ext uri="{FF2B5EF4-FFF2-40B4-BE49-F238E27FC236}">
              <a16:creationId xmlns:a16="http://schemas.microsoft.com/office/drawing/2014/main" id="{00000000-0008-0000-0200-00004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81</xdr:col>
      <xdr:colOff>571500</xdr:colOff>
      <xdr:row>3</xdr:row>
      <xdr:rowOff>47625</xdr:rowOff>
    </xdr:from>
    <xdr:to>
      <xdr:col>95</xdr:col>
      <xdr:colOff>381000</xdr:colOff>
      <xdr:row>27</xdr:row>
      <xdr:rowOff>15875</xdr:rowOff>
    </xdr:to>
    <xdr:graphicFrame macro="">
      <xdr:nvGraphicFramePr>
        <xdr:cNvPr id="65" name="Gráfico 64">
          <a:extLst>
            <a:ext uri="{FF2B5EF4-FFF2-40B4-BE49-F238E27FC236}">
              <a16:creationId xmlns:a16="http://schemas.microsoft.com/office/drawing/2014/main" id="{00000000-0008-0000-0200-00004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126</xdr:col>
      <xdr:colOff>0</xdr:colOff>
      <xdr:row>1</xdr:row>
      <xdr:rowOff>1</xdr:rowOff>
    </xdr:from>
    <xdr:to>
      <xdr:col>132</xdr:col>
      <xdr:colOff>0</xdr:colOff>
      <xdr:row>11</xdr:row>
      <xdr:rowOff>1</xdr:rowOff>
    </xdr:to>
    <xdr:graphicFrame macro="">
      <xdr:nvGraphicFramePr>
        <xdr:cNvPr id="66" name="Gráfico 65">
          <a:extLst>
            <a:ext uri="{FF2B5EF4-FFF2-40B4-BE49-F238E27FC236}">
              <a16:creationId xmlns:a16="http://schemas.microsoft.com/office/drawing/2014/main" id="{00000000-0008-0000-0200-00004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127</xdr:col>
      <xdr:colOff>0</xdr:colOff>
      <xdr:row>3</xdr:row>
      <xdr:rowOff>0</xdr:rowOff>
    </xdr:from>
    <xdr:to>
      <xdr:col>133</xdr:col>
      <xdr:colOff>0</xdr:colOff>
      <xdr:row>13</xdr:row>
      <xdr:rowOff>0</xdr:rowOff>
    </xdr:to>
    <xdr:graphicFrame macro="">
      <xdr:nvGraphicFramePr>
        <xdr:cNvPr id="67" name="Gráfico 66">
          <a:extLst>
            <a:ext uri="{FF2B5EF4-FFF2-40B4-BE49-F238E27FC236}">
              <a16:creationId xmlns:a16="http://schemas.microsoft.com/office/drawing/2014/main" id="{00000000-0008-0000-0200-00004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128</xdr:col>
      <xdr:colOff>0</xdr:colOff>
      <xdr:row>5</xdr:row>
      <xdr:rowOff>1</xdr:rowOff>
    </xdr:from>
    <xdr:to>
      <xdr:col>134</xdr:col>
      <xdr:colOff>0</xdr:colOff>
      <xdr:row>15</xdr:row>
      <xdr:rowOff>1</xdr:rowOff>
    </xdr:to>
    <xdr:graphicFrame macro="">
      <xdr:nvGraphicFramePr>
        <xdr:cNvPr id="68" name="Gráfico 67">
          <a:extLst>
            <a:ext uri="{FF2B5EF4-FFF2-40B4-BE49-F238E27FC236}">
              <a16:creationId xmlns:a16="http://schemas.microsoft.com/office/drawing/2014/main" id="{00000000-0008-0000-0200-00004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editAs="oneCell">
    <xdr:from>
      <xdr:col>75</xdr:col>
      <xdr:colOff>347840</xdr:colOff>
      <xdr:row>38</xdr:row>
      <xdr:rowOff>158904</xdr:rowOff>
    </xdr:from>
    <xdr:to>
      <xdr:col>85</xdr:col>
      <xdr:colOff>211666</xdr:colOff>
      <xdr:row>48</xdr:row>
      <xdr:rowOff>126999</xdr:rowOff>
    </xdr:to>
    <xdr:graphicFrame macro="">
      <xdr:nvGraphicFramePr>
        <xdr:cNvPr id="15" name="Gráfico 5">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45720</xdr:colOff>
      <xdr:row>4</xdr:row>
      <xdr:rowOff>125640</xdr:rowOff>
    </xdr:from>
    <xdr:to>
      <xdr:col>13</xdr:col>
      <xdr:colOff>223280</xdr:colOff>
      <xdr:row>19</xdr:row>
      <xdr:rowOff>125280</xdr:rowOff>
    </xdr:to>
    <xdr:graphicFrame macro="">
      <xdr:nvGraphicFramePr>
        <xdr:cNvPr id="60" name="Gráfico 1">
          <a:extLst>
            <a:ext uri="{FF2B5EF4-FFF2-40B4-BE49-F238E27FC236}">
              <a16:creationId xmlns:a16="http://schemas.microsoft.com/office/drawing/2014/main" id="{00000000-0008-0000-0300-00003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518040</xdr:colOff>
      <xdr:row>18</xdr:row>
      <xdr:rowOff>10800</xdr:rowOff>
    </xdr:from>
    <xdr:to>
      <xdr:col>12</xdr:col>
      <xdr:colOff>149713</xdr:colOff>
      <xdr:row>21</xdr:row>
      <xdr:rowOff>95040</xdr:rowOff>
    </xdr:to>
    <xdr:pic>
      <xdr:nvPicPr>
        <xdr:cNvPr id="61" name="Imagem 2">
          <a:extLst>
            <a:ext uri="{FF2B5EF4-FFF2-40B4-BE49-F238E27FC236}">
              <a16:creationId xmlns:a16="http://schemas.microsoft.com/office/drawing/2014/main" id="{00000000-0008-0000-0300-00003D000000}"/>
            </a:ext>
          </a:extLst>
        </xdr:cNvPr>
        <xdr:cNvPicPr/>
      </xdr:nvPicPr>
      <xdr:blipFill>
        <a:blip xmlns:r="http://schemas.openxmlformats.org/officeDocument/2006/relationships" r:embed="rId2" cstate="print"/>
        <a:stretch/>
      </xdr:blipFill>
      <xdr:spPr>
        <a:xfrm>
          <a:off x="8245080" y="3439800"/>
          <a:ext cx="646200" cy="655560"/>
        </a:xfrm>
        <a:prstGeom prst="rect">
          <a:avLst/>
        </a:prstGeom>
        <a:ln>
          <a:noFill/>
        </a:ln>
      </xdr:spPr>
    </xdr:pic>
    <xdr:clientData/>
  </xdr:twoCellAnchor>
  <xdr:twoCellAnchor editAs="oneCell">
    <xdr:from>
      <xdr:col>7</xdr:col>
      <xdr:colOff>407880</xdr:colOff>
      <xdr:row>3</xdr:row>
      <xdr:rowOff>91800</xdr:rowOff>
    </xdr:from>
    <xdr:to>
      <xdr:col>8</xdr:col>
      <xdr:colOff>323280</xdr:colOff>
      <xdr:row>6</xdr:row>
      <xdr:rowOff>81000</xdr:rowOff>
    </xdr:to>
    <xdr:pic>
      <xdr:nvPicPr>
        <xdr:cNvPr id="62" name="Imagem 3">
          <a:extLst>
            <a:ext uri="{FF2B5EF4-FFF2-40B4-BE49-F238E27FC236}">
              <a16:creationId xmlns:a16="http://schemas.microsoft.com/office/drawing/2014/main" id="{00000000-0008-0000-0300-00003E000000}"/>
            </a:ext>
          </a:extLst>
        </xdr:cNvPr>
        <xdr:cNvPicPr/>
      </xdr:nvPicPr>
      <xdr:blipFill>
        <a:blip xmlns:r="http://schemas.openxmlformats.org/officeDocument/2006/relationships" r:embed="rId3" cstate="print"/>
        <a:stretch/>
      </xdr:blipFill>
      <xdr:spPr>
        <a:xfrm>
          <a:off x="6298560" y="663120"/>
          <a:ext cx="527400" cy="560880"/>
        </a:xfrm>
        <a:prstGeom prst="rect">
          <a:avLst/>
        </a:prstGeom>
        <a:ln>
          <a:noFill/>
        </a:ln>
      </xdr:spPr>
    </xdr:pic>
    <xdr:clientData/>
  </xdr:twoCellAnchor>
  <xdr:twoCellAnchor editAs="oneCell">
    <xdr:from>
      <xdr:col>8</xdr:col>
      <xdr:colOff>206280</xdr:colOff>
      <xdr:row>8</xdr:row>
      <xdr:rowOff>171360</xdr:rowOff>
    </xdr:from>
    <xdr:to>
      <xdr:col>9</xdr:col>
      <xdr:colOff>103680</xdr:colOff>
      <xdr:row>11</xdr:row>
      <xdr:rowOff>120240</xdr:rowOff>
    </xdr:to>
    <xdr:pic>
      <xdr:nvPicPr>
        <xdr:cNvPr id="63" name="Imagem 4">
          <a:extLst>
            <a:ext uri="{FF2B5EF4-FFF2-40B4-BE49-F238E27FC236}">
              <a16:creationId xmlns:a16="http://schemas.microsoft.com/office/drawing/2014/main" id="{00000000-0008-0000-0300-00003F000000}"/>
            </a:ext>
          </a:extLst>
        </xdr:cNvPr>
        <xdr:cNvPicPr/>
      </xdr:nvPicPr>
      <xdr:blipFill>
        <a:blip xmlns:r="http://schemas.openxmlformats.org/officeDocument/2006/relationships" r:embed="rId4" cstate="print"/>
        <a:srcRect b="1918"/>
        <a:stretch/>
      </xdr:blipFill>
      <xdr:spPr>
        <a:xfrm>
          <a:off x="6708960" y="1695240"/>
          <a:ext cx="509760" cy="520200"/>
        </a:xfrm>
        <a:prstGeom prst="rect">
          <a:avLst/>
        </a:prstGeom>
        <a:ln>
          <a:noFill/>
        </a:ln>
      </xdr:spPr>
    </xdr:pic>
    <xdr:clientData/>
  </xdr:twoCellAnchor>
  <xdr:twoCellAnchor editAs="oneCell">
    <xdr:from>
      <xdr:col>11</xdr:col>
      <xdr:colOff>478800</xdr:colOff>
      <xdr:row>12</xdr:row>
      <xdr:rowOff>66600</xdr:rowOff>
    </xdr:from>
    <xdr:to>
      <xdr:col>12</xdr:col>
      <xdr:colOff>477397</xdr:colOff>
      <xdr:row>15</xdr:row>
      <xdr:rowOff>12960</xdr:rowOff>
    </xdr:to>
    <xdr:pic>
      <xdr:nvPicPr>
        <xdr:cNvPr id="64" name="Imagem 5">
          <a:extLst>
            <a:ext uri="{FF2B5EF4-FFF2-40B4-BE49-F238E27FC236}">
              <a16:creationId xmlns:a16="http://schemas.microsoft.com/office/drawing/2014/main" id="{00000000-0008-0000-0300-000040000000}"/>
            </a:ext>
          </a:extLst>
        </xdr:cNvPr>
        <xdr:cNvPicPr/>
      </xdr:nvPicPr>
      <xdr:blipFill>
        <a:blip xmlns:r="http://schemas.openxmlformats.org/officeDocument/2006/relationships" r:embed="rId5" cstate="print"/>
        <a:srcRect b="1918"/>
        <a:stretch/>
      </xdr:blipFill>
      <xdr:spPr>
        <a:xfrm>
          <a:off x="8818200" y="2352600"/>
          <a:ext cx="506880" cy="517680"/>
        </a:xfrm>
        <a:prstGeom prst="rect">
          <a:avLst/>
        </a:prstGeom>
        <a:ln>
          <a:noFill/>
        </a:ln>
      </xdr:spPr>
    </xdr:pic>
    <xdr:clientData/>
  </xdr:twoCellAnchor>
  <xdr:twoCellAnchor editAs="oneCell">
    <xdr:from>
      <xdr:col>10</xdr:col>
      <xdr:colOff>95400</xdr:colOff>
      <xdr:row>18</xdr:row>
      <xdr:rowOff>63720</xdr:rowOff>
    </xdr:from>
    <xdr:to>
      <xdr:col>10</xdr:col>
      <xdr:colOff>580875</xdr:colOff>
      <xdr:row>20</xdr:row>
      <xdr:rowOff>185760</xdr:rowOff>
    </xdr:to>
    <xdr:pic>
      <xdr:nvPicPr>
        <xdr:cNvPr id="65" name="Imagem 6">
          <a:extLst>
            <a:ext uri="{FF2B5EF4-FFF2-40B4-BE49-F238E27FC236}">
              <a16:creationId xmlns:a16="http://schemas.microsoft.com/office/drawing/2014/main" id="{00000000-0008-0000-0300-000041000000}"/>
            </a:ext>
          </a:extLst>
        </xdr:cNvPr>
        <xdr:cNvPicPr/>
      </xdr:nvPicPr>
      <xdr:blipFill>
        <a:blip xmlns:r="http://schemas.openxmlformats.org/officeDocument/2006/relationships" r:embed="rId6" cstate="print"/>
        <a:srcRect b="3478"/>
        <a:stretch/>
      </xdr:blipFill>
      <xdr:spPr>
        <a:xfrm>
          <a:off x="7822440" y="3492720"/>
          <a:ext cx="495000" cy="502920"/>
        </a:xfrm>
        <a:prstGeom prst="rect">
          <a:avLst/>
        </a:prstGeom>
        <a:ln>
          <a:noFill/>
        </a:ln>
      </xdr:spPr>
    </xdr:pic>
    <xdr:clientData/>
  </xdr:twoCellAnchor>
  <xdr:twoCellAnchor editAs="oneCell">
    <xdr:from>
      <xdr:col>6</xdr:col>
      <xdr:colOff>513720</xdr:colOff>
      <xdr:row>3</xdr:row>
      <xdr:rowOff>114120</xdr:rowOff>
    </xdr:from>
    <xdr:to>
      <xdr:col>7</xdr:col>
      <xdr:colOff>428400</xdr:colOff>
      <xdr:row>6</xdr:row>
      <xdr:rowOff>75240</xdr:rowOff>
    </xdr:to>
    <xdr:pic>
      <xdr:nvPicPr>
        <xdr:cNvPr id="66" name="Imagem 7">
          <a:extLst>
            <a:ext uri="{FF2B5EF4-FFF2-40B4-BE49-F238E27FC236}">
              <a16:creationId xmlns:a16="http://schemas.microsoft.com/office/drawing/2014/main" id="{00000000-0008-0000-0300-000042000000}"/>
            </a:ext>
          </a:extLst>
        </xdr:cNvPr>
        <xdr:cNvPicPr/>
      </xdr:nvPicPr>
      <xdr:blipFill>
        <a:blip xmlns:r="http://schemas.openxmlformats.org/officeDocument/2006/relationships" r:embed="rId7" cstate="print"/>
        <a:srcRect b="3478"/>
        <a:stretch/>
      </xdr:blipFill>
      <xdr:spPr>
        <a:xfrm>
          <a:off x="5792400" y="685440"/>
          <a:ext cx="526680" cy="532800"/>
        </a:xfrm>
        <a:prstGeom prst="rect">
          <a:avLst/>
        </a:prstGeom>
        <a:ln>
          <a:noFill/>
        </a:ln>
      </xdr:spPr>
    </xdr:pic>
    <xdr:clientData/>
  </xdr:twoCellAnchor>
  <xdr:twoCellAnchor editAs="oneCell">
    <xdr:from>
      <xdr:col>22</xdr:col>
      <xdr:colOff>64800</xdr:colOff>
      <xdr:row>21</xdr:row>
      <xdr:rowOff>116280</xdr:rowOff>
    </xdr:from>
    <xdr:to>
      <xdr:col>23</xdr:col>
      <xdr:colOff>320399</xdr:colOff>
      <xdr:row>26</xdr:row>
      <xdr:rowOff>53280</xdr:rowOff>
    </xdr:to>
    <xdr:pic>
      <xdr:nvPicPr>
        <xdr:cNvPr id="67" name="Imagem 8">
          <a:extLst>
            <a:ext uri="{FF2B5EF4-FFF2-40B4-BE49-F238E27FC236}">
              <a16:creationId xmlns:a16="http://schemas.microsoft.com/office/drawing/2014/main" id="{00000000-0008-0000-0300-000043000000}"/>
            </a:ext>
          </a:extLst>
        </xdr:cNvPr>
        <xdr:cNvPicPr/>
      </xdr:nvPicPr>
      <xdr:blipFill>
        <a:blip xmlns:r="http://schemas.openxmlformats.org/officeDocument/2006/relationships" r:embed="rId2" cstate="print"/>
        <a:stretch/>
      </xdr:blipFill>
      <xdr:spPr>
        <a:xfrm>
          <a:off x="15137640" y="4116600"/>
          <a:ext cx="867600" cy="889560"/>
        </a:xfrm>
        <a:prstGeom prst="rect">
          <a:avLst/>
        </a:prstGeom>
        <a:ln>
          <a:noFill/>
        </a:ln>
      </xdr:spPr>
    </xdr:pic>
    <xdr:clientData/>
  </xdr:twoCellAnchor>
  <xdr:twoCellAnchor editAs="oneCell">
    <xdr:from>
      <xdr:col>17</xdr:col>
      <xdr:colOff>455760</xdr:colOff>
      <xdr:row>21</xdr:row>
      <xdr:rowOff>125280</xdr:rowOff>
    </xdr:from>
    <xdr:to>
      <xdr:col>19</xdr:col>
      <xdr:colOff>1439</xdr:colOff>
      <xdr:row>25</xdr:row>
      <xdr:rowOff>179640</xdr:rowOff>
    </xdr:to>
    <xdr:pic>
      <xdr:nvPicPr>
        <xdr:cNvPr id="68" name="Imagem 9">
          <a:extLst>
            <a:ext uri="{FF2B5EF4-FFF2-40B4-BE49-F238E27FC236}">
              <a16:creationId xmlns:a16="http://schemas.microsoft.com/office/drawing/2014/main" id="{00000000-0008-0000-0300-000044000000}"/>
            </a:ext>
          </a:extLst>
        </xdr:cNvPr>
        <xdr:cNvPicPr/>
      </xdr:nvPicPr>
      <xdr:blipFill>
        <a:blip xmlns:r="http://schemas.openxmlformats.org/officeDocument/2006/relationships" r:embed="rId8" cstate="print"/>
        <a:stretch/>
      </xdr:blipFill>
      <xdr:spPr>
        <a:xfrm>
          <a:off x="12467880" y="4125600"/>
          <a:ext cx="770040" cy="816480"/>
        </a:xfrm>
        <a:prstGeom prst="rect">
          <a:avLst/>
        </a:prstGeom>
        <a:ln>
          <a:noFill/>
        </a:ln>
      </xdr:spPr>
    </xdr:pic>
    <xdr:clientData/>
  </xdr:twoCellAnchor>
  <xdr:twoCellAnchor editAs="oneCell">
    <xdr:from>
      <xdr:col>18</xdr:col>
      <xdr:colOff>409680</xdr:colOff>
      <xdr:row>13</xdr:row>
      <xdr:rowOff>178200</xdr:rowOff>
    </xdr:from>
    <xdr:to>
      <xdr:col>20</xdr:col>
      <xdr:colOff>28441</xdr:colOff>
      <xdr:row>18</xdr:row>
      <xdr:rowOff>83520</xdr:rowOff>
    </xdr:to>
    <xdr:sp macro="" textlink="">
      <xdr:nvSpPr>
        <xdr:cNvPr id="69" name="CustomShape 1">
          <a:extLst>
            <a:ext uri="{FF2B5EF4-FFF2-40B4-BE49-F238E27FC236}">
              <a16:creationId xmlns:a16="http://schemas.microsoft.com/office/drawing/2014/main" id="{00000000-0008-0000-0300-000045000000}"/>
            </a:ext>
          </a:extLst>
        </xdr:cNvPr>
        <xdr:cNvSpPr/>
      </xdr:nvSpPr>
      <xdr:spPr>
        <a:xfrm>
          <a:off x="13033800" y="2654640"/>
          <a:ext cx="843120" cy="857880"/>
        </a:xfrm>
        <a:prstGeom prst="rect">
          <a:avLst/>
        </a:prstGeom>
        <a:solidFill>
          <a:srgbClr val="97E3ED"/>
        </a:solidFill>
        <a:ln>
          <a:noFill/>
        </a:ln>
      </xdr:spPr>
      <xdr:style>
        <a:lnRef idx="0">
          <a:scrgbClr r="0" g="0" b="0"/>
        </a:lnRef>
        <a:fillRef idx="0">
          <a:scrgbClr r="0" g="0" b="0"/>
        </a:fillRef>
        <a:effectRef idx="0">
          <a:scrgbClr r="0" g="0" b="0"/>
        </a:effectRef>
        <a:fontRef idx="minor"/>
      </xdr:style>
      <xdr:txBody>
        <a:bodyPr/>
        <a:lstStyle/>
        <a:p>
          <a:pPr marL="719280">
            <a:lnSpc>
              <a:spcPct val="100000"/>
            </a:lnSpc>
          </a:pPr>
          <a:endParaRPr lang="pt-BR" sz="1800" b="0" strike="noStrike" spc="-1">
            <a:solidFill>
              <a:srgbClr val="000000"/>
            </a:solidFill>
            <a:uFill>
              <a:solidFill>
                <a:srgbClr val="FFFFFF"/>
              </a:solidFill>
            </a:uFill>
            <a:latin typeface="Times New Roman"/>
          </a:endParaRPr>
        </a:p>
        <a:p>
          <a:pPr marL="719280">
            <a:lnSpc>
              <a:spcPct val="100000"/>
            </a:lnSpc>
          </a:pPr>
          <a:endParaRPr lang="pt-BR" sz="1800" b="0" strike="noStrike" spc="-1">
            <a:solidFill>
              <a:srgbClr val="000000"/>
            </a:solidFill>
            <a:uFill>
              <a:solidFill>
                <a:srgbClr val="FFFFFF"/>
              </a:solidFill>
            </a:uFill>
            <a:latin typeface="Times New Roman"/>
          </a:endParaRPr>
        </a:p>
      </xdr:txBody>
    </xdr:sp>
    <xdr:clientData/>
  </xdr:twoCellAnchor>
  <xdr:twoCellAnchor editAs="oneCell">
    <xdr:from>
      <xdr:col>17</xdr:col>
      <xdr:colOff>0</xdr:colOff>
      <xdr:row>7</xdr:row>
      <xdr:rowOff>69120</xdr:rowOff>
    </xdr:from>
    <xdr:to>
      <xdr:col>18</xdr:col>
      <xdr:colOff>228239</xdr:colOff>
      <xdr:row>18</xdr:row>
      <xdr:rowOff>79560</xdr:rowOff>
    </xdr:to>
    <xdr:sp macro="" textlink="">
      <xdr:nvSpPr>
        <xdr:cNvPr id="70" name="CustomShape 1">
          <a:extLst>
            <a:ext uri="{FF2B5EF4-FFF2-40B4-BE49-F238E27FC236}">
              <a16:creationId xmlns:a16="http://schemas.microsoft.com/office/drawing/2014/main" id="{00000000-0008-0000-0300-000046000000}"/>
            </a:ext>
          </a:extLst>
        </xdr:cNvPr>
        <xdr:cNvSpPr/>
      </xdr:nvSpPr>
      <xdr:spPr>
        <a:xfrm>
          <a:off x="12012120" y="1402560"/>
          <a:ext cx="840240" cy="2106000"/>
        </a:xfrm>
        <a:prstGeom prst="rect">
          <a:avLst/>
        </a:prstGeom>
        <a:solidFill>
          <a:srgbClr val="97E3ED"/>
        </a:solidFill>
        <a:ln>
          <a:noFill/>
        </a:ln>
      </xdr:spPr>
      <xdr:style>
        <a:lnRef idx="0">
          <a:scrgbClr r="0" g="0" b="0"/>
        </a:lnRef>
        <a:fillRef idx="0">
          <a:scrgbClr r="0" g="0" b="0"/>
        </a:fillRef>
        <a:effectRef idx="0">
          <a:scrgbClr r="0" g="0" b="0"/>
        </a:effectRef>
        <a:fontRef idx="minor"/>
      </xdr:style>
      <xdr:txBody>
        <a:bodyPr/>
        <a:lstStyle/>
        <a:p>
          <a:pPr marL="719280">
            <a:lnSpc>
              <a:spcPct val="100000"/>
            </a:lnSpc>
          </a:pPr>
          <a:endParaRPr lang="pt-BR" sz="1800" b="0" strike="noStrike" spc="-1">
            <a:solidFill>
              <a:srgbClr val="000000"/>
            </a:solidFill>
            <a:uFill>
              <a:solidFill>
                <a:srgbClr val="FFFFFF"/>
              </a:solidFill>
            </a:uFill>
            <a:latin typeface="Times New Roman"/>
          </a:endParaRPr>
        </a:p>
        <a:p>
          <a:pPr marL="719280">
            <a:lnSpc>
              <a:spcPct val="100000"/>
            </a:lnSpc>
          </a:pPr>
          <a:endParaRPr lang="pt-BR" sz="1800" b="0" strike="noStrike" spc="-1">
            <a:solidFill>
              <a:srgbClr val="000000"/>
            </a:solidFill>
            <a:uFill>
              <a:solidFill>
                <a:srgbClr val="FFFFFF"/>
              </a:solidFill>
            </a:uFill>
            <a:latin typeface="Times New Roman"/>
          </a:endParaRPr>
        </a:p>
      </xdr:txBody>
    </xdr:sp>
    <xdr:clientData/>
  </xdr:twoCellAnchor>
  <xdr:twoCellAnchor editAs="oneCell">
    <xdr:from>
      <xdr:col>20</xdr:col>
      <xdr:colOff>445680</xdr:colOff>
      <xdr:row>18</xdr:row>
      <xdr:rowOff>75960</xdr:rowOff>
    </xdr:from>
    <xdr:to>
      <xdr:col>22</xdr:col>
      <xdr:colOff>64440</xdr:colOff>
      <xdr:row>20</xdr:row>
      <xdr:rowOff>142920</xdr:rowOff>
    </xdr:to>
    <xdr:sp macro="" textlink="">
      <xdr:nvSpPr>
        <xdr:cNvPr id="71" name="CustomShape 1">
          <a:extLst>
            <a:ext uri="{FF2B5EF4-FFF2-40B4-BE49-F238E27FC236}">
              <a16:creationId xmlns:a16="http://schemas.microsoft.com/office/drawing/2014/main" id="{00000000-0008-0000-0300-000047000000}"/>
            </a:ext>
          </a:extLst>
        </xdr:cNvPr>
        <xdr:cNvSpPr/>
      </xdr:nvSpPr>
      <xdr:spPr>
        <a:xfrm>
          <a:off x="14294160" y="3504960"/>
          <a:ext cx="843120" cy="447840"/>
        </a:xfrm>
        <a:prstGeom prst="rect">
          <a:avLst/>
        </a:prstGeom>
        <a:solidFill>
          <a:srgbClr val="97E3ED"/>
        </a:solidFill>
        <a:ln>
          <a:noFill/>
        </a:ln>
      </xdr:spPr>
      <xdr:style>
        <a:lnRef idx="0">
          <a:scrgbClr r="0" g="0" b="0"/>
        </a:lnRef>
        <a:fillRef idx="0">
          <a:scrgbClr r="0" g="0" b="0"/>
        </a:fillRef>
        <a:effectRef idx="0">
          <a:scrgbClr r="0" g="0" b="0"/>
        </a:effectRef>
        <a:fontRef idx="minor"/>
      </xdr:style>
      <xdr:txBody>
        <a:bodyPr/>
        <a:lstStyle/>
        <a:p>
          <a:pPr marL="719280">
            <a:lnSpc>
              <a:spcPct val="100000"/>
            </a:lnSpc>
          </a:pPr>
          <a:endParaRPr lang="pt-BR" sz="1800" b="0" strike="noStrike" spc="-1">
            <a:solidFill>
              <a:srgbClr val="000000"/>
            </a:solidFill>
            <a:uFill>
              <a:solidFill>
                <a:srgbClr val="FFFFFF"/>
              </a:solidFill>
            </a:uFill>
            <a:latin typeface="Times New Roman"/>
          </a:endParaRPr>
        </a:p>
        <a:p>
          <a:pPr marL="719280">
            <a:lnSpc>
              <a:spcPct val="100000"/>
            </a:lnSpc>
          </a:pPr>
          <a:endParaRPr lang="pt-BR" sz="1800" b="0" strike="noStrike" spc="-1">
            <a:solidFill>
              <a:srgbClr val="000000"/>
            </a:solidFill>
            <a:uFill>
              <a:solidFill>
                <a:srgbClr val="FFFFFF"/>
              </a:solidFill>
            </a:uFill>
            <a:latin typeface="Times New Roman"/>
          </a:endParaRPr>
        </a:p>
      </xdr:txBody>
    </xdr:sp>
    <xdr:clientData/>
  </xdr:twoCellAnchor>
  <xdr:twoCellAnchor editAs="oneCell">
    <xdr:from>
      <xdr:col>16</xdr:col>
      <xdr:colOff>428400</xdr:colOff>
      <xdr:row>18</xdr:row>
      <xdr:rowOff>79560</xdr:rowOff>
    </xdr:from>
    <xdr:to>
      <xdr:col>24</xdr:col>
      <xdr:colOff>207583</xdr:colOff>
      <xdr:row>18</xdr:row>
      <xdr:rowOff>79560</xdr:rowOff>
    </xdr:to>
    <xdr:sp macro="" textlink="">
      <xdr:nvSpPr>
        <xdr:cNvPr id="72" name="Line 1">
          <a:extLst>
            <a:ext uri="{FF2B5EF4-FFF2-40B4-BE49-F238E27FC236}">
              <a16:creationId xmlns:a16="http://schemas.microsoft.com/office/drawing/2014/main" id="{00000000-0008-0000-0300-000048000000}"/>
            </a:ext>
          </a:extLst>
        </xdr:cNvPr>
        <xdr:cNvSpPr/>
      </xdr:nvSpPr>
      <xdr:spPr>
        <a:xfrm>
          <a:off x="11828520" y="3508560"/>
          <a:ext cx="4792680" cy="0"/>
        </a:xfrm>
        <a:prstGeom prst="line">
          <a:avLst/>
        </a:prstGeom>
        <a:ln>
          <a:solidFill>
            <a:schemeClr val="tx1"/>
          </a:solidFill>
          <a:round/>
        </a:ln>
      </xdr:spPr>
      <xdr:style>
        <a:lnRef idx="1">
          <a:schemeClr val="accent1"/>
        </a:lnRef>
        <a:fillRef idx="0">
          <a:schemeClr val="accent1"/>
        </a:fillRef>
        <a:effectRef idx="0">
          <a:schemeClr val="accent1"/>
        </a:effectRef>
        <a:fontRef idx="minor"/>
      </xdr:style>
    </xdr:sp>
    <xdr:clientData/>
  </xdr:twoCellAnchor>
  <xdr:twoCellAnchor editAs="oneCell">
    <xdr:from>
      <xdr:col>18</xdr:col>
      <xdr:colOff>551520</xdr:colOff>
      <xdr:row>10</xdr:row>
      <xdr:rowOff>92520</xdr:rowOff>
    </xdr:from>
    <xdr:to>
      <xdr:col>19</xdr:col>
      <xdr:colOff>496440</xdr:colOff>
      <xdr:row>13</xdr:row>
      <xdr:rowOff>90000</xdr:rowOff>
    </xdr:to>
    <xdr:pic>
      <xdr:nvPicPr>
        <xdr:cNvPr id="73" name="Imagem 14">
          <a:extLst>
            <a:ext uri="{FF2B5EF4-FFF2-40B4-BE49-F238E27FC236}">
              <a16:creationId xmlns:a16="http://schemas.microsoft.com/office/drawing/2014/main" id="{00000000-0008-0000-0300-000049000000}"/>
            </a:ext>
          </a:extLst>
        </xdr:cNvPr>
        <xdr:cNvPicPr/>
      </xdr:nvPicPr>
      <xdr:blipFill>
        <a:blip xmlns:r="http://schemas.openxmlformats.org/officeDocument/2006/relationships" r:embed="rId9" cstate="print"/>
        <a:srcRect b="1918"/>
        <a:stretch/>
      </xdr:blipFill>
      <xdr:spPr>
        <a:xfrm>
          <a:off x="13175640" y="1997280"/>
          <a:ext cx="557280" cy="569160"/>
        </a:xfrm>
        <a:prstGeom prst="rect">
          <a:avLst/>
        </a:prstGeom>
        <a:ln>
          <a:noFill/>
        </a:ln>
      </xdr:spPr>
    </xdr:pic>
    <xdr:clientData/>
  </xdr:twoCellAnchor>
  <xdr:twoCellAnchor editAs="oneCell">
    <xdr:from>
      <xdr:col>23</xdr:col>
      <xdr:colOff>6480</xdr:colOff>
      <xdr:row>14</xdr:row>
      <xdr:rowOff>80280</xdr:rowOff>
    </xdr:from>
    <xdr:to>
      <xdr:col>23</xdr:col>
      <xdr:colOff>560880</xdr:colOff>
      <xdr:row>17</xdr:row>
      <xdr:rowOff>77760</xdr:rowOff>
    </xdr:to>
    <xdr:pic>
      <xdr:nvPicPr>
        <xdr:cNvPr id="74" name="Imagem 15">
          <a:extLst>
            <a:ext uri="{FF2B5EF4-FFF2-40B4-BE49-F238E27FC236}">
              <a16:creationId xmlns:a16="http://schemas.microsoft.com/office/drawing/2014/main" id="{00000000-0008-0000-0300-00004A000000}"/>
            </a:ext>
          </a:extLst>
        </xdr:cNvPr>
        <xdr:cNvPicPr/>
      </xdr:nvPicPr>
      <xdr:blipFill>
        <a:blip xmlns:r="http://schemas.openxmlformats.org/officeDocument/2006/relationships" r:embed="rId10" cstate="print"/>
        <a:srcRect b="1918"/>
        <a:stretch/>
      </xdr:blipFill>
      <xdr:spPr>
        <a:xfrm>
          <a:off x="15691320" y="2747160"/>
          <a:ext cx="554400" cy="568800"/>
        </a:xfrm>
        <a:prstGeom prst="rect">
          <a:avLst/>
        </a:prstGeom>
        <a:ln>
          <a:noFill/>
        </a:ln>
      </xdr:spPr>
    </xdr:pic>
    <xdr:clientData/>
  </xdr:twoCellAnchor>
  <xdr:twoCellAnchor editAs="oneCell">
    <xdr:from>
      <xdr:col>20</xdr:col>
      <xdr:colOff>584640</xdr:colOff>
      <xdr:row>14</xdr:row>
      <xdr:rowOff>155880</xdr:rowOff>
    </xdr:from>
    <xdr:to>
      <xdr:col>21</xdr:col>
      <xdr:colOff>534959</xdr:colOff>
      <xdr:row>17</xdr:row>
      <xdr:rowOff>153360</xdr:rowOff>
    </xdr:to>
    <xdr:pic>
      <xdr:nvPicPr>
        <xdr:cNvPr id="75" name="Imagem 16">
          <a:extLst>
            <a:ext uri="{FF2B5EF4-FFF2-40B4-BE49-F238E27FC236}">
              <a16:creationId xmlns:a16="http://schemas.microsoft.com/office/drawing/2014/main" id="{00000000-0008-0000-0300-00004B000000}"/>
            </a:ext>
          </a:extLst>
        </xdr:cNvPr>
        <xdr:cNvPicPr/>
      </xdr:nvPicPr>
      <xdr:blipFill>
        <a:blip xmlns:r="http://schemas.openxmlformats.org/officeDocument/2006/relationships" r:embed="rId11" cstate="print"/>
        <a:srcRect b="3478"/>
        <a:stretch/>
      </xdr:blipFill>
      <xdr:spPr>
        <a:xfrm>
          <a:off x="14433120" y="2822760"/>
          <a:ext cx="562680" cy="568800"/>
        </a:xfrm>
        <a:prstGeom prst="rect">
          <a:avLst/>
        </a:prstGeom>
        <a:ln>
          <a:noFill/>
        </a:ln>
      </xdr:spPr>
    </xdr:pic>
    <xdr:clientData/>
  </xdr:twoCellAnchor>
  <xdr:twoCellAnchor editAs="oneCell">
    <xdr:from>
      <xdr:col>17</xdr:col>
      <xdr:colOff>138960</xdr:colOff>
      <xdr:row>4</xdr:row>
      <xdr:rowOff>0</xdr:rowOff>
    </xdr:from>
    <xdr:to>
      <xdr:col>18</xdr:col>
      <xdr:colOff>89279</xdr:colOff>
      <xdr:row>6</xdr:row>
      <xdr:rowOff>180360</xdr:rowOff>
    </xdr:to>
    <xdr:pic>
      <xdr:nvPicPr>
        <xdr:cNvPr id="76" name="Imagem 17">
          <a:extLst>
            <a:ext uri="{FF2B5EF4-FFF2-40B4-BE49-F238E27FC236}">
              <a16:creationId xmlns:a16="http://schemas.microsoft.com/office/drawing/2014/main" id="{00000000-0008-0000-0300-00004C000000}"/>
            </a:ext>
          </a:extLst>
        </xdr:cNvPr>
        <xdr:cNvPicPr/>
      </xdr:nvPicPr>
      <xdr:blipFill>
        <a:blip xmlns:r="http://schemas.openxmlformats.org/officeDocument/2006/relationships" r:embed="rId12" cstate="print"/>
        <a:srcRect b="3465"/>
        <a:stretch/>
      </xdr:blipFill>
      <xdr:spPr>
        <a:xfrm>
          <a:off x="12151080" y="761760"/>
          <a:ext cx="562320" cy="561600"/>
        </a:xfrm>
        <a:prstGeom prst="rect">
          <a:avLst/>
        </a:prstGeom>
        <a:ln>
          <a:noFill/>
        </a:ln>
      </xdr:spPr>
    </xdr:pic>
    <xdr:clientData/>
  </xdr:twoCellAnchor>
  <xdr:twoCellAnchor editAs="oneCell">
    <xdr:from>
      <xdr:col>9</xdr:col>
      <xdr:colOff>122400</xdr:colOff>
      <xdr:row>8</xdr:row>
      <xdr:rowOff>120240</xdr:rowOff>
    </xdr:from>
    <xdr:to>
      <xdr:col>9</xdr:col>
      <xdr:colOff>619884</xdr:colOff>
      <xdr:row>11</xdr:row>
      <xdr:rowOff>109440</xdr:rowOff>
    </xdr:to>
    <xdr:pic>
      <xdr:nvPicPr>
        <xdr:cNvPr id="77" name="Imagem 18">
          <a:extLst>
            <a:ext uri="{FF2B5EF4-FFF2-40B4-BE49-F238E27FC236}">
              <a16:creationId xmlns:a16="http://schemas.microsoft.com/office/drawing/2014/main" id="{00000000-0008-0000-0300-00004D000000}"/>
            </a:ext>
          </a:extLst>
        </xdr:cNvPr>
        <xdr:cNvPicPr/>
      </xdr:nvPicPr>
      <xdr:blipFill>
        <a:blip xmlns:r="http://schemas.openxmlformats.org/officeDocument/2006/relationships" r:embed="rId3" cstate="print"/>
        <a:stretch/>
      </xdr:blipFill>
      <xdr:spPr>
        <a:xfrm>
          <a:off x="7237440" y="1644120"/>
          <a:ext cx="527400" cy="560520"/>
        </a:xfrm>
        <a:prstGeom prst="rect">
          <a:avLst/>
        </a:prstGeom>
        <a:ln>
          <a:noFill/>
        </a:ln>
      </xdr:spPr>
    </xdr:pic>
    <xdr:clientData/>
  </xdr:twoCellAnchor>
  <xdr:twoCellAnchor editAs="oneCell">
    <xdr:from>
      <xdr:col>12</xdr:col>
      <xdr:colOff>352080</xdr:colOff>
      <xdr:row>12</xdr:row>
      <xdr:rowOff>19080</xdr:rowOff>
    </xdr:from>
    <xdr:to>
      <xdr:col>13</xdr:col>
      <xdr:colOff>321480</xdr:colOff>
      <xdr:row>15</xdr:row>
      <xdr:rowOff>37800</xdr:rowOff>
    </xdr:to>
    <xdr:pic>
      <xdr:nvPicPr>
        <xdr:cNvPr id="78" name="Imagem 19">
          <a:extLst>
            <a:ext uri="{FF2B5EF4-FFF2-40B4-BE49-F238E27FC236}">
              <a16:creationId xmlns:a16="http://schemas.microsoft.com/office/drawing/2014/main" id="{00000000-0008-0000-0300-00004E000000}"/>
            </a:ext>
          </a:extLst>
        </xdr:cNvPr>
        <xdr:cNvPicPr/>
      </xdr:nvPicPr>
      <xdr:blipFill>
        <a:blip xmlns:r="http://schemas.openxmlformats.org/officeDocument/2006/relationships" r:embed="rId2" cstate="print"/>
        <a:stretch/>
      </xdr:blipFill>
      <xdr:spPr>
        <a:xfrm>
          <a:off x="9303480" y="2305080"/>
          <a:ext cx="581400" cy="590040"/>
        </a:xfrm>
        <a:prstGeom prst="rect">
          <a:avLst/>
        </a:prstGeom>
        <a:ln>
          <a:noFill/>
        </a:ln>
      </xdr:spPr>
    </xdr:pic>
    <xdr:clientData/>
  </xdr:twoCellAnchor>
  <xdr:twoCellAnchor>
    <xdr:from>
      <xdr:col>13</xdr:col>
      <xdr:colOff>359832</xdr:colOff>
      <xdr:row>7</xdr:row>
      <xdr:rowOff>137584</xdr:rowOff>
    </xdr:from>
    <xdr:to>
      <xdr:col>21</xdr:col>
      <xdr:colOff>275166</xdr:colOff>
      <xdr:row>22</xdr:row>
      <xdr:rowOff>21167</xdr:rowOff>
    </xdr:to>
    <xdr:graphicFrame macro="">
      <xdr:nvGraphicFramePr>
        <xdr:cNvPr id="22" name="Gráfico 21">
          <a:extLst>
            <a:ext uri="{FF2B5EF4-FFF2-40B4-BE49-F238E27FC236}">
              <a16:creationId xmlns:a16="http://schemas.microsoft.com/office/drawing/2014/main" id="{00000000-0008-0000-03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34</xdr:col>
      <xdr:colOff>126999</xdr:colOff>
      <xdr:row>5</xdr:row>
      <xdr:rowOff>127000</xdr:rowOff>
    </xdr:from>
    <xdr:to>
      <xdr:col>42</xdr:col>
      <xdr:colOff>42333</xdr:colOff>
      <xdr:row>20</xdr:row>
      <xdr:rowOff>10583</xdr:rowOff>
    </xdr:to>
    <xdr:graphicFrame macro="">
      <xdr:nvGraphicFramePr>
        <xdr:cNvPr id="23" name="Gráfico 22">
          <a:extLst>
            <a:ext uri="{FF2B5EF4-FFF2-40B4-BE49-F238E27FC236}">
              <a16:creationId xmlns:a16="http://schemas.microsoft.com/office/drawing/2014/main" id="{00000000-0008-0000-03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111240</xdr:colOff>
      <xdr:row>3</xdr:row>
      <xdr:rowOff>42840</xdr:rowOff>
    </xdr:from>
    <xdr:to>
      <xdr:col>20</xdr:col>
      <xdr:colOff>3600</xdr:colOff>
      <xdr:row>6</xdr:row>
      <xdr:rowOff>36360</xdr:rowOff>
    </xdr:to>
    <xdr:pic>
      <xdr:nvPicPr>
        <xdr:cNvPr id="79" name="Imagem 25">
          <a:extLst>
            <a:ext uri="{FF2B5EF4-FFF2-40B4-BE49-F238E27FC236}">
              <a16:creationId xmlns:a16="http://schemas.microsoft.com/office/drawing/2014/main" id="{00000000-0008-0000-0400-00004F000000}"/>
            </a:ext>
          </a:extLst>
        </xdr:cNvPr>
        <xdr:cNvPicPr/>
      </xdr:nvPicPr>
      <xdr:blipFill>
        <a:blip xmlns:r="http://schemas.openxmlformats.org/officeDocument/2006/relationships" r:embed="rId1" cstate="print"/>
        <a:stretch/>
      </xdr:blipFill>
      <xdr:spPr>
        <a:xfrm>
          <a:off x="11861640" y="614160"/>
          <a:ext cx="504720" cy="565200"/>
        </a:xfrm>
        <a:prstGeom prst="rect">
          <a:avLst/>
        </a:prstGeom>
        <a:ln>
          <a:noFill/>
        </a:ln>
      </xdr:spPr>
    </xdr:pic>
    <xdr:clientData/>
  </xdr:twoCellAnchor>
  <xdr:twoCellAnchor editAs="oneCell">
    <xdr:from>
      <xdr:col>22</xdr:col>
      <xdr:colOff>102600</xdr:colOff>
      <xdr:row>3</xdr:row>
      <xdr:rowOff>34200</xdr:rowOff>
    </xdr:from>
    <xdr:to>
      <xdr:col>23</xdr:col>
      <xdr:colOff>8640</xdr:colOff>
      <xdr:row>6</xdr:row>
      <xdr:rowOff>18360</xdr:rowOff>
    </xdr:to>
    <xdr:pic>
      <xdr:nvPicPr>
        <xdr:cNvPr id="80" name="Imagem 26">
          <a:extLst>
            <a:ext uri="{FF2B5EF4-FFF2-40B4-BE49-F238E27FC236}">
              <a16:creationId xmlns:a16="http://schemas.microsoft.com/office/drawing/2014/main" id="{00000000-0008-0000-0400-000050000000}"/>
            </a:ext>
          </a:extLst>
        </xdr:cNvPr>
        <xdr:cNvPicPr/>
      </xdr:nvPicPr>
      <xdr:blipFill>
        <a:blip xmlns:r="http://schemas.openxmlformats.org/officeDocument/2006/relationships" r:embed="rId2" cstate="print"/>
        <a:stretch/>
      </xdr:blipFill>
      <xdr:spPr>
        <a:xfrm>
          <a:off x="13689360" y="605520"/>
          <a:ext cx="518400" cy="555840"/>
        </a:xfrm>
        <a:prstGeom prst="rect">
          <a:avLst/>
        </a:prstGeom>
        <a:ln>
          <a:noFill/>
        </a:ln>
      </xdr:spPr>
    </xdr:pic>
    <xdr:clientData/>
  </xdr:twoCellAnchor>
  <xdr:twoCellAnchor editAs="oneCell">
    <xdr:from>
      <xdr:col>11</xdr:col>
      <xdr:colOff>77040</xdr:colOff>
      <xdr:row>3</xdr:row>
      <xdr:rowOff>25560</xdr:rowOff>
    </xdr:from>
    <xdr:to>
      <xdr:col>11</xdr:col>
      <xdr:colOff>600480</xdr:colOff>
      <xdr:row>6</xdr:row>
      <xdr:rowOff>9720</xdr:rowOff>
    </xdr:to>
    <xdr:pic>
      <xdr:nvPicPr>
        <xdr:cNvPr id="81" name="Imagem 27">
          <a:extLst>
            <a:ext uri="{FF2B5EF4-FFF2-40B4-BE49-F238E27FC236}">
              <a16:creationId xmlns:a16="http://schemas.microsoft.com/office/drawing/2014/main" id="{00000000-0008-0000-0400-000051000000}"/>
            </a:ext>
          </a:extLst>
        </xdr:cNvPr>
        <xdr:cNvPicPr/>
      </xdr:nvPicPr>
      <xdr:blipFill>
        <a:blip xmlns:r="http://schemas.openxmlformats.org/officeDocument/2006/relationships" r:embed="rId3" cstate="print"/>
        <a:stretch/>
      </xdr:blipFill>
      <xdr:spPr>
        <a:xfrm>
          <a:off x="6930360" y="596880"/>
          <a:ext cx="523440" cy="555840"/>
        </a:xfrm>
        <a:prstGeom prst="rect">
          <a:avLst/>
        </a:prstGeom>
        <a:ln>
          <a:noFill/>
        </a:ln>
      </xdr:spPr>
    </xdr:pic>
    <xdr:clientData/>
  </xdr:twoCellAnchor>
  <xdr:twoCellAnchor editAs="oneCell">
    <xdr:from>
      <xdr:col>8</xdr:col>
      <xdr:colOff>0</xdr:colOff>
      <xdr:row>3</xdr:row>
      <xdr:rowOff>0</xdr:rowOff>
    </xdr:from>
    <xdr:to>
      <xdr:col>8</xdr:col>
      <xdr:colOff>514080</xdr:colOff>
      <xdr:row>5</xdr:row>
      <xdr:rowOff>173520</xdr:rowOff>
    </xdr:to>
    <xdr:pic>
      <xdr:nvPicPr>
        <xdr:cNvPr id="82" name="Imagem 28">
          <a:extLst>
            <a:ext uri="{FF2B5EF4-FFF2-40B4-BE49-F238E27FC236}">
              <a16:creationId xmlns:a16="http://schemas.microsoft.com/office/drawing/2014/main" id="{00000000-0008-0000-0400-000052000000}"/>
            </a:ext>
          </a:extLst>
        </xdr:cNvPr>
        <xdr:cNvPicPr/>
      </xdr:nvPicPr>
      <xdr:blipFill>
        <a:blip xmlns:r="http://schemas.openxmlformats.org/officeDocument/2006/relationships" r:embed="rId4" cstate="print"/>
        <a:stretch/>
      </xdr:blipFill>
      <xdr:spPr>
        <a:xfrm>
          <a:off x="4981320" y="571320"/>
          <a:ext cx="514080" cy="554400"/>
        </a:xfrm>
        <a:prstGeom prst="rect">
          <a:avLst/>
        </a:prstGeom>
        <a:ln>
          <a:noFill/>
        </a:ln>
      </xdr:spPr>
    </xdr:pic>
    <xdr:clientData/>
  </xdr:twoCellAnchor>
  <xdr:twoCellAnchor editAs="oneCell">
    <xdr:from>
      <xdr:col>3</xdr:col>
      <xdr:colOff>600480</xdr:colOff>
      <xdr:row>3</xdr:row>
      <xdr:rowOff>63360</xdr:rowOff>
    </xdr:from>
    <xdr:to>
      <xdr:col>4</xdr:col>
      <xdr:colOff>540720</xdr:colOff>
      <xdr:row>6</xdr:row>
      <xdr:rowOff>47520</xdr:rowOff>
    </xdr:to>
    <xdr:pic>
      <xdr:nvPicPr>
        <xdr:cNvPr id="83" name="Imagem 29">
          <a:extLst>
            <a:ext uri="{FF2B5EF4-FFF2-40B4-BE49-F238E27FC236}">
              <a16:creationId xmlns:a16="http://schemas.microsoft.com/office/drawing/2014/main" id="{00000000-0008-0000-0400-000053000000}"/>
            </a:ext>
          </a:extLst>
        </xdr:cNvPr>
        <xdr:cNvPicPr/>
      </xdr:nvPicPr>
      <xdr:blipFill>
        <a:blip xmlns:r="http://schemas.openxmlformats.org/officeDocument/2006/relationships" r:embed="rId5" cstate="print"/>
        <a:stretch/>
      </xdr:blipFill>
      <xdr:spPr>
        <a:xfrm>
          <a:off x="2436840" y="634680"/>
          <a:ext cx="575280" cy="555840"/>
        </a:xfrm>
        <a:prstGeom prst="rect">
          <a:avLst/>
        </a:prstGeom>
        <a:ln>
          <a:noFill/>
        </a:ln>
      </xdr:spPr>
    </xdr:pic>
    <xdr:clientData/>
  </xdr:twoCellAnchor>
  <xdr:twoCellAnchor editAs="oneCell">
    <xdr:from>
      <xdr:col>20</xdr:col>
      <xdr:colOff>59760</xdr:colOff>
      <xdr:row>3</xdr:row>
      <xdr:rowOff>59760</xdr:rowOff>
    </xdr:from>
    <xdr:to>
      <xdr:col>20</xdr:col>
      <xdr:colOff>598680</xdr:colOff>
      <xdr:row>6</xdr:row>
      <xdr:rowOff>59400</xdr:rowOff>
    </xdr:to>
    <xdr:pic>
      <xdr:nvPicPr>
        <xdr:cNvPr id="84" name="Imagem 30">
          <a:extLst>
            <a:ext uri="{FF2B5EF4-FFF2-40B4-BE49-F238E27FC236}">
              <a16:creationId xmlns:a16="http://schemas.microsoft.com/office/drawing/2014/main" id="{00000000-0008-0000-0400-000054000000}"/>
            </a:ext>
          </a:extLst>
        </xdr:cNvPr>
        <xdr:cNvPicPr/>
      </xdr:nvPicPr>
      <xdr:blipFill>
        <a:blip xmlns:r="http://schemas.openxmlformats.org/officeDocument/2006/relationships" r:embed="rId6" cstate="print"/>
        <a:stretch/>
      </xdr:blipFill>
      <xdr:spPr>
        <a:xfrm>
          <a:off x="12422520" y="631080"/>
          <a:ext cx="538920" cy="571320"/>
        </a:xfrm>
        <a:prstGeom prst="rect">
          <a:avLst/>
        </a:prstGeom>
        <a:ln>
          <a:noFill/>
        </a:ln>
      </xdr:spPr>
    </xdr:pic>
    <xdr:clientData/>
  </xdr:twoCellAnchor>
  <xdr:twoCellAnchor editAs="oneCell">
    <xdr:from>
      <xdr:col>16</xdr:col>
      <xdr:colOff>77040</xdr:colOff>
      <xdr:row>3</xdr:row>
      <xdr:rowOff>0</xdr:rowOff>
    </xdr:from>
    <xdr:to>
      <xdr:col>17</xdr:col>
      <xdr:colOff>11520</xdr:colOff>
      <xdr:row>6</xdr:row>
      <xdr:rowOff>3240</xdr:rowOff>
    </xdr:to>
    <xdr:pic>
      <xdr:nvPicPr>
        <xdr:cNvPr id="85" name="Imagem 31">
          <a:extLst>
            <a:ext uri="{FF2B5EF4-FFF2-40B4-BE49-F238E27FC236}">
              <a16:creationId xmlns:a16="http://schemas.microsoft.com/office/drawing/2014/main" id="{00000000-0008-0000-0400-000055000000}"/>
            </a:ext>
          </a:extLst>
        </xdr:cNvPr>
        <xdr:cNvPicPr/>
      </xdr:nvPicPr>
      <xdr:blipFill>
        <a:blip xmlns:r="http://schemas.openxmlformats.org/officeDocument/2006/relationships" r:embed="rId7" cstate="print"/>
        <a:stretch/>
      </xdr:blipFill>
      <xdr:spPr>
        <a:xfrm>
          <a:off x="9991080" y="571320"/>
          <a:ext cx="546480" cy="574920"/>
        </a:xfrm>
        <a:prstGeom prst="rect">
          <a:avLst/>
        </a:prstGeom>
        <a:ln>
          <a:noFill/>
        </a:ln>
      </xdr:spPr>
    </xdr:pic>
    <xdr:clientData/>
  </xdr:twoCellAnchor>
  <xdr:twoCellAnchor editAs="oneCell">
    <xdr:from>
      <xdr:col>17</xdr:col>
      <xdr:colOff>42840</xdr:colOff>
      <xdr:row>3</xdr:row>
      <xdr:rowOff>0</xdr:rowOff>
    </xdr:from>
    <xdr:to>
      <xdr:col>17</xdr:col>
      <xdr:colOff>594720</xdr:colOff>
      <xdr:row>6</xdr:row>
      <xdr:rowOff>12600</xdr:rowOff>
    </xdr:to>
    <xdr:pic>
      <xdr:nvPicPr>
        <xdr:cNvPr id="86" name="Imagem 32">
          <a:extLst>
            <a:ext uri="{FF2B5EF4-FFF2-40B4-BE49-F238E27FC236}">
              <a16:creationId xmlns:a16="http://schemas.microsoft.com/office/drawing/2014/main" id="{00000000-0008-0000-0400-000056000000}"/>
            </a:ext>
          </a:extLst>
        </xdr:cNvPr>
        <xdr:cNvPicPr/>
      </xdr:nvPicPr>
      <xdr:blipFill>
        <a:blip xmlns:r="http://schemas.openxmlformats.org/officeDocument/2006/relationships" r:embed="rId8" cstate="print"/>
        <a:stretch/>
      </xdr:blipFill>
      <xdr:spPr>
        <a:xfrm>
          <a:off x="10568880" y="571320"/>
          <a:ext cx="551880" cy="584280"/>
        </a:xfrm>
        <a:prstGeom prst="rect">
          <a:avLst/>
        </a:prstGeom>
        <a:ln>
          <a:noFill/>
        </a:ln>
      </xdr:spPr>
    </xdr:pic>
    <xdr:clientData/>
  </xdr:twoCellAnchor>
  <xdr:twoCellAnchor editAs="oneCell">
    <xdr:from>
      <xdr:col>14</xdr:col>
      <xdr:colOff>25560</xdr:colOff>
      <xdr:row>3</xdr:row>
      <xdr:rowOff>0</xdr:rowOff>
    </xdr:from>
    <xdr:to>
      <xdr:col>14</xdr:col>
      <xdr:colOff>577440</xdr:colOff>
      <xdr:row>6</xdr:row>
      <xdr:rowOff>3240</xdr:rowOff>
    </xdr:to>
    <xdr:pic>
      <xdr:nvPicPr>
        <xdr:cNvPr id="87" name="Imagem 33">
          <a:extLst>
            <a:ext uri="{FF2B5EF4-FFF2-40B4-BE49-F238E27FC236}">
              <a16:creationId xmlns:a16="http://schemas.microsoft.com/office/drawing/2014/main" id="{00000000-0008-0000-0400-000057000000}"/>
            </a:ext>
          </a:extLst>
        </xdr:cNvPr>
        <xdr:cNvPicPr/>
      </xdr:nvPicPr>
      <xdr:blipFill>
        <a:blip xmlns:r="http://schemas.openxmlformats.org/officeDocument/2006/relationships" r:embed="rId9" cstate="print"/>
        <a:stretch/>
      </xdr:blipFill>
      <xdr:spPr>
        <a:xfrm>
          <a:off x="8715240" y="571320"/>
          <a:ext cx="551880" cy="574920"/>
        </a:xfrm>
        <a:prstGeom prst="rect">
          <a:avLst/>
        </a:prstGeom>
        <a:ln>
          <a:noFill/>
        </a:ln>
      </xdr:spPr>
    </xdr:pic>
    <xdr:clientData/>
  </xdr:twoCellAnchor>
  <xdr:twoCellAnchor editAs="oneCell">
    <xdr:from>
      <xdr:col>6</xdr:col>
      <xdr:colOff>0</xdr:colOff>
      <xdr:row>3</xdr:row>
      <xdr:rowOff>0</xdr:rowOff>
    </xdr:from>
    <xdr:to>
      <xdr:col>6</xdr:col>
      <xdr:colOff>542520</xdr:colOff>
      <xdr:row>5</xdr:row>
      <xdr:rowOff>173520</xdr:rowOff>
    </xdr:to>
    <xdr:pic>
      <xdr:nvPicPr>
        <xdr:cNvPr id="88" name="Imagem 34">
          <a:extLst>
            <a:ext uri="{FF2B5EF4-FFF2-40B4-BE49-F238E27FC236}">
              <a16:creationId xmlns:a16="http://schemas.microsoft.com/office/drawing/2014/main" id="{00000000-0008-0000-0400-000058000000}"/>
            </a:ext>
          </a:extLst>
        </xdr:cNvPr>
        <xdr:cNvPicPr/>
      </xdr:nvPicPr>
      <xdr:blipFill>
        <a:blip xmlns:r="http://schemas.openxmlformats.org/officeDocument/2006/relationships" r:embed="rId10" cstate="print"/>
        <a:stretch/>
      </xdr:blipFill>
      <xdr:spPr>
        <a:xfrm>
          <a:off x="3691080" y="571320"/>
          <a:ext cx="542520" cy="554400"/>
        </a:xfrm>
        <a:prstGeom prst="rect">
          <a:avLst/>
        </a:prstGeom>
        <a:ln>
          <a:noFill/>
        </a:ln>
      </xdr:spPr>
    </xdr:pic>
    <xdr:clientData/>
  </xdr:twoCellAnchor>
  <xdr:twoCellAnchor editAs="oneCell">
    <xdr:from>
      <xdr:col>12</xdr:col>
      <xdr:colOff>77040</xdr:colOff>
      <xdr:row>3</xdr:row>
      <xdr:rowOff>17280</xdr:rowOff>
    </xdr:from>
    <xdr:to>
      <xdr:col>12</xdr:col>
      <xdr:colOff>600480</xdr:colOff>
      <xdr:row>5</xdr:row>
      <xdr:rowOff>162000</xdr:rowOff>
    </xdr:to>
    <xdr:pic>
      <xdr:nvPicPr>
        <xdr:cNvPr id="89" name="Imagem 35">
          <a:extLst>
            <a:ext uri="{FF2B5EF4-FFF2-40B4-BE49-F238E27FC236}">
              <a16:creationId xmlns:a16="http://schemas.microsoft.com/office/drawing/2014/main" id="{00000000-0008-0000-0400-000059000000}"/>
            </a:ext>
          </a:extLst>
        </xdr:cNvPr>
        <xdr:cNvPicPr/>
      </xdr:nvPicPr>
      <xdr:blipFill>
        <a:blip xmlns:r="http://schemas.openxmlformats.org/officeDocument/2006/relationships" r:embed="rId11" cstate="print"/>
        <a:stretch/>
      </xdr:blipFill>
      <xdr:spPr>
        <a:xfrm>
          <a:off x="7542720" y="588600"/>
          <a:ext cx="523440" cy="525600"/>
        </a:xfrm>
        <a:prstGeom prst="rect">
          <a:avLst/>
        </a:prstGeom>
        <a:ln>
          <a:noFill/>
        </a:ln>
      </xdr:spPr>
    </xdr:pic>
    <xdr:clientData/>
  </xdr:twoCellAnchor>
  <xdr:twoCellAnchor editAs="oneCell">
    <xdr:from>
      <xdr:col>24</xdr:col>
      <xdr:colOff>8640</xdr:colOff>
      <xdr:row>3</xdr:row>
      <xdr:rowOff>17280</xdr:rowOff>
    </xdr:from>
    <xdr:to>
      <xdr:col>24</xdr:col>
      <xdr:colOff>560520</xdr:colOff>
      <xdr:row>6</xdr:row>
      <xdr:rowOff>20520</xdr:rowOff>
    </xdr:to>
    <xdr:pic>
      <xdr:nvPicPr>
        <xdr:cNvPr id="90" name="Imagem 36">
          <a:extLst>
            <a:ext uri="{FF2B5EF4-FFF2-40B4-BE49-F238E27FC236}">
              <a16:creationId xmlns:a16="http://schemas.microsoft.com/office/drawing/2014/main" id="{00000000-0008-0000-0400-00005A000000}"/>
            </a:ext>
          </a:extLst>
        </xdr:cNvPr>
        <xdr:cNvPicPr/>
      </xdr:nvPicPr>
      <xdr:blipFill>
        <a:blip xmlns:r="http://schemas.openxmlformats.org/officeDocument/2006/relationships" r:embed="rId12" cstate="print"/>
        <a:stretch/>
      </xdr:blipFill>
      <xdr:spPr>
        <a:xfrm>
          <a:off x="14819760" y="588600"/>
          <a:ext cx="551880" cy="574920"/>
        </a:xfrm>
        <a:prstGeom prst="rect">
          <a:avLst/>
        </a:prstGeom>
        <a:ln>
          <a:noFill/>
        </a:ln>
      </xdr:spPr>
    </xdr:pic>
    <xdr:clientData/>
  </xdr:twoCellAnchor>
  <xdr:twoCellAnchor editAs="oneCell">
    <xdr:from>
      <xdr:col>9</xdr:col>
      <xdr:colOff>0</xdr:colOff>
      <xdr:row>3</xdr:row>
      <xdr:rowOff>0</xdr:rowOff>
    </xdr:from>
    <xdr:to>
      <xdr:col>9</xdr:col>
      <xdr:colOff>532800</xdr:colOff>
      <xdr:row>5</xdr:row>
      <xdr:rowOff>173520</xdr:rowOff>
    </xdr:to>
    <xdr:pic>
      <xdr:nvPicPr>
        <xdr:cNvPr id="91" name="Imagem 37">
          <a:extLst>
            <a:ext uri="{FF2B5EF4-FFF2-40B4-BE49-F238E27FC236}">
              <a16:creationId xmlns:a16="http://schemas.microsoft.com/office/drawing/2014/main" id="{00000000-0008-0000-0400-00005B000000}"/>
            </a:ext>
          </a:extLst>
        </xdr:cNvPr>
        <xdr:cNvPicPr/>
      </xdr:nvPicPr>
      <xdr:blipFill>
        <a:blip xmlns:r="http://schemas.openxmlformats.org/officeDocument/2006/relationships" r:embed="rId13" cstate="print"/>
        <a:stretch/>
      </xdr:blipFill>
      <xdr:spPr>
        <a:xfrm>
          <a:off x="5606280" y="571320"/>
          <a:ext cx="532800" cy="554400"/>
        </a:xfrm>
        <a:prstGeom prst="rect">
          <a:avLst/>
        </a:prstGeom>
        <a:ln>
          <a:noFill/>
        </a:ln>
      </xdr:spPr>
    </xdr:pic>
    <xdr:clientData/>
  </xdr:twoCellAnchor>
  <xdr:twoCellAnchor editAs="oneCell">
    <xdr:from>
      <xdr:col>26</xdr:col>
      <xdr:colOff>59760</xdr:colOff>
      <xdr:row>3</xdr:row>
      <xdr:rowOff>0</xdr:rowOff>
    </xdr:from>
    <xdr:to>
      <xdr:col>26</xdr:col>
      <xdr:colOff>583200</xdr:colOff>
      <xdr:row>6</xdr:row>
      <xdr:rowOff>3240</xdr:rowOff>
    </xdr:to>
    <xdr:pic>
      <xdr:nvPicPr>
        <xdr:cNvPr id="92" name="Imagem 38">
          <a:extLst>
            <a:ext uri="{FF2B5EF4-FFF2-40B4-BE49-F238E27FC236}">
              <a16:creationId xmlns:a16="http://schemas.microsoft.com/office/drawing/2014/main" id="{00000000-0008-0000-0400-00005C000000}"/>
            </a:ext>
          </a:extLst>
        </xdr:cNvPr>
        <xdr:cNvPicPr/>
      </xdr:nvPicPr>
      <xdr:blipFill>
        <a:blip xmlns:r="http://schemas.openxmlformats.org/officeDocument/2006/relationships" r:embed="rId14" cstate="print"/>
        <a:stretch/>
      </xdr:blipFill>
      <xdr:spPr>
        <a:xfrm>
          <a:off x="16095240" y="571320"/>
          <a:ext cx="523440" cy="574920"/>
        </a:xfrm>
        <a:prstGeom prst="rect">
          <a:avLst/>
        </a:prstGeom>
        <a:ln>
          <a:noFill/>
        </a:ln>
      </xdr:spPr>
    </xdr:pic>
    <xdr:clientData/>
  </xdr:twoCellAnchor>
  <xdr:twoCellAnchor editAs="oneCell">
    <xdr:from>
      <xdr:col>15</xdr:col>
      <xdr:colOff>0</xdr:colOff>
      <xdr:row>3</xdr:row>
      <xdr:rowOff>0</xdr:rowOff>
    </xdr:from>
    <xdr:to>
      <xdr:col>15</xdr:col>
      <xdr:colOff>542520</xdr:colOff>
      <xdr:row>6</xdr:row>
      <xdr:rowOff>31680</xdr:rowOff>
    </xdr:to>
    <xdr:pic>
      <xdr:nvPicPr>
        <xdr:cNvPr id="93" name="Imagem 39">
          <a:extLst>
            <a:ext uri="{FF2B5EF4-FFF2-40B4-BE49-F238E27FC236}">
              <a16:creationId xmlns:a16="http://schemas.microsoft.com/office/drawing/2014/main" id="{00000000-0008-0000-0400-00005D000000}"/>
            </a:ext>
          </a:extLst>
        </xdr:cNvPr>
        <xdr:cNvPicPr/>
      </xdr:nvPicPr>
      <xdr:blipFill>
        <a:blip xmlns:r="http://schemas.openxmlformats.org/officeDocument/2006/relationships" r:embed="rId15" cstate="print"/>
        <a:stretch/>
      </xdr:blipFill>
      <xdr:spPr>
        <a:xfrm>
          <a:off x="9302040" y="571320"/>
          <a:ext cx="542520" cy="603360"/>
        </a:xfrm>
        <a:prstGeom prst="rect">
          <a:avLst/>
        </a:prstGeom>
        <a:ln>
          <a:noFill/>
        </a:ln>
      </xdr:spPr>
    </xdr:pic>
    <xdr:clientData/>
  </xdr:twoCellAnchor>
  <xdr:twoCellAnchor editAs="oneCell">
    <xdr:from>
      <xdr:col>13</xdr:col>
      <xdr:colOff>25560</xdr:colOff>
      <xdr:row>3</xdr:row>
      <xdr:rowOff>8640</xdr:rowOff>
    </xdr:from>
    <xdr:to>
      <xdr:col>13</xdr:col>
      <xdr:colOff>596520</xdr:colOff>
      <xdr:row>6</xdr:row>
      <xdr:rowOff>2160</xdr:rowOff>
    </xdr:to>
    <xdr:pic>
      <xdr:nvPicPr>
        <xdr:cNvPr id="94" name="Imagem 40">
          <a:extLst>
            <a:ext uri="{FF2B5EF4-FFF2-40B4-BE49-F238E27FC236}">
              <a16:creationId xmlns:a16="http://schemas.microsoft.com/office/drawing/2014/main" id="{00000000-0008-0000-0400-00005E000000}"/>
            </a:ext>
          </a:extLst>
        </xdr:cNvPr>
        <xdr:cNvPicPr/>
      </xdr:nvPicPr>
      <xdr:blipFill>
        <a:blip xmlns:r="http://schemas.openxmlformats.org/officeDocument/2006/relationships" r:embed="rId16" cstate="print"/>
        <a:stretch/>
      </xdr:blipFill>
      <xdr:spPr>
        <a:xfrm>
          <a:off x="8103240" y="579960"/>
          <a:ext cx="570960" cy="565200"/>
        </a:xfrm>
        <a:prstGeom prst="rect">
          <a:avLst/>
        </a:prstGeom>
        <a:ln>
          <a:noFill/>
        </a:ln>
      </xdr:spPr>
    </xdr:pic>
    <xdr:clientData/>
  </xdr:twoCellAnchor>
  <xdr:twoCellAnchor editAs="oneCell">
    <xdr:from>
      <xdr:col>10</xdr:col>
      <xdr:colOff>0</xdr:colOff>
      <xdr:row>3</xdr:row>
      <xdr:rowOff>0</xdr:rowOff>
    </xdr:from>
    <xdr:to>
      <xdr:col>10</xdr:col>
      <xdr:colOff>523440</xdr:colOff>
      <xdr:row>6</xdr:row>
      <xdr:rowOff>12600</xdr:rowOff>
    </xdr:to>
    <xdr:pic>
      <xdr:nvPicPr>
        <xdr:cNvPr id="95" name="Imagem 41">
          <a:extLst>
            <a:ext uri="{FF2B5EF4-FFF2-40B4-BE49-F238E27FC236}">
              <a16:creationId xmlns:a16="http://schemas.microsoft.com/office/drawing/2014/main" id="{00000000-0008-0000-0400-00005F000000}"/>
            </a:ext>
          </a:extLst>
        </xdr:cNvPr>
        <xdr:cNvPicPr/>
      </xdr:nvPicPr>
      <xdr:blipFill>
        <a:blip xmlns:r="http://schemas.openxmlformats.org/officeDocument/2006/relationships" r:embed="rId17" cstate="print"/>
        <a:stretch/>
      </xdr:blipFill>
      <xdr:spPr>
        <a:xfrm>
          <a:off x="6241320" y="571320"/>
          <a:ext cx="523440" cy="584280"/>
        </a:xfrm>
        <a:prstGeom prst="rect">
          <a:avLst/>
        </a:prstGeom>
        <a:ln>
          <a:noFill/>
        </a:ln>
      </xdr:spPr>
    </xdr:pic>
    <xdr:clientData/>
  </xdr:twoCellAnchor>
  <xdr:twoCellAnchor editAs="oneCell">
    <xdr:from>
      <xdr:col>18</xdr:col>
      <xdr:colOff>85680</xdr:colOff>
      <xdr:row>3</xdr:row>
      <xdr:rowOff>8640</xdr:rowOff>
    </xdr:from>
    <xdr:to>
      <xdr:col>19</xdr:col>
      <xdr:colOff>10800</xdr:colOff>
      <xdr:row>6</xdr:row>
      <xdr:rowOff>2160</xdr:rowOff>
    </xdr:to>
    <xdr:pic>
      <xdr:nvPicPr>
        <xdr:cNvPr id="96" name="Imagem 42">
          <a:extLst>
            <a:ext uri="{FF2B5EF4-FFF2-40B4-BE49-F238E27FC236}">
              <a16:creationId xmlns:a16="http://schemas.microsoft.com/office/drawing/2014/main" id="{00000000-0008-0000-0400-000060000000}"/>
            </a:ext>
          </a:extLst>
        </xdr:cNvPr>
        <xdr:cNvPicPr/>
      </xdr:nvPicPr>
      <xdr:blipFill>
        <a:blip xmlns:r="http://schemas.openxmlformats.org/officeDocument/2006/relationships" r:embed="rId18" cstate="print"/>
        <a:stretch/>
      </xdr:blipFill>
      <xdr:spPr>
        <a:xfrm>
          <a:off x="11224080" y="579960"/>
          <a:ext cx="537120" cy="565200"/>
        </a:xfrm>
        <a:prstGeom prst="rect">
          <a:avLst/>
        </a:prstGeom>
        <a:ln>
          <a:noFill/>
        </a:ln>
      </xdr:spPr>
    </xdr:pic>
    <xdr:clientData/>
  </xdr:twoCellAnchor>
  <xdr:twoCellAnchor editAs="oneCell">
    <xdr:from>
      <xdr:col>7</xdr:col>
      <xdr:colOff>0</xdr:colOff>
      <xdr:row>3</xdr:row>
      <xdr:rowOff>0</xdr:rowOff>
    </xdr:from>
    <xdr:to>
      <xdr:col>7</xdr:col>
      <xdr:colOff>532800</xdr:colOff>
      <xdr:row>6</xdr:row>
      <xdr:rowOff>41040</xdr:rowOff>
    </xdr:to>
    <xdr:pic>
      <xdr:nvPicPr>
        <xdr:cNvPr id="97" name="Imagem 43">
          <a:extLst>
            <a:ext uri="{FF2B5EF4-FFF2-40B4-BE49-F238E27FC236}">
              <a16:creationId xmlns:a16="http://schemas.microsoft.com/office/drawing/2014/main" id="{00000000-0008-0000-0400-000061000000}"/>
            </a:ext>
          </a:extLst>
        </xdr:cNvPr>
        <xdr:cNvPicPr/>
      </xdr:nvPicPr>
      <xdr:blipFill>
        <a:blip xmlns:r="http://schemas.openxmlformats.org/officeDocument/2006/relationships" r:embed="rId19" cstate="print"/>
        <a:stretch/>
      </xdr:blipFill>
      <xdr:spPr>
        <a:xfrm>
          <a:off x="4346280" y="571320"/>
          <a:ext cx="532800" cy="612720"/>
        </a:xfrm>
        <a:prstGeom prst="rect">
          <a:avLst/>
        </a:prstGeom>
        <a:ln>
          <a:noFill/>
        </a:ln>
      </xdr:spPr>
    </xdr:pic>
    <xdr:clientData/>
  </xdr:twoCellAnchor>
  <xdr:twoCellAnchor editAs="oneCell">
    <xdr:from>
      <xdr:col>23</xdr:col>
      <xdr:colOff>0</xdr:colOff>
      <xdr:row>3</xdr:row>
      <xdr:rowOff>0</xdr:rowOff>
    </xdr:from>
    <xdr:to>
      <xdr:col>23</xdr:col>
      <xdr:colOff>561600</xdr:colOff>
      <xdr:row>5</xdr:row>
      <xdr:rowOff>154440</xdr:rowOff>
    </xdr:to>
    <xdr:pic>
      <xdr:nvPicPr>
        <xdr:cNvPr id="98" name="Imagem 44">
          <a:extLst>
            <a:ext uri="{FF2B5EF4-FFF2-40B4-BE49-F238E27FC236}">
              <a16:creationId xmlns:a16="http://schemas.microsoft.com/office/drawing/2014/main" id="{00000000-0008-0000-0400-000062000000}"/>
            </a:ext>
          </a:extLst>
        </xdr:cNvPr>
        <xdr:cNvPicPr/>
      </xdr:nvPicPr>
      <xdr:blipFill>
        <a:blip xmlns:r="http://schemas.openxmlformats.org/officeDocument/2006/relationships" r:embed="rId20" cstate="print"/>
        <a:stretch/>
      </xdr:blipFill>
      <xdr:spPr>
        <a:xfrm>
          <a:off x="14199120" y="571320"/>
          <a:ext cx="561600" cy="535320"/>
        </a:xfrm>
        <a:prstGeom prst="rect">
          <a:avLst/>
        </a:prstGeom>
        <a:ln>
          <a:noFill/>
        </a:ln>
      </xdr:spPr>
    </xdr:pic>
    <xdr:clientData/>
  </xdr:twoCellAnchor>
  <xdr:twoCellAnchor editAs="oneCell">
    <xdr:from>
      <xdr:col>21</xdr:col>
      <xdr:colOff>68400</xdr:colOff>
      <xdr:row>3</xdr:row>
      <xdr:rowOff>25560</xdr:rowOff>
    </xdr:from>
    <xdr:to>
      <xdr:col>21</xdr:col>
      <xdr:colOff>591840</xdr:colOff>
      <xdr:row>6</xdr:row>
      <xdr:rowOff>47880</xdr:rowOff>
    </xdr:to>
    <xdr:pic>
      <xdr:nvPicPr>
        <xdr:cNvPr id="99" name="Imagem 45">
          <a:extLst>
            <a:ext uri="{FF2B5EF4-FFF2-40B4-BE49-F238E27FC236}">
              <a16:creationId xmlns:a16="http://schemas.microsoft.com/office/drawing/2014/main" id="{00000000-0008-0000-0400-000063000000}"/>
            </a:ext>
          </a:extLst>
        </xdr:cNvPr>
        <xdr:cNvPicPr/>
      </xdr:nvPicPr>
      <xdr:blipFill>
        <a:blip xmlns:r="http://schemas.openxmlformats.org/officeDocument/2006/relationships" r:embed="rId21" cstate="print"/>
        <a:stretch/>
      </xdr:blipFill>
      <xdr:spPr>
        <a:xfrm>
          <a:off x="13043160" y="596880"/>
          <a:ext cx="523440" cy="594000"/>
        </a:xfrm>
        <a:prstGeom prst="rect">
          <a:avLst/>
        </a:prstGeom>
        <a:ln>
          <a:noFill/>
        </a:ln>
      </xdr:spPr>
    </xdr:pic>
    <xdr:clientData/>
  </xdr:twoCellAnchor>
  <xdr:twoCellAnchor editAs="oneCell">
    <xdr:from>
      <xdr:col>25</xdr:col>
      <xdr:colOff>0</xdr:colOff>
      <xdr:row>3</xdr:row>
      <xdr:rowOff>0</xdr:rowOff>
    </xdr:from>
    <xdr:to>
      <xdr:col>25</xdr:col>
      <xdr:colOff>561600</xdr:colOff>
      <xdr:row>6</xdr:row>
      <xdr:rowOff>22320</xdr:rowOff>
    </xdr:to>
    <xdr:pic>
      <xdr:nvPicPr>
        <xdr:cNvPr id="100" name="Imagem 46">
          <a:extLst>
            <a:ext uri="{FF2B5EF4-FFF2-40B4-BE49-F238E27FC236}">
              <a16:creationId xmlns:a16="http://schemas.microsoft.com/office/drawing/2014/main" id="{00000000-0008-0000-0400-000064000000}"/>
            </a:ext>
          </a:extLst>
        </xdr:cNvPr>
        <xdr:cNvPicPr/>
      </xdr:nvPicPr>
      <xdr:blipFill>
        <a:blip xmlns:r="http://schemas.openxmlformats.org/officeDocument/2006/relationships" r:embed="rId22" cstate="print"/>
        <a:stretch/>
      </xdr:blipFill>
      <xdr:spPr>
        <a:xfrm>
          <a:off x="15423480" y="571320"/>
          <a:ext cx="561600" cy="594000"/>
        </a:xfrm>
        <a:prstGeom prst="rect">
          <a:avLst/>
        </a:prstGeom>
        <a:ln>
          <a:noFill/>
        </a:ln>
      </xdr:spPr>
    </xdr:pic>
    <xdr:clientData/>
  </xdr:twoCellAnchor>
  <xdr:twoCellAnchor editAs="oneCell">
    <xdr:from>
      <xdr:col>27</xdr:col>
      <xdr:colOff>0</xdr:colOff>
      <xdr:row>3</xdr:row>
      <xdr:rowOff>0</xdr:rowOff>
    </xdr:from>
    <xdr:to>
      <xdr:col>27</xdr:col>
      <xdr:colOff>551880</xdr:colOff>
      <xdr:row>6</xdr:row>
      <xdr:rowOff>3240</xdr:rowOff>
    </xdr:to>
    <xdr:pic>
      <xdr:nvPicPr>
        <xdr:cNvPr id="101" name="Imagem 47">
          <a:extLst>
            <a:ext uri="{FF2B5EF4-FFF2-40B4-BE49-F238E27FC236}">
              <a16:creationId xmlns:a16="http://schemas.microsoft.com/office/drawing/2014/main" id="{00000000-0008-0000-0400-000065000000}"/>
            </a:ext>
          </a:extLst>
        </xdr:cNvPr>
        <xdr:cNvPicPr/>
      </xdr:nvPicPr>
      <xdr:blipFill>
        <a:blip xmlns:r="http://schemas.openxmlformats.org/officeDocument/2006/relationships" r:embed="rId23" cstate="print"/>
        <a:stretch/>
      </xdr:blipFill>
      <xdr:spPr>
        <a:xfrm>
          <a:off x="16647480" y="571320"/>
          <a:ext cx="551880" cy="574920"/>
        </a:xfrm>
        <a:prstGeom prst="rect">
          <a:avLst/>
        </a:prstGeom>
        <a:ln>
          <a:noFill/>
        </a:ln>
      </xdr:spPr>
    </xdr:pic>
    <xdr:clientData/>
  </xdr:twoCellAnchor>
  <xdr:twoCellAnchor editAs="oneCell">
    <xdr:from>
      <xdr:col>5</xdr:col>
      <xdr:colOff>0</xdr:colOff>
      <xdr:row>3</xdr:row>
      <xdr:rowOff>34200</xdr:rowOff>
    </xdr:from>
    <xdr:to>
      <xdr:col>5</xdr:col>
      <xdr:colOff>551880</xdr:colOff>
      <xdr:row>6</xdr:row>
      <xdr:rowOff>27720</xdr:rowOff>
    </xdr:to>
    <xdr:pic>
      <xdr:nvPicPr>
        <xdr:cNvPr id="102" name="Imagem 48">
          <a:extLst>
            <a:ext uri="{FF2B5EF4-FFF2-40B4-BE49-F238E27FC236}">
              <a16:creationId xmlns:a16="http://schemas.microsoft.com/office/drawing/2014/main" id="{00000000-0008-0000-0400-000066000000}"/>
            </a:ext>
          </a:extLst>
        </xdr:cNvPr>
        <xdr:cNvPicPr/>
      </xdr:nvPicPr>
      <xdr:blipFill>
        <a:blip xmlns:r="http://schemas.openxmlformats.org/officeDocument/2006/relationships" r:embed="rId24" cstate="print"/>
        <a:stretch/>
      </xdr:blipFill>
      <xdr:spPr>
        <a:xfrm>
          <a:off x="3106080" y="605520"/>
          <a:ext cx="551880" cy="565200"/>
        </a:xfrm>
        <a:prstGeom prst="rect">
          <a:avLst/>
        </a:prstGeom>
        <a:ln>
          <a:noFill/>
        </a:ln>
      </xdr:spPr>
    </xdr:pic>
    <xdr:clientData/>
  </xdr:twoCellAnchor>
  <xdr:twoCellAnchor editAs="oneCell">
    <xdr:from>
      <xdr:col>12</xdr:col>
      <xdr:colOff>86040</xdr:colOff>
      <xdr:row>39</xdr:row>
      <xdr:rowOff>104040</xdr:rowOff>
    </xdr:from>
    <xdr:to>
      <xdr:col>12</xdr:col>
      <xdr:colOff>612000</xdr:colOff>
      <xdr:row>42</xdr:row>
      <xdr:rowOff>93240</xdr:rowOff>
    </xdr:to>
    <xdr:pic>
      <xdr:nvPicPr>
        <xdr:cNvPr id="103" name="Imagem 49">
          <a:extLst>
            <a:ext uri="{FF2B5EF4-FFF2-40B4-BE49-F238E27FC236}">
              <a16:creationId xmlns:a16="http://schemas.microsoft.com/office/drawing/2014/main" id="{00000000-0008-0000-0400-000067000000}"/>
            </a:ext>
          </a:extLst>
        </xdr:cNvPr>
        <xdr:cNvPicPr/>
      </xdr:nvPicPr>
      <xdr:blipFill>
        <a:blip xmlns:r="http://schemas.openxmlformats.org/officeDocument/2006/relationships" r:embed="rId25" cstate="print"/>
        <a:stretch/>
      </xdr:blipFill>
      <xdr:spPr>
        <a:xfrm>
          <a:off x="7551720" y="7723800"/>
          <a:ext cx="525960" cy="560880"/>
        </a:xfrm>
        <a:prstGeom prst="rect">
          <a:avLst/>
        </a:prstGeom>
        <a:ln>
          <a:noFill/>
        </a:ln>
      </xdr:spPr>
    </xdr:pic>
    <xdr:clientData/>
  </xdr:twoCellAnchor>
  <xdr:twoCellAnchor editAs="oneCell">
    <xdr:from>
      <xdr:col>14</xdr:col>
      <xdr:colOff>77400</xdr:colOff>
      <xdr:row>39</xdr:row>
      <xdr:rowOff>112320</xdr:rowOff>
    </xdr:from>
    <xdr:to>
      <xdr:col>14</xdr:col>
      <xdr:colOff>581760</xdr:colOff>
      <xdr:row>42</xdr:row>
      <xdr:rowOff>92160</xdr:rowOff>
    </xdr:to>
    <xdr:pic>
      <xdr:nvPicPr>
        <xdr:cNvPr id="104" name="Imagem 50">
          <a:extLst>
            <a:ext uri="{FF2B5EF4-FFF2-40B4-BE49-F238E27FC236}">
              <a16:creationId xmlns:a16="http://schemas.microsoft.com/office/drawing/2014/main" id="{00000000-0008-0000-0400-000068000000}"/>
            </a:ext>
          </a:extLst>
        </xdr:cNvPr>
        <xdr:cNvPicPr/>
      </xdr:nvPicPr>
      <xdr:blipFill>
        <a:blip xmlns:r="http://schemas.openxmlformats.org/officeDocument/2006/relationships" r:embed="rId26" cstate="print"/>
        <a:stretch/>
      </xdr:blipFill>
      <xdr:spPr>
        <a:xfrm>
          <a:off x="8767080" y="7732080"/>
          <a:ext cx="504360" cy="551520"/>
        </a:xfrm>
        <a:prstGeom prst="rect">
          <a:avLst/>
        </a:prstGeom>
        <a:ln>
          <a:noFill/>
        </a:ln>
      </xdr:spPr>
    </xdr:pic>
    <xdr:clientData/>
  </xdr:twoCellAnchor>
  <xdr:twoCellAnchor editAs="oneCell">
    <xdr:from>
      <xdr:col>7</xdr:col>
      <xdr:colOff>51840</xdr:colOff>
      <xdr:row>39</xdr:row>
      <xdr:rowOff>95400</xdr:rowOff>
    </xdr:from>
    <xdr:to>
      <xdr:col>7</xdr:col>
      <xdr:colOff>565920</xdr:colOff>
      <xdr:row>42</xdr:row>
      <xdr:rowOff>84600</xdr:rowOff>
    </xdr:to>
    <xdr:pic>
      <xdr:nvPicPr>
        <xdr:cNvPr id="105" name="Imagem 51">
          <a:extLst>
            <a:ext uri="{FF2B5EF4-FFF2-40B4-BE49-F238E27FC236}">
              <a16:creationId xmlns:a16="http://schemas.microsoft.com/office/drawing/2014/main" id="{00000000-0008-0000-0400-000069000000}"/>
            </a:ext>
          </a:extLst>
        </xdr:cNvPr>
        <xdr:cNvPicPr/>
      </xdr:nvPicPr>
      <xdr:blipFill>
        <a:blip xmlns:r="http://schemas.openxmlformats.org/officeDocument/2006/relationships" r:embed="rId27" cstate="print"/>
        <a:stretch/>
      </xdr:blipFill>
      <xdr:spPr>
        <a:xfrm>
          <a:off x="4398120" y="7715160"/>
          <a:ext cx="514080" cy="560880"/>
        </a:xfrm>
        <a:prstGeom prst="rect">
          <a:avLst/>
        </a:prstGeom>
        <a:ln>
          <a:noFill/>
        </a:ln>
      </xdr:spPr>
    </xdr:pic>
    <xdr:clientData/>
  </xdr:twoCellAnchor>
  <xdr:twoCellAnchor editAs="oneCell">
    <xdr:from>
      <xdr:col>23</xdr:col>
      <xdr:colOff>9000</xdr:colOff>
      <xdr:row>39</xdr:row>
      <xdr:rowOff>35280</xdr:rowOff>
    </xdr:from>
    <xdr:to>
      <xdr:col>23</xdr:col>
      <xdr:colOff>541800</xdr:colOff>
      <xdr:row>42</xdr:row>
      <xdr:rowOff>27720</xdr:rowOff>
    </xdr:to>
    <xdr:pic>
      <xdr:nvPicPr>
        <xdr:cNvPr id="106" name="Imagem 52">
          <a:extLst>
            <a:ext uri="{FF2B5EF4-FFF2-40B4-BE49-F238E27FC236}">
              <a16:creationId xmlns:a16="http://schemas.microsoft.com/office/drawing/2014/main" id="{00000000-0008-0000-0400-00006A000000}"/>
            </a:ext>
          </a:extLst>
        </xdr:cNvPr>
        <xdr:cNvPicPr/>
      </xdr:nvPicPr>
      <xdr:blipFill>
        <a:blip xmlns:r="http://schemas.openxmlformats.org/officeDocument/2006/relationships" r:embed="rId28" cstate="print"/>
        <a:stretch/>
      </xdr:blipFill>
      <xdr:spPr>
        <a:xfrm>
          <a:off x="14208120" y="7655040"/>
          <a:ext cx="532800" cy="564120"/>
        </a:xfrm>
        <a:prstGeom prst="rect">
          <a:avLst/>
        </a:prstGeom>
        <a:ln>
          <a:noFill/>
        </a:ln>
      </xdr:spPr>
    </xdr:pic>
    <xdr:clientData/>
  </xdr:twoCellAnchor>
  <xdr:twoCellAnchor editAs="oneCell">
    <xdr:from>
      <xdr:col>25</xdr:col>
      <xdr:colOff>9000</xdr:colOff>
      <xdr:row>39</xdr:row>
      <xdr:rowOff>35280</xdr:rowOff>
    </xdr:from>
    <xdr:to>
      <xdr:col>25</xdr:col>
      <xdr:colOff>532440</xdr:colOff>
      <xdr:row>42</xdr:row>
      <xdr:rowOff>16200</xdr:rowOff>
    </xdr:to>
    <xdr:pic>
      <xdr:nvPicPr>
        <xdr:cNvPr id="107" name="Imagem 53">
          <a:extLst>
            <a:ext uri="{FF2B5EF4-FFF2-40B4-BE49-F238E27FC236}">
              <a16:creationId xmlns:a16="http://schemas.microsoft.com/office/drawing/2014/main" id="{00000000-0008-0000-0400-00006B000000}"/>
            </a:ext>
          </a:extLst>
        </xdr:cNvPr>
        <xdr:cNvPicPr/>
      </xdr:nvPicPr>
      <xdr:blipFill>
        <a:blip xmlns:r="http://schemas.openxmlformats.org/officeDocument/2006/relationships" r:embed="rId29" cstate="print"/>
        <a:stretch/>
      </xdr:blipFill>
      <xdr:spPr>
        <a:xfrm>
          <a:off x="15432480" y="7655040"/>
          <a:ext cx="523440" cy="552600"/>
        </a:xfrm>
        <a:prstGeom prst="rect">
          <a:avLst/>
        </a:prstGeom>
        <a:ln>
          <a:noFill/>
        </a:ln>
      </xdr:spPr>
    </xdr:pic>
    <xdr:clientData/>
  </xdr:twoCellAnchor>
  <xdr:twoCellAnchor editAs="oneCell">
    <xdr:from>
      <xdr:col>17</xdr:col>
      <xdr:colOff>68760</xdr:colOff>
      <xdr:row>39</xdr:row>
      <xdr:rowOff>104040</xdr:rowOff>
    </xdr:from>
    <xdr:to>
      <xdr:col>17</xdr:col>
      <xdr:colOff>592200</xdr:colOff>
      <xdr:row>42</xdr:row>
      <xdr:rowOff>102600</xdr:rowOff>
    </xdr:to>
    <xdr:pic>
      <xdr:nvPicPr>
        <xdr:cNvPr id="108" name="Imagem 54">
          <a:extLst>
            <a:ext uri="{FF2B5EF4-FFF2-40B4-BE49-F238E27FC236}">
              <a16:creationId xmlns:a16="http://schemas.microsoft.com/office/drawing/2014/main" id="{00000000-0008-0000-0400-00006C000000}"/>
            </a:ext>
          </a:extLst>
        </xdr:cNvPr>
        <xdr:cNvPicPr/>
      </xdr:nvPicPr>
      <xdr:blipFill>
        <a:blip xmlns:r="http://schemas.openxmlformats.org/officeDocument/2006/relationships" r:embed="rId30" cstate="print"/>
        <a:stretch/>
      </xdr:blipFill>
      <xdr:spPr>
        <a:xfrm>
          <a:off x="10594800" y="7723800"/>
          <a:ext cx="523440" cy="570240"/>
        </a:xfrm>
        <a:prstGeom prst="rect">
          <a:avLst/>
        </a:prstGeom>
        <a:ln>
          <a:noFill/>
        </a:ln>
      </xdr:spPr>
    </xdr:pic>
    <xdr:clientData/>
  </xdr:twoCellAnchor>
  <xdr:twoCellAnchor editAs="oneCell">
    <xdr:from>
      <xdr:col>13</xdr:col>
      <xdr:colOff>86040</xdr:colOff>
      <xdr:row>39</xdr:row>
      <xdr:rowOff>95400</xdr:rowOff>
    </xdr:from>
    <xdr:to>
      <xdr:col>13</xdr:col>
      <xdr:colOff>612000</xdr:colOff>
      <xdr:row>42</xdr:row>
      <xdr:rowOff>103680</xdr:rowOff>
    </xdr:to>
    <xdr:pic>
      <xdr:nvPicPr>
        <xdr:cNvPr id="109" name="Imagem 55">
          <a:extLst>
            <a:ext uri="{FF2B5EF4-FFF2-40B4-BE49-F238E27FC236}">
              <a16:creationId xmlns:a16="http://schemas.microsoft.com/office/drawing/2014/main" id="{00000000-0008-0000-0400-00006D000000}"/>
            </a:ext>
          </a:extLst>
        </xdr:cNvPr>
        <xdr:cNvPicPr/>
      </xdr:nvPicPr>
      <xdr:blipFill>
        <a:blip xmlns:r="http://schemas.openxmlformats.org/officeDocument/2006/relationships" r:embed="rId31" cstate="print"/>
        <a:stretch/>
      </xdr:blipFill>
      <xdr:spPr>
        <a:xfrm>
          <a:off x="8163720" y="7715160"/>
          <a:ext cx="525960" cy="579960"/>
        </a:xfrm>
        <a:prstGeom prst="rect">
          <a:avLst/>
        </a:prstGeom>
        <a:ln>
          <a:noFill/>
        </a:ln>
      </xdr:spPr>
    </xdr:pic>
    <xdr:clientData/>
  </xdr:twoCellAnchor>
  <xdr:twoCellAnchor editAs="oneCell">
    <xdr:from>
      <xdr:col>15</xdr:col>
      <xdr:colOff>60120</xdr:colOff>
      <xdr:row>39</xdr:row>
      <xdr:rowOff>86760</xdr:rowOff>
    </xdr:from>
    <xdr:to>
      <xdr:col>15</xdr:col>
      <xdr:colOff>583920</xdr:colOff>
      <xdr:row>42</xdr:row>
      <xdr:rowOff>125640</xdr:rowOff>
    </xdr:to>
    <xdr:pic>
      <xdr:nvPicPr>
        <xdr:cNvPr id="110" name="Imagem 56">
          <a:extLst>
            <a:ext uri="{FF2B5EF4-FFF2-40B4-BE49-F238E27FC236}">
              <a16:creationId xmlns:a16="http://schemas.microsoft.com/office/drawing/2014/main" id="{00000000-0008-0000-0400-00006E000000}"/>
            </a:ext>
          </a:extLst>
        </xdr:cNvPr>
        <xdr:cNvPicPr/>
      </xdr:nvPicPr>
      <xdr:blipFill>
        <a:blip xmlns:r="http://schemas.openxmlformats.org/officeDocument/2006/relationships" r:embed="rId32" cstate="print"/>
        <a:stretch/>
      </xdr:blipFill>
      <xdr:spPr>
        <a:xfrm>
          <a:off x="9362160" y="7706520"/>
          <a:ext cx="523800" cy="610560"/>
        </a:xfrm>
        <a:prstGeom prst="rect">
          <a:avLst/>
        </a:prstGeom>
        <a:ln>
          <a:noFill/>
        </a:ln>
      </xdr:spPr>
    </xdr:pic>
    <xdr:clientData/>
  </xdr:twoCellAnchor>
  <xdr:twoCellAnchor editAs="oneCell">
    <xdr:from>
      <xdr:col>11</xdr:col>
      <xdr:colOff>68760</xdr:colOff>
      <xdr:row>39</xdr:row>
      <xdr:rowOff>43920</xdr:rowOff>
    </xdr:from>
    <xdr:to>
      <xdr:col>11</xdr:col>
      <xdr:colOff>592200</xdr:colOff>
      <xdr:row>42</xdr:row>
      <xdr:rowOff>80640</xdr:rowOff>
    </xdr:to>
    <xdr:pic>
      <xdr:nvPicPr>
        <xdr:cNvPr id="111" name="Imagem 57">
          <a:extLst>
            <a:ext uri="{FF2B5EF4-FFF2-40B4-BE49-F238E27FC236}">
              <a16:creationId xmlns:a16="http://schemas.microsoft.com/office/drawing/2014/main" id="{00000000-0008-0000-0400-00006F000000}"/>
            </a:ext>
          </a:extLst>
        </xdr:cNvPr>
        <xdr:cNvPicPr/>
      </xdr:nvPicPr>
      <xdr:blipFill>
        <a:blip xmlns:r="http://schemas.openxmlformats.org/officeDocument/2006/relationships" r:embed="rId33" cstate="print"/>
        <a:stretch/>
      </xdr:blipFill>
      <xdr:spPr>
        <a:xfrm>
          <a:off x="6922080" y="7663680"/>
          <a:ext cx="523440" cy="608400"/>
        </a:xfrm>
        <a:prstGeom prst="rect">
          <a:avLst/>
        </a:prstGeom>
        <a:ln>
          <a:noFill/>
        </a:ln>
      </xdr:spPr>
    </xdr:pic>
    <xdr:clientData/>
  </xdr:twoCellAnchor>
  <xdr:twoCellAnchor editAs="oneCell">
    <xdr:from>
      <xdr:col>16</xdr:col>
      <xdr:colOff>51840</xdr:colOff>
      <xdr:row>39</xdr:row>
      <xdr:rowOff>120960</xdr:rowOff>
    </xdr:from>
    <xdr:to>
      <xdr:col>16</xdr:col>
      <xdr:colOff>575280</xdr:colOff>
      <xdr:row>42</xdr:row>
      <xdr:rowOff>119520</xdr:rowOff>
    </xdr:to>
    <xdr:pic>
      <xdr:nvPicPr>
        <xdr:cNvPr id="112" name="Imagem 58">
          <a:extLst>
            <a:ext uri="{FF2B5EF4-FFF2-40B4-BE49-F238E27FC236}">
              <a16:creationId xmlns:a16="http://schemas.microsoft.com/office/drawing/2014/main" id="{00000000-0008-0000-0400-000070000000}"/>
            </a:ext>
          </a:extLst>
        </xdr:cNvPr>
        <xdr:cNvPicPr/>
      </xdr:nvPicPr>
      <xdr:blipFill>
        <a:blip xmlns:r="http://schemas.openxmlformats.org/officeDocument/2006/relationships" r:embed="rId34" cstate="print"/>
        <a:stretch/>
      </xdr:blipFill>
      <xdr:spPr>
        <a:xfrm>
          <a:off x="9965880" y="7740720"/>
          <a:ext cx="523440" cy="570240"/>
        </a:xfrm>
        <a:prstGeom prst="rect">
          <a:avLst/>
        </a:prstGeom>
        <a:ln>
          <a:noFill/>
        </a:ln>
      </xdr:spPr>
    </xdr:pic>
    <xdr:clientData/>
  </xdr:twoCellAnchor>
  <xdr:twoCellAnchor editAs="oneCell">
    <xdr:from>
      <xdr:col>19</xdr:col>
      <xdr:colOff>34560</xdr:colOff>
      <xdr:row>39</xdr:row>
      <xdr:rowOff>35280</xdr:rowOff>
    </xdr:from>
    <xdr:to>
      <xdr:col>19</xdr:col>
      <xdr:colOff>596160</xdr:colOff>
      <xdr:row>42</xdr:row>
      <xdr:rowOff>62640</xdr:rowOff>
    </xdr:to>
    <xdr:pic>
      <xdr:nvPicPr>
        <xdr:cNvPr id="113" name="Imagem 59">
          <a:extLst>
            <a:ext uri="{FF2B5EF4-FFF2-40B4-BE49-F238E27FC236}">
              <a16:creationId xmlns:a16="http://schemas.microsoft.com/office/drawing/2014/main" id="{00000000-0008-0000-0400-000071000000}"/>
            </a:ext>
          </a:extLst>
        </xdr:cNvPr>
        <xdr:cNvPicPr/>
      </xdr:nvPicPr>
      <xdr:blipFill>
        <a:blip xmlns:r="http://schemas.openxmlformats.org/officeDocument/2006/relationships" r:embed="rId35" cstate="print"/>
        <a:stretch/>
      </xdr:blipFill>
      <xdr:spPr>
        <a:xfrm>
          <a:off x="11784960" y="7655040"/>
          <a:ext cx="561600" cy="599040"/>
        </a:xfrm>
        <a:prstGeom prst="rect">
          <a:avLst/>
        </a:prstGeom>
        <a:ln>
          <a:noFill/>
        </a:ln>
      </xdr:spPr>
    </xdr:pic>
    <xdr:clientData/>
  </xdr:twoCellAnchor>
  <xdr:twoCellAnchor editAs="oneCell">
    <xdr:from>
      <xdr:col>8</xdr:col>
      <xdr:colOff>9000</xdr:colOff>
      <xdr:row>39</xdr:row>
      <xdr:rowOff>112320</xdr:rowOff>
    </xdr:from>
    <xdr:to>
      <xdr:col>8</xdr:col>
      <xdr:colOff>513360</xdr:colOff>
      <xdr:row>42</xdr:row>
      <xdr:rowOff>73080</xdr:rowOff>
    </xdr:to>
    <xdr:pic>
      <xdr:nvPicPr>
        <xdr:cNvPr id="114" name="Imagem 60">
          <a:extLst>
            <a:ext uri="{FF2B5EF4-FFF2-40B4-BE49-F238E27FC236}">
              <a16:creationId xmlns:a16="http://schemas.microsoft.com/office/drawing/2014/main" id="{00000000-0008-0000-0400-000072000000}"/>
            </a:ext>
          </a:extLst>
        </xdr:cNvPr>
        <xdr:cNvPicPr/>
      </xdr:nvPicPr>
      <xdr:blipFill>
        <a:blip xmlns:r="http://schemas.openxmlformats.org/officeDocument/2006/relationships" r:embed="rId36" cstate="print"/>
        <a:stretch/>
      </xdr:blipFill>
      <xdr:spPr>
        <a:xfrm>
          <a:off x="4990320" y="7732080"/>
          <a:ext cx="504360" cy="532440"/>
        </a:xfrm>
        <a:prstGeom prst="rect">
          <a:avLst/>
        </a:prstGeom>
        <a:ln>
          <a:noFill/>
        </a:ln>
      </xdr:spPr>
    </xdr:pic>
    <xdr:clientData/>
  </xdr:twoCellAnchor>
  <xdr:twoCellAnchor editAs="oneCell">
    <xdr:from>
      <xdr:col>27</xdr:col>
      <xdr:colOff>9000</xdr:colOff>
      <xdr:row>39</xdr:row>
      <xdr:rowOff>35280</xdr:rowOff>
    </xdr:from>
    <xdr:to>
      <xdr:col>27</xdr:col>
      <xdr:colOff>541800</xdr:colOff>
      <xdr:row>42</xdr:row>
      <xdr:rowOff>27720</xdr:rowOff>
    </xdr:to>
    <xdr:pic>
      <xdr:nvPicPr>
        <xdr:cNvPr id="115" name="Imagem 61">
          <a:extLst>
            <a:ext uri="{FF2B5EF4-FFF2-40B4-BE49-F238E27FC236}">
              <a16:creationId xmlns:a16="http://schemas.microsoft.com/office/drawing/2014/main" id="{00000000-0008-0000-0400-000073000000}"/>
            </a:ext>
          </a:extLst>
        </xdr:cNvPr>
        <xdr:cNvPicPr/>
      </xdr:nvPicPr>
      <xdr:blipFill>
        <a:blip xmlns:r="http://schemas.openxmlformats.org/officeDocument/2006/relationships" r:embed="rId37" cstate="print"/>
        <a:stretch/>
      </xdr:blipFill>
      <xdr:spPr>
        <a:xfrm>
          <a:off x="16656480" y="7655040"/>
          <a:ext cx="532800" cy="564120"/>
        </a:xfrm>
        <a:prstGeom prst="rect">
          <a:avLst/>
        </a:prstGeom>
        <a:ln>
          <a:noFill/>
        </a:ln>
      </xdr:spPr>
    </xdr:pic>
    <xdr:clientData/>
  </xdr:twoCellAnchor>
  <xdr:twoCellAnchor editAs="oneCell">
    <xdr:from>
      <xdr:col>21</xdr:col>
      <xdr:colOff>9000</xdr:colOff>
      <xdr:row>39</xdr:row>
      <xdr:rowOff>35280</xdr:rowOff>
    </xdr:from>
    <xdr:to>
      <xdr:col>21</xdr:col>
      <xdr:colOff>532440</xdr:colOff>
      <xdr:row>42</xdr:row>
      <xdr:rowOff>43560</xdr:rowOff>
    </xdr:to>
    <xdr:pic>
      <xdr:nvPicPr>
        <xdr:cNvPr id="116" name="Imagem 62">
          <a:extLst>
            <a:ext uri="{FF2B5EF4-FFF2-40B4-BE49-F238E27FC236}">
              <a16:creationId xmlns:a16="http://schemas.microsoft.com/office/drawing/2014/main" id="{00000000-0008-0000-0400-000074000000}"/>
            </a:ext>
          </a:extLst>
        </xdr:cNvPr>
        <xdr:cNvPicPr/>
      </xdr:nvPicPr>
      <xdr:blipFill>
        <a:blip xmlns:r="http://schemas.openxmlformats.org/officeDocument/2006/relationships" r:embed="rId38" cstate="print"/>
        <a:stretch/>
      </xdr:blipFill>
      <xdr:spPr>
        <a:xfrm>
          <a:off x="12983760" y="7655040"/>
          <a:ext cx="523440" cy="579960"/>
        </a:xfrm>
        <a:prstGeom prst="rect">
          <a:avLst/>
        </a:prstGeom>
        <a:ln>
          <a:noFill/>
        </a:ln>
      </xdr:spPr>
    </xdr:pic>
    <xdr:clientData/>
  </xdr:twoCellAnchor>
  <xdr:twoCellAnchor editAs="oneCell">
    <xdr:from>
      <xdr:col>20</xdr:col>
      <xdr:colOff>9000</xdr:colOff>
      <xdr:row>39</xdr:row>
      <xdr:rowOff>35280</xdr:rowOff>
    </xdr:from>
    <xdr:to>
      <xdr:col>20</xdr:col>
      <xdr:colOff>589680</xdr:colOff>
      <xdr:row>42</xdr:row>
      <xdr:rowOff>27720</xdr:rowOff>
    </xdr:to>
    <xdr:pic>
      <xdr:nvPicPr>
        <xdr:cNvPr id="117" name="Imagem 63">
          <a:extLst>
            <a:ext uri="{FF2B5EF4-FFF2-40B4-BE49-F238E27FC236}">
              <a16:creationId xmlns:a16="http://schemas.microsoft.com/office/drawing/2014/main" id="{00000000-0008-0000-0400-000075000000}"/>
            </a:ext>
          </a:extLst>
        </xdr:cNvPr>
        <xdr:cNvPicPr/>
      </xdr:nvPicPr>
      <xdr:blipFill>
        <a:blip xmlns:r="http://schemas.openxmlformats.org/officeDocument/2006/relationships" r:embed="rId39" cstate="print"/>
        <a:stretch/>
      </xdr:blipFill>
      <xdr:spPr>
        <a:xfrm>
          <a:off x="12371760" y="7655040"/>
          <a:ext cx="580680" cy="564120"/>
        </a:xfrm>
        <a:prstGeom prst="rect">
          <a:avLst/>
        </a:prstGeom>
        <a:ln>
          <a:noFill/>
        </a:ln>
      </xdr:spPr>
    </xdr:pic>
    <xdr:clientData/>
  </xdr:twoCellAnchor>
  <xdr:twoCellAnchor editAs="oneCell">
    <xdr:from>
      <xdr:col>5</xdr:col>
      <xdr:colOff>51840</xdr:colOff>
      <xdr:row>39</xdr:row>
      <xdr:rowOff>69840</xdr:rowOff>
    </xdr:from>
    <xdr:to>
      <xdr:col>6</xdr:col>
      <xdr:colOff>20880</xdr:colOff>
      <xdr:row>42</xdr:row>
      <xdr:rowOff>87480</xdr:rowOff>
    </xdr:to>
    <xdr:pic>
      <xdr:nvPicPr>
        <xdr:cNvPr id="118" name="Imagem 64">
          <a:extLst>
            <a:ext uri="{FF2B5EF4-FFF2-40B4-BE49-F238E27FC236}">
              <a16:creationId xmlns:a16="http://schemas.microsoft.com/office/drawing/2014/main" id="{00000000-0008-0000-0400-000076000000}"/>
            </a:ext>
          </a:extLst>
        </xdr:cNvPr>
        <xdr:cNvPicPr/>
      </xdr:nvPicPr>
      <xdr:blipFill>
        <a:blip xmlns:r="http://schemas.openxmlformats.org/officeDocument/2006/relationships" r:embed="rId40" cstate="print"/>
        <a:stretch/>
      </xdr:blipFill>
      <xdr:spPr>
        <a:xfrm>
          <a:off x="3157920" y="7689600"/>
          <a:ext cx="554040" cy="589320"/>
        </a:xfrm>
        <a:prstGeom prst="rect">
          <a:avLst/>
        </a:prstGeom>
        <a:ln>
          <a:noFill/>
        </a:ln>
      </xdr:spPr>
    </xdr:pic>
    <xdr:clientData/>
  </xdr:twoCellAnchor>
  <xdr:twoCellAnchor editAs="oneCell">
    <xdr:from>
      <xdr:col>9</xdr:col>
      <xdr:colOff>77400</xdr:colOff>
      <xdr:row>39</xdr:row>
      <xdr:rowOff>86760</xdr:rowOff>
    </xdr:from>
    <xdr:to>
      <xdr:col>9</xdr:col>
      <xdr:colOff>591480</xdr:colOff>
      <xdr:row>42</xdr:row>
      <xdr:rowOff>85320</xdr:rowOff>
    </xdr:to>
    <xdr:pic>
      <xdr:nvPicPr>
        <xdr:cNvPr id="119" name="Imagem 65">
          <a:extLst>
            <a:ext uri="{FF2B5EF4-FFF2-40B4-BE49-F238E27FC236}">
              <a16:creationId xmlns:a16="http://schemas.microsoft.com/office/drawing/2014/main" id="{00000000-0008-0000-0400-000077000000}"/>
            </a:ext>
          </a:extLst>
        </xdr:cNvPr>
        <xdr:cNvPicPr/>
      </xdr:nvPicPr>
      <xdr:blipFill>
        <a:blip xmlns:r="http://schemas.openxmlformats.org/officeDocument/2006/relationships" r:embed="rId41" cstate="print"/>
        <a:stretch/>
      </xdr:blipFill>
      <xdr:spPr>
        <a:xfrm>
          <a:off x="5683680" y="7706520"/>
          <a:ext cx="514080" cy="570240"/>
        </a:xfrm>
        <a:prstGeom prst="rect">
          <a:avLst/>
        </a:prstGeom>
        <a:ln>
          <a:noFill/>
        </a:ln>
      </xdr:spPr>
    </xdr:pic>
    <xdr:clientData/>
  </xdr:twoCellAnchor>
  <xdr:twoCellAnchor editAs="oneCell">
    <xdr:from>
      <xdr:col>24</xdr:col>
      <xdr:colOff>9000</xdr:colOff>
      <xdr:row>39</xdr:row>
      <xdr:rowOff>35280</xdr:rowOff>
    </xdr:from>
    <xdr:to>
      <xdr:col>24</xdr:col>
      <xdr:colOff>560880</xdr:colOff>
      <xdr:row>42</xdr:row>
      <xdr:rowOff>62640</xdr:rowOff>
    </xdr:to>
    <xdr:pic>
      <xdr:nvPicPr>
        <xdr:cNvPr id="120" name="Imagem 66">
          <a:extLst>
            <a:ext uri="{FF2B5EF4-FFF2-40B4-BE49-F238E27FC236}">
              <a16:creationId xmlns:a16="http://schemas.microsoft.com/office/drawing/2014/main" id="{00000000-0008-0000-0400-000078000000}"/>
            </a:ext>
          </a:extLst>
        </xdr:cNvPr>
        <xdr:cNvPicPr/>
      </xdr:nvPicPr>
      <xdr:blipFill>
        <a:blip xmlns:r="http://schemas.openxmlformats.org/officeDocument/2006/relationships" r:embed="rId42" cstate="print"/>
        <a:stretch/>
      </xdr:blipFill>
      <xdr:spPr>
        <a:xfrm>
          <a:off x="14820120" y="7655040"/>
          <a:ext cx="551880" cy="599040"/>
        </a:xfrm>
        <a:prstGeom prst="rect">
          <a:avLst/>
        </a:prstGeom>
        <a:ln>
          <a:noFill/>
        </a:ln>
      </xdr:spPr>
    </xdr:pic>
    <xdr:clientData/>
  </xdr:twoCellAnchor>
  <xdr:twoCellAnchor editAs="oneCell">
    <xdr:from>
      <xdr:col>22</xdr:col>
      <xdr:colOff>9000</xdr:colOff>
      <xdr:row>39</xdr:row>
      <xdr:rowOff>35280</xdr:rowOff>
    </xdr:from>
    <xdr:to>
      <xdr:col>22</xdr:col>
      <xdr:colOff>551520</xdr:colOff>
      <xdr:row>42</xdr:row>
      <xdr:rowOff>16200</xdr:rowOff>
    </xdr:to>
    <xdr:pic>
      <xdr:nvPicPr>
        <xdr:cNvPr id="121" name="Imagem 67">
          <a:extLst>
            <a:ext uri="{FF2B5EF4-FFF2-40B4-BE49-F238E27FC236}">
              <a16:creationId xmlns:a16="http://schemas.microsoft.com/office/drawing/2014/main" id="{00000000-0008-0000-0400-000079000000}"/>
            </a:ext>
          </a:extLst>
        </xdr:cNvPr>
        <xdr:cNvPicPr/>
      </xdr:nvPicPr>
      <xdr:blipFill>
        <a:blip xmlns:r="http://schemas.openxmlformats.org/officeDocument/2006/relationships" r:embed="rId43" cstate="print"/>
        <a:stretch/>
      </xdr:blipFill>
      <xdr:spPr>
        <a:xfrm>
          <a:off x="13595760" y="7655040"/>
          <a:ext cx="542520" cy="552600"/>
        </a:xfrm>
        <a:prstGeom prst="rect">
          <a:avLst/>
        </a:prstGeom>
        <a:ln>
          <a:noFill/>
        </a:ln>
      </xdr:spPr>
    </xdr:pic>
    <xdr:clientData/>
  </xdr:twoCellAnchor>
  <xdr:twoCellAnchor editAs="oneCell">
    <xdr:from>
      <xdr:col>26</xdr:col>
      <xdr:colOff>9000</xdr:colOff>
      <xdr:row>39</xdr:row>
      <xdr:rowOff>35280</xdr:rowOff>
    </xdr:from>
    <xdr:to>
      <xdr:col>26</xdr:col>
      <xdr:colOff>532440</xdr:colOff>
      <xdr:row>42</xdr:row>
      <xdr:rowOff>52920</xdr:rowOff>
    </xdr:to>
    <xdr:pic>
      <xdr:nvPicPr>
        <xdr:cNvPr id="122" name="Imagem 68">
          <a:extLst>
            <a:ext uri="{FF2B5EF4-FFF2-40B4-BE49-F238E27FC236}">
              <a16:creationId xmlns:a16="http://schemas.microsoft.com/office/drawing/2014/main" id="{00000000-0008-0000-0400-00007A000000}"/>
            </a:ext>
          </a:extLst>
        </xdr:cNvPr>
        <xdr:cNvPicPr/>
      </xdr:nvPicPr>
      <xdr:blipFill>
        <a:blip xmlns:r="http://schemas.openxmlformats.org/officeDocument/2006/relationships" r:embed="rId44" cstate="print"/>
        <a:stretch/>
      </xdr:blipFill>
      <xdr:spPr>
        <a:xfrm>
          <a:off x="16044480" y="7655040"/>
          <a:ext cx="523440" cy="589320"/>
        </a:xfrm>
        <a:prstGeom prst="rect">
          <a:avLst/>
        </a:prstGeom>
        <a:ln>
          <a:noFill/>
        </a:ln>
      </xdr:spPr>
    </xdr:pic>
    <xdr:clientData/>
  </xdr:twoCellAnchor>
  <xdr:twoCellAnchor editAs="oneCell">
    <xdr:from>
      <xdr:col>18</xdr:col>
      <xdr:colOff>25920</xdr:colOff>
      <xdr:row>39</xdr:row>
      <xdr:rowOff>86760</xdr:rowOff>
    </xdr:from>
    <xdr:to>
      <xdr:col>18</xdr:col>
      <xdr:colOff>577800</xdr:colOff>
      <xdr:row>42</xdr:row>
      <xdr:rowOff>95040</xdr:rowOff>
    </xdr:to>
    <xdr:pic>
      <xdr:nvPicPr>
        <xdr:cNvPr id="123" name="Imagem 69">
          <a:extLst>
            <a:ext uri="{FF2B5EF4-FFF2-40B4-BE49-F238E27FC236}">
              <a16:creationId xmlns:a16="http://schemas.microsoft.com/office/drawing/2014/main" id="{00000000-0008-0000-0400-00007B000000}"/>
            </a:ext>
          </a:extLst>
        </xdr:cNvPr>
        <xdr:cNvPicPr/>
      </xdr:nvPicPr>
      <xdr:blipFill>
        <a:blip xmlns:r="http://schemas.openxmlformats.org/officeDocument/2006/relationships" r:embed="rId45" cstate="print"/>
        <a:stretch/>
      </xdr:blipFill>
      <xdr:spPr>
        <a:xfrm>
          <a:off x="11164320" y="7706520"/>
          <a:ext cx="551880" cy="579960"/>
        </a:xfrm>
        <a:prstGeom prst="rect">
          <a:avLst/>
        </a:prstGeom>
        <a:ln>
          <a:noFill/>
        </a:ln>
      </xdr:spPr>
    </xdr:pic>
    <xdr:clientData/>
  </xdr:twoCellAnchor>
  <xdr:twoCellAnchor editAs="oneCell">
    <xdr:from>
      <xdr:col>10</xdr:col>
      <xdr:colOff>9000</xdr:colOff>
      <xdr:row>39</xdr:row>
      <xdr:rowOff>35280</xdr:rowOff>
    </xdr:from>
    <xdr:to>
      <xdr:col>10</xdr:col>
      <xdr:colOff>551520</xdr:colOff>
      <xdr:row>42</xdr:row>
      <xdr:rowOff>72000</xdr:rowOff>
    </xdr:to>
    <xdr:pic>
      <xdr:nvPicPr>
        <xdr:cNvPr id="124" name="Imagem 70">
          <a:extLst>
            <a:ext uri="{FF2B5EF4-FFF2-40B4-BE49-F238E27FC236}">
              <a16:creationId xmlns:a16="http://schemas.microsoft.com/office/drawing/2014/main" id="{00000000-0008-0000-0400-00007C000000}"/>
            </a:ext>
          </a:extLst>
        </xdr:cNvPr>
        <xdr:cNvPicPr/>
      </xdr:nvPicPr>
      <xdr:blipFill>
        <a:blip xmlns:r="http://schemas.openxmlformats.org/officeDocument/2006/relationships" r:embed="rId46" cstate="print"/>
        <a:stretch/>
      </xdr:blipFill>
      <xdr:spPr>
        <a:xfrm>
          <a:off x="6250320" y="7655040"/>
          <a:ext cx="542520" cy="608400"/>
        </a:xfrm>
        <a:prstGeom prst="rect">
          <a:avLst/>
        </a:prstGeom>
        <a:ln>
          <a:noFill/>
        </a:ln>
      </xdr:spPr>
    </xdr:pic>
    <xdr:clientData/>
  </xdr:twoCellAnchor>
  <xdr:twoCellAnchor editAs="oneCell">
    <xdr:from>
      <xdr:col>4</xdr:col>
      <xdr:colOff>17640</xdr:colOff>
      <xdr:row>39</xdr:row>
      <xdr:rowOff>26640</xdr:rowOff>
    </xdr:from>
    <xdr:to>
      <xdr:col>4</xdr:col>
      <xdr:colOff>598320</xdr:colOff>
      <xdr:row>42</xdr:row>
      <xdr:rowOff>111240</xdr:rowOff>
    </xdr:to>
    <xdr:pic>
      <xdr:nvPicPr>
        <xdr:cNvPr id="125" name="Imagem 71">
          <a:extLst>
            <a:ext uri="{FF2B5EF4-FFF2-40B4-BE49-F238E27FC236}">
              <a16:creationId xmlns:a16="http://schemas.microsoft.com/office/drawing/2014/main" id="{00000000-0008-0000-0400-00007D000000}"/>
            </a:ext>
          </a:extLst>
        </xdr:cNvPr>
        <xdr:cNvPicPr/>
      </xdr:nvPicPr>
      <xdr:blipFill>
        <a:blip xmlns:r="http://schemas.openxmlformats.org/officeDocument/2006/relationships" r:embed="rId47" cstate="print"/>
        <a:stretch/>
      </xdr:blipFill>
      <xdr:spPr>
        <a:xfrm>
          <a:off x="2489040" y="7646400"/>
          <a:ext cx="580680" cy="656280"/>
        </a:xfrm>
        <a:prstGeom prst="rect">
          <a:avLst/>
        </a:prstGeom>
        <a:ln>
          <a:noFill/>
        </a:ln>
      </xdr:spPr>
    </xdr:pic>
    <xdr:clientData/>
  </xdr:twoCellAnchor>
  <xdr:twoCellAnchor editAs="oneCell">
    <xdr:from>
      <xdr:col>6</xdr:col>
      <xdr:colOff>51840</xdr:colOff>
      <xdr:row>39</xdr:row>
      <xdr:rowOff>86760</xdr:rowOff>
    </xdr:from>
    <xdr:to>
      <xdr:col>6</xdr:col>
      <xdr:colOff>584640</xdr:colOff>
      <xdr:row>42</xdr:row>
      <xdr:rowOff>123480</xdr:rowOff>
    </xdr:to>
    <xdr:pic>
      <xdr:nvPicPr>
        <xdr:cNvPr id="126" name="Imagem 72">
          <a:extLst>
            <a:ext uri="{FF2B5EF4-FFF2-40B4-BE49-F238E27FC236}">
              <a16:creationId xmlns:a16="http://schemas.microsoft.com/office/drawing/2014/main" id="{00000000-0008-0000-0400-00007E000000}"/>
            </a:ext>
          </a:extLst>
        </xdr:cNvPr>
        <xdr:cNvPicPr/>
      </xdr:nvPicPr>
      <xdr:blipFill>
        <a:blip xmlns:r="http://schemas.openxmlformats.org/officeDocument/2006/relationships" r:embed="rId48" cstate="print"/>
        <a:stretch/>
      </xdr:blipFill>
      <xdr:spPr>
        <a:xfrm>
          <a:off x="3742920" y="7706520"/>
          <a:ext cx="532800" cy="608400"/>
        </a:xfrm>
        <a:prstGeom prst="rect">
          <a:avLst/>
        </a:prstGeom>
        <a:ln>
          <a:noFill/>
        </a:ln>
      </xdr:spPr>
    </xdr:pic>
    <xdr:clientData/>
  </xdr:twoCellAnchor>
  <xdr:twoCellAnchor editAs="oneCell">
    <xdr:from>
      <xdr:col>37</xdr:col>
      <xdr:colOff>42840</xdr:colOff>
      <xdr:row>5</xdr:row>
      <xdr:rowOff>77760</xdr:rowOff>
    </xdr:from>
    <xdr:to>
      <xdr:col>37</xdr:col>
      <xdr:colOff>556920</xdr:colOff>
      <xdr:row>8</xdr:row>
      <xdr:rowOff>77400</xdr:rowOff>
    </xdr:to>
    <xdr:pic>
      <xdr:nvPicPr>
        <xdr:cNvPr id="127" name="Imagem 75">
          <a:extLst>
            <a:ext uri="{FF2B5EF4-FFF2-40B4-BE49-F238E27FC236}">
              <a16:creationId xmlns:a16="http://schemas.microsoft.com/office/drawing/2014/main" id="{00000000-0008-0000-0400-00007F000000}"/>
            </a:ext>
          </a:extLst>
        </xdr:cNvPr>
        <xdr:cNvPicPr/>
      </xdr:nvPicPr>
      <xdr:blipFill>
        <a:blip xmlns:r="http://schemas.openxmlformats.org/officeDocument/2006/relationships" r:embed="rId27" cstate="print"/>
        <a:stretch/>
      </xdr:blipFill>
      <xdr:spPr>
        <a:xfrm>
          <a:off x="22811760" y="1029960"/>
          <a:ext cx="514080" cy="761760"/>
        </a:xfrm>
        <a:prstGeom prst="rect">
          <a:avLst/>
        </a:prstGeom>
        <a:ln>
          <a:noFill/>
        </a:ln>
      </xdr:spPr>
    </xdr:pic>
    <xdr:clientData/>
  </xdr:twoCellAnchor>
  <xdr:twoCellAnchor editAs="oneCell">
    <xdr:from>
      <xdr:col>35</xdr:col>
      <xdr:colOff>42840</xdr:colOff>
      <xdr:row>5</xdr:row>
      <xdr:rowOff>51840</xdr:rowOff>
    </xdr:from>
    <xdr:to>
      <xdr:col>35</xdr:col>
      <xdr:colOff>575640</xdr:colOff>
      <xdr:row>8</xdr:row>
      <xdr:rowOff>79920</xdr:rowOff>
    </xdr:to>
    <xdr:pic>
      <xdr:nvPicPr>
        <xdr:cNvPr id="128" name="Imagem 76">
          <a:extLst>
            <a:ext uri="{FF2B5EF4-FFF2-40B4-BE49-F238E27FC236}">
              <a16:creationId xmlns:a16="http://schemas.microsoft.com/office/drawing/2014/main" id="{00000000-0008-0000-0400-000080000000}"/>
            </a:ext>
          </a:extLst>
        </xdr:cNvPr>
        <xdr:cNvPicPr/>
      </xdr:nvPicPr>
      <xdr:blipFill>
        <a:blip xmlns:r="http://schemas.openxmlformats.org/officeDocument/2006/relationships" r:embed="rId40" cstate="print"/>
        <a:stretch/>
      </xdr:blipFill>
      <xdr:spPr>
        <a:xfrm>
          <a:off x="21587400" y="1004040"/>
          <a:ext cx="532800" cy="790200"/>
        </a:xfrm>
        <a:prstGeom prst="rect">
          <a:avLst/>
        </a:prstGeom>
        <a:ln>
          <a:noFill/>
        </a:ln>
      </xdr:spPr>
    </xdr:pic>
    <xdr:clientData/>
  </xdr:twoCellAnchor>
  <xdr:twoCellAnchor editAs="oneCell">
    <xdr:from>
      <xdr:col>34</xdr:col>
      <xdr:colOff>69840</xdr:colOff>
      <xdr:row>5</xdr:row>
      <xdr:rowOff>9000</xdr:rowOff>
    </xdr:from>
    <xdr:to>
      <xdr:col>35</xdr:col>
      <xdr:colOff>50400</xdr:colOff>
      <xdr:row>8</xdr:row>
      <xdr:rowOff>103680</xdr:rowOff>
    </xdr:to>
    <xdr:pic>
      <xdr:nvPicPr>
        <xdr:cNvPr id="129" name="Imagem 77">
          <a:extLst>
            <a:ext uri="{FF2B5EF4-FFF2-40B4-BE49-F238E27FC236}">
              <a16:creationId xmlns:a16="http://schemas.microsoft.com/office/drawing/2014/main" id="{00000000-0008-0000-0400-000081000000}"/>
            </a:ext>
          </a:extLst>
        </xdr:cNvPr>
        <xdr:cNvPicPr/>
      </xdr:nvPicPr>
      <xdr:blipFill>
        <a:blip xmlns:r="http://schemas.openxmlformats.org/officeDocument/2006/relationships" r:embed="rId47" cstate="print"/>
        <a:stretch/>
      </xdr:blipFill>
      <xdr:spPr>
        <a:xfrm>
          <a:off x="21002400" y="961200"/>
          <a:ext cx="592560" cy="856800"/>
        </a:xfrm>
        <a:prstGeom prst="rect">
          <a:avLst/>
        </a:prstGeom>
        <a:ln>
          <a:noFill/>
        </a:ln>
      </xdr:spPr>
    </xdr:pic>
    <xdr:clientData/>
  </xdr:twoCellAnchor>
  <xdr:twoCellAnchor editAs="oneCell">
    <xdr:from>
      <xdr:col>36</xdr:col>
      <xdr:colOff>42840</xdr:colOff>
      <xdr:row>5</xdr:row>
      <xdr:rowOff>69120</xdr:rowOff>
    </xdr:from>
    <xdr:to>
      <xdr:col>36</xdr:col>
      <xdr:colOff>575640</xdr:colOff>
      <xdr:row>8</xdr:row>
      <xdr:rowOff>116280</xdr:rowOff>
    </xdr:to>
    <xdr:pic>
      <xdr:nvPicPr>
        <xdr:cNvPr id="130" name="Imagem 78">
          <a:extLst>
            <a:ext uri="{FF2B5EF4-FFF2-40B4-BE49-F238E27FC236}">
              <a16:creationId xmlns:a16="http://schemas.microsoft.com/office/drawing/2014/main" id="{00000000-0008-0000-0400-000082000000}"/>
            </a:ext>
          </a:extLst>
        </xdr:cNvPr>
        <xdr:cNvPicPr/>
      </xdr:nvPicPr>
      <xdr:blipFill>
        <a:blip xmlns:r="http://schemas.openxmlformats.org/officeDocument/2006/relationships" r:embed="rId48" cstate="print"/>
        <a:stretch/>
      </xdr:blipFill>
      <xdr:spPr>
        <a:xfrm>
          <a:off x="22199760" y="1021320"/>
          <a:ext cx="532800" cy="809280"/>
        </a:xfrm>
        <a:prstGeom prst="rect">
          <a:avLst/>
        </a:prstGeom>
        <a:ln>
          <a:noFill/>
        </a:ln>
      </xdr:spPr>
    </xdr:pic>
    <xdr:clientData/>
  </xdr:twoCellAnchor>
  <xdr:twoCellAnchor editAs="oneCell">
    <xdr:from>
      <xdr:col>37</xdr:col>
      <xdr:colOff>59760</xdr:colOff>
      <xdr:row>12</xdr:row>
      <xdr:rowOff>8640</xdr:rowOff>
    </xdr:from>
    <xdr:to>
      <xdr:col>37</xdr:col>
      <xdr:colOff>583200</xdr:colOff>
      <xdr:row>15</xdr:row>
      <xdr:rowOff>40320</xdr:rowOff>
    </xdr:to>
    <xdr:pic>
      <xdr:nvPicPr>
        <xdr:cNvPr id="131" name="Imagem 79">
          <a:extLst>
            <a:ext uri="{FF2B5EF4-FFF2-40B4-BE49-F238E27FC236}">
              <a16:creationId xmlns:a16="http://schemas.microsoft.com/office/drawing/2014/main" id="{00000000-0008-0000-0400-000083000000}"/>
            </a:ext>
          </a:extLst>
        </xdr:cNvPr>
        <xdr:cNvPicPr/>
      </xdr:nvPicPr>
      <xdr:blipFill>
        <a:blip xmlns:r="http://schemas.openxmlformats.org/officeDocument/2006/relationships" r:embed="rId33" cstate="print"/>
        <a:stretch/>
      </xdr:blipFill>
      <xdr:spPr>
        <a:xfrm>
          <a:off x="22828680" y="2485080"/>
          <a:ext cx="523440" cy="603000"/>
        </a:xfrm>
        <a:prstGeom prst="rect">
          <a:avLst/>
        </a:prstGeom>
        <a:ln>
          <a:noFill/>
        </a:ln>
      </xdr:spPr>
    </xdr:pic>
    <xdr:clientData/>
  </xdr:twoCellAnchor>
  <xdr:twoCellAnchor editAs="oneCell">
    <xdr:from>
      <xdr:col>34</xdr:col>
      <xdr:colOff>61920</xdr:colOff>
      <xdr:row>12</xdr:row>
      <xdr:rowOff>30960</xdr:rowOff>
    </xdr:from>
    <xdr:to>
      <xdr:col>34</xdr:col>
      <xdr:colOff>566280</xdr:colOff>
      <xdr:row>15</xdr:row>
      <xdr:rowOff>15840</xdr:rowOff>
    </xdr:to>
    <xdr:pic>
      <xdr:nvPicPr>
        <xdr:cNvPr id="132" name="Imagem 80">
          <a:extLst>
            <a:ext uri="{FF2B5EF4-FFF2-40B4-BE49-F238E27FC236}">
              <a16:creationId xmlns:a16="http://schemas.microsoft.com/office/drawing/2014/main" id="{00000000-0008-0000-0400-000084000000}"/>
            </a:ext>
          </a:extLst>
        </xdr:cNvPr>
        <xdr:cNvPicPr/>
      </xdr:nvPicPr>
      <xdr:blipFill>
        <a:blip xmlns:r="http://schemas.openxmlformats.org/officeDocument/2006/relationships" r:embed="rId36" cstate="print"/>
        <a:stretch/>
      </xdr:blipFill>
      <xdr:spPr>
        <a:xfrm>
          <a:off x="20994480" y="2507400"/>
          <a:ext cx="504360" cy="556200"/>
        </a:xfrm>
        <a:prstGeom prst="rect">
          <a:avLst/>
        </a:prstGeom>
        <a:ln>
          <a:noFill/>
        </a:ln>
      </xdr:spPr>
    </xdr:pic>
    <xdr:clientData/>
  </xdr:twoCellAnchor>
  <xdr:twoCellAnchor editAs="oneCell">
    <xdr:from>
      <xdr:col>35</xdr:col>
      <xdr:colOff>68400</xdr:colOff>
      <xdr:row>12</xdr:row>
      <xdr:rowOff>51480</xdr:rowOff>
    </xdr:from>
    <xdr:to>
      <xdr:col>35</xdr:col>
      <xdr:colOff>582480</xdr:colOff>
      <xdr:row>15</xdr:row>
      <xdr:rowOff>45000</xdr:rowOff>
    </xdr:to>
    <xdr:pic>
      <xdr:nvPicPr>
        <xdr:cNvPr id="133" name="Imagem 81">
          <a:extLst>
            <a:ext uri="{FF2B5EF4-FFF2-40B4-BE49-F238E27FC236}">
              <a16:creationId xmlns:a16="http://schemas.microsoft.com/office/drawing/2014/main" id="{00000000-0008-0000-0400-000085000000}"/>
            </a:ext>
          </a:extLst>
        </xdr:cNvPr>
        <xdr:cNvPicPr/>
      </xdr:nvPicPr>
      <xdr:blipFill>
        <a:blip xmlns:r="http://schemas.openxmlformats.org/officeDocument/2006/relationships" r:embed="rId41" cstate="print"/>
        <a:stretch/>
      </xdr:blipFill>
      <xdr:spPr>
        <a:xfrm>
          <a:off x="21612960" y="2527920"/>
          <a:ext cx="514080" cy="564840"/>
        </a:xfrm>
        <a:prstGeom prst="rect">
          <a:avLst/>
        </a:prstGeom>
        <a:ln>
          <a:noFill/>
        </a:ln>
      </xdr:spPr>
    </xdr:pic>
    <xdr:clientData/>
  </xdr:twoCellAnchor>
  <xdr:twoCellAnchor editAs="oneCell">
    <xdr:from>
      <xdr:col>35</xdr:col>
      <xdr:colOff>611280</xdr:colOff>
      <xdr:row>12</xdr:row>
      <xdr:rowOff>0</xdr:rowOff>
    </xdr:from>
    <xdr:to>
      <xdr:col>36</xdr:col>
      <xdr:colOff>542520</xdr:colOff>
      <xdr:row>15</xdr:row>
      <xdr:rowOff>31680</xdr:rowOff>
    </xdr:to>
    <xdr:pic>
      <xdr:nvPicPr>
        <xdr:cNvPr id="134" name="Imagem 82">
          <a:extLst>
            <a:ext uri="{FF2B5EF4-FFF2-40B4-BE49-F238E27FC236}">
              <a16:creationId xmlns:a16="http://schemas.microsoft.com/office/drawing/2014/main" id="{00000000-0008-0000-0400-000086000000}"/>
            </a:ext>
          </a:extLst>
        </xdr:cNvPr>
        <xdr:cNvPicPr/>
      </xdr:nvPicPr>
      <xdr:blipFill>
        <a:blip xmlns:r="http://schemas.openxmlformats.org/officeDocument/2006/relationships" r:embed="rId49" cstate="print"/>
        <a:stretch/>
      </xdr:blipFill>
      <xdr:spPr>
        <a:xfrm>
          <a:off x="22155840" y="2476440"/>
          <a:ext cx="543600" cy="603000"/>
        </a:xfrm>
        <a:prstGeom prst="rect">
          <a:avLst/>
        </a:prstGeom>
        <a:ln>
          <a:noFill/>
        </a:ln>
      </xdr:spPr>
    </xdr:pic>
    <xdr:clientData/>
  </xdr:twoCellAnchor>
  <xdr:twoCellAnchor editAs="oneCell">
    <xdr:from>
      <xdr:col>34</xdr:col>
      <xdr:colOff>0</xdr:colOff>
      <xdr:row>19</xdr:row>
      <xdr:rowOff>61560</xdr:rowOff>
    </xdr:from>
    <xdr:to>
      <xdr:col>34</xdr:col>
      <xdr:colOff>523440</xdr:colOff>
      <xdr:row>22</xdr:row>
      <xdr:rowOff>45720</xdr:rowOff>
    </xdr:to>
    <xdr:pic>
      <xdr:nvPicPr>
        <xdr:cNvPr id="135" name="Imagem 83">
          <a:extLst>
            <a:ext uri="{FF2B5EF4-FFF2-40B4-BE49-F238E27FC236}">
              <a16:creationId xmlns:a16="http://schemas.microsoft.com/office/drawing/2014/main" id="{00000000-0008-0000-0400-000087000000}"/>
            </a:ext>
          </a:extLst>
        </xdr:cNvPr>
        <xdr:cNvPicPr/>
      </xdr:nvPicPr>
      <xdr:blipFill>
        <a:blip xmlns:r="http://schemas.openxmlformats.org/officeDocument/2006/relationships" r:embed="rId25" cstate="print"/>
        <a:stretch/>
      </xdr:blipFill>
      <xdr:spPr>
        <a:xfrm>
          <a:off x="20932560" y="3871440"/>
          <a:ext cx="523440" cy="555480"/>
        </a:xfrm>
        <a:prstGeom prst="rect">
          <a:avLst/>
        </a:prstGeom>
        <a:ln>
          <a:noFill/>
        </a:ln>
      </xdr:spPr>
    </xdr:pic>
    <xdr:clientData/>
  </xdr:twoCellAnchor>
  <xdr:twoCellAnchor editAs="oneCell">
    <xdr:from>
      <xdr:col>36</xdr:col>
      <xdr:colOff>62280</xdr:colOff>
      <xdr:row>19</xdr:row>
      <xdr:rowOff>52200</xdr:rowOff>
    </xdr:from>
    <xdr:to>
      <xdr:col>36</xdr:col>
      <xdr:colOff>566640</xdr:colOff>
      <xdr:row>22</xdr:row>
      <xdr:rowOff>26640</xdr:rowOff>
    </xdr:to>
    <xdr:pic>
      <xdr:nvPicPr>
        <xdr:cNvPr id="136" name="Imagem 84">
          <a:extLst>
            <a:ext uri="{FF2B5EF4-FFF2-40B4-BE49-F238E27FC236}">
              <a16:creationId xmlns:a16="http://schemas.microsoft.com/office/drawing/2014/main" id="{00000000-0008-0000-0400-000088000000}"/>
            </a:ext>
          </a:extLst>
        </xdr:cNvPr>
        <xdr:cNvPicPr/>
      </xdr:nvPicPr>
      <xdr:blipFill>
        <a:blip xmlns:r="http://schemas.openxmlformats.org/officeDocument/2006/relationships" r:embed="rId26" cstate="print"/>
        <a:stretch/>
      </xdr:blipFill>
      <xdr:spPr>
        <a:xfrm>
          <a:off x="22219200" y="3862080"/>
          <a:ext cx="504360" cy="545760"/>
        </a:xfrm>
        <a:prstGeom prst="rect">
          <a:avLst/>
        </a:prstGeom>
        <a:ln>
          <a:noFill/>
        </a:ln>
      </xdr:spPr>
    </xdr:pic>
    <xdr:clientData/>
  </xdr:twoCellAnchor>
  <xdr:twoCellAnchor editAs="oneCell">
    <xdr:from>
      <xdr:col>35</xdr:col>
      <xdr:colOff>70920</xdr:colOff>
      <xdr:row>19</xdr:row>
      <xdr:rowOff>52920</xdr:rowOff>
    </xdr:from>
    <xdr:to>
      <xdr:col>35</xdr:col>
      <xdr:colOff>594360</xdr:colOff>
      <xdr:row>22</xdr:row>
      <xdr:rowOff>56160</xdr:rowOff>
    </xdr:to>
    <xdr:pic>
      <xdr:nvPicPr>
        <xdr:cNvPr id="137" name="Imagem 85">
          <a:extLst>
            <a:ext uri="{FF2B5EF4-FFF2-40B4-BE49-F238E27FC236}">
              <a16:creationId xmlns:a16="http://schemas.microsoft.com/office/drawing/2014/main" id="{00000000-0008-0000-0400-000089000000}"/>
            </a:ext>
          </a:extLst>
        </xdr:cNvPr>
        <xdr:cNvPicPr/>
      </xdr:nvPicPr>
      <xdr:blipFill>
        <a:blip xmlns:r="http://schemas.openxmlformats.org/officeDocument/2006/relationships" r:embed="rId31" cstate="print"/>
        <a:stretch/>
      </xdr:blipFill>
      <xdr:spPr>
        <a:xfrm>
          <a:off x="21615480" y="3862800"/>
          <a:ext cx="523440" cy="574560"/>
        </a:xfrm>
        <a:prstGeom prst="rect">
          <a:avLst/>
        </a:prstGeom>
        <a:ln>
          <a:noFill/>
        </a:ln>
      </xdr:spPr>
    </xdr:pic>
    <xdr:clientData/>
  </xdr:twoCellAnchor>
  <xdr:twoCellAnchor editAs="oneCell">
    <xdr:from>
      <xdr:col>37</xdr:col>
      <xdr:colOff>45360</xdr:colOff>
      <xdr:row>19</xdr:row>
      <xdr:rowOff>0</xdr:rowOff>
    </xdr:from>
    <xdr:to>
      <xdr:col>37</xdr:col>
      <xdr:colOff>569160</xdr:colOff>
      <xdr:row>22</xdr:row>
      <xdr:rowOff>33840</xdr:rowOff>
    </xdr:to>
    <xdr:pic>
      <xdr:nvPicPr>
        <xdr:cNvPr id="138" name="Imagem 86">
          <a:extLst>
            <a:ext uri="{FF2B5EF4-FFF2-40B4-BE49-F238E27FC236}">
              <a16:creationId xmlns:a16="http://schemas.microsoft.com/office/drawing/2014/main" id="{00000000-0008-0000-0400-00008A000000}"/>
            </a:ext>
          </a:extLst>
        </xdr:cNvPr>
        <xdr:cNvPicPr/>
      </xdr:nvPicPr>
      <xdr:blipFill>
        <a:blip xmlns:r="http://schemas.openxmlformats.org/officeDocument/2006/relationships" r:embed="rId32" cstate="print"/>
        <a:stretch/>
      </xdr:blipFill>
      <xdr:spPr>
        <a:xfrm>
          <a:off x="22814280" y="3809880"/>
          <a:ext cx="523800" cy="605160"/>
        </a:xfrm>
        <a:prstGeom prst="rect">
          <a:avLst/>
        </a:prstGeom>
        <a:ln>
          <a:noFill/>
        </a:ln>
      </xdr:spPr>
    </xdr:pic>
    <xdr:clientData/>
  </xdr:twoCellAnchor>
  <xdr:twoCellAnchor editAs="oneCell">
    <xdr:from>
      <xdr:col>35</xdr:col>
      <xdr:colOff>17280</xdr:colOff>
      <xdr:row>26</xdr:row>
      <xdr:rowOff>68400</xdr:rowOff>
    </xdr:from>
    <xdr:to>
      <xdr:col>35</xdr:col>
      <xdr:colOff>540720</xdr:colOff>
      <xdr:row>29</xdr:row>
      <xdr:rowOff>61920</xdr:rowOff>
    </xdr:to>
    <xdr:pic>
      <xdr:nvPicPr>
        <xdr:cNvPr id="139" name="Imagem 87">
          <a:extLst>
            <a:ext uri="{FF2B5EF4-FFF2-40B4-BE49-F238E27FC236}">
              <a16:creationId xmlns:a16="http://schemas.microsoft.com/office/drawing/2014/main" id="{00000000-0008-0000-0400-00008B000000}"/>
            </a:ext>
          </a:extLst>
        </xdr:cNvPr>
        <xdr:cNvPicPr/>
      </xdr:nvPicPr>
      <xdr:blipFill>
        <a:blip xmlns:r="http://schemas.openxmlformats.org/officeDocument/2006/relationships" r:embed="rId30" cstate="print"/>
        <a:stretch/>
      </xdr:blipFill>
      <xdr:spPr>
        <a:xfrm>
          <a:off x="21561840" y="5211720"/>
          <a:ext cx="523440" cy="565200"/>
        </a:xfrm>
        <a:prstGeom prst="rect">
          <a:avLst/>
        </a:prstGeom>
        <a:ln>
          <a:noFill/>
        </a:ln>
      </xdr:spPr>
    </xdr:pic>
    <xdr:clientData/>
  </xdr:twoCellAnchor>
  <xdr:twoCellAnchor editAs="oneCell">
    <xdr:from>
      <xdr:col>34</xdr:col>
      <xdr:colOff>0</xdr:colOff>
      <xdr:row>26</xdr:row>
      <xdr:rowOff>85680</xdr:rowOff>
    </xdr:from>
    <xdr:to>
      <xdr:col>34</xdr:col>
      <xdr:colOff>523440</xdr:colOff>
      <xdr:row>29</xdr:row>
      <xdr:rowOff>79200</xdr:rowOff>
    </xdr:to>
    <xdr:pic>
      <xdr:nvPicPr>
        <xdr:cNvPr id="140" name="Imagem 88">
          <a:extLst>
            <a:ext uri="{FF2B5EF4-FFF2-40B4-BE49-F238E27FC236}">
              <a16:creationId xmlns:a16="http://schemas.microsoft.com/office/drawing/2014/main" id="{00000000-0008-0000-0400-00008C000000}"/>
            </a:ext>
          </a:extLst>
        </xdr:cNvPr>
        <xdr:cNvPicPr/>
      </xdr:nvPicPr>
      <xdr:blipFill>
        <a:blip xmlns:r="http://schemas.openxmlformats.org/officeDocument/2006/relationships" r:embed="rId34" cstate="print"/>
        <a:stretch/>
      </xdr:blipFill>
      <xdr:spPr>
        <a:xfrm>
          <a:off x="20932560" y="5229000"/>
          <a:ext cx="523440" cy="565200"/>
        </a:xfrm>
        <a:prstGeom prst="rect">
          <a:avLst/>
        </a:prstGeom>
        <a:ln>
          <a:noFill/>
        </a:ln>
      </xdr:spPr>
    </xdr:pic>
    <xdr:clientData/>
  </xdr:twoCellAnchor>
  <xdr:twoCellAnchor editAs="oneCell">
    <xdr:from>
      <xdr:col>36</xdr:col>
      <xdr:colOff>594360</xdr:colOff>
      <xdr:row>26</xdr:row>
      <xdr:rowOff>39960</xdr:rowOff>
    </xdr:from>
    <xdr:to>
      <xdr:col>37</xdr:col>
      <xdr:colOff>544680</xdr:colOff>
      <xdr:row>29</xdr:row>
      <xdr:rowOff>62280</xdr:rowOff>
    </xdr:to>
    <xdr:pic>
      <xdr:nvPicPr>
        <xdr:cNvPr id="141" name="Imagem 89">
          <a:extLst>
            <a:ext uri="{FF2B5EF4-FFF2-40B4-BE49-F238E27FC236}">
              <a16:creationId xmlns:a16="http://schemas.microsoft.com/office/drawing/2014/main" id="{00000000-0008-0000-0400-00008D000000}"/>
            </a:ext>
          </a:extLst>
        </xdr:cNvPr>
        <xdr:cNvPicPr/>
      </xdr:nvPicPr>
      <xdr:blipFill>
        <a:blip xmlns:r="http://schemas.openxmlformats.org/officeDocument/2006/relationships" r:embed="rId35" cstate="print"/>
        <a:stretch/>
      </xdr:blipFill>
      <xdr:spPr>
        <a:xfrm>
          <a:off x="22751280" y="5183280"/>
          <a:ext cx="562320" cy="594000"/>
        </a:xfrm>
        <a:prstGeom prst="rect">
          <a:avLst/>
        </a:prstGeom>
        <a:ln>
          <a:noFill/>
        </a:ln>
      </xdr:spPr>
    </xdr:pic>
    <xdr:clientData/>
  </xdr:twoCellAnchor>
  <xdr:twoCellAnchor editAs="oneCell">
    <xdr:from>
      <xdr:col>35</xdr:col>
      <xdr:colOff>585720</xdr:colOff>
      <xdr:row>26</xdr:row>
      <xdr:rowOff>51480</xdr:rowOff>
    </xdr:from>
    <xdr:to>
      <xdr:col>36</xdr:col>
      <xdr:colOff>526320</xdr:colOff>
      <xdr:row>29</xdr:row>
      <xdr:rowOff>54720</xdr:rowOff>
    </xdr:to>
    <xdr:pic>
      <xdr:nvPicPr>
        <xdr:cNvPr id="142" name="Imagem 90">
          <a:extLst>
            <a:ext uri="{FF2B5EF4-FFF2-40B4-BE49-F238E27FC236}">
              <a16:creationId xmlns:a16="http://schemas.microsoft.com/office/drawing/2014/main" id="{00000000-0008-0000-0400-00008E000000}"/>
            </a:ext>
          </a:extLst>
        </xdr:cNvPr>
        <xdr:cNvPicPr/>
      </xdr:nvPicPr>
      <xdr:blipFill>
        <a:blip xmlns:r="http://schemas.openxmlformats.org/officeDocument/2006/relationships" r:embed="rId45" cstate="print"/>
        <a:stretch/>
      </xdr:blipFill>
      <xdr:spPr>
        <a:xfrm>
          <a:off x="22130280" y="5194800"/>
          <a:ext cx="552960" cy="574920"/>
        </a:xfrm>
        <a:prstGeom prst="rect">
          <a:avLst/>
        </a:prstGeom>
        <a:ln>
          <a:noFill/>
        </a:ln>
      </xdr:spPr>
    </xdr:pic>
    <xdr:clientData/>
  </xdr:twoCellAnchor>
  <xdr:twoCellAnchor editAs="oneCell">
    <xdr:from>
      <xdr:col>37</xdr:col>
      <xdr:colOff>9000</xdr:colOff>
      <xdr:row>33</xdr:row>
      <xdr:rowOff>70920</xdr:rowOff>
    </xdr:from>
    <xdr:to>
      <xdr:col>37</xdr:col>
      <xdr:colOff>541800</xdr:colOff>
      <xdr:row>36</xdr:row>
      <xdr:rowOff>58320</xdr:rowOff>
    </xdr:to>
    <xdr:pic>
      <xdr:nvPicPr>
        <xdr:cNvPr id="143" name="Imagem 91">
          <a:extLst>
            <a:ext uri="{FF2B5EF4-FFF2-40B4-BE49-F238E27FC236}">
              <a16:creationId xmlns:a16="http://schemas.microsoft.com/office/drawing/2014/main" id="{00000000-0008-0000-0400-00008F000000}"/>
            </a:ext>
          </a:extLst>
        </xdr:cNvPr>
        <xdr:cNvPicPr/>
      </xdr:nvPicPr>
      <xdr:blipFill>
        <a:blip xmlns:r="http://schemas.openxmlformats.org/officeDocument/2006/relationships" r:embed="rId28" cstate="print"/>
        <a:stretch/>
      </xdr:blipFill>
      <xdr:spPr>
        <a:xfrm>
          <a:off x="22777920" y="6547680"/>
          <a:ext cx="532800" cy="559080"/>
        </a:xfrm>
        <a:prstGeom prst="rect">
          <a:avLst/>
        </a:prstGeom>
        <a:ln>
          <a:noFill/>
        </a:ln>
      </xdr:spPr>
    </xdr:pic>
    <xdr:clientData/>
  </xdr:twoCellAnchor>
  <xdr:twoCellAnchor editAs="oneCell">
    <xdr:from>
      <xdr:col>35</xdr:col>
      <xdr:colOff>9000</xdr:colOff>
      <xdr:row>33</xdr:row>
      <xdr:rowOff>70920</xdr:rowOff>
    </xdr:from>
    <xdr:to>
      <xdr:col>35</xdr:col>
      <xdr:colOff>532440</xdr:colOff>
      <xdr:row>36</xdr:row>
      <xdr:rowOff>74160</xdr:rowOff>
    </xdr:to>
    <xdr:pic>
      <xdr:nvPicPr>
        <xdr:cNvPr id="144" name="Imagem 92">
          <a:extLst>
            <a:ext uri="{FF2B5EF4-FFF2-40B4-BE49-F238E27FC236}">
              <a16:creationId xmlns:a16="http://schemas.microsoft.com/office/drawing/2014/main" id="{00000000-0008-0000-0400-000090000000}"/>
            </a:ext>
          </a:extLst>
        </xdr:cNvPr>
        <xdr:cNvPicPr/>
      </xdr:nvPicPr>
      <xdr:blipFill>
        <a:blip xmlns:r="http://schemas.openxmlformats.org/officeDocument/2006/relationships" r:embed="rId50" cstate="print"/>
        <a:stretch/>
      </xdr:blipFill>
      <xdr:spPr>
        <a:xfrm>
          <a:off x="21553560" y="6547680"/>
          <a:ext cx="523440" cy="574920"/>
        </a:xfrm>
        <a:prstGeom prst="rect">
          <a:avLst/>
        </a:prstGeom>
        <a:ln>
          <a:noFill/>
        </a:ln>
      </xdr:spPr>
    </xdr:pic>
    <xdr:clientData/>
  </xdr:twoCellAnchor>
  <xdr:twoCellAnchor editAs="oneCell">
    <xdr:from>
      <xdr:col>34</xdr:col>
      <xdr:colOff>9000</xdr:colOff>
      <xdr:row>33</xdr:row>
      <xdr:rowOff>70920</xdr:rowOff>
    </xdr:from>
    <xdr:to>
      <xdr:col>34</xdr:col>
      <xdr:colOff>589680</xdr:colOff>
      <xdr:row>36</xdr:row>
      <xdr:rowOff>58320</xdr:rowOff>
    </xdr:to>
    <xdr:pic>
      <xdr:nvPicPr>
        <xdr:cNvPr id="145" name="Imagem 93">
          <a:extLst>
            <a:ext uri="{FF2B5EF4-FFF2-40B4-BE49-F238E27FC236}">
              <a16:creationId xmlns:a16="http://schemas.microsoft.com/office/drawing/2014/main" id="{00000000-0008-0000-0400-000091000000}"/>
            </a:ext>
          </a:extLst>
        </xdr:cNvPr>
        <xdr:cNvPicPr/>
      </xdr:nvPicPr>
      <xdr:blipFill>
        <a:blip xmlns:r="http://schemas.openxmlformats.org/officeDocument/2006/relationships" r:embed="rId51" cstate="print"/>
        <a:stretch/>
      </xdr:blipFill>
      <xdr:spPr>
        <a:xfrm>
          <a:off x="20941560" y="6547680"/>
          <a:ext cx="580680" cy="559080"/>
        </a:xfrm>
        <a:prstGeom prst="rect">
          <a:avLst/>
        </a:prstGeom>
        <a:ln>
          <a:noFill/>
        </a:ln>
      </xdr:spPr>
    </xdr:pic>
    <xdr:clientData/>
  </xdr:twoCellAnchor>
  <xdr:twoCellAnchor editAs="oneCell">
    <xdr:from>
      <xdr:col>36</xdr:col>
      <xdr:colOff>9000</xdr:colOff>
      <xdr:row>33</xdr:row>
      <xdr:rowOff>70920</xdr:rowOff>
    </xdr:from>
    <xdr:to>
      <xdr:col>36</xdr:col>
      <xdr:colOff>551520</xdr:colOff>
      <xdr:row>36</xdr:row>
      <xdr:rowOff>48600</xdr:rowOff>
    </xdr:to>
    <xdr:pic>
      <xdr:nvPicPr>
        <xdr:cNvPr id="146" name="Imagem 94">
          <a:extLst>
            <a:ext uri="{FF2B5EF4-FFF2-40B4-BE49-F238E27FC236}">
              <a16:creationId xmlns:a16="http://schemas.microsoft.com/office/drawing/2014/main" id="{00000000-0008-0000-0400-000092000000}"/>
            </a:ext>
          </a:extLst>
        </xdr:cNvPr>
        <xdr:cNvPicPr/>
      </xdr:nvPicPr>
      <xdr:blipFill>
        <a:blip xmlns:r="http://schemas.openxmlformats.org/officeDocument/2006/relationships" r:embed="rId43" cstate="print"/>
        <a:stretch/>
      </xdr:blipFill>
      <xdr:spPr>
        <a:xfrm>
          <a:off x="22165920" y="6547680"/>
          <a:ext cx="542520" cy="549360"/>
        </a:xfrm>
        <a:prstGeom prst="rect">
          <a:avLst/>
        </a:prstGeom>
        <a:ln>
          <a:noFill/>
        </a:ln>
      </xdr:spPr>
    </xdr:pic>
    <xdr:clientData/>
  </xdr:twoCellAnchor>
  <xdr:twoCellAnchor editAs="oneCell">
    <xdr:from>
      <xdr:col>35</xdr:col>
      <xdr:colOff>0</xdr:colOff>
      <xdr:row>40</xdr:row>
      <xdr:rowOff>0</xdr:rowOff>
    </xdr:from>
    <xdr:to>
      <xdr:col>35</xdr:col>
      <xdr:colOff>523440</xdr:colOff>
      <xdr:row>42</xdr:row>
      <xdr:rowOff>163800</xdr:rowOff>
    </xdr:to>
    <xdr:pic>
      <xdr:nvPicPr>
        <xdr:cNvPr id="147" name="Imagem 95">
          <a:extLst>
            <a:ext uri="{FF2B5EF4-FFF2-40B4-BE49-F238E27FC236}">
              <a16:creationId xmlns:a16="http://schemas.microsoft.com/office/drawing/2014/main" id="{00000000-0008-0000-0400-000093000000}"/>
            </a:ext>
          </a:extLst>
        </xdr:cNvPr>
        <xdr:cNvPicPr/>
      </xdr:nvPicPr>
      <xdr:blipFill>
        <a:blip xmlns:r="http://schemas.openxmlformats.org/officeDocument/2006/relationships" r:embed="rId29" cstate="print"/>
        <a:stretch/>
      </xdr:blipFill>
      <xdr:spPr>
        <a:xfrm>
          <a:off x="21544560" y="7810200"/>
          <a:ext cx="523440" cy="545040"/>
        </a:xfrm>
        <a:prstGeom prst="rect">
          <a:avLst/>
        </a:prstGeom>
        <a:ln>
          <a:noFill/>
        </a:ln>
      </xdr:spPr>
    </xdr:pic>
    <xdr:clientData/>
  </xdr:twoCellAnchor>
  <xdr:twoCellAnchor editAs="oneCell">
    <xdr:from>
      <xdr:col>37</xdr:col>
      <xdr:colOff>0</xdr:colOff>
      <xdr:row>40</xdr:row>
      <xdr:rowOff>0</xdr:rowOff>
    </xdr:from>
    <xdr:to>
      <xdr:col>37</xdr:col>
      <xdr:colOff>532800</xdr:colOff>
      <xdr:row>42</xdr:row>
      <xdr:rowOff>173520</xdr:rowOff>
    </xdr:to>
    <xdr:pic>
      <xdr:nvPicPr>
        <xdr:cNvPr id="148" name="Imagem 96">
          <a:extLst>
            <a:ext uri="{FF2B5EF4-FFF2-40B4-BE49-F238E27FC236}">
              <a16:creationId xmlns:a16="http://schemas.microsoft.com/office/drawing/2014/main" id="{00000000-0008-0000-0400-000094000000}"/>
            </a:ext>
          </a:extLst>
        </xdr:cNvPr>
        <xdr:cNvPicPr/>
      </xdr:nvPicPr>
      <xdr:blipFill>
        <a:blip xmlns:r="http://schemas.openxmlformats.org/officeDocument/2006/relationships" r:embed="rId37" cstate="print"/>
        <a:stretch/>
      </xdr:blipFill>
      <xdr:spPr>
        <a:xfrm>
          <a:off x="22768920" y="7810200"/>
          <a:ext cx="532800" cy="554760"/>
        </a:xfrm>
        <a:prstGeom prst="rect">
          <a:avLst/>
        </a:prstGeom>
        <a:ln>
          <a:noFill/>
        </a:ln>
      </xdr:spPr>
    </xdr:pic>
    <xdr:clientData/>
  </xdr:twoCellAnchor>
  <xdr:twoCellAnchor editAs="oneCell">
    <xdr:from>
      <xdr:col>34</xdr:col>
      <xdr:colOff>0</xdr:colOff>
      <xdr:row>40</xdr:row>
      <xdr:rowOff>0</xdr:rowOff>
    </xdr:from>
    <xdr:to>
      <xdr:col>34</xdr:col>
      <xdr:colOff>551880</xdr:colOff>
      <xdr:row>43</xdr:row>
      <xdr:rowOff>22320</xdr:rowOff>
    </xdr:to>
    <xdr:pic>
      <xdr:nvPicPr>
        <xdr:cNvPr id="149" name="Imagem 97">
          <a:extLst>
            <a:ext uri="{FF2B5EF4-FFF2-40B4-BE49-F238E27FC236}">
              <a16:creationId xmlns:a16="http://schemas.microsoft.com/office/drawing/2014/main" id="{00000000-0008-0000-0400-000095000000}"/>
            </a:ext>
          </a:extLst>
        </xdr:cNvPr>
        <xdr:cNvPicPr/>
      </xdr:nvPicPr>
      <xdr:blipFill>
        <a:blip xmlns:r="http://schemas.openxmlformats.org/officeDocument/2006/relationships" r:embed="rId42" cstate="print"/>
        <a:stretch/>
      </xdr:blipFill>
      <xdr:spPr>
        <a:xfrm>
          <a:off x="20932560" y="7810200"/>
          <a:ext cx="551880" cy="594000"/>
        </a:xfrm>
        <a:prstGeom prst="rect">
          <a:avLst/>
        </a:prstGeom>
        <a:ln>
          <a:noFill/>
        </a:ln>
      </xdr:spPr>
    </xdr:pic>
    <xdr:clientData/>
  </xdr:twoCellAnchor>
  <xdr:twoCellAnchor editAs="oneCell">
    <xdr:from>
      <xdr:col>36</xdr:col>
      <xdr:colOff>0</xdr:colOff>
      <xdr:row>40</xdr:row>
      <xdr:rowOff>0</xdr:rowOff>
    </xdr:from>
    <xdr:to>
      <xdr:col>36</xdr:col>
      <xdr:colOff>523440</xdr:colOff>
      <xdr:row>43</xdr:row>
      <xdr:rowOff>12600</xdr:rowOff>
    </xdr:to>
    <xdr:pic>
      <xdr:nvPicPr>
        <xdr:cNvPr id="150" name="Imagem 98">
          <a:extLst>
            <a:ext uri="{FF2B5EF4-FFF2-40B4-BE49-F238E27FC236}">
              <a16:creationId xmlns:a16="http://schemas.microsoft.com/office/drawing/2014/main" id="{00000000-0008-0000-0400-000096000000}"/>
            </a:ext>
          </a:extLst>
        </xdr:cNvPr>
        <xdr:cNvPicPr/>
      </xdr:nvPicPr>
      <xdr:blipFill>
        <a:blip xmlns:r="http://schemas.openxmlformats.org/officeDocument/2006/relationships" r:embed="rId44" cstate="print"/>
        <a:stretch/>
      </xdr:blipFill>
      <xdr:spPr>
        <a:xfrm>
          <a:off x="22156920" y="7810200"/>
          <a:ext cx="523440" cy="584280"/>
        </a:xfrm>
        <a:prstGeom prst="rect">
          <a:avLst/>
        </a:prstGeom>
        <a:ln>
          <a:noFill/>
        </a:ln>
      </xdr:spPr>
    </xdr:pic>
    <xdr:clientData/>
  </xdr:twoCellAnchor>
  <xdr:twoCellAnchor editAs="oneCell">
    <xdr:from>
      <xdr:col>39</xdr:col>
      <xdr:colOff>0</xdr:colOff>
      <xdr:row>5</xdr:row>
      <xdr:rowOff>113400</xdr:rowOff>
    </xdr:from>
    <xdr:to>
      <xdr:col>39</xdr:col>
      <xdr:colOff>551880</xdr:colOff>
      <xdr:row>8</xdr:row>
      <xdr:rowOff>93960</xdr:rowOff>
    </xdr:to>
    <xdr:pic>
      <xdr:nvPicPr>
        <xdr:cNvPr id="151" name="Imagem 99">
          <a:extLst>
            <a:ext uri="{FF2B5EF4-FFF2-40B4-BE49-F238E27FC236}">
              <a16:creationId xmlns:a16="http://schemas.microsoft.com/office/drawing/2014/main" id="{00000000-0008-0000-0400-000097000000}"/>
            </a:ext>
          </a:extLst>
        </xdr:cNvPr>
        <xdr:cNvPicPr/>
      </xdr:nvPicPr>
      <xdr:blipFill>
        <a:blip xmlns:r="http://schemas.openxmlformats.org/officeDocument/2006/relationships" r:embed="rId5" cstate="print"/>
        <a:stretch/>
      </xdr:blipFill>
      <xdr:spPr>
        <a:xfrm>
          <a:off x="23993280" y="1065600"/>
          <a:ext cx="551880" cy="742680"/>
        </a:xfrm>
        <a:prstGeom prst="rect">
          <a:avLst/>
        </a:prstGeom>
        <a:ln>
          <a:noFill/>
        </a:ln>
      </xdr:spPr>
    </xdr:pic>
    <xdr:clientData/>
  </xdr:twoCellAnchor>
  <xdr:twoCellAnchor editAs="oneCell">
    <xdr:from>
      <xdr:col>41</xdr:col>
      <xdr:colOff>0</xdr:colOff>
      <xdr:row>5</xdr:row>
      <xdr:rowOff>96120</xdr:rowOff>
    </xdr:from>
    <xdr:to>
      <xdr:col>41</xdr:col>
      <xdr:colOff>542520</xdr:colOff>
      <xdr:row>8</xdr:row>
      <xdr:rowOff>81360</xdr:rowOff>
    </xdr:to>
    <xdr:pic>
      <xdr:nvPicPr>
        <xdr:cNvPr id="152" name="Imagem 100">
          <a:extLst>
            <a:ext uri="{FF2B5EF4-FFF2-40B4-BE49-F238E27FC236}">
              <a16:creationId xmlns:a16="http://schemas.microsoft.com/office/drawing/2014/main" id="{00000000-0008-0000-0400-000098000000}"/>
            </a:ext>
          </a:extLst>
        </xdr:cNvPr>
        <xdr:cNvPicPr/>
      </xdr:nvPicPr>
      <xdr:blipFill>
        <a:blip xmlns:r="http://schemas.openxmlformats.org/officeDocument/2006/relationships" r:embed="rId10" cstate="print"/>
        <a:stretch/>
      </xdr:blipFill>
      <xdr:spPr>
        <a:xfrm>
          <a:off x="25217640" y="1048320"/>
          <a:ext cx="542520" cy="747360"/>
        </a:xfrm>
        <a:prstGeom prst="rect">
          <a:avLst/>
        </a:prstGeom>
        <a:ln>
          <a:noFill/>
        </a:ln>
      </xdr:spPr>
    </xdr:pic>
    <xdr:clientData/>
  </xdr:twoCellAnchor>
  <xdr:twoCellAnchor editAs="oneCell">
    <xdr:from>
      <xdr:col>42</xdr:col>
      <xdr:colOff>0</xdr:colOff>
      <xdr:row>5</xdr:row>
      <xdr:rowOff>96120</xdr:rowOff>
    </xdr:from>
    <xdr:to>
      <xdr:col>42</xdr:col>
      <xdr:colOff>532800</xdr:colOff>
      <xdr:row>8</xdr:row>
      <xdr:rowOff>133560</xdr:rowOff>
    </xdr:to>
    <xdr:pic>
      <xdr:nvPicPr>
        <xdr:cNvPr id="153" name="Imagem 101">
          <a:extLst>
            <a:ext uri="{FF2B5EF4-FFF2-40B4-BE49-F238E27FC236}">
              <a16:creationId xmlns:a16="http://schemas.microsoft.com/office/drawing/2014/main" id="{00000000-0008-0000-0400-000099000000}"/>
            </a:ext>
          </a:extLst>
        </xdr:cNvPr>
        <xdr:cNvPicPr/>
      </xdr:nvPicPr>
      <xdr:blipFill>
        <a:blip xmlns:r="http://schemas.openxmlformats.org/officeDocument/2006/relationships" r:embed="rId19" cstate="print"/>
        <a:stretch/>
      </xdr:blipFill>
      <xdr:spPr>
        <a:xfrm>
          <a:off x="25829640" y="1048320"/>
          <a:ext cx="532800" cy="799560"/>
        </a:xfrm>
        <a:prstGeom prst="rect">
          <a:avLst/>
        </a:prstGeom>
        <a:ln>
          <a:noFill/>
        </a:ln>
      </xdr:spPr>
    </xdr:pic>
    <xdr:clientData/>
  </xdr:twoCellAnchor>
  <xdr:twoCellAnchor editAs="oneCell">
    <xdr:from>
      <xdr:col>40</xdr:col>
      <xdr:colOff>0</xdr:colOff>
      <xdr:row>5</xdr:row>
      <xdr:rowOff>130320</xdr:rowOff>
    </xdr:from>
    <xdr:to>
      <xdr:col>40</xdr:col>
      <xdr:colOff>551880</xdr:colOff>
      <xdr:row>8</xdr:row>
      <xdr:rowOff>120240</xdr:rowOff>
    </xdr:to>
    <xdr:pic>
      <xdr:nvPicPr>
        <xdr:cNvPr id="154" name="Imagem 102">
          <a:extLst>
            <a:ext uri="{FF2B5EF4-FFF2-40B4-BE49-F238E27FC236}">
              <a16:creationId xmlns:a16="http://schemas.microsoft.com/office/drawing/2014/main" id="{00000000-0008-0000-0400-00009A000000}"/>
            </a:ext>
          </a:extLst>
        </xdr:cNvPr>
        <xdr:cNvPicPr/>
      </xdr:nvPicPr>
      <xdr:blipFill>
        <a:blip xmlns:r="http://schemas.openxmlformats.org/officeDocument/2006/relationships" r:embed="rId24" cstate="print"/>
        <a:stretch/>
      </xdr:blipFill>
      <xdr:spPr>
        <a:xfrm>
          <a:off x="24605280" y="1082520"/>
          <a:ext cx="551880" cy="752040"/>
        </a:xfrm>
        <a:prstGeom prst="rect">
          <a:avLst/>
        </a:prstGeom>
        <a:ln>
          <a:noFill/>
        </a:ln>
      </xdr:spPr>
    </xdr:pic>
    <xdr:clientData/>
  </xdr:twoCellAnchor>
  <xdr:twoCellAnchor editAs="oneCell">
    <xdr:from>
      <xdr:col>42</xdr:col>
      <xdr:colOff>77040</xdr:colOff>
      <xdr:row>12</xdr:row>
      <xdr:rowOff>25560</xdr:rowOff>
    </xdr:from>
    <xdr:to>
      <xdr:col>42</xdr:col>
      <xdr:colOff>600480</xdr:colOff>
      <xdr:row>15</xdr:row>
      <xdr:rowOff>9720</xdr:rowOff>
    </xdr:to>
    <xdr:pic>
      <xdr:nvPicPr>
        <xdr:cNvPr id="155" name="Imagem 103">
          <a:extLst>
            <a:ext uri="{FF2B5EF4-FFF2-40B4-BE49-F238E27FC236}">
              <a16:creationId xmlns:a16="http://schemas.microsoft.com/office/drawing/2014/main" id="{00000000-0008-0000-0400-00009B000000}"/>
            </a:ext>
          </a:extLst>
        </xdr:cNvPr>
        <xdr:cNvPicPr/>
      </xdr:nvPicPr>
      <xdr:blipFill>
        <a:blip xmlns:r="http://schemas.openxmlformats.org/officeDocument/2006/relationships" r:embed="rId3" cstate="print"/>
        <a:stretch/>
      </xdr:blipFill>
      <xdr:spPr>
        <a:xfrm>
          <a:off x="25906680" y="2502000"/>
          <a:ext cx="523440" cy="555480"/>
        </a:xfrm>
        <a:prstGeom prst="rect">
          <a:avLst/>
        </a:prstGeom>
        <a:ln>
          <a:noFill/>
        </a:ln>
      </xdr:spPr>
    </xdr:pic>
    <xdr:clientData/>
  </xdr:twoCellAnchor>
  <xdr:twoCellAnchor editAs="oneCell">
    <xdr:from>
      <xdr:col>39</xdr:col>
      <xdr:colOff>0</xdr:colOff>
      <xdr:row>12</xdr:row>
      <xdr:rowOff>0</xdr:rowOff>
    </xdr:from>
    <xdr:to>
      <xdr:col>39</xdr:col>
      <xdr:colOff>514080</xdr:colOff>
      <xdr:row>14</xdr:row>
      <xdr:rowOff>173520</xdr:rowOff>
    </xdr:to>
    <xdr:pic>
      <xdr:nvPicPr>
        <xdr:cNvPr id="156" name="Imagem 104">
          <a:extLst>
            <a:ext uri="{FF2B5EF4-FFF2-40B4-BE49-F238E27FC236}">
              <a16:creationId xmlns:a16="http://schemas.microsoft.com/office/drawing/2014/main" id="{00000000-0008-0000-0400-00009C000000}"/>
            </a:ext>
          </a:extLst>
        </xdr:cNvPr>
        <xdr:cNvPicPr/>
      </xdr:nvPicPr>
      <xdr:blipFill>
        <a:blip xmlns:r="http://schemas.openxmlformats.org/officeDocument/2006/relationships" r:embed="rId4" cstate="print"/>
        <a:stretch/>
      </xdr:blipFill>
      <xdr:spPr>
        <a:xfrm>
          <a:off x="23993280" y="2476440"/>
          <a:ext cx="514080" cy="554400"/>
        </a:xfrm>
        <a:prstGeom prst="rect">
          <a:avLst/>
        </a:prstGeom>
        <a:ln>
          <a:noFill/>
        </a:ln>
      </xdr:spPr>
    </xdr:pic>
    <xdr:clientData/>
  </xdr:twoCellAnchor>
  <xdr:twoCellAnchor editAs="oneCell">
    <xdr:from>
      <xdr:col>40</xdr:col>
      <xdr:colOff>0</xdr:colOff>
      <xdr:row>12</xdr:row>
      <xdr:rowOff>0</xdr:rowOff>
    </xdr:from>
    <xdr:to>
      <xdr:col>40</xdr:col>
      <xdr:colOff>532800</xdr:colOff>
      <xdr:row>14</xdr:row>
      <xdr:rowOff>173520</xdr:rowOff>
    </xdr:to>
    <xdr:pic>
      <xdr:nvPicPr>
        <xdr:cNvPr id="157" name="Imagem 105">
          <a:extLst>
            <a:ext uri="{FF2B5EF4-FFF2-40B4-BE49-F238E27FC236}">
              <a16:creationId xmlns:a16="http://schemas.microsoft.com/office/drawing/2014/main" id="{00000000-0008-0000-0400-00009D000000}"/>
            </a:ext>
          </a:extLst>
        </xdr:cNvPr>
        <xdr:cNvPicPr/>
      </xdr:nvPicPr>
      <xdr:blipFill>
        <a:blip xmlns:r="http://schemas.openxmlformats.org/officeDocument/2006/relationships" r:embed="rId13" cstate="print"/>
        <a:stretch/>
      </xdr:blipFill>
      <xdr:spPr>
        <a:xfrm>
          <a:off x="24605280" y="2476440"/>
          <a:ext cx="532800" cy="554400"/>
        </a:xfrm>
        <a:prstGeom prst="rect">
          <a:avLst/>
        </a:prstGeom>
        <a:ln>
          <a:noFill/>
        </a:ln>
      </xdr:spPr>
    </xdr:pic>
    <xdr:clientData/>
  </xdr:twoCellAnchor>
  <xdr:twoCellAnchor editAs="oneCell">
    <xdr:from>
      <xdr:col>41</xdr:col>
      <xdr:colOff>0</xdr:colOff>
      <xdr:row>12</xdr:row>
      <xdr:rowOff>0</xdr:rowOff>
    </xdr:from>
    <xdr:to>
      <xdr:col>41</xdr:col>
      <xdr:colOff>523440</xdr:colOff>
      <xdr:row>15</xdr:row>
      <xdr:rowOff>12600</xdr:rowOff>
    </xdr:to>
    <xdr:pic>
      <xdr:nvPicPr>
        <xdr:cNvPr id="158" name="Imagem 106">
          <a:extLst>
            <a:ext uri="{FF2B5EF4-FFF2-40B4-BE49-F238E27FC236}">
              <a16:creationId xmlns:a16="http://schemas.microsoft.com/office/drawing/2014/main" id="{00000000-0008-0000-0400-00009E000000}"/>
            </a:ext>
          </a:extLst>
        </xdr:cNvPr>
        <xdr:cNvPicPr/>
      </xdr:nvPicPr>
      <xdr:blipFill>
        <a:blip xmlns:r="http://schemas.openxmlformats.org/officeDocument/2006/relationships" r:embed="rId17" cstate="print"/>
        <a:stretch/>
      </xdr:blipFill>
      <xdr:spPr>
        <a:xfrm>
          <a:off x="25217640" y="2476440"/>
          <a:ext cx="523440" cy="583920"/>
        </a:xfrm>
        <a:prstGeom prst="rect">
          <a:avLst/>
        </a:prstGeom>
        <a:ln>
          <a:noFill/>
        </a:ln>
      </xdr:spPr>
    </xdr:pic>
    <xdr:clientData/>
  </xdr:twoCellAnchor>
  <xdr:twoCellAnchor editAs="oneCell">
    <xdr:from>
      <xdr:col>41</xdr:col>
      <xdr:colOff>20880</xdr:colOff>
      <xdr:row>19</xdr:row>
      <xdr:rowOff>56160</xdr:rowOff>
    </xdr:from>
    <xdr:to>
      <xdr:col>41</xdr:col>
      <xdr:colOff>572760</xdr:colOff>
      <xdr:row>22</xdr:row>
      <xdr:rowOff>59400</xdr:rowOff>
    </xdr:to>
    <xdr:pic>
      <xdr:nvPicPr>
        <xdr:cNvPr id="159" name="Imagem 107">
          <a:extLst>
            <a:ext uri="{FF2B5EF4-FFF2-40B4-BE49-F238E27FC236}">
              <a16:creationId xmlns:a16="http://schemas.microsoft.com/office/drawing/2014/main" id="{00000000-0008-0000-0400-00009F000000}"/>
            </a:ext>
          </a:extLst>
        </xdr:cNvPr>
        <xdr:cNvPicPr/>
      </xdr:nvPicPr>
      <xdr:blipFill>
        <a:blip xmlns:r="http://schemas.openxmlformats.org/officeDocument/2006/relationships" r:embed="rId9" cstate="print"/>
        <a:stretch/>
      </xdr:blipFill>
      <xdr:spPr>
        <a:xfrm>
          <a:off x="25238520" y="3866040"/>
          <a:ext cx="551880" cy="574560"/>
        </a:xfrm>
        <a:prstGeom prst="rect">
          <a:avLst/>
        </a:prstGeom>
        <a:ln>
          <a:noFill/>
        </a:ln>
      </xdr:spPr>
    </xdr:pic>
    <xdr:clientData/>
  </xdr:twoCellAnchor>
  <xdr:twoCellAnchor editAs="oneCell">
    <xdr:from>
      <xdr:col>39</xdr:col>
      <xdr:colOff>0</xdr:colOff>
      <xdr:row>19</xdr:row>
      <xdr:rowOff>73440</xdr:rowOff>
    </xdr:from>
    <xdr:to>
      <xdr:col>39</xdr:col>
      <xdr:colOff>523440</xdr:colOff>
      <xdr:row>22</xdr:row>
      <xdr:rowOff>33840</xdr:rowOff>
    </xdr:to>
    <xdr:pic>
      <xdr:nvPicPr>
        <xdr:cNvPr id="160" name="Imagem 108">
          <a:extLst>
            <a:ext uri="{FF2B5EF4-FFF2-40B4-BE49-F238E27FC236}">
              <a16:creationId xmlns:a16="http://schemas.microsoft.com/office/drawing/2014/main" id="{00000000-0008-0000-0400-0000A0000000}"/>
            </a:ext>
          </a:extLst>
        </xdr:cNvPr>
        <xdr:cNvPicPr/>
      </xdr:nvPicPr>
      <xdr:blipFill>
        <a:blip xmlns:r="http://schemas.openxmlformats.org/officeDocument/2006/relationships" r:embed="rId11" cstate="print"/>
        <a:stretch/>
      </xdr:blipFill>
      <xdr:spPr>
        <a:xfrm>
          <a:off x="23993280" y="3883320"/>
          <a:ext cx="523440" cy="531720"/>
        </a:xfrm>
        <a:prstGeom prst="rect">
          <a:avLst/>
        </a:prstGeom>
        <a:ln>
          <a:noFill/>
        </a:ln>
      </xdr:spPr>
    </xdr:pic>
    <xdr:clientData/>
  </xdr:twoCellAnchor>
  <xdr:twoCellAnchor editAs="oneCell">
    <xdr:from>
      <xdr:col>41</xdr:col>
      <xdr:colOff>604800</xdr:colOff>
      <xdr:row>19</xdr:row>
      <xdr:rowOff>56160</xdr:rowOff>
    </xdr:from>
    <xdr:to>
      <xdr:col>42</xdr:col>
      <xdr:colOff>537840</xdr:colOff>
      <xdr:row>22</xdr:row>
      <xdr:rowOff>87840</xdr:rowOff>
    </xdr:to>
    <xdr:pic>
      <xdr:nvPicPr>
        <xdr:cNvPr id="161" name="Imagem 109">
          <a:extLst>
            <a:ext uri="{FF2B5EF4-FFF2-40B4-BE49-F238E27FC236}">
              <a16:creationId xmlns:a16="http://schemas.microsoft.com/office/drawing/2014/main" id="{00000000-0008-0000-0400-0000A1000000}"/>
            </a:ext>
          </a:extLst>
        </xdr:cNvPr>
        <xdr:cNvPicPr/>
      </xdr:nvPicPr>
      <xdr:blipFill>
        <a:blip xmlns:r="http://schemas.openxmlformats.org/officeDocument/2006/relationships" r:embed="rId15" cstate="print"/>
        <a:stretch/>
      </xdr:blipFill>
      <xdr:spPr>
        <a:xfrm>
          <a:off x="25822440" y="3866040"/>
          <a:ext cx="545040" cy="603000"/>
        </a:xfrm>
        <a:prstGeom prst="rect">
          <a:avLst/>
        </a:prstGeom>
        <a:ln>
          <a:noFill/>
        </a:ln>
      </xdr:spPr>
    </xdr:pic>
    <xdr:clientData/>
  </xdr:twoCellAnchor>
  <xdr:twoCellAnchor editAs="oneCell">
    <xdr:from>
      <xdr:col>40</xdr:col>
      <xdr:colOff>20880</xdr:colOff>
      <xdr:row>19</xdr:row>
      <xdr:rowOff>64800</xdr:rowOff>
    </xdr:from>
    <xdr:to>
      <xdr:col>40</xdr:col>
      <xdr:colOff>591840</xdr:colOff>
      <xdr:row>22</xdr:row>
      <xdr:rowOff>58320</xdr:rowOff>
    </xdr:to>
    <xdr:pic>
      <xdr:nvPicPr>
        <xdr:cNvPr id="162" name="Imagem 110">
          <a:extLst>
            <a:ext uri="{FF2B5EF4-FFF2-40B4-BE49-F238E27FC236}">
              <a16:creationId xmlns:a16="http://schemas.microsoft.com/office/drawing/2014/main" id="{00000000-0008-0000-0400-0000A2000000}"/>
            </a:ext>
          </a:extLst>
        </xdr:cNvPr>
        <xdr:cNvPicPr/>
      </xdr:nvPicPr>
      <xdr:blipFill>
        <a:blip xmlns:r="http://schemas.openxmlformats.org/officeDocument/2006/relationships" r:embed="rId16" cstate="print"/>
        <a:stretch/>
      </xdr:blipFill>
      <xdr:spPr>
        <a:xfrm>
          <a:off x="24626160" y="3874680"/>
          <a:ext cx="570960" cy="564840"/>
        </a:xfrm>
        <a:prstGeom prst="rect">
          <a:avLst/>
        </a:prstGeom>
        <a:ln>
          <a:noFill/>
        </a:ln>
      </xdr:spPr>
    </xdr:pic>
    <xdr:clientData/>
  </xdr:twoCellAnchor>
  <xdr:twoCellAnchor editAs="oneCell">
    <xdr:from>
      <xdr:col>42</xdr:col>
      <xdr:colOff>34200</xdr:colOff>
      <xdr:row>26</xdr:row>
      <xdr:rowOff>99000</xdr:rowOff>
    </xdr:from>
    <xdr:to>
      <xdr:col>42</xdr:col>
      <xdr:colOff>529200</xdr:colOff>
      <xdr:row>29</xdr:row>
      <xdr:rowOff>92520</xdr:rowOff>
    </xdr:to>
    <xdr:pic>
      <xdr:nvPicPr>
        <xdr:cNvPr id="163" name="Imagem 111">
          <a:extLst>
            <a:ext uri="{FF2B5EF4-FFF2-40B4-BE49-F238E27FC236}">
              <a16:creationId xmlns:a16="http://schemas.microsoft.com/office/drawing/2014/main" id="{00000000-0008-0000-0400-0000A3000000}"/>
            </a:ext>
          </a:extLst>
        </xdr:cNvPr>
        <xdr:cNvPicPr/>
      </xdr:nvPicPr>
      <xdr:blipFill>
        <a:blip xmlns:r="http://schemas.openxmlformats.org/officeDocument/2006/relationships" r:embed="rId1" cstate="print"/>
        <a:stretch/>
      </xdr:blipFill>
      <xdr:spPr>
        <a:xfrm>
          <a:off x="25863840" y="5242320"/>
          <a:ext cx="495000" cy="565200"/>
        </a:xfrm>
        <a:prstGeom prst="rect">
          <a:avLst/>
        </a:prstGeom>
        <a:ln>
          <a:noFill/>
        </a:ln>
      </xdr:spPr>
    </xdr:pic>
    <xdr:clientData/>
  </xdr:twoCellAnchor>
  <xdr:twoCellAnchor editAs="oneCell">
    <xdr:from>
      <xdr:col>39</xdr:col>
      <xdr:colOff>0</xdr:colOff>
      <xdr:row>26</xdr:row>
      <xdr:rowOff>56160</xdr:rowOff>
    </xdr:from>
    <xdr:to>
      <xdr:col>39</xdr:col>
      <xdr:colOff>544320</xdr:colOff>
      <xdr:row>29</xdr:row>
      <xdr:rowOff>59400</xdr:rowOff>
    </xdr:to>
    <xdr:pic>
      <xdr:nvPicPr>
        <xdr:cNvPr id="164" name="Imagem 112">
          <a:extLst>
            <a:ext uri="{FF2B5EF4-FFF2-40B4-BE49-F238E27FC236}">
              <a16:creationId xmlns:a16="http://schemas.microsoft.com/office/drawing/2014/main" id="{00000000-0008-0000-0400-0000A4000000}"/>
            </a:ext>
          </a:extLst>
        </xdr:cNvPr>
        <xdr:cNvPicPr/>
      </xdr:nvPicPr>
      <xdr:blipFill>
        <a:blip xmlns:r="http://schemas.openxmlformats.org/officeDocument/2006/relationships" r:embed="rId7" cstate="print"/>
        <a:stretch/>
      </xdr:blipFill>
      <xdr:spPr>
        <a:xfrm>
          <a:off x="23993280" y="5199480"/>
          <a:ext cx="544320" cy="574920"/>
        </a:xfrm>
        <a:prstGeom prst="rect">
          <a:avLst/>
        </a:prstGeom>
        <a:ln>
          <a:noFill/>
        </a:ln>
      </xdr:spPr>
    </xdr:pic>
    <xdr:clientData/>
  </xdr:twoCellAnchor>
  <xdr:twoCellAnchor editAs="oneCell">
    <xdr:from>
      <xdr:col>39</xdr:col>
      <xdr:colOff>575280</xdr:colOff>
      <xdr:row>26</xdr:row>
      <xdr:rowOff>56160</xdr:rowOff>
    </xdr:from>
    <xdr:to>
      <xdr:col>40</xdr:col>
      <xdr:colOff>517680</xdr:colOff>
      <xdr:row>29</xdr:row>
      <xdr:rowOff>68760</xdr:rowOff>
    </xdr:to>
    <xdr:pic>
      <xdr:nvPicPr>
        <xdr:cNvPr id="165" name="Imagem 113">
          <a:extLst>
            <a:ext uri="{FF2B5EF4-FFF2-40B4-BE49-F238E27FC236}">
              <a16:creationId xmlns:a16="http://schemas.microsoft.com/office/drawing/2014/main" id="{00000000-0008-0000-0400-0000A5000000}"/>
            </a:ext>
          </a:extLst>
        </xdr:cNvPr>
        <xdr:cNvPicPr/>
      </xdr:nvPicPr>
      <xdr:blipFill>
        <a:blip xmlns:r="http://schemas.openxmlformats.org/officeDocument/2006/relationships" r:embed="rId8" cstate="print"/>
        <a:stretch/>
      </xdr:blipFill>
      <xdr:spPr>
        <a:xfrm>
          <a:off x="24568560" y="5199480"/>
          <a:ext cx="554400" cy="584280"/>
        </a:xfrm>
        <a:prstGeom prst="rect">
          <a:avLst/>
        </a:prstGeom>
        <a:ln>
          <a:noFill/>
        </a:ln>
      </xdr:spPr>
    </xdr:pic>
    <xdr:clientData/>
  </xdr:twoCellAnchor>
  <xdr:twoCellAnchor editAs="oneCell">
    <xdr:from>
      <xdr:col>41</xdr:col>
      <xdr:colOff>8640</xdr:colOff>
      <xdr:row>26</xdr:row>
      <xdr:rowOff>64800</xdr:rowOff>
    </xdr:from>
    <xdr:to>
      <xdr:col>41</xdr:col>
      <xdr:colOff>543240</xdr:colOff>
      <xdr:row>29</xdr:row>
      <xdr:rowOff>58320</xdr:rowOff>
    </xdr:to>
    <xdr:pic>
      <xdr:nvPicPr>
        <xdr:cNvPr id="166" name="Imagem 114">
          <a:extLst>
            <a:ext uri="{FF2B5EF4-FFF2-40B4-BE49-F238E27FC236}">
              <a16:creationId xmlns:a16="http://schemas.microsoft.com/office/drawing/2014/main" id="{00000000-0008-0000-0400-0000A6000000}"/>
            </a:ext>
          </a:extLst>
        </xdr:cNvPr>
        <xdr:cNvPicPr/>
      </xdr:nvPicPr>
      <xdr:blipFill>
        <a:blip xmlns:r="http://schemas.openxmlformats.org/officeDocument/2006/relationships" r:embed="rId18" cstate="print"/>
        <a:stretch/>
      </xdr:blipFill>
      <xdr:spPr>
        <a:xfrm>
          <a:off x="25226280" y="5208120"/>
          <a:ext cx="534600" cy="565200"/>
        </a:xfrm>
        <a:prstGeom prst="rect">
          <a:avLst/>
        </a:prstGeom>
        <a:ln>
          <a:noFill/>
        </a:ln>
      </xdr:spPr>
    </xdr:pic>
    <xdr:clientData/>
  </xdr:twoCellAnchor>
  <xdr:twoCellAnchor editAs="oneCell">
    <xdr:from>
      <xdr:col>41</xdr:col>
      <xdr:colOff>42840</xdr:colOff>
      <xdr:row>33</xdr:row>
      <xdr:rowOff>34200</xdr:rowOff>
    </xdr:from>
    <xdr:to>
      <xdr:col>41</xdr:col>
      <xdr:colOff>558360</xdr:colOff>
      <xdr:row>36</xdr:row>
      <xdr:rowOff>18360</xdr:rowOff>
    </xdr:to>
    <xdr:pic>
      <xdr:nvPicPr>
        <xdr:cNvPr id="167" name="Imagem 115">
          <a:extLst>
            <a:ext uri="{FF2B5EF4-FFF2-40B4-BE49-F238E27FC236}">
              <a16:creationId xmlns:a16="http://schemas.microsoft.com/office/drawing/2014/main" id="{00000000-0008-0000-0400-0000A7000000}"/>
            </a:ext>
          </a:extLst>
        </xdr:cNvPr>
        <xdr:cNvPicPr/>
      </xdr:nvPicPr>
      <xdr:blipFill>
        <a:blip xmlns:r="http://schemas.openxmlformats.org/officeDocument/2006/relationships" r:embed="rId2" cstate="print"/>
        <a:stretch/>
      </xdr:blipFill>
      <xdr:spPr>
        <a:xfrm>
          <a:off x="25260480" y="6510960"/>
          <a:ext cx="515520" cy="555840"/>
        </a:xfrm>
        <a:prstGeom prst="rect">
          <a:avLst/>
        </a:prstGeom>
        <a:ln>
          <a:noFill/>
        </a:ln>
      </xdr:spPr>
    </xdr:pic>
    <xdr:clientData/>
  </xdr:twoCellAnchor>
  <xdr:twoCellAnchor editAs="oneCell">
    <xdr:from>
      <xdr:col>39</xdr:col>
      <xdr:colOff>0</xdr:colOff>
      <xdr:row>33</xdr:row>
      <xdr:rowOff>59760</xdr:rowOff>
    </xdr:from>
    <xdr:to>
      <xdr:col>39</xdr:col>
      <xdr:colOff>538920</xdr:colOff>
      <xdr:row>36</xdr:row>
      <xdr:rowOff>59400</xdr:rowOff>
    </xdr:to>
    <xdr:pic>
      <xdr:nvPicPr>
        <xdr:cNvPr id="168" name="Imagem 116">
          <a:extLst>
            <a:ext uri="{FF2B5EF4-FFF2-40B4-BE49-F238E27FC236}">
              <a16:creationId xmlns:a16="http://schemas.microsoft.com/office/drawing/2014/main" id="{00000000-0008-0000-0400-0000A8000000}"/>
            </a:ext>
          </a:extLst>
        </xdr:cNvPr>
        <xdr:cNvPicPr/>
      </xdr:nvPicPr>
      <xdr:blipFill>
        <a:blip xmlns:r="http://schemas.openxmlformats.org/officeDocument/2006/relationships" r:embed="rId6" cstate="print"/>
        <a:stretch/>
      </xdr:blipFill>
      <xdr:spPr>
        <a:xfrm>
          <a:off x="23993280" y="6536520"/>
          <a:ext cx="538920" cy="571320"/>
        </a:xfrm>
        <a:prstGeom prst="rect">
          <a:avLst/>
        </a:prstGeom>
        <a:ln>
          <a:noFill/>
        </a:ln>
      </xdr:spPr>
    </xdr:pic>
    <xdr:clientData/>
  </xdr:twoCellAnchor>
  <xdr:twoCellAnchor editAs="oneCell">
    <xdr:from>
      <xdr:col>42</xdr:col>
      <xdr:colOff>12240</xdr:colOff>
      <xdr:row>33</xdr:row>
      <xdr:rowOff>48240</xdr:rowOff>
    </xdr:from>
    <xdr:to>
      <xdr:col>42</xdr:col>
      <xdr:colOff>573840</xdr:colOff>
      <xdr:row>36</xdr:row>
      <xdr:rowOff>18000</xdr:rowOff>
    </xdr:to>
    <xdr:pic>
      <xdr:nvPicPr>
        <xdr:cNvPr id="169" name="Imagem 117">
          <a:extLst>
            <a:ext uri="{FF2B5EF4-FFF2-40B4-BE49-F238E27FC236}">
              <a16:creationId xmlns:a16="http://schemas.microsoft.com/office/drawing/2014/main" id="{00000000-0008-0000-0400-0000A9000000}"/>
            </a:ext>
          </a:extLst>
        </xdr:cNvPr>
        <xdr:cNvPicPr/>
      </xdr:nvPicPr>
      <xdr:blipFill>
        <a:blip xmlns:r="http://schemas.openxmlformats.org/officeDocument/2006/relationships" r:embed="rId20" cstate="print"/>
        <a:stretch/>
      </xdr:blipFill>
      <xdr:spPr>
        <a:xfrm>
          <a:off x="25841880" y="6525000"/>
          <a:ext cx="561600" cy="541440"/>
        </a:xfrm>
        <a:prstGeom prst="rect">
          <a:avLst/>
        </a:prstGeom>
        <a:ln>
          <a:noFill/>
        </a:ln>
      </xdr:spPr>
    </xdr:pic>
    <xdr:clientData/>
  </xdr:twoCellAnchor>
  <xdr:twoCellAnchor editAs="oneCell">
    <xdr:from>
      <xdr:col>40</xdr:col>
      <xdr:colOff>8640</xdr:colOff>
      <xdr:row>33</xdr:row>
      <xdr:rowOff>25560</xdr:rowOff>
    </xdr:from>
    <xdr:to>
      <xdr:col>40</xdr:col>
      <xdr:colOff>532080</xdr:colOff>
      <xdr:row>36</xdr:row>
      <xdr:rowOff>47880</xdr:rowOff>
    </xdr:to>
    <xdr:pic>
      <xdr:nvPicPr>
        <xdr:cNvPr id="170" name="Imagem 118">
          <a:extLst>
            <a:ext uri="{FF2B5EF4-FFF2-40B4-BE49-F238E27FC236}">
              <a16:creationId xmlns:a16="http://schemas.microsoft.com/office/drawing/2014/main" id="{00000000-0008-0000-0400-0000AA000000}"/>
            </a:ext>
          </a:extLst>
        </xdr:cNvPr>
        <xdr:cNvPicPr/>
      </xdr:nvPicPr>
      <xdr:blipFill>
        <a:blip xmlns:r="http://schemas.openxmlformats.org/officeDocument/2006/relationships" r:embed="rId21" cstate="print"/>
        <a:stretch/>
      </xdr:blipFill>
      <xdr:spPr>
        <a:xfrm>
          <a:off x="24613920" y="6502320"/>
          <a:ext cx="523440" cy="594000"/>
        </a:xfrm>
        <a:prstGeom prst="rect">
          <a:avLst/>
        </a:prstGeom>
        <a:ln>
          <a:noFill/>
        </a:ln>
      </xdr:spPr>
    </xdr:pic>
    <xdr:clientData/>
  </xdr:twoCellAnchor>
  <xdr:twoCellAnchor editAs="oneCell">
    <xdr:from>
      <xdr:col>39</xdr:col>
      <xdr:colOff>16200</xdr:colOff>
      <xdr:row>40</xdr:row>
      <xdr:rowOff>81360</xdr:rowOff>
    </xdr:from>
    <xdr:to>
      <xdr:col>39</xdr:col>
      <xdr:colOff>568080</xdr:colOff>
      <xdr:row>43</xdr:row>
      <xdr:rowOff>84600</xdr:rowOff>
    </xdr:to>
    <xdr:pic>
      <xdr:nvPicPr>
        <xdr:cNvPr id="171" name="Imagem 119">
          <a:extLst>
            <a:ext uri="{FF2B5EF4-FFF2-40B4-BE49-F238E27FC236}">
              <a16:creationId xmlns:a16="http://schemas.microsoft.com/office/drawing/2014/main" id="{00000000-0008-0000-0400-0000AB000000}"/>
            </a:ext>
          </a:extLst>
        </xdr:cNvPr>
        <xdr:cNvPicPr/>
      </xdr:nvPicPr>
      <xdr:blipFill>
        <a:blip xmlns:r="http://schemas.openxmlformats.org/officeDocument/2006/relationships" r:embed="rId12" cstate="print"/>
        <a:stretch/>
      </xdr:blipFill>
      <xdr:spPr>
        <a:xfrm>
          <a:off x="24009480" y="7891560"/>
          <a:ext cx="551880" cy="574920"/>
        </a:xfrm>
        <a:prstGeom prst="rect">
          <a:avLst/>
        </a:prstGeom>
        <a:ln>
          <a:noFill/>
        </a:ln>
      </xdr:spPr>
    </xdr:pic>
    <xdr:clientData/>
  </xdr:twoCellAnchor>
  <xdr:twoCellAnchor editAs="oneCell">
    <xdr:from>
      <xdr:col>41</xdr:col>
      <xdr:colOff>67320</xdr:colOff>
      <xdr:row>40</xdr:row>
      <xdr:rowOff>64080</xdr:rowOff>
    </xdr:from>
    <xdr:to>
      <xdr:col>41</xdr:col>
      <xdr:colOff>590760</xdr:colOff>
      <xdr:row>43</xdr:row>
      <xdr:rowOff>67320</xdr:rowOff>
    </xdr:to>
    <xdr:pic>
      <xdr:nvPicPr>
        <xdr:cNvPr id="172" name="Imagem 120">
          <a:extLst>
            <a:ext uri="{FF2B5EF4-FFF2-40B4-BE49-F238E27FC236}">
              <a16:creationId xmlns:a16="http://schemas.microsoft.com/office/drawing/2014/main" id="{00000000-0008-0000-0400-0000AC000000}"/>
            </a:ext>
          </a:extLst>
        </xdr:cNvPr>
        <xdr:cNvPicPr/>
      </xdr:nvPicPr>
      <xdr:blipFill>
        <a:blip xmlns:r="http://schemas.openxmlformats.org/officeDocument/2006/relationships" r:embed="rId14" cstate="print"/>
        <a:stretch/>
      </xdr:blipFill>
      <xdr:spPr>
        <a:xfrm>
          <a:off x="25284960" y="7874280"/>
          <a:ext cx="523440" cy="574920"/>
        </a:xfrm>
        <a:prstGeom prst="rect">
          <a:avLst/>
        </a:prstGeom>
        <a:ln>
          <a:noFill/>
        </a:ln>
      </xdr:spPr>
    </xdr:pic>
    <xdr:clientData/>
  </xdr:twoCellAnchor>
  <xdr:twoCellAnchor editAs="oneCell">
    <xdr:from>
      <xdr:col>40</xdr:col>
      <xdr:colOff>7560</xdr:colOff>
      <xdr:row>40</xdr:row>
      <xdr:rowOff>64080</xdr:rowOff>
    </xdr:from>
    <xdr:to>
      <xdr:col>40</xdr:col>
      <xdr:colOff>569160</xdr:colOff>
      <xdr:row>43</xdr:row>
      <xdr:rowOff>86400</xdr:rowOff>
    </xdr:to>
    <xdr:pic>
      <xdr:nvPicPr>
        <xdr:cNvPr id="173" name="Imagem 121">
          <a:extLst>
            <a:ext uri="{FF2B5EF4-FFF2-40B4-BE49-F238E27FC236}">
              <a16:creationId xmlns:a16="http://schemas.microsoft.com/office/drawing/2014/main" id="{00000000-0008-0000-0400-0000AD000000}"/>
            </a:ext>
          </a:extLst>
        </xdr:cNvPr>
        <xdr:cNvPicPr/>
      </xdr:nvPicPr>
      <xdr:blipFill>
        <a:blip xmlns:r="http://schemas.openxmlformats.org/officeDocument/2006/relationships" r:embed="rId22" cstate="print"/>
        <a:stretch/>
      </xdr:blipFill>
      <xdr:spPr>
        <a:xfrm>
          <a:off x="24612840" y="7874280"/>
          <a:ext cx="561600" cy="594000"/>
        </a:xfrm>
        <a:prstGeom prst="rect">
          <a:avLst/>
        </a:prstGeom>
        <a:ln>
          <a:noFill/>
        </a:ln>
      </xdr:spPr>
    </xdr:pic>
    <xdr:clientData/>
  </xdr:twoCellAnchor>
  <xdr:twoCellAnchor editAs="oneCell">
    <xdr:from>
      <xdr:col>42</xdr:col>
      <xdr:colOff>7560</xdr:colOff>
      <xdr:row>40</xdr:row>
      <xdr:rowOff>64080</xdr:rowOff>
    </xdr:from>
    <xdr:to>
      <xdr:col>42</xdr:col>
      <xdr:colOff>559440</xdr:colOff>
      <xdr:row>43</xdr:row>
      <xdr:rowOff>67320</xdr:rowOff>
    </xdr:to>
    <xdr:pic>
      <xdr:nvPicPr>
        <xdr:cNvPr id="174" name="Imagem 122">
          <a:extLst>
            <a:ext uri="{FF2B5EF4-FFF2-40B4-BE49-F238E27FC236}">
              <a16:creationId xmlns:a16="http://schemas.microsoft.com/office/drawing/2014/main" id="{00000000-0008-0000-0400-0000AE000000}"/>
            </a:ext>
          </a:extLst>
        </xdr:cNvPr>
        <xdr:cNvPicPr/>
      </xdr:nvPicPr>
      <xdr:blipFill>
        <a:blip xmlns:r="http://schemas.openxmlformats.org/officeDocument/2006/relationships" r:embed="rId23" cstate="print"/>
        <a:stretch/>
      </xdr:blipFill>
      <xdr:spPr>
        <a:xfrm>
          <a:off x="25837200" y="7874280"/>
          <a:ext cx="551880" cy="574920"/>
        </a:xfrm>
        <a:prstGeom prst="rect">
          <a:avLst/>
        </a:prstGeom>
        <a:ln>
          <a:noFill/>
        </a:ln>
      </xdr:spPr>
    </xdr:pic>
    <xdr:clientData/>
  </xdr:twoCellAnchor>
  <xdr:twoCellAnchor editAs="oneCell">
    <xdr:from>
      <xdr:col>19</xdr:col>
      <xdr:colOff>145800</xdr:colOff>
      <xdr:row>3</xdr:row>
      <xdr:rowOff>19800</xdr:rowOff>
    </xdr:from>
    <xdr:to>
      <xdr:col>20</xdr:col>
      <xdr:colOff>28800</xdr:colOff>
      <xdr:row>6</xdr:row>
      <xdr:rowOff>13320</xdr:rowOff>
    </xdr:to>
    <xdr:pic>
      <xdr:nvPicPr>
        <xdr:cNvPr id="175" name="Imagem 123">
          <a:extLst>
            <a:ext uri="{FF2B5EF4-FFF2-40B4-BE49-F238E27FC236}">
              <a16:creationId xmlns:a16="http://schemas.microsoft.com/office/drawing/2014/main" id="{00000000-0008-0000-0400-0000AF000000}"/>
            </a:ext>
          </a:extLst>
        </xdr:cNvPr>
        <xdr:cNvPicPr/>
      </xdr:nvPicPr>
      <xdr:blipFill>
        <a:blip xmlns:r="http://schemas.openxmlformats.org/officeDocument/2006/relationships" r:embed="rId1" cstate="print"/>
        <a:stretch/>
      </xdr:blipFill>
      <xdr:spPr>
        <a:xfrm>
          <a:off x="11896200" y="591120"/>
          <a:ext cx="495360" cy="565200"/>
        </a:xfrm>
        <a:prstGeom prst="rect">
          <a:avLst/>
        </a:prstGeom>
        <a:ln>
          <a:noFill/>
        </a:ln>
      </xdr:spPr>
    </xdr:pic>
    <xdr:clientData/>
  </xdr:twoCellAnchor>
  <xdr:twoCellAnchor editAs="oneCell">
    <xdr:from>
      <xdr:col>22</xdr:col>
      <xdr:colOff>137520</xdr:colOff>
      <xdr:row>3</xdr:row>
      <xdr:rowOff>11160</xdr:rowOff>
    </xdr:from>
    <xdr:to>
      <xdr:col>23</xdr:col>
      <xdr:colOff>43560</xdr:colOff>
      <xdr:row>6</xdr:row>
      <xdr:rowOff>2880</xdr:rowOff>
    </xdr:to>
    <xdr:pic>
      <xdr:nvPicPr>
        <xdr:cNvPr id="176" name="Imagem 124">
          <a:extLst>
            <a:ext uri="{FF2B5EF4-FFF2-40B4-BE49-F238E27FC236}">
              <a16:creationId xmlns:a16="http://schemas.microsoft.com/office/drawing/2014/main" id="{00000000-0008-0000-0400-0000B0000000}"/>
            </a:ext>
          </a:extLst>
        </xdr:cNvPr>
        <xdr:cNvPicPr/>
      </xdr:nvPicPr>
      <xdr:blipFill>
        <a:blip xmlns:r="http://schemas.openxmlformats.org/officeDocument/2006/relationships" r:embed="rId2" cstate="print"/>
        <a:stretch/>
      </xdr:blipFill>
      <xdr:spPr>
        <a:xfrm>
          <a:off x="13724280" y="582480"/>
          <a:ext cx="518400" cy="563400"/>
        </a:xfrm>
        <a:prstGeom prst="rect">
          <a:avLst/>
        </a:prstGeom>
        <a:ln>
          <a:noFill/>
        </a:ln>
      </xdr:spPr>
    </xdr:pic>
    <xdr:clientData/>
  </xdr:twoCellAnchor>
  <xdr:twoCellAnchor editAs="oneCell">
    <xdr:from>
      <xdr:col>11</xdr:col>
      <xdr:colOff>111600</xdr:colOff>
      <xdr:row>3</xdr:row>
      <xdr:rowOff>2520</xdr:rowOff>
    </xdr:from>
    <xdr:to>
      <xdr:col>12</xdr:col>
      <xdr:colOff>23040</xdr:colOff>
      <xdr:row>5</xdr:row>
      <xdr:rowOff>171360</xdr:rowOff>
    </xdr:to>
    <xdr:pic>
      <xdr:nvPicPr>
        <xdr:cNvPr id="177" name="Imagem 125">
          <a:extLst>
            <a:ext uri="{FF2B5EF4-FFF2-40B4-BE49-F238E27FC236}">
              <a16:creationId xmlns:a16="http://schemas.microsoft.com/office/drawing/2014/main" id="{00000000-0008-0000-0400-0000B1000000}"/>
            </a:ext>
          </a:extLst>
        </xdr:cNvPr>
        <xdr:cNvPicPr/>
      </xdr:nvPicPr>
      <xdr:blipFill>
        <a:blip xmlns:r="http://schemas.openxmlformats.org/officeDocument/2006/relationships" r:embed="rId3" cstate="print"/>
        <a:stretch/>
      </xdr:blipFill>
      <xdr:spPr>
        <a:xfrm>
          <a:off x="6964920" y="573840"/>
          <a:ext cx="523800" cy="549720"/>
        </a:xfrm>
        <a:prstGeom prst="rect">
          <a:avLst/>
        </a:prstGeom>
        <a:ln>
          <a:noFill/>
        </a:ln>
      </xdr:spPr>
    </xdr:pic>
    <xdr:clientData/>
  </xdr:twoCellAnchor>
  <xdr:twoCellAnchor editAs="oneCell">
    <xdr:from>
      <xdr:col>8</xdr:col>
      <xdr:colOff>34560</xdr:colOff>
      <xdr:row>2</xdr:row>
      <xdr:rowOff>161640</xdr:rowOff>
    </xdr:from>
    <xdr:to>
      <xdr:col>8</xdr:col>
      <xdr:colOff>548640</xdr:colOff>
      <xdr:row>5</xdr:row>
      <xdr:rowOff>150120</xdr:rowOff>
    </xdr:to>
    <xdr:pic>
      <xdr:nvPicPr>
        <xdr:cNvPr id="178" name="Imagem 126">
          <a:extLst>
            <a:ext uri="{FF2B5EF4-FFF2-40B4-BE49-F238E27FC236}">
              <a16:creationId xmlns:a16="http://schemas.microsoft.com/office/drawing/2014/main" id="{00000000-0008-0000-0400-0000B2000000}"/>
            </a:ext>
          </a:extLst>
        </xdr:cNvPr>
        <xdr:cNvPicPr/>
      </xdr:nvPicPr>
      <xdr:blipFill>
        <a:blip xmlns:r="http://schemas.openxmlformats.org/officeDocument/2006/relationships" r:embed="rId4" cstate="print"/>
        <a:stretch/>
      </xdr:blipFill>
      <xdr:spPr>
        <a:xfrm>
          <a:off x="5015880" y="542520"/>
          <a:ext cx="514080" cy="559800"/>
        </a:xfrm>
        <a:prstGeom prst="rect">
          <a:avLst/>
        </a:prstGeom>
        <a:ln>
          <a:noFill/>
        </a:ln>
      </xdr:spPr>
    </xdr:pic>
    <xdr:clientData/>
  </xdr:twoCellAnchor>
  <xdr:twoCellAnchor editAs="oneCell">
    <xdr:from>
      <xdr:col>4</xdr:col>
      <xdr:colOff>23040</xdr:colOff>
      <xdr:row>3</xdr:row>
      <xdr:rowOff>40320</xdr:rowOff>
    </xdr:from>
    <xdr:to>
      <xdr:col>4</xdr:col>
      <xdr:colOff>574920</xdr:colOff>
      <xdr:row>6</xdr:row>
      <xdr:rowOff>24480</xdr:rowOff>
    </xdr:to>
    <xdr:pic>
      <xdr:nvPicPr>
        <xdr:cNvPr id="179" name="Imagem 127">
          <a:extLst>
            <a:ext uri="{FF2B5EF4-FFF2-40B4-BE49-F238E27FC236}">
              <a16:creationId xmlns:a16="http://schemas.microsoft.com/office/drawing/2014/main" id="{00000000-0008-0000-0400-0000B3000000}"/>
            </a:ext>
          </a:extLst>
        </xdr:cNvPr>
        <xdr:cNvPicPr/>
      </xdr:nvPicPr>
      <xdr:blipFill>
        <a:blip xmlns:r="http://schemas.openxmlformats.org/officeDocument/2006/relationships" r:embed="rId5" cstate="print"/>
        <a:stretch/>
      </xdr:blipFill>
      <xdr:spPr>
        <a:xfrm>
          <a:off x="2494440" y="611640"/>
          <a:ext cx="551880" cy="555840"/>
        </a:xfrm>
        <a:prstGeom prst="rect">
          <a:avLst/>
        </a:prstGeom>
        <a:ln>
          <a:noFill/>
        </a:ln>
      </xdr:spPr>
    </xdr:pic>
    <xdr:clientData/>
  </xdr:twoCellAnchor>
  <xdr:twoCellAnchor editAs="oneCell">
    <xdr:from>
      <xdr:col>20</xdr:col>
      <xdr:colOff>94680</xdr:colOff>
      <xdr:row>3</xdr:row>
      <xdr:rowOff>36720</xdr:rowOff>
    </xdr:from>
    <xdr:to>
      <xdr:col>21</xdr:col>
      <xdr:colOff>21960</xdr:colOff>
      <xdr:row>6</xdr:row>
      <xdr:rowOff>36360</xdr:rowOff>
    </xdr:to>
    <xdr:pic>
      <xdr:nvPicPr>
        <xdr:cNvPr id="180" name="Imagem 128">
          <a:extLst>
            <a:ext uri="{FF2B5EF4-FFF2-40B4-BE49-F238E27FC236}">
              <a16:creationId xmlns:a16="http://schemas.microsoft.com/office/drawing/2014/main" id="{00000000-0008-0000-0400-0000B4000000}"/>
            </a:ext>
          </a:extLst>
        </xdr:cNvPr>
        <xdr:cNvPicPr/>
      </xdr:nvPicPr>
      <xdr:blipFill>
        <a:blip xmlns:r="http://schemas.openxmlformats.org/officeDocument/2006/relationships" r:embed="rId6" cstate="print"/>
        <a:stretch/>
      </xdr:blipFill>
      <xdr:spPr>
        <a:xfrm>
          <a:off x="12457440" y="608040"/>
          <a:ext cx="539280" cy="571320"/>
        </a:xfrm>
        <a:prstGeom prst="rect">
          <a:avLst/>
        </a:prstGeom>
        <a:ln>
          <a:noFill/>
        </a:ln>
      </xdr:spPr>
    </xdr:pic>
    <xdr:clientData/>
  </xdr:twoCellAnchor>
  <xdr:twoCellAnchor editAs="oneCell">
    <xdr:from>
      <xdr:col>16</xdr:col>
      <xdr:colOff>111600</xdr:colOff>
      <xdr:row>2</xdr:row>
      <xdr:rowOff>161640</xdr:rowOff>
    </xdr:from>
    <xdr:to>
      <xdr:col>17</xdr:col>
      <xdr:colOff>46080</xdr:colOff>
      <xdr:row>5</xdr:row>
      <xdr:rowOff>164880</xdr:rowOff>
    </xdr:to>
    <xdr:pic>
      <xdr:nvPicPr>
        <xdr:cNvPr id="181" name="Imagem 129">
          <a:extLst>
            <a:ext uri="{FF2B5EF4-FFF2-40B4-BE49-F238E27FC236}">
              <a16:creationId xmlns:a16="http://schemas.microsoft.com/office/drawing/2014/main" id="{00000000-0008-0000-0400-0000B5000000}"/>
            </a:ext>
          </a:extLst>
        </xdr:cNvPr>
        <xdr:cNvPicPr/>
      </xdr:nvPicPr>
      <xdr:blipFill>
        <a:blip xmlns:r="http://schemas.openxmlformats.org/officeDocument/2006/relationships" r:embed="rId7" cstate="print"/>
        <a:stretch/>
      </xdr:blipFill>
      <xdr:spPr>
        <a:xfrm>
          <a:off x="10025640" y="542520"/>
          <a:ext cx="546480" cy="574560"/>
        </a:xfrm>
        <a:prstGeom prst="rect">
          <a:avLst/>
        </a:prstGeom>
        <a:ln>
          <a:noFill/>
        </a:ln>
      </xdr:spPr>
    </xdr:pic>
    <xdr:clientData/>
  </xdr:twoCellAnchor>
  <xdr:twoCellAnchor editAs="oneCell">
    <xdr:from>
      <xdr:col>17</xdr:col>
      <xdr:colOff>77400</xdr:colOff>
      <xdr:row>2</xdr:row>
      <xdr:rowOff>161640</xdr:rowOff>
    </xdr:from>
    <xdr:to>
      <xdr:col>18</xdr:col>
      <xdr:colOff>17640</xdr:colOff>
      <xdr:row>5</xdr:row>
      <xdr:rowOff>174240</xdr:rowOff>
    </xdr:to>
    <xdr:pic>
      <xdr:nvPicPr>
        <xdr:cNvPr id="182" name="Imagem 130">
          <a:extLst>
            <a:ext uri="{FF2B5EF4-FFF2-40B4-BE49-F238E27FC236}">
              <a16:creationId xmlns:a16="http://schemas.microsoft.com/office/drawing/2014/main" id="{00000000-0008-0000-0400-0000B6000000}"/>
            </a:ext>
          </a:extLst>
        </xdr:cNvPr>
        <xdr:cNvPicPr/>
      </xdr:nvPicPr>
      <xdr:blipFill>
        <a:blip xmlns:r="http://schemas.openxmlformats.org/officeDocument/2006/relationships" r:embed="rId8" cstate="print"/>
        <a:stretch/>
      </xdr:blipFill>
      <xdr:spPr>
        <a:xfrm>
          <a:off x="10603440" y="542520"/>
          <a:ext cx="552600" cy="583920"/>
        </a:xfrm>
        <a:prstGeom prst="rect">
          <a:avLst/>
        </a:prstGeom>
        <a:ln>
          <a:noFill/>
        </a:ln>
      </xdr:spPr>
    </xdr:pic>
    <xdr:clientData/>
  </xdr:twoCellAnchor>
  <xdr:twoCellAnchor editAs="oneCell">
    <xdr:from>
      <xdr:col>14</xdr:col>
      <xdr:colOff>60480</xdr:colOff>
      <xdr:row>2</xdr:row>
      <xdr:rowOff>161640</xdr:rowOff>
    </xdr:from>
    <xdr:to>
      <xdr:col>15</xdr:col>
      <xdr:colOff>720</xdr:colOff>
      <xdr:row>5</xdr:row>
      <xdr:rowOff>164880</xdr:rowOff>
    </xdr:to>
    <xdr:pic>
      <xdr:nvPicPr>
        <xdr:cNvPr id="183" name="Imagem 131">
          <a:extLst>
            <a:ext uri="{FF2B5EF4-FFF2-40B4-BE49-F238E27FC236}">
              <a16:creationId xmlns:a16="http://schemas.microsoft.com/office/drawing/2014/main" id="{00000000-0008-0000-0400-0000B7000000}"/>
            </a:ext>
          </a:extLst>
        </xdr:cNvPr>
        <xdr:cNvPicPr/>
      </xdr:nvPicPr>
      <xdr:blipFill>
        <a:blip xmlns:r="http://schemas.openxmlformats.org/officeDocument/2006/relationships" r:embed="rId9" cstate="print"/>
        <a:stretch/>
      </xdr:blipFill>
      <xdr:spPr>
        <a:xfrm>
          <a:off x="8750160" y="542520"/>
          <a:ext cx="552600" cy="574560"/>
        </a:xfrm>
        <a:prstGeom prst="rect">
          <a:avLst/>
        </a:prstGeom>
        <a:ln>
          <a:noFill/>
        </a:ln>
      </xdr:spPr>
    </xdr:pic>
    <xdr:clientData/>
  </xdr:twoCellAnchor>
  <xdr:twoCellAnchor editAs="oneCell">
    <xdr:from>
      <xdr:col>6</xdr:col>
      <xdr:colOff>34560</xdr:colOff>
      <xdr:row>2</xdr:row>
      <xdr:rowOff>161640</xdr:rowOff>
    </xdr:from>
    <xdr:to>
      <xdr:col>6</xdr:col>
      <xdr:colOff>577080</xdr:colOff>
      <xdr:row>5</xdr:row>
      <xdr:rowOff>150120</xdr:rowOff>
    </xdr:to>
    <xdr:pic>
      <xdr:nvPicPr>
        <xdr:cNvPr id="184" name="Imagem 132">
          <a:extLst>
            <a:ext uri="{FF2B5EF4-FFF2-40B4-BE49-F238E27FC236}">
              <a16:creationId xmlns:a16="http://schemas.microsoft.com/office/drawing/2014/main" id="{00000000-0008-0000-0400-0000B8000000}"/>
            </a:ext>
          </a:extLst>
        </xdr:cNvPr>
        <xdr:cNvPicPr/>
      </xdr:nvPicPr>
      <xdr:blipFill>
        <a:blip xmlns:r="http://schemas.openxmlformats.org/officeDocument/2006/relationships" r:embed="rId10" cstate="print"/>
        <a:stretch/>
      </xdr:blipFill>
      <xdr:spPr>
        <a:xfrm>
          <a:off x="3725640" y="542520"/>
          <a:ext cx="542520" cy="559800"/>
        </a:xfrm>
        <a:prstGeom prst="rect">
          <a:avLst/>
        </a:prstGeom>
        <a:ln>
          <a:noFill/>
        </a:ln>
      </xdr:spPr>
    </xdr:pic>
    <xdr:clientData/>
  </xdr:twoCellAnchor>
  <xdr:twoCellAnchor editAs="oneCell">
    <xdr:from>
      <xdr:col>12</xdr:col>
      <xdr:colOff>111600</xdr:colOff>
      <xdr:row>2</xdr:row>
      <xdr:rowOff>178920</xdr:rowOff>
    </xdr:from>
    <xdr:to>
      <xdr:col>13</xdr:col>
      <xdr:colOff>23040</xdr:colOff>
      <xdr:row>5</xdr:row>
      <xdr:rowOff>138960</xdr:rowOff>
    </xdr:to>
    <xdr:pic>
      <xdr:nvPicPr>
        <xdr:cNvPr id="185" name="Imagem 133">
          <a:extLst>
            <a:ext uri="{FF2B5EF4-FFF2-40B4-BE49-F238E27FC236}">
              <a16:creationId xmlns:a16="http://schemas.microsoft.com/office/drawing/2014/main" id="{00000000-0008-0000-0400-0000B9000000}"/>
            </a:ext>
          </a:extLst>
        </xdr:cNvPr>
        <xdr:cNvPicPr/>
      </xdr:nvPicPr>
      <xdr:blipFill>
        <a:blip xmlns:r="http://schemas.openxmlformats.org/officeDocument/2006/relationships" r:embed="rId11" cstate="print"/>
        <a:stretch/>
      </xdr:blipFill>
      <xdr:spPr>
        <a:xfrm>
          <a:off x="7577280" y="559800"/>
          <a:ext cx="523440" cy="531360"/>
        </a:xfrm>
        <a:prstGeom prst="rect">
          <a:avLst/>
        </a:prstGeom>
        <a:ln>
          <a:noFill/>
        </a:ln>
      </xdr:spPr>
    </xdr:pic>
    <xdr:clientData/>
  </xdr:twoCellAnchor>
  <xdr:twoCellAnchor editAs="oneCell">
    <xdr:from>
      <xdr:col>9</xdr:col>
      <xdr:colOff>34560</xdr:colOff>
      <xdr:row>2</xdr:row>
      <xdr:rowOff>161640</xdr:rowOff>
    </xdr:from>
    <xdr:to>
      <xdr:col>9</xdr:col>
      <xdr:colOff>567360</xdr:colOff>
      <xdr:row>5</xdr:row>
      <xdr:rowOff>150120</xdr:rowOff>
    </xdr:to>
    <xdr:pic>
      <xdr:nvPicPr>
        <xdr:cNvPr id="186" name="Imagem 134">
          <a:extLst>
            <a:ext uri="{FF2B5EF4-FFF2-40B4-BE49-F238E27FC236}">
              <a16:creationId xmlns:a16="http://schemas.microsoft.com/office/drawing/2014/main" id="{00000000-0008-0000-0400-0000BA000000}"/>
            </a:ext>
          </a:extLst>
        </xdr:cNvPr>
        <xdr:cNvPicPr/>
      </xdr:nvPicPr>
      <xdr:blipFill>
        <a:blip xmlns:r="http://schemas.openxmlformats.org/officeDocument/2006/relationships" r:embed="rId13" cstate="print"/>
        <a:stretch/>
      </xdr:blipFill>
      <xdr:spPr>
        <a:xfrm>
          <a:off x="5640840" y="542520"/>
          <a:ext cx="532800" cy="559800"/>
        </a:xfrm>
        <a:prstGeom prst="rect">
          <a:avLst/>
        </a:prstGeom>
        <a:ln>
          <a:noFill/>
        </a:ln>
      </xdr:spPr>
    </xdr:pic>
    <xdr:clientData/>
  </xdr:twoCellAnchor>
  <xdr:twoCellAnchor editAs="oneCell">
    <xdr:from>
      <xdr:col>15</xdr:col>
      <xdr:colOff>34560</xdr:colOff>
      <xdr:row>2</xdr:row>
      <xdr:rowOff>161640</xdr:rowOff>
    </xdr:from>
    <xdr:to>
      <xdr:col>15</xdr:col>
      <xdr:colOff>577080</xdr:colOff>
      <xdr:row>6</xdr:row>
      <xdr:rowOff>8640</xdr:rowOff>
    </xdr:to>
    <xdr:pic>
      <xdr:nvPicPr>
        <xdr:cNvPr id="187" name="Imagem 135">
          <a:extLst>
            <a:ext uri="{FF2B5EF4-FFF2-40B4-BE49-F238E27FC236}">
              <a16:creationId xmlns:a16="http://schemas.microsoft.com/office/drawing/2014/main" id="{00000000-0008-0000-0400-0000BB000000}"/>
            </a:ext>
          </a:extLst>
        </xdr:cNvPr>
        <xdr:cNvPicPr/>
      </xdr:nvPicPr>
      <xdr:blipFill>
        <a:blip xmlns:r="http://schemas.openxmlformats.org/officeDocument/2006/relationships" r:embed="rId15" cstate="print"/>
        <a:stretch/>
      </xdr:blipFill>
      <xdr:spPr>
        <a:xfrm>
          <a:off x="9336600" y="542520"/>
          <a:ext cx="542520" cy="609120"/>
        </a:xfrm>
        <a:prstGeom prst="rect">
          <a:avLst/>
        </a:prstGeom>
        <a:ln>
          <a:noFill/>
        </a:ln>
      </xdr:spPr>
    </xdr:pic>
    <xdr:clientData/>
  </xdr:twoCellAnchor>
  <xdr:twoCellAnchor editAs="oneCell">
    <xdr:from>
      <xdr:col>13</xdr:col>
      <xdr:colOff>60480</xdr:colOff>
      <xdr:row>2</xdr:row>
      <xdr:rowOff>170280</xdr:rowOff>
    </xdr:from>
    <xdr:to>
      <xdr:col>14</xdr:col>
      <xdr:colOff>19800</xdr:colOff>
      <xdr:row>5</xdr:row>
      <xdr:rowOff>163800</xdr:rowOff>
    </xdr:to>
    <xdr:pic>
      <xdr:nvPicPr>
        <xdr:cNvPr id="188" name="Imagem 136">
          <a:extLst>
            <a:ext uri="{FF2B5EF4-FFF2-40B4-BE49-F238E27FC236}">
              <a16:creationId xmlns:a16="http://schemas.microsoft.com/office/drawing/2014/main" id="{00000000-0008-0000-0400-0000BC000000}"/>
            </a:ext>
          </a:extLst>
        </xdr:cNvPr>
        <xdr:cNvPicPr/>
      </xdr:nvPicPr>
      <xdr:blipFill>
        <a:blip xmlns:r="http://schemas.openxmlformats.org/officeDocument/2006/relationships" r:embed="rId16" cstate="print"/>
        <a:stretch/>
      </xdr:blipFill>
      <xdr:spPr>
        <a:xfrm>
          <a:off x="8138160" y="551160"/>
          <a:ext cx="571320" cy="564840"/>
        </a:xfrm>
        <a:prstGeom prst="rect">
          <a:avLst/>
        </a:prstGeom>
        <a:ln>
          <a:noFill/>
        </a:ln>
      </xdr:spPr>
    </xdr:pic>
    <xdr:clientData/>
  </xdr:twoCellAnchor>
  <xdr:twoCellAnchor editAs="oneCell">
    <xdr:from>
      <xdr:col>10</xdr:col>
      <xdr:colOff>34560</xdr:colOff>
      <xdr:row>2</xdr:row>
      <xdr:rowOff>161640</xdr:rowOff>
    </xdr:from>
    <xdr:to>
      <xdr:col>10</xdr:col>
      <xdr:colOff>558000</xdr:colOff>
      <xdr:row>5</xdr:row>
      <xdr:rowOff>174240</xdr:rowOff>
    </xdr:to>
    <xdr:pic>
      <xdr:nvPicPr>
        <xdr:cNvPr id="189" name="Imagem 137">
          <a:extLst>
            <a:ext uri="{FF2B5EF4-FFF2-40B4-BE49-F238E27FC236}">
              <a16:creationId xmlns:a16="http://schemas.microsoft.com/office/drawing/2014/main" id="{00000000-0008-0000-0400-0000BD000000}"/>
            </a:ext>
          </a:extLst>
        </xdr:cNvPr>
        <xdr:cNvPicPr/>
      </xdr:nvPicPr>
      <xdr:blipFill>
        <a:blip xmlns:r="http://schemas.openxmlformats.org/officeDocument/2006/relationships" r:embed="rId17" cstate="print"/>
        <a:stretch/>
      </xdr:blipFill>
      <xdr:spPr>
        <a:xfrm>
          <a:off x="6275880" y="542520"/>
          <a:ext cx="523440" cy="583920"/>
        </a:xfrm>
        <a:prstGeom prst="rect">
          <a:avLst/>
        </a:prstGeom>
        <a:ln>
          <a:noFill/>
        </a:ln>
      </xdr:spPr>
    </xdr:pic>
    <xdr:clientData/>
  </xdr:twoCellAnchor>
  <xdr:twoCellAnchor editAs="oneCell">
    <xdr:from>
      <xdr:col>18</xdr:col>
      <xdr:colOff>120240</xdr:colOff>
      <xdr:row>2</xdr:row>
      <xdr:rowOff>170280</xdr:rowOff>
    </xdr:from>
    <xdr:to>
      <xdr:col>19</xdr:col>
      <xdr:colOff>45360</xdr:colOff>
      <xdr:row>5</xdr:row>
      <xdr:rowOff>163800</xdr:rowOff>
    </xdr:to>
    <xdr:pic>
      <xdr:nvPicPr>
        <xdr:cNvPr id="190" name="Imagem 138">
          <a:extLst>
            <a:ext uri="{FF2B5EF4-FFF2-40B4-BE49-F238E27FC236}">
              <a16:creationId xmlns:a16="http://schemas.microsoft.com/office/drawing/2014/main" id="{00000000-0008-0000-0400-0000BE000000}"/>
            </a:ext>
          </a:extLst>
        </xdr:cNvPr>
        <xdr:cNvPicPr/>
      </xdr:nvPicPr>
      <xdr:blipFill>
        <a:blip xmlns:r="http://schemas.openxmlformats.org/officeDocument/2006/relationships" r:embed="rId18" cstate="print"/>
        <a:stretch/>
      </xdr:blipFill>
      <xdr:spPr>
        <a:xfrm>
          <a:off x="11258640" y="551160"/>
          <a:ext cx="537120" cy="564840"/>
        </a:xfrm>
        <a:prstGeom prst="rect">
          <a:avLst/>
        </a:prstGeom>
        <a:ln>
          <a:noFill/>
        </a:ln>
      </xdr:spPr>
    </xdr:pic>
    <xdr:clientData/>
  </xdr:twoCellAnchor>
  <xdr:twoCellAnchor editAs="oneCell">
    <xdr:from>
      <xdr:col>7</xdr:col>
      <xdr:colOff>34560</xdr:colOff>
      <xdr:row>2</xdr:row>
      <xdr:rowOff>161640</xdr:rowOff>
    </xdr:from>
    <xdr:to>
      <xdr:col>7</xdr:col>
      <xdr:colOff>567360</xdr:colOff>
      <xdr:row>6</xdr:row>
      <xdr:rowOff>18000</xdr:rowOff>
    </xdr:to>
    <xdr:pic>
      <xdr:nvPicPr>
        <xdr:cNvPr id="191" name="Imagem 139">
          <a:extLst>
            <a:ext uri="{FF2B5EF4-FFF2-40B4-BE49-F238E27FC236}">
              <a16:creationId xmlns:a16="http://schemas.microsoft.com/office/drawing/2014/main" id="{00000000-0008-0000-0400-0000BF000000}"/>
            </a:ext>
          </a:extLst>
        </xdr:cNvPr>
        <xdr:cNvPicPr/>
      </xdr:nvPicPr>
      <xdr:blipFill>
        <a:blip xmlns:r="http://schemas.openxmlformats.org/officeDocument/2006/relationships" r:embed="rId19" cstate="print"/>
        <a:stretch/>
      </xdr:blipFill>
      <xdr:spPr>
        <a:xfrm>
          <a:off x="4380840" y="542520"/>
          <a:ext cx="532800" cy="618480"/>
        </a:xfrm>
        <a:prstGeom prst="rect">
          <a:avLst/>
        </a:prstGeom>
        <a:ln>
          <a:noFill/>
        </a:ln>
      </xdr:spPr>
    </xdr:pic>
    <xdr:clientData/>
  </xdr:twoCellAnchor>
  <xdr:twoCellAnchor editAs="oneCell">
    <xdr:from>
      <xdr:col>21</xdr:col>
      <xdr:colOff>102960</xdr:colOff>
      <xdr:row>3</xdr:row>
      <xdr:rowOff>2520</xdr:rowOff>
    </xdr:from>
    <xdr:to>
      <xdr:col>22</xdr:col>
      <xdr:colOff>14400</xdr:colOff>
      <xdr:row>6</xdr:row>
      <xdr:rowOff>24840</xdr:rowOff>
    </xdr:to>
    <xdr:pic>
      <xdr:nvPicPr>
        <xdr:cNvPr id="192" name="Imagem 140">
          <a:extLst>
            <a:ext uri="{FF2B5EF4-FFF2-40B4-BE49-F238E27FC236}">
              <a16:creationId xmlns:a16="http://schemas.microsoft.com/office/drawing/2014/main" id="{00000000-0008-0000-0400-0000C0000000}"/>
            </a:ext>
          </a:extLst>
        </xdr:cNvPr>
        <xdr:cNvPicPr/>
      </xdr:nvPicPr>
      <xdr:blipFill>
        <a:blip xmlns:r="http://schemas.openxmlformats.org/officeDocument/2006/relationships" r:embed="rId21" cstate="print"/>
        <a:stretch/>
      </xdr:blipFill>
      <xdr:spPr>
        <a:xfrm>
          <a:off x="13077720" y="573840"/>
          <a:ext cx="523440" cy="594000"/>
        </a:xfrm>
        <a:prstGeom prst="rect">
          <a:avLst/>
        </a:prstGeom>
        <a:ln>
          <a:noFill/>
        </a:ln>
      </xdr:spPr>
    </xdr:pic>
    <xdr:clientData/>
  </xdr:twoCellAnchor>
  <xdr:twoCellAnchor editAs="oneCell">
    <xdr:from>
      <xdr:col>5</xdr:col>
      <xdr:colOff>34560</xdr:colOff>
      <xdr:row>3</xdr:row>
      <xdr:rowOff>11160</xdr:rowOff>
    </xdr:from>
    <xdr:to>
      <xdr:col>6</xdr:col>
      <xdr:colOff>20880</xdr:colOff>
      <xdr:row>6</xdr:row>
      <xdr:rowOff>4680</xdr:rowOff>
    </xdr:to>
    <xdr:pic>
      <xdr:nvPicPr>
        <xdr:cNvPr id="193" name="Imagem 141">
          <a:extLst>
            <a:ext uri="{FF2B5EF4-FFF2-40B4-BE49-F238E27FC236}">
              <a16:creationId xmlns:a16="http://schemas.microsoft.com/office/drawing/2014/main" id="{00000000-0008-0000-0400-0000C1000000}"/>
            </a:ext>
          </a:extLst>
        </xdr:cNvPr>
        <xdr:cNvPicPr/>
      </xdr:nvPicPr>
      <xdr:blipFill>
        <a:blip xmlns:r="http://schemas.openxmlformats.org/officeDocument/2006/relationships" r:embed="rId24" cstate="print"/>
        <a:stretch/>
      </xdr:blipFill>
      <xdr:spPr>
        <a:xfrm>
          <a:off x="3140640" y="582480"/>
          <a:ext cx="571320" cy="565200"/>
        </a:xfrm>
        <a:prstGeom prst="rect">
          <a:avLst/>
        </a:prstGeom>
        <a:ln>
          <a:noFill/>
        </a:ln>
      </xdr:spPr>
    </xdr:pic>
    <xdr:clientData/>
  </xdr:twoCellAnchor>
  <xdr:twoCellAnchor editAs="oneCell">
    <xdr:from>
      <xdr:col>23</xdr:col>
      <xdr:colOff>597240</xdr:colOff>
      <xdr:row>70</xdr:row>
      <xdr:rowOff>178920</xdr:rowOff>
    </xdr:from>
    <xdr:to>
      <xdr:col>24</xdr:col>
      <xdr:colOff>537480</xdr:colOff>
      <xdr:row>74</xdr:row>
      <xdr:rowOff>4680</xdr:rowOff>
    </xdr:to>
    <xdr:pic>
      <xdr:nvPicPr>
        <xdr:cNvPr id="194" name="Imagem 142">
          <a:extLst>
            <a:ext uri="{FF2B5EF4-FFF2-40B4-BE49-F238E27FC236}">
              <a16:creationId xmlns:a16="http://schemas.microsoft.com/office/drawing/2014/main" id="{00000000-0008-0000-0400-0000C2000000}"/>
            </a:ext>
          </a:extLst>
        </xdr:cNvPr>
        <xdr:cNvPicPr/>
      </xdr:nvPicPr>
      <xdr:blipFill>
        <a:blip xmlns:r="http://schemas.openxmlformats.org/officeDocument/2006/relationships" r:embed="rId12" cstate="print"/>
        <a:stretch/>
      </xdr:blipFill>
      <xdr:spPr>
        <a:xfrm>
          <a:off x="14796360" y="13704120"/>
          <a:ext cx="552240" cy="587880"/>
        </a:xfrm>
        <a:prstGeom prst="rect">
          <a:avLst/>
        </a:prstGeom>
        <a:ln>
          <a:noFill/>
        </a:ln>
      </xdr:spPr>
    </xdr:pic>
    <xdr:clientData/>
  </xdr:twoCellAnchor>
  <xdr:twoCellAnchor editAs="oneCell">
    <xdr:from>
      <xdr:col>26</xdr:col>
      <xdr:colOff>36720</xdr:colOff>
      <xdr:row>70</xdr:row>
      <xdr:rowOff>161640</xdr:rowOff>
    </xdr:from>
    <xdr:to>
      <xdr:col>26</xdr:col>
      <xdr:colOff>560160</xdr:colOff>
      <xdr:row>73</xdr:row>
      <xdr:rowOff>164880</xdr:rowOff>
    </xdr:to>
    <xdr:pic>
      <xdr:nvPicPr>
        <xdr:cNvPr id="195" name="Imagem 143">
          <a:extLst>
            <a:ext uri="{FF2B5EF4-FFF2-40B4-BE49-F238E27FC236}">
              <a16:creationId xmlns:a16="http://schemas.microsoft.com/office/drawing/2014/main" id="{00000000-0008-0000-0400-0000C3000000}"/>
            </a:ext>
          </a:extLst>
        </xdr:cNvPr>
        <xdr:cNvPicPr/>
      </xdr:nvPicPr>
      <xdr:blipFill>
        <a:blip xmlns:r="http://schemas.openxmlformats.org/officeDocument/2006/relationships" r:embed="rId14" cstate="print"/>
        <a:stretch/>
      </xdr:blipFill>
      <xdr:spPr>
        <a:xfrm>
          <a:off x="16072200" y="13686840"/>
          <a:ext cx="523440" cy="574920"/>
        </a:xfrm>
        <a:prstGeom prst="rect">
          <a:avLst/>
        </a:prstGeom>
        <a:ln>
          <a:noFill/>
        </a:ln>
      </xdr:spPr>
    </xdr:pic>
    <xdr:clientData/>
  </xdr:twoCellAnchor>
  <xdr:twoCellAnchor editAs="oneCell">
    <xdr:from>
      <xdr:col>22</xdr:col>
      <xdr:colOff>588960</xdr:colOff>
      <xdr:row>70</xdr:row>
      <xdr:rowOff>161640</xdr:rowOff>
    </xdr:from>
    <xdr:to>
      <xdr:col>23</xdr:col>
      <xdr:colOff>538560</xdr:colOff>
      <xdr:row>73</xdr:row>
      <xdr:rowOff>131400</xdr:rowOff>
    </xdr:to>
    <xdr:pic>
      <xdr:nvPicPr>
        <xdr:cNvPr id="196" name="Imagem 144">
          <a:extLst>
            <a:ext uri="{FF2B5EF4-FFF2-40B4-BE49-F238E27FC236}">
              <a16:creationId xmlns:a16="http://schemas.microsoft.com/office/drawing/2014/main" id="{00000000-0008-0000-0400-0000C4000000}"/>
            </a:ext>
          </a:extLst>
        </xdr:cNvPr>
        <xdr:cNvPicPr/>
      </xdr:nvPicPr>
      <xdr:blipFill>
        <a:blip xmlns:r="http://schemas.openxmlformats.org/officeDocument/2006/relationships" r:embed="rId20" cstate="print"/>
        <a:stretch/>
      </xdr:blipFill>
      <xdr:spPr>
        <a:xfrm>
          <a:off x="14175720" y="13686840"/>
          <a:ext cx="561960" cy="541440"/>
        </a:xfrm>
        <a:prstGeom prst="rect">
          <a:avLst/>
        </a:prstGeom>
        <a:ln>
          <a:noFill/>
        </a:ln>
      </xdr:spPr>
    </xdr:pic>
    <xdr:clientData/>
  </xdr:twoCellAnchor>
  <xdr:twoCellAnchor editAs="oneCell">
    <xdr:from>
      <xdr:col>24</xdr:col>
      <xdr:colOff>588960</xdr:colOff>
      <xdr:row>70</xdr:row>
      <xdr:rowOff>161640</xdr:rowOff>
    </xdr:from>
    <xdr:to>
      <xdr:col>25</xdr:col>
      <xdr:colOff>538560</xdr:colOff>
      <xdr:row>74</xdr:row>
      <xdr:rowOff>6480</xdr:rowOff>
    </xdr:to>
    <xdr:pic>
      <xdr:nvPicPr>
        <xdr:cNvPr id="197" name="Imagem 145">
          <a:extLst>
            <a:ext uri="{FF2B5EF4-FFF2-40B4-BE49-F238E27FC236}">
              <a16:creationId xmlns:a16="http://schemas.microsoft.com/office/drawing/2014/main" id="{00000000-0008-0000-0400-0000C5000000}"/>
            </a:ext>
          </a:extLst>
        </xdr:cNvPr>
        <xdr:cNvPicPr/>
      </xdr:nvPicPr>
      <xdr:blipFill>
        <a:blip xmlns:r="http://schemas.openxmlformats.org/officeDocument/2006/relationships" r:embed="rId22" cstate="print"/>
        <a:stretch/>
      </xdr:blipFill>
      <xdr:spPr>
        <a:xfrm>
          <a:off x="15400080" y="13686840"/>
          <a:ext cx="561960" cy="606960"/>
        </a:xfrm>
        <a:prstGeom prst="rect">
          <a:avLst/>
        </a:prstGeom>
        <a:ln>
          <a:noFill/>
        </a:ln>
      </xdr:spPr>
    </xdr:pic>
    <xdr:clientData/>
  </xdr:twoCellAnchor>
  <xdr:twoCellAnchor editAs="oneCell">
    <xdr:from>
      <xdr:col>26</xdr:col>
      <xdr:colOff>588960</xdr:colOff>
      <xdr:row>70</xdr:row>
      <xdr:rowOff>161640</xdr:rowOff>
    </xdr:from>
    <xdr:to>
      <xdr:col>27</xdr:col>
      <xdr:colOff>529200</xdr:colOff>
      <xdr:row>73</xdr:row>
      <xdr:rowOff>164880</xdr:rowOff>
    </xdr:to>
    <xdr:pic>
      <xdr:nvPicPr>
        <xdr:cNvPr id="198" name="Imagem 146">
          <a:extLst>
            <a:ext uri="{FF2B5EF4-FFF2-40B4-BE49-F238E27FC236}">
              <a16:creationId xmlns:a16="http://schemas.microsoft.com/office/drawing/2014/main" id="{00000000-0008-0000-0400-0000C6000000}"/>
            </a:ext>
          </a:extLst>
        </xdr:cNvPr>
        <xdr:cNvPicPr/>
      </xdr:nvPicPr>
      <xdr:blipFill>
        <a:blip xmlns:r="http://schemas.openxmlformats.org/officeDocument/2006/relationships" r:embed="rId23" cstate="print"/>
        <a:stretch/>
      </xdr:blipFill>
      <xdr:spPr>
        <a:xfrm>
          <a:off x="16624440" y="13686840"/>
          <a:ext cx="552240" cy="574920"/>
        </a:xfrm>
        <a:prstGeom prst="rect">
          <a:avLst/>
        </a:prstGeom>
        <a:ln>
          <a:noFill/>
        </a:ln>
      </xdr:spPr>
    </xdr:pic>
    <xdr:clientData/>
  </xdr:twoCellAnchor>
  <xdr:twoCellAnchor editAs="oneCell">
    <xdr:from>
      <xdr:col>19</xdr:col>
      <xdr:colOff>122760</xdr:colOff>
      <xdr:row>70</xdr:row>
      <xdr:rowOff>181440</xdr:rowOff>
    </xdr:from>
    <xdr:to>
      <xdr:col>20</xdr:col>
      <xdr:colOff>5760</xdr:colOff>
      <xdr:row>73</xdr:row>
      <xdr:rowOff>174960</xdr:rowOff>
    </xdr:to>
    <xdr:pic>
      <xdr:nvPicPr>
        <xdr:cNvPr id="199" name="Imagem 147">
          <a:extLst>
            <a:ext uri="{FF2B5EF4-FFF2-40B4-BE49-F238E27FC236}">
              <a16:creationId xmlns:a16="http://schemas.microsoft.com/office/drawing/2014/main" id="{00000000-0008-0000-0400-0000C7000000}"/>
            </a:ext>
          </a:extLst>
        </xdr:cNvPr>
        <xdr:cNvPicPr/>
      </xdr:nvPicPr>
      <xdr:blipFill>
        <a:blip xmlns:r="http://schemas.openxmlformats.org/officeDocument/2006/relationships" r:embed="rId1" cstate="print"/>
        <a:stretch/>
      </xdr:blipFill>
      <xdr:spPr>
        <a:xfrm>
          <a:off x="11873160" y="13706640"/>
          <a:ext cx="495360" cy="565200"/>
        </a:xfrm>
        <a:prstGeom prst="rect">
          <a:avLst/>
        </a:prstGeom>
        <a:ln>
          <a:noFill/>
        </a:ln>
      </xdr:spPr>
    </xdr:pic>
    <xdr:clientData/>
  </xdr:twoCellAnchor>
  <xdr:twoCellAnchor editAs="oneCell">
    <xdr:from>
      <xdr:col>22</xdr:col>
      <xdr:colOff>114120</xdr:colOff>
      <xdr:row>70</xdr:row>
      <xdr:rowOff>172800</xdr:rowOff>
    </xdr:from>
    <xdr:to>
      <xdr:col>23</xdr:col>
      <xdr:colOff>20160</xdr:colOff>
      <xdr:row>73</xdr:row>
      <xdr:rowOff>156960</xdr:rowOff>
    </xdr:to>
    <xdr:pic>
      <xdr:nvPicPr>
        <xdr:cNvPr id="200" name="Imagem 148">
          <a:extLst>
            <a:ext uri="{FF2B5EF4-FFF2-40B4-BE49-F238E27FC236}">
              <a16:creationId xmlns:a16="http://schemas.microsoft.com/office/drawing/2014/main" id="{00000000-0008-0000-0400-0000C8000000}"/>
            </a:ext>
          </a:extLst>
        </xdr:cNvPr>
        <xdr:cNvPicPr/>
      </xdr:nvPicPr>
      <xdr:blipFill>
        <a:blip xmlns:r="http://schemas.openxmlformats.org/officeDocument/2006/relationships" r:embed="rId2" cstate="print"/>
        <a:stretch/>
      </xdr:blipFill>
      <xdr:spPr>
        <a:xfrm>
          <a:off x="13700880" y="13698000"/>
          <a:ext cx="518400" cy="555840"/>
        </a:xfrm>
        <a:prstGeom prst="rect">
          <a:avLst/>
        </a:prstGeom>
        <a:ln>
          <a:noFill/>
        </a:ln>
      </xdr:spPr>
    </xdr:pic>
    <xdr:clientData/>
  </xdr:twoCellAnchor>
  <xdr:twoCellAnchor editAs="oneCell">
    <xdr:from>
      <xdr:col>11</xdr:col>
      <xdr:colOff>88560</xdr:colOff>
      <xdr:row>70</xdr:row>
      <xdr:rowOff>164160</xdr:rowOff>
    </xdr:from>
    <xdr:to>
      <xdr:col>11</xdr:col>
      <xdr:colOff>612360</xdr:colOff>
      <xdr:row>73</xdr:row>
      <xdr:rowOff>148320</xdr:rowOff>
    </xdr:to>
    <xdr:pic>
      <xdr:nvPicPr>
        <xdr:cNvPr id="201" name="Imagem 149">
          <a:extLst>
            <a:ext uri="{FF2B5EF4-FFF2-40B4-BE49-F238E27FC236}">
              <a16:creationId xmlns:a16="http://schemas.microsoft.com/office/drawing/2014/main" id="{00000000-0008-0000-0400-0000C9000000}"/>
            </a:ext>
          </a:extLst>
        </xdr:cNvPr>
        <xdr:cNvPicPr/>
      </xdr:nvPicPr>
      <xdr:blipFill>
        <a:blip xmlns:r="http://schemas.openxmlformats.org/officeDocument/2006/relationships" r:embed="rId3" cstate="print"/>
        <a:stretch/>
      </xdr:blipFill>
      <xdr:spPr>
        <a:xfrm>
          <a:off x="6941880" y="13689360"/>
          <a:ext cx="523800" cy="555840"/>
        </a:xfrm>
        <a:prstGeom prst="rect">
          <a:avLst/>
        </a:prstGeom>
        <a:ln>
          <a:noFill/>
        </a:ln>
      </xdr:spPr>
    </xdr:pic>
    <xdr:clientData/>
  </xdr:twoCellAnchor>
  <xdr:twoCellAnchor editAs="oneCell">
    <xdr:from>
      <xdr:col>8</xdr:col>
      <xdr:colOff>11520</xdr:colOff>
      <xdr:row>70</xdr:row>
      <xdr:rowOff>138600</xdr:rowOff>
    </xdr:from>
    <xdr:to>
      <xdr:col>8</xdr:col>
      <xdr:colOff>525600</xdr:colOff>
      <xdr:row>73</xdr:row>
      <xdr:rowOff>127080</xdr:rowOff>
    </xdr:to>
    <xdr:pic>
      <xdr:nvPicPr>
        <xdr:cNvPr id="202" name="Imagem 150">
          <a:extLst>
            <a:ext uri="{FF2B5EF4-FFF2-40B4-BE49-F238E27FC236}">
              <a16:creationId xmlns:a16="http://schemas.microsoft.com/office/drawing/2014/main" id="{00000000-0008-0000-0400-0000CA000000}"/>
            </a:ext>
          </a:extLst>
        </xdr:cNvPr>
        <xdr:cNvPicPr/>
      </xdr:nvPicPr>
      <xdr:blipFill>
        <a:blip xmlns:r="http://schemas.openxmlformats.org/officeDocument/2006/relationships" r:embed="rId4" cstate="print"/>
        <a:stretch/>
      </xdr:blipFill>
      <xdr:spPr>
        <a:xfrm>
          <a:off x="4992840" y="13663800"/>
          <a:ext cx="514080" cy="560160"/>
        </a:xfrm>
        <a:prstGeom prst="rect">
          <a:avLst/>
        </a:prstGeom>
        <a:ln>
          <a:noFill/>
        </a:ln>
      </xdr:spPr>
    </xdr:pic>
    <xdr:clientData/>
  </xdr:twoCellAnchor>
  <xdr:twoCellAnchor editAs="oneCell">
    <xdr:from>
      <xdr:col>4</xdr:col>
      <xdr:colOff>0</xdr:colOff>
      <xdr:row>71</xdr:row>
      <xdr:rowOff>17280</xdr:rowOff>
    </xdr:from>
    <xdr:to>
      <xdr:col>4</xdr:col>
      <xdr:colOff>551880</xdr:colOff>
      <xdr:row>74</xdr:row>
      <xdr:rowOff>1440</xdr:rowOff>
    </xdr:to>
    <xdr:pic>
      <xdr:nvPicPr>
        <xdr:cNvPr id="203" name="Imagem 151">
          <a:extLst>
            <a:ext uri="{FF2B5EF4-FFF2-40B4-BE49-F238E27FC236}">
              <a16:creationId xmlns:a16="http://schemas.microsoft.com/office/drawing/2014/main" id="{00000000-0008-0000-0400-0000CB000000}"/>
            </a:ext>
          </a:extLst>
        </xdr:cNvPr>
        <xdr:cNvPicPr/>
      </xdr:nvPicPr>
      <xdr:blipFill>
        <a:blip xmlns:r="http://schemas.openxmlformats.org/officeDocument/2006/relationships" r:embed="rId5" cstate="print"/>
        <a:stretch/>
      </xdr:blipFill>
      <xdr:spPr>
        <a:xfrm>
          <a:off x="2471400" y="13733280"/>
          <a:ext cx="551880" cy="555480"/>
        </a:xfrm>
        <a:prstGeom prst="rect">
          <a:avLst/>
        </a:prstGeom>
        <a:ln>
          <a:noFill/>
        </a:ln>
      </xdr:spPr>
    </xdr:pic>
    <xdr:clientData/>
  </xdr:twoCellAnchor>
  <xdr:twoCellAnchor editAs="oneCell">
    <xdr:from>
      <xdr:col>20</xdr:col>
      <xdr:colOff>71640</xdr:colOff>
      <xdr:row>71</xdr:row>
      <xdr:rowOff>13680</xdr:rowOff>
    </xdr:from>
    <xdr:to>
      <xdr:col>21</xdr:col>
      <xdr:colOff>8280</xdr:colOff>
      <xdr:row>74</xdr:row>
      <xdr:rowOff>13320</xdr:rowOff>
    </xdr:to>
    <xdr:pic>
      <xdr:nvPicPr>
        <xdr:cNvPr id="204" name="Imagem 152">
          <a:extLst>
            <a:ext uri="{FF2B5EF4-FFF2-40B4-BE49-F238E27FC236}">
              <a16:creationId xmlns:a16="http://schemas.microsoft.com/office/drawing/2014/main" id="{00000000-0008-0000-0400-0000CC000000}"/>
            </a:ext>
          </a:extLst>
        </xdr:cNvPr>
        <xdr:cNvPicPr/>
      </xdr:nvPicPr>
      <xdr:blipFill>
        <a:blip xmlns:r="http://schemas.openxmlformats.org/officeDocument/2006/relationships" r:embed="rId6" cstate="print"/>
        <a:stretch/>
      </xdr:blipFill>
      <xdr:spPr>
        <a:xfrm>
          <a:off x="12434400" y="13729680"/>
          <a:ext cx="548640" cy="570960"/>
        </a:xfrm>
        <a:prstGeom prst="rect">
          <a:avLst/>
        </a:prstGeom>
        <a:ln>
          <a:noFill/>
        </a:ln>
      </xdr:spPr>
    </xdr:pic>
    <xdr:clientData/>
  </xdr:twoCellAnchor>
  <xdr:twoCellAnchor editAs="oneCell">
    <xdr:from>
      <xdr:col>16</xdr:col>
      <xdr:colOff>88560</xdr:colOff>
      <xdr:row>70</xdr:row>
      <xdr:rowOff>138600</xdr:rowOff>
    </xdr:from>
    <xdr:to>
      <xdr:col>17</xdr:col>
      <xdr:colOff>23040</xdr:colOff>
      <xdr:row>73</xdr:row>
      <xdr:rowOff>141840</xdr:rowOff>
    </xdr:to>
    <xdr:pic>
      <xdr:nvPicPr>
        <xdr:cNvPr id="205" name="Imagem 153">
          <a:extLst>
            <a:ext uri="{FF2B5EF4-FFF2-40B4-BE49-F238E27FC236}">
              <a16:creationId xmlns:a16="http://schemas.microsoft.com/office/drawing/2014/main" id="{00000000-0008-0000-0400-0000CD000000}"/>
            </a:ext>
          </a:extLst>
        </xdr:cNvPr>
        <xdr:cNvPicPr/>
      </xdr:nvPicPr>
      <xdr:blipFill>
        <a:blip xmlns:r="http://schemas.openxmlformats.org/officeDocument/2006/relationships" r:embed="rId7" cstate="print"/>
        <a:stretch/>
      </xdr:blipFill>
      <xdr:spPr>
        <a:xfrm>
          <a:off x="10002600" y="13663800"/>
          <a:ext cx="546480" cy="574920"/>
        </a:xfrm>
        <a:prstGeom prst="rect">
          <a:avLst/>
        </a:prstGeom>
        <a:ln>
          <a:noFill/>
        </a:ln>
      </xdr:spPr>
    </xdr:pic>
    <xdr:clientData/>
  </xdr:twoCellAnchor>
  <xdr:twoCellAnchor editAs="oneCell">
    <xdr:from>
      <xdr:col>17</xdr:col>
      <xdr:colOff>54360</xdr:colOff>
      <xdr:row>70</xdr:row>
      <xdr:rowOff>138600</xdr:rowOff>
    </xdr:from>
    <xdr:to>
      <xdr:col>18</xdr:col>
      <xdr:colOff>3960</xdr:colOff>
      <xdr:row>73</xdr:row>
      <xdr:rowOff>151200</xdr:rowOff>
    </xdr:to>
    <xdr:pic>
      <xdr:nvPicPr>
        <xdr:cNvPr id="206" name="Imagem 154">
          <a:extLst>
            <a:ext uri="{FF2B5EF4-FFF2-40B4-BE49-F238E27FC236}">
              <a16:creationId xmlns:a16="http://schemas.microsoft.com/office/drawing/2014/main" id="{00000000-0008-0000-0400-0000CE000000}"/>
            </a:ext>
          </a:extLst>
        </xdr:cNvPr>
        <xdr:cNvPicPr/>
      </xdr:nvPicPr>
      <xdr:blipFill>
        <a:blip xmlns:r="http://schemas.openxmlformats.org/officeDocument/2006/relationships" r:embed="rId8" cstate="print"/>
        <a:stretch/>
      </xdr:blipFill>
      <xdr:spPr>
        <a:xfrm>
          <a:off x="10580400" y="13663800"/>
          <a:ext cx="561960" cy="584280"/>
        </a:xfrm>
        <a:prstGeom prst="rect">
          <a:avLst/>
        </a:prstGeom>
        <a:ln>
          <a:noFill/>
        </a:ln>
      </xdr:spPr>
    </xdr:pic>
    <xdr:clientData/>
  </xdr:twoCellAnchor>
  <xdr:twoCellAnchor editAs="oneCell">
    <xdr:from>
      <xdr:col>14</xdr:col>
      <xdr:colOff>37080</xdr:colOff>
      <xdr:row>70</xdr:row>
      <xdr:rowOff>138600</xdr:rowOff>
    </xdr:from>
    <xdr:to>
      <xdr:col>14</xdr:col>
      <xdr:colOff>588960</xdr:colOff>
      <xdr:row>73</xdr:row>
      <xdr:rowOff>141840</xdr:rowOff>
    </xdr:to>
    <xdr:pic>
      <xdr:nvPicPr>
        <xdr:cNvPr id="207" name="Imagem 155">
          <a:extLst>
            <a:ext uri="{FF2B5EF4-FFF2-40B4-BE49-F238E27FC236}">
              <a16:creationId xmlns:a16="http://schemas.microsoft.com/office/drawing/2014/main" id="{00000000-0008-0000-0400-0000CF000000}"/>
            </a:ext>
          </a:extLst>
        </xdr:cNvPr>
        <xdr:cNvPicPr/>
      </xdr:nvPicPr>
      <xdr:blipFill>
        <a:blip xmlns:r="http://schemas.openxmlformats.org/officeDocument/2006/relationships" r:embed="rId9" cstate="print"/>
        <a:stretch/>
      </xdr:blipFill>
      <xdr:spPr>
        <a:xfrm>
          <a:off x="8726760" y="13663800"/>
          <a:ext cx="551880" cy="574920"/>
        </a:xfrm>
        <a:prstGeom prst="rect">
          <a:avLst/>
        </a:prstGeom>
        <a:ln>
          <a:noFill/>
        </a:ln>
      </xdr:spPr>
    </xdr:pic>
    <xdr:clientData/>
  </xdr:twoCellAnchor>
  <xdr:twoCellAnchor editAs="oneCell">
    <xdr:from>
      <xdr:col>6</xdr:col>
      <xdr:colOff>11520</xdr:colOff>
      <xdr:row>70</xdr:row>
      <xdr:rowOff>138600</xdr:rowOff>
    </xdr:from>
    <xdr:to>
      <xdr:col>6</xdr:col>
      <xdr:colOff>554040</xdr:colOff>
      <xdr:row>73</xdr:row>
      <xdr:rowOff>127080</xdr:rowOff>
    </xdr:to>
    <xdr:pic>
      <xdr:nvPicPr>
        <xdr:cNvPr id="208" name="Imagem 156">
          <a:extLst>
            <a:ext uri="{FF2B5EF4-FFF2-40B4-BE49-F238E27FC236}">
              <a16:creationId xmlns:a16="http://schemas.microsoft.com/office/drawing/2014/main" id="{00000000-0008-0000-0400-0000D0000000}"/>
            </a:ext>
          </a:extLst>
        </xdr:cNvPr>
        <xdr:cNvPicPr/>
      </xdr:nvPicPr>
      <xdr:blipFill>
        <a:blip xmlns:r="http://schemas.openxmlformats.org/officeDocument/2006/relationships" r:embed="rId10" cstate="print"/>
        <a:stretch/>
      </xdr:blipFill>
      <xdr:spPr>
        <a:xfrm>
          <a:off x="3702600" y="13663800"/>
          <a:ext cx="542520" cy="560160"/>
        </a:xfrm>
        <a:prstGeom prst="rect">
          <a:avLst/>
        </a:prstGeom>
        <a:ln>
          <a:noFill/>
        </a:ln>
      </xdr:spPr>
    </xdr:pic>
    <xdr:clientData/>
  </xdr:twoCellAnchor>
  <xdr:twoCellAnchor editAs="oneCell">
    <xdr:from>
      <xdr:col>12</xdr:col>
      <xdr:colOff>88560</xdr:colOff>
      <xdr:row>70</xdr:row>
      <xdr:rowOff>155520</xdr:rowOff>
    </xdr:from>
    <xdr:to>
      <xdr:col>12</xdr:col>
      <xdr:colOff>612000</xdr:colOff>
      <xdr:row>73</xdr:row>
      <xdr:rowOff>115560</xdr:rowOff>
    </xdr:to>
    <xdr:pic>
      <xdr:nvPicPr>
        <xdr:cNvPr id="209" name="Imagem 157">
          <a:extLst>
            <a:ext uri="{FF2B5EF4-FFF2-40B4-BE49-F238E27FC236}">
              <a16:creationId xmlns:a16="http://schemas.microsoft.com/office/drawing/2014/main" id="{00000000-0008-0000-0400-0000D1000000}"/>
            </a:ext>
          </a:extLst>
        </xdr:cNvPr>
        <xdr:cNvPicPr/>
      </xdr:nvPicPr>
      <xdr:blipFill>
        <a:blip xmlns:r="http://schemas.openxmlformats.org/officeDocument/2006/relationships" r:embed="rId11" cstate="print"/>
        <a:stretch/>
      </xdr:blipFill>
      <xdr:spPr>
        <a:xfrm>
          <a:off x="7554240" y="13680720"/>
          <a:ext cx="523440" cy="531720"/>
        </a:xfrm>
        <a:prstGeom prst="rect">
          <a:avLst/>
        </a:prstGeom>
        <a:ln>
          <a:noFill/>
        </a:ln>
      </xdr:spPr>
    </xdr:pic>
    <xdr:clientData/>
  </xdr:twoCellAnchor>
  <xdr:twoCellAnchor editAs="oneCell">
    <xdr:from>
      <xdr:col>9</xdr:col>
      <xdr:colOff>11520</xdr:colOff>
      <xdr:row>70</xdr:row>
      <xdr:rowOff>138600</xdr:rowOff>
    </xdr:from>
    <xdr:to>
      <xdr:col>9</xdr:col>
      <xdr:colOff>544320</xdr:colOff>
      <xdr:row>73</xdr:row>
      <xdr:rowOff>127080</xdr:rowOff>
    </xdr:to>
    <xdr:pic>
      <xdr:nvPicPr>
        <xdr:cNvPr id="210" name="Imagem 158">
          <a:extLst>
            <a:ext uri="{FF2B5EF4-FFF2-40B4-BE49-F238E27FC236}">
              <a16:creationId xmlns:a16="http://schemas.microsoft.com/office/drawing/2014/main" id="{00000000-0008-0000-0400-0000D2000000}"/>
            </a:ext>
          </a:extLst>
        </xdr:cNvPr>
        <xdr:cNvPicPr/>
      </xdr:nvPicPr>
      <xdr:blipFill>
        <a:blip xmlns:r="http://schemas.openxmlformats.org/officeDocument/2006/relationships" r:embed="rId13" cstate="print"/>
        <a:stretch/>
      </xdr:blipFill>
      <xdr:spPr>
        <a:xfrm>
          <a:off x="5617800" y="13663800"/>
          <a:ext cx="532800" cy="560160"/>
        </a:xfrm>
        <a:prstGeom prst="rect">
          <a:avLst/>
        </a:prstGeom>
        <a:ln>
          <a:noFill/>
        </a:ln>
      </xdr:spPr>
    </xdr:pic>
    <xdr:clientData/>
  </xdr:twoCellAnchor>
  <xdr:twoCellAnchor editAs="oneCell">
    <xdr:from>
      <xdr:col>15</xdr:col>
      <xdr:colOff>11520</xdr:colOff>
      <xdr:row>70</xdr:row>
      <xdr:rowOff>138600</xdr:rowOff>
    </xdr:from>
    <xdr:to>
      <xdr:col>15</xdr:col>
      <xdr:colOff>554040</xdr:colOff>
      <xdr:row>73</xdr:row>
      <xdr:rowOff>170280</xdr:rowOff>
    </xdr:to>
    <xdr:pic>
      <xdr:nvPicPr>
        <xdr:cNvPr id="211" name="Imagem 159">
          <a:extLst>
            <a:ext uri="{FF2B5EF4-FFF2-40B4-BE49-F238E27FC236}">
              <a16:creationId xmlns:a16="http://schemas.microsoft.com/office/drawing/2014/main" id="{00000000-0008-0000-0400-0000D3000000}"/>
            </a:ext>
          </a:extLst>
        </xdr:cNvPr>
        <xdr:cNvPicPr/>
      </xdr:nvPicPr>
      <xdr:blipFill>
        <a:blip xmlns:r="http://schemas.openxmlformats.org/officeDocument/2006/relationships" r:embed="rId15" cstate="print"/>
        <a:stretch/>
      </xdr:blipFill>
      <xdr:spPr>
        <a:xfrm>
          <a:off x="9313560" y="13663800"/>
          <a:ext cx="542520" cy="603360"/>
        </a:xfrm>
        <a:prstGeom prst="rect">
          <a:avLst/>
        </a:prstGeom>
        <a:ln>
          <a:noFill/>
        </a:ln>
      </xdr:spPr>
    </xdr:pic>
    <xdr:clientData/>
  </xdr:twoCellAnchor>
  <xdr:twoCellAnchor editAs="oneCell">
    <xdr:from>
      <xdr:col>13</xdr:col>
      <xdr:colOff>37080</xdr:colOff>
      <xdr:row>70</xdr:row>
      <xdr:rowOff>147240</xdr:rowOff>
    </xdr:from>
    <xdr:to>
      <xdr:col>14</xdr:col>
      <xdr:colOff>5760</xdr:colOff>
      <xdr:row>73</xdr:row>
      <xdr:rowOff>140760</xdr:rowOff>
    </xdr:to>
    <xdr:pic>
      <xdr:nvPicPr>
        <xdr:cNvPr id="212" name="Imagem 160">
          <a:extLst>
            <a:ext uri="{FF2B5EF4-FFF2-40B4-BE49-F238E27FC236}">
              <a16:creationId xmlns:a16="http://schemas.microsoft.com/office/drawing/2014/main" id="{00000000-0008-0000-0400-0000D4000000}"/>
            </a:ext>
          </a:extLst>
        </xdr:cNvPr>
        <xdr:cNvPicPr/>
      </xdr:nvPicPr>
      <xdr:blipFill>
        <a:blip xmlns:r="http://schemas.openxmlformats.org/officeDocument/2006/relationships" r:embed="rId16" cstate="print"/>
        <a:stretch/>
      </xdr:blipFill>
      <xdr:spPr>
        <a:xfrm>
          <a:off x="8114760" y="13672440"/>
          <a:ext cx="580680" cy="565200"/>
        </a:xfrm>
        <a:prstGeom prst="rect">
          <a:avLst/>
        </a:prstGeom>
        <a:ln>
          <a:noFill/>
        </a:ln>
      </xdr:spPr>
    </xdr:pic>
    <xdr:clientData/>
  </xdr:twoCellAnchor>
  <xdr:twoCellAnchor editAs="oneCell">
    <xdr:from>
      <xdr:col>10</xdr:col>
      <xdr:colOff>11520</xdr:colOff>
      <xdr:row>70</xdr:row>
      <xdr:rowOff>138600</xdr:rowOff>
    </xdr:from>
    <xdr:to>
      <xdr:col>10</xdr:col>
      <xdr:colOff>534960</xdr:colOff>
      <xdr:row>73</xdr:row>
      <xdr:rowOff>151200</xdr:rowOff>
    </xdr:to>
    <xdr:pic>
      <xdr:nvPicPr>
        <xdr:cNvPr id="213" name="Imagem 161">
          <a:extLst>
            <a:ext uri="{FF2B5EF4-FFF2-40B4-BE49-F238E27FC236}">
              <a16:creationId xmlns:a16="http://schemas.microsoft.com/office/drawing/2014/main" id="{00000000-0008-0000-0400-0000D5000000}"/>
            </a:ext>
          </a:extLst>
        </xdr:cNvPr>
        <xdr:cNvPicPr/>
      </xdr:nvPicPr>
      <xdr:blipFill>
        <a:blip xmlns:r="http://schemas.openxmlformats.org/officeDocument/2006/relationships" r:embed="rId17" cstate="print"/>
        <a:stretch/>
      </xdr:blipFill>
      <xdr:spPr>
        <a:xfrm>
          <a:off x="6252840" y="13663800"/>
          <a:ext cx="523440" cy="584280"/>
        </a:xfrm>
        <a:prstGeom prst="rect">
          <a:avLst/>
        </a:prstGeom>
        <a:ln>
          <a:noFill/>
        </a:ln>
      </xdr:spPr>
    </xdr:pic>
    <xdr:clientData/>
  </xdr:twoCellAnchor>
  <xdr:twoCellAnchor editAs="oneCell">
    <xdr:from>
      <xdr:col>18</xdr:col>
      <xdr:colOff>97200</xdr:colOff>
      <xdr:row>70</xdr:row>
      <xdr:rowOff>147240</xdr:rowOff>
    </xdr:from>
    <xdr:to>
      <xdr:col>19</xdr:col>
      <xdr:colOff>22320</xdr:colOff>
      <xdr:row>73</xdr:row>
      <xdr:rowOff>140760</xdr:rowOff>
    </xdr:to>
    <xdr:pic>
      <xdr:nvPicPr>
        <xdr:cNvPr id="214" name="Imagem 162">
          <a:extLst>
            <a:ext uri="{FF2B5EF4-FFF2-40B4-BE49-F238E27FC236}">
              <a16:creationId xmlns:a16="http://schemas.microsoft.com/office/drawing/2014/main" id="{00000000-0008-0000-0400-0000D6000000}"/>
            </a:ext>
          </a:extLst>
        </xdr:cNvPr>
        <xdr:cNvPicPr/>
      </xdr:nvPicPr>
      <xdr:blipFill>
        <a:blip xmlns:r="http://schemas.openxmlformats.org/officeDocument/2006/relationships" r:embed="rId18" cstate="print"/>
        <a:stretch/>
      </xdr:blipFill>
      <xdr:spPr>
        <a:xfrm>
          <a:off x="11235600" y="13672440"/>
          <a:ext cx="537120" cy="565200"/>
        </a:xfrm>
        <a:prstGeom prst="rect">
          <a:avLst/>
        </a:prstGeom>
        <a:ln>
          <a:noFill/>
        </a:ln>
      </xdr:spPr>
    </xdr:pic>
    <xdr:clientData/>
  </xdr:twoCellAnchor>
  <xdr:twoCellAnchor editAs="oneCell">
    <xdr:from>
      <xdr:col>7</xdr:col>
      <xdr:colOff>11520</xdr:colOff>
      <xdr:row>70</xdr:row>
      <xdr:rowOff>138600</xdr:rowOff>
    </xdr:from>
    <xdr:to>
      <xdr:col>7</xdr:col>
      <xdr:colOff>544320</xdr:colOff>
      <xdr:row>74</xdr:row>
      <xdr:rowOff>2520</xdr:rowOff>
    </xdr:to>
    <xdr:pic>
      <xdr:nvPicPr>
        <xdr:cNvPr id="215" name="Imagem 163">
          <a:extLst>
            <a:ext uri="{FF2B5EF4-FFF2-40B4-BE49-F238E27FC236}">
              <a16:creationId xmlns:a16="http://schemas.microsoft.com/office/drawing/2014/main" id="{00000000-0008-0000-0400-0000D7000000}"/>
            </a:ext>
          </a:extLst>
        </xdr:cNvPr>
        <xdr:cNvPicPr/>
      </xdr:nvPicPr>
      <xdr:blipFill>
        <a:blip xmlns:r="http://schemas.openxmlformats.org/officeDocument/2006/relationships" r:embed="rId19" cstate="print"/>
        <a:stretch/>
      </xdr:blipFill>
      <xdr:spPr>
        <a:xfrm>
          <a:off x="4357800" y="13663800"/>
          <a:ext cx="532800" cy="626040"/>
        </a:xfrm>
        <a:prstGeom prst="rect">
          <a:avLst/>
        </a:prstGeom>
        <a:ln>
          <a:noFill/>
        </a:ln>
      </xdr:spPr>
    </xdr:pic>
    <xdr:clientData/>
  </xdr:twoCellAnchor>
  <xdr:twoCellAnchor editAs="oneCell">
    <xdr:from>
      <xdr:col>21</xdr:col>
      <xdr:colOff>79920</xdr:colOff>
      <xdr:row>70</xdr:row>
      <xdr:rowOff>164160</xdr:rowOff>
    </xdr:from>
    <xdr:to>
      <xdr:col>21</xdr:col>
      <xdr:colOff>612720</xdr:colOff>
      <xdr:row>74</xdr:row>
      <xdr:rowOff>1440</xdr:rowOff>
    </xdr:to>
    <xdr:pic>
      <xdr:nvPicPr>
        <xdr:cNvPr id="216" name="Imagem 164">
          <a:extLst>
            <a:ext uri="{FF2B5EF4-FFF2-40B4-BE49-F238E27FC236}">
              <a16:creationId xmlns:a16="http://schemas.microsoft.com/office/drawing/2014/main" id="{00000000-0008-0000-0400-0000D8000000}"/>
            </a:ext>
          </a:extLst>
        </xdr:cNvPr>
        <xdr:cNvPicPr/>
      </xdr:nvPicPr>
      <xdr:blipFill>
        <a:blip xmlns:r="http://schemas.openxmlformats.org/officeDocument/2006/relationships" r:embed="rId21" cstate="print"/>
        <a:stretch/>
      </xdr:blipFill>
      <xdr:spPr>
        <a:xfrm>
          <a:off x="13054680" y="13689360"/>
          <a:ext cx="532800" cy="599400"/>
        </a:xfrm>
        <a:prstGeom prst="rect">
          <a:avLst/>
        </a:prstGeom>
        <a:ln>
          <a:noFill/>
        </a:ln>
      </xdr:spPr>
    </xdr:pic>
    <xdr:clientData/>
  </xdr:twoCellAnchor>
  <xdr:twoCellAnchor editAs="oneCell">
    <xdr:from>
      <xdr:col>5</xdr:col>
      <xdr:colOff>11520</xdr:colOff>
      <xdr:row>70</xdr:row>
      <xdr:rowOff>172800</xdr:rowOff>
    </xdr:from>
    <xdr:to>
      <xdr:col>6</xdr:col>
      <xdr:colOff>1440</xdr:colOff>
      <xdr:row>73</xdr:row>
      <xdr:rowOff>166320</xdr:rowOff>
    </xdr:to>
    <xdr:pic>
      <xdr:nvPicPr>
        <xdr:cNvPr id="217" name="Imagem 165">
          <a:extLst>
            <a:ext uri="{FF2B5EF4-FFF2-40B4-BE49-F238E27FC236}">
              <a16:creationId xmlns:a16="http://schemas.microsoft.com/office/drawing/2014/main" id="{00000000-0008-0000-0400-0000D9000000}"/>
            </a:ext>
          </a:extLst>
        </xdr:cNvPr>
        <xdr:cNvPicPr/>
      </xdr:nvPicPr>
      <xdr:blipFill>
        <a:blip xmlns:r="http://schemas.openxmlformats.org/officeDocument/2006/relationships" r:embed="rId24" cstate="print"/>
        <a:stretch/>
      </xdr:blipFill>
      <xdr:spPr>
        <a:xfrm>
          <a:off x="3117600" y="13698000"/>
          <a:ext cx="574920" cy="565200"/>
        </a:xfrm>
        <a:prstGeom prst="rect">
          <a:avLst/>
        </a:prstGeom>
        <a:ln>
          <a:noFill/>
        </a:ln>
      </xdr:spPr>
    </xdr:pic>
    <xdr:clientData/>
  </xdr:twoCellAnchor>
  <xdr:twoCellAnchor editAs="oneCell">
    <xdr:from>
      <xdr:col>12</xdr:col>
      <xdr:colOff>68040</xdr:colOff>
      <xdr:row>102</xdr:row>
      <xdr:rowOff>146520</xdr:rowOff>
    </xdr:from>
    <xdr:to>
      <xdr:col>12</xdr:col>
      <xdr:colOff>593640</xdr:colOff>
      <xdr:row>105</xdr:row>
      <xdr:rowOff>135720</xdr:rowOff>
    </xdr:to>
    <xdr:pic>
      <xdr:nvPicPr>
        <xdr:cNvPr id="218" name="Imagem 208">
          <a:extLst>
            <a:ext uri="{FF2B5EF4-FFF2-40B4-BE49-F238E27FC236}">
              <a16:creationId xmlns:a16="http://schemas.microsoft.com/office/drawing/2014/main" id="{00000000-0008-0000-0400-0000DA000000}"/>
            </a:ext>
          </a:extLst>
        </xdr:cNvPr>
        <xdr:cNvPicPr/>
      </xdr:nvPicPr>
      <xdr:blipFill>
        <a:blip xmlns:r="http://schemas.openxmlformats.org/officeDocument/2006/relationships" r:embed="rId25" cstate="print"/>
        <a:stretch/>
      </xdr:blipFill>
      <xdr:spPr>
        <a:xfrm>
          <a:off x="7533720" y="19958400"/>
          <a:ext cx="525600" cy="560520"/>
        </a:xfrm>
        <a:prstGeom prst="rect">
          <a:avLst/>
        </a:prstGeom>
        <a:ln>
          <a:noFill/>
        </a:ln>
      </xdr:spPr>
    </xdr:pic>
    <xdr:clientData/>
  </xdr:twoCellAnchor>
  <xdr:twoCellAnchor editAs="oneCell">
    <xdr:from>
      <xdr:col>14</xdr:col>
      <xdr:colOff>59760</xdr:colOff>
      <xdr:row>102</xdr:row>
      <xdr:rowOff>155160</xdr:rowOff>
    </xdr:from>
    <xdr:to>
      <xdr:col>14</xdr:col>
      <xdr:colOff>564120</xdr:colOff>
      <xdr:row>105</xdr:row>
      <xdr:rowOff>135000</xdr:rowOff>
    </xdr:to>
    <xdr:pic>
      <xdr:nvPicPr>
        <xdr:cNvPr id="219" name="Imagem 209">
          <a:extLst>
            <a:ext uri="{FF2B5EF4-FFF2-40B4-BE49-F238E27FC236}">
              <a16:creationId xmlns:a16="http://schemas.microsoft.com/office/drawing/2014/main" id="{00000000-0008-0000-0400-0000DB000000}"/>
            </a:ext>
          </a:extLst>
        </xdr:cNvPr>
        <xdr:cNvPicPr/>
      </xdr:nvPicPr>
      <xdr:blipFill>
        <a:blip xmlns:r="http://schemas.openxmlformats.org/officeDocument/2006/relationships" r:embed="rId26" cstate="print"/>
        <a:stretch/>
      </xdr:blipFill>
      <xdr:spPr>
        <a:xfrm>
          <a:off x="8749440" y="19967040"/>
          <a:ext cx="504360" cy="551160"/>
        </a:xfrm>
        <a:prstGeom prst="rect">
          <a:avLst/>
        </a:prstGeom>
        <a:ln>
          <a:noFill/>
        </a:ln>
      </xdr:spPr>
    </xdr:pic>
    <xdr:clientData/>
  </xdr:twoCellAnchor>
  <xdr:twoCellAnchor editAs="oneCell">
    <xdr:from>
      <xdr:col>7</xdr:col>
      <xdr:colOff>33840</xdr:colOff>
      <xdr:row>102</xdr:row>
      <xdr:rowOff>137880</xdr:rowOff>
    </xdr:from>
    <xdr:to>
      <xdr:col>7</xdr:col>
      <xdr:colOff>547920</xdr:colOff>
      <xdr:row>105</xdr:row>
      <xdr:rowOff>127080</xdr:rowOff>
    </xdr:to>
    <xdr:pic>
      <xdr:nvPicPr>
        <xdr:cNvPr id="220" name="Imagem 210">
          <a:extLst>
            <a:ext uri="{FF2B5EF4-FFF2-40B4-BE49-F238E27FC236}">
              <a16:creationId xmlns:a16="http://schemas.microsoft.com/office/drawing/2014/main" id="{00000000-0008-0000-0400-0000DC000000}"/>
            </a:ext>
          </a:extLst>
        </xdr:cNvPr>
        <xdr:cNvPicPr/>
      </xdr:nvPicPr>
      <xdr:blipFill>
        <a:blip xmlns:r="http://schemas.openxmlformats.org/officeDocument/2006/relationships" r:embed="rId27" cstate="print"/>
        <a:stretch/>
      </xdr:blipFill>
      <xdr:spPr>
        <a:xfrm>
          <a:off x="4380120" y="19949760"/>
          <a:ext cx="514080" cy="560520"/>
        </a:xfrm>
        <a:prstGeom prst="rect">
          <a:avLst/>
        </a:prstGeom>
        <a:ln>
          <a:noFill/>
        </a:ln>
      </xdr:spPr>
    </xdr:pic>
    <xdr:clientData/>
  </xdr:twoCellAnchor>
  <xdr:twoCellAnchor editAs="oneCell">
    <xdr:from>
      <xdr:col>22</xdr:col>
      <xdr:colOff>603000</xdr:colOff>
      <xdr:row>102</xdr:row>
      <xdr:rowOff>78120</xdr:rowOff>
    </xdr:from>
    <xdr:to>
      <xdr:col>23</xdr:col>
      <xdr:colOff>524160</xdr:colOff>
      <xdr:row>105</xdr:row>
      <xdr:rowOff>70560</xdr:rowOff>
    </xdr:to>
    <xdr:pic>
      <xdr:nvPicPr>
        <xdr:cNvPr id="221" name="Imagem 211">
          <a:extLst>
            <a:ext uri="{FF2B5EF4-FFF2-40B4-BE49-F238E27FC236}">
              <a16:creationId xmlns:a16="http://schemas.microsoft.com/office/drawing/2014/main" id="{00000000-0008-0000-0400-0000DD000000}"/>
            </a:ext>
          </a:extLst>
        </xdr:cNvPr>
        <xdr:cNvPicPr/>
      </xdr:nvPicPr>
      <xdr:blipFill>
        <a:blip xmlns:r="http://schemas.openxmlformats.org/officeDocument/2006/relationships" r:embed="rId28" cstate="print"/>
        <a:stretch/>
      </xdr:blipFill>
      <xdr:spPr>
        <a:xfrm>
          <a:off x="14189760" y="19890000"/>
          <a:ext cx="533520" cy="563760"/>
        </a:xfrm>
        <a:prstGeom prst="rect">
          <a:avLst/>
        </a:prstGeom>
        <a:ln>
          <a:noFill/>
        </a:ln>
      </xdr:spPr>
    </xdr:pic>
    <xdr:clientData/>
  </xdr:twoCellAnchor>
  <xdr:twoCellAnchor editAs="oneCell">
    <xdr:from>
      <xdr:col>24</xdr:col>
      <xdr:colOff>603000</xdr:colOff>
      <xdr:row>102</xdr:row>
      <xdr:rowOff>78120</xdr:rowOff>
    </xdr:from>
    <xdr:to>
      <xdr:col>25</xdr:col>
      <xdr:colOff>514440</xdr:colOff>
      <xdr:row>105</xdr:row>
      <xdr:rowOff>59040</xdr:rowOff>
    </xdr:to>
    <xdr:pic>
      <xdr:nvPicPr>
        <xdr:cNvPr id="222" name="Imagem 212">
          <a:extLst>
            <a:ext uri="{FF2B5EF4-FFF2-40B4-BE49-F238E27FC236}">
              <a16:creationId xmlns:a16="http://schemas.microsoft.com/office/drawing/2014/main" id="{00000000-0008-0000-0400-0000DE000000}"/>
            </a:ext>
          </a:extLst>
        </xdr:cNvPr>
        <xdr:cNvPicPr/>
      </xdr:nvPicPr>
      <xdr:blipFill>
        <a:blip xmlns:r="http://schemas.openxmlformats.org/officeDocument/2006/relationships" r:embed="rId29" cstate="print"/>
        <a:stretch/>
      </xdr:blipFill>
      <xdr:spPr>
        <a:xfrm>
          <a:off x="15414120" y="19890000"/>
          <a:ext cx="523800" cy="552240"/>
        </a:xfrm>
        <a:prstGeom prst="rect">
          <a:avLst/>
        </a:prstGeom>
        <a:ln>
          <a:noFill/>
        </a:ln>
      </xdr:spPr>
    </xdr:pic>
    <xdr:clientData/>
  </xdr:twoCellAnchor>
  <xdr:twoCellAnchor editAs="oneCell">
    <xdr:from>
      <xdr:col>17</xdr:col>
      <xdr:colOff>51120</xdr:colOff>
      <xdr:row>102</xdr:row>
      <xdr:rowOff>146520</xdr:rowOff>
    </xdr:from>
    <xdr:to>
      <xdr:col>17</xdr:col>
      <xdr:colOff>574560</xdr:colOff>
      <xdr:row>105</xdr:row>
      <xdr:rowOff>145080</xdr:rowOff>
    </xdr:to>
    <xdr:pic>
      <xdr:nvPicPr>
        <xdr:cNvPr id="223" name="Imagem 213">
          <a:extLst>
            <a:ext uri="{FF2B5EF4-FFF2-40B4-BE49-F238E27FC236}">
              <a16:creationId xmlns:a16="http://schemas.microsoft.com/office/drawing/2014/main" id="{00000000-0008-0000-0400-0000DF000000}"/>
            </a:ext>
          </a:extLst>
        </xdr:cNvPr>
        <xdr:cNvPicPr/>
      </xdr:nvPicPr>
      <xdr:blipFill>
        <a:blip xmlns:r="http://schemas.openxmlformats.org/officeDocument/2006/relationships" r:embed="rId30" cstate="print"/>
        <a:stretch/>
      </xdr:blipFill>
      <xdr:spPr>
        <a:xfrm>
          <a:off x="10577160" y="19958400"/>
          <a:ext cx="523440" cy="569880"/>
        </a:xfrm>
        <a:prstGeom prst="rect">
          <a:avLst/>
        </a:prstGeom>
        <a:ln>
          <a:noFill/>
        </a:ln>
      </xdr:spPr>
    </xdr:pic>
    <xdr:clientData/>
  </xdr:twoCellAnchor>
  <xdr:twoCellAnchor editAs="oneCell">
    <xdr:from>
      <xdr:col>13</xdr:col>
      <xdr:colOff>68040</xdr:colOff>
      <xdr:row>102</xdr:row>
      <xdr:rowOff>138240</xdr:rowOff>
    </xdr:from>
    <xdr:to>
      <xdr:col>13</xdr:col>
      <xdr:colOff>593640</xdr:colOff>
      <xdr:row>105</xdr:row>
      <xdr:rowOff>146520</xdr:rowOff>
    </xdr:to>
    <xdr:pic>
      <xdr:nvPicPr>
        <xdr:cNvPr id="224" name="Imagem 214">
          <a:extLst>
            <a:ext uri="{FF2B5EF4-FFF2-40B4-BE49-F238E27FC236}">
              <a16:creationId xmlns:a16="http://schemas.microsoft.com/office/drawing/2014/main" id="{00000000-0008-0000-0400-0000E0000000}"/>
            </a:ext>
          </a:extLst>
        </xdr:cNvPr>
        <xdr:cNvPicPr/>
      </xdr:nvPicPr>
      <xdr:blipFill>
        <a:blip xmlns:r="http://schemas.openxmlformats.org/officeDocument/2006/relationships" r:embed="rId31" cstate="print"/>
        <a:stretch/>
      </xdr:blipFill>
      <xdr:spPr>
        <a:xfrm>
          <a:off x="8145720" y="19950120"/>
          <a:ext cx="525600" cy="579600"/>
        </a:xfrm>
        <a:prstGeom prst="rect">
          <a:avLst/>
        </a:prstGeom>
        <a:ln>
          <a:noFill/>
        </a:ln>
      </xdr:spPr>
    </xdr:pic>
    <xdr:clientData/>
  </xdr:twoCellAnchor>
  <xdr:twoCellAnchor editAs="oneCell">
    <xdr:from>
      <xdr:col>15</xdr:col>
      <xdr:colOff>42480</xdr:colOff>
      <xdr:row>102</xdr:row>
      <xdr:rowOff>129600</xdr:rowOff>
    </xdr:from>
    <xdr:to>
      <xdr:col>15</xdr:col>
      <xdr:colOff>566280</xdr:colOff>
      <xdr:row>105</xdr:row>
      <xdr:rowOff>168480</xdr:rowOff>
    </xdr:to>
    <xdr:pic>
      <xdr:nvPicPr>
        <xdr:cNvPr id="225" name="Imagem 215">
          <a:extLst>
            <a:ext uri="{FF2B5EF4-FFF2-40B4-BE49-F238E27FC236}">
              <a16:creationId xmlns:a16="http://schemas.microsoft.com/office/drawing/2014/main" id="{00000000-0008-0000-0400-0000E1000000}"/>
            </a:ext>
          </a:extLst>
        </xdr:cNvPr>
        <xdr:cNvPicPr/>
      </xdr:nvPicPr>
      <xdr:blipFill>
        <a:blip xmlns:r="http://schemas.openxmlformats.org/officeDocument/2006/relationships" r:embed="rId32" cstate="print"/>
        <a:stretch/>
      </xdr:blipFill>
      <xdr:spPr>
        <a:xfrm>
          <a:off x="9344520" y="19941480"/>
          <a:ext cx="523800" cy="610200"/>
        </a:xfrm>
        <a:prstGeom prst="rect">
          <a:avLst/>
        </a:prstGeom>
        <a:ln>
          <a:noFill/>
        </a:ln>
      </xdr:spPr>
    </xdr:pic>
    <xdr:clientData/>
  </xdr:twoCellAnchor>
  <xdr:twoCellAnchor editAs="oneCell">
    <xdr:from>
      <xdr:col>11</xdr:col>
      <xdr:colOff>51120</xdr:colOff>
      <xdr:row>102</xdr:row>
      <xdr:rowOff>86760</xdr:rowOff>
    </xdr:from>
    <xdr:to>
      <xdr:col>11</xdr:col>
      <xdr:colOff>574560</xdr:colOff>
      <xdr:row>105</xdr:row>
      <xdr:rowOff>123480</xdr:rowOff>
    </xdr:to>
    <xdr:pic>
      <xdr:nvPicPr>
        <xdr:cNvPr id="226" name="Imagem 216">
          <a:extLst>
            <a:ext uri="{FF2B5EF4-FFF2-40B4-BE49-F238E27FC236}">
              <a16:creationId xmlns:a16="http://schemas.microsoft.com/office/drawing/2014/main" id="{00000000-0008-0000-0400-0000E2000000}"/>
            </a:ext>
          </a:extLst>
        </xdr:cNvPr>
        <xdr:cNvPicPr/>
      </xdr:nvPicPr>
      <xdr:blipFill>
        <a:blip xmlns:r="http://schemas.openxmlformats.org/officeDocument/2006/relationships" r:embed="rId33" cstate="print"/>
        <a:stretch/>
      </xdr:blipFill>
      <xdr:spPr>
        <a:xfrm>
          <a:off x="6904440" y="19898640"/>
          <a:ext cx="523440" cy="608040"/>
        </a:xfrm>
        <a:prstGeom prst="rect">
          <a:avLst/>
        </a:prstGeom>
        <a:ln>
          <a:noFill/>
        </a:ln>
      </xdr:spPr>
    </xdr:pic>
    <xdr:clientData/>
  </xdr:twoCellAnchor>
  <xdr:twoCellAnchor editAs="oneCell">
    <xdr:from>
      <xdr:col>16</xdr:col>
      <xdr:colOff>33840</xdr:colOff>
      <xdr:row>102</xdr:row>
      <xdr:rowOff>163800</xdr:rowOff>
    </xdr:from>
    <xdr:to>
      <xdr:col>16</xdr:col>
      <xdr:colOff>557280</xdr:colOff>
      <xdr:row>105</xdr:row>
      <xdr:rowOff>162360</xdr:rowOff>
    </xdr:to>
    <xdr:pic>
      <xdr:nvPicPr>
        <xdr:cNvPr id="227" name="Imagem 217">
          <a:extLst>
            <a:ext uri="{FF2B5EF4-FFF2-40B4-BE49-F238E27FC236}">
              <a16:creationId xmlns:a16="http://schemas.microsoft.com/office/drawing/2014/main" id="{00000000-0008-0000-0400-0000E3000000}"/>
            </a:ext>
          </a:extLst>
        </xdr:cNvPr>
        <xdr:cNvPicPr/>
      </xdr:nvPicPr>
      <xdr:blipFill>
        <a:blip xmlns:r="http://schemas.openxmlformats.org/officeDocument/2006/relationships" r:embed="rId34" cstate="print"/>
        <a:stretch/>
      </xdr:blipFill>
      <xdr:spPr>
        <a:xfrm>
          <a:off x="9947880" y="19975680"/>
          <a:ext cx="523440" cy="569880"/>
        </a:xfrm>
        <a:prstGeom prst="rect">
          <a:avLst/>
        </a:prstGeom>
        <a:ln>
          <a:noFill/>
        </a:ln>
      </xdr:spPr>
    </xdr:pic>
    <xdr:clientData/>
  </xdr:twoCellAnchor>
  <xdr:twoCellAnchor editAs="oneCell">
    <xdr:from>
      <xdr:col>19</xdr:col>
      <xdr:colOff>16920</xdr:colOff>
      <xdr:row>102</xdr:row>
      <xdr:rowOff>78120</xdr:rowOff>
    </xdr:from>
    <xdr:to>
      <xdr:col>19</xdr:col>
      <xdr:colOff>578520</xdr:colOff>
      <xdr:row>105</xdr:row>
      <xdr:rowOff>105480</xdr:rowOff>
    </xdr:to>
    <xdr:pic>
      <xdr:nvPicPr>
        <xdr:cNvPr id="228" name="Imagem 218">
          <a:extLst>
            <a:ext uri="{FF2B5EF4-FFF2-40B4-BE49-F238E27FC236}">
              <a16:creationId xmlns:a16="http://schemas.microsoft.com/office/drawing/2014/main" id="{00000000-0008-0000-0400-0000E4000000}"/>
            </a:ext>
          </a:extLst>
        </xdr:cNvPr>
        <xdr:cNvPicPr/>
      </xdr:nvPicPr>
      <xdr:blipFill>
        <a:blip xmlns:r="http://schemas.openxmlformats.org/officeDocument/2006/relationships" r:embed="rId35" cstate="print"/>
        <a:stretch/>
      </xdr:blipFill>
      <xdr:spPr>
        <a:xfrm>
          <a:off x="11767320" y="19890000"/>
          <a:ext cx="561600" cy="598680"/>
        </a:xfrm>
        <a:prstGeom prst="rect">
          <a:avLst/>
        </a:prstGeom>
        <a:ln>
          <a:noFill/>
        </a:ln>
      </xdr:spPr>
    </xdr:pic>
    <xdr:clientData/>
  </xdr:twoCellAnchor>
  <xdr:twoCellAnchor editAs="oneCell">
    <xdr:from>
      <xdr:col>7</xdr:col>
      <xdr:colOff>603000</xdr:colOff>
      <xdr:row>102</xdr:row>
      <xdr:rowOff>155160</xdr:rowOff>
    </xdr:from>
    <xdr:to>
      <xdr:col>8</xdr:col>
      <xdr:colOff>495360</xdr:colOff>
      <xdr:row>105</xdr:row>
      <xdr:rowOff>115920</xdr:rowOff>
    </xdr:to>
    <xdr:pic>
      <xdr:nvPicPr>
        <xdr:cNvPr id="229" name="Imagem 219">
          <a:extLst>
            <a:ext uri="{FF2B5EF4-FFF2-40B4-BE49-F238E27FC236}">
              <a16:creationId xmlns:a16="http://schemas.microsoft.com/office/drawing/2014/main" id="{00000000-0008-0000-0400-0000E5000000}"/>
            </a:ext>
          </a:extLst>
        </xdr:cNvPr>
        <xdr:cNvPicPr/>
      </xdr:nvPicPr>
      <xdr:blipFill>
        <a:blip xmlns:r="http://schemas.openxmlformats.org/officeDocument/2006/relationships" r:embed="rId36" cstate="print"/>
        <a:stretch/>
      </xdr:blipFill>
      <xdr:spPr>
        <a:xfrm>
          <a:off x="4949280" y="19967040"/>
          <a:ext cx="527400" cy="532080"/>
        </a:xfrm>
        <a:prstGeom prst="rect">
          <a:avLst/>
        </a:prstGeom>
        <a:ln>
          <a:noFill/>
        </a:ln>
      </xdr:spPr>
    </xdr:pic>
    <xdr:clientData/>
  </xdr:twoCellAnchor>
  <xdr:twoCellAnchor editAs="oneCell">
    <xdr:from>
      <xdr:col>26</xdr:col>
      <xdr:colOff>603000</xdr:colOff>
      <xdr:row>102</xdr:row>
      <xdr:rowOff>78120</xdr:rowOff>
    </xdr:from>
    <xdr:to>
      <xdr:col>27</xdr:col>
      <xdr:colOff>524160</xdr:colOff>
      <xdr:row>105</xdr:row>
      <xdr:rowOff>70560</xdr:rowOff>
    </xdr:to>
    <xdr:pic>
      <xdr:nvPicPr>
        <xdr:cNvPr id="230" name="Imagem 220">
          <a:extLst>
            <a:ext uri="{FF2B5EF4-FFF2-40B4-BE49-F238E27FC236}">
              <a16:creationId xmlns:a16="http://schemas.microsoft.com/office/drawing/2014/main" id="{00000000-0008-0000-0400-0000E6000000}"/>
            </a:ext>
          </a:extLst>
        </xdr:cNvPr>
        <xdr:cNvPicPr/>
      </xdr:nvPicPr>
      <xdr:blipFill>
        <a:blip xmlns:r="http://schemas.openxmlformats.org/officeDocument/2006/relationships" r:embed="rId37" cstate="print"/>
        <a:stretch/>
      </xdr:blipFill>
      <xdr:spPr>
        <a:xfrm>
          <a:off x="16638480" y="19890000"/>
          <a:ext cx="533160" cy="563760"/>
        </a:xfrm>
        <a:prstGeom prst="rect">
          <a:avLst/>
        </a:prstGeom>
        <a:ln>
          <a:noFill/>
        </a:ln>
      </xdr:spPr>
    </xdr:pic>
    <xdr:clientData/>
  </xdr:twoCellAnchor>
  <xdr:twoCellAnchor editAs="oneCell">
    <xdr:from>
      <xdr:col>20</xdr:col>
      <xdr:colOff>603000</xdr:colOff>
      <xdr:row>102</xdr:row>
      <xdr:rowOff>78120</xdr:rowOff>
    </xdr:from>
    <xdr:to>
      <xdr:col>21</xdr:col>
      <xdr:colOff>514440</xdr:colOff>
      <xdr:row>105</xdr:row>
      <xdr:rowOff>86400</xdr:rowOff>
    </xdr:to>
    <xdr:pic>
      <xdr:nvPicPr>
        <xdr:cNvPr id="231" name="Imagem 221">
          <a:extLst>
            <a:ext uri="{FF2B5EF4-FFF2-40B4-BE49-F238E27FC236}">
              <a16:creationId xmlns:a16="http://schemas.microsoft.com/office/drawing/2014/main" id="{00000000-0008-0000-0400-0000E7000000}"/>
            </a:ext>
          </a:extLst>
        </xdr:cNvPr>
        <xdr:cNvPicPr/>
      </xdr:nvPicPr>
      <xdr:blipFill>
        <a:blip xmlns:r="http://schemas.openxmlformats.org/officeDocument/2006/relationships" r:embed="rId50" cstate="print"/>
        <a:stretch/>
      </xdr:blipFill>
      <xdr:spPr>
        <a:xfrm>
          <a:off x="12965760" y="19890000"/>
          <a:ext cx="523440" cy="579600"/>
        </a:xfrm>
        <a:prstGeom prst="rect">
          <a:avLst/>
        </a:prstGeom>
        <a:ln>
          <a:noFill/>
        </a:ln>
      </xdr:spPr>
    </xdr:pic>
    <xdr:clientData/>
  </xdr:twoCellAnchor>
  <xdr:twoCellAnchor editAs="oneCell">
    <xdr:from>
      <xdr:col>19</xdr:col>
      <xdr:colOff>603000</xdr:colOff>
      <xdr:row>102</xdr:row>
      <xdr:rowOff>78120</xdr:rowOff>
    </xdr:from>
    <xdr:to>
      <xdr:col>20</xdr:col>
      <xdr:colOff>571680</xdr:colOff>
      <xdr:row>105</xdr:row>
      <xdr:rowOff>70560</xdr:rowOff>
    </xdr:to>
    <xdr:pic>
      <xdr:nvPicPr>
        <xdr:cNvPr id="232" name="Imagem 222">
          <a:extLst>
            <a:ext uri="{FF2B5EF4-FFF2-40B4-BE49-F238E27FC236}">
              <a16:creationId xmlns:a16="http://schemas.microsoft.com/office/drawing/2014/main" id="{00000000-0008-0000-0400-0000E8000000}"/>
            </a:ext>
          </a:extLst>
        </xdr:cNvPr>
        <xdr:cNvPicPr/>
      </xdr:nvPicPr>
      <xdr:blipFill>
        <a:blip xmlns:r="http://schemas.openxmlformats.org/officeDocument/2006/relationships" r:embed="rId51" cstate="print"/>
        <a:stretch/>
      </xdr:blipFill>
      <xdr:spPr>
        <a:xfrm>
          <a:off x="12353400" y="19890000"/>
          <a:ext cx="581040" cy="563760"/>
        </a:xfrm>
        <a:prstGeom prst="rect">
          <a:avLst/>
        </a:prstGeom>
        <a:ln>
          <a:noFill/>
        </a:ln>
      </xdr:spPr>
    </xdr:pic>
    <xdr:clientData/>
  </xdr:twoCellAnchor>
  <xdr:twoCellAnchor editAs="oneCell">
    <xdr:from>
      <xdr:col>5</xdr:col>
      <xdr:colOff>33840</xdr:colOff>
      <xdr:row>102</xdr:row>
      <xdr:rowOff>112320</xdr:rowOff>
    </xdr:from>
    <xdr:to>
      <xdr:col>6</xdr:col>
      <xdr:colOff>2880</xdr:colOff>
      <xdr:row>105</xdr:row>
      <xdr:rowOff>129960</xdr:rowOff>
    </xdr:to>
    <xdr:pic>
      <xdr:nvPicPr>
        <xdr:cNvPr id="233" name="Imagem 223">
          <a:extLst>
            <a:ext uri="{FF2B5EF4-FFF2-40B4-BE49-F238E27FC236}">
              <a16:creationId xmlns:a16="http://schemas.microsoft.com/office/drawing/2014/main" id="{00000000-0008-0000-0400-0000E9000000}"/>
            </a:ext>
          </a:extLst>
        </xdr:cNvPr>
        <xdr:cNvPicPr/>
      </xdr:nvPicPr>
      <xdr:blipFill>
        <a:blip xmlns:r="http://schemas.openxmlformats.org/officeDocument/2006/relationships" r:embed="rId52" cstate="print"/>
        <a:stretch/>
      </xdr:blipFill>
      <xdr:spPr>
        <a:xfrm>
          <a:off x="3139920" y="19924200"/>
          <a:ext cx="554040" cy="588960"/>
        </a:xfrm>
        <a:prstGeom prst="rect">
          <a:avLst/>
        </a:prstGeom>
        <a:ln>
          <a:noFill/>
        </a:ln>
      </xdr:spPr>
    </xdr:pic>
    <xdr:clientData/>
  </xdr:twoCellAnchor>
  <xdr:twoCellAnchor editAs="oneCell">
    <xdr:from>
      <xdr:col>9</xdr:col>
      <xdr:colOff>59760</xdr:colOff>
      <xdr:row>102</xdr:row>
      <xdr:rowOff>129600</xdr:rowOff>
    </xdr:from>
    <xdr:to>
      <xdr:col>9</xdr:col>
      <xdr:colOff>573840</xdr:colOff>
      <xdr:row>105</xdr:row>
      <xdr:rowOff>128160</xdr:rowOff>
    </xdr:to>
    <xdr:pic>
      <xdr:nvPicPr>
        <xdr:cNvPr id="234" name="Imagem 224">
          <a:extLst>
            <a:ext uri="{FF2B5EF4-FFF2-40B4-BE49-F238E27FC236}">
              <a16:creationId xmlns:a16="http://schemas.microsoft.com/office/drawing/2014/main" id="{00000000-0008-0000-0400-0000EA000000}"/>
            </a:ext>
          </a:extLst>
        </xdr:cNvPr>
        <xdr:cNvPicPr/>
      </xdr:nvPicPr>
      <xdr:blipFill>
        <a:blip xmlns:r="http://schemas.openxmlformats.org/officeDocument/2006/relationships" r:embed="rId41" cstate="print"/>
        <a:stretch/>
      </xdr:blipFill>
      <xdr:spPr>
        <a:xfrm>
          <a:off x="5666040" y="19941480"/>
          <a:ext cx="514080" cy="569880"/>
        </a:xfrm>
        <a:prstGeom prst="rect">
          <a:avLst/>
        </a:prstGeom>
        <a:ln>
          <a:noFill/>
        </a:ln>
      </xdr:spPr>
    </xdr:pic>
    <xdr:clientData/>
  </xdr:twoCellAnchor>
  <xdr:twoCellAnchor editAs="oneCell">
    <xdr:from>
      <xdr:col>23</xdr:col>
      <xdr:colOff>603000</xdr:colOff>
      <xdr:row>102</xdr:row>
      <xdr:rowOff>78120</xdr:rowOff>
    </xdr:from>
    <xdr:to>
      <xdr:col>24</xdr:col>
      <xdr:colOff>543240</xdr:colOff>
      <xdr:row>105</xdr:row>
      <xdr:rowOff>105480</xdr:rowOff>
    </xdr:to>
    <xdr:pic>
      <xdr:nvPicPr>
        <xdr:cNvPr id="235" name="Imagem 225">
          <a:extLst>
            <a:ext uri="{FF2B5EF4-FFF2-40B4-BE49-F238E27FC236}">
              <a16:creationId xmlns:a16="http://schemas.microsoft.com/office/drawing/2014/main" id="{00000000-0008-0000-0400-0000EB000000}"/>
            </a:ext>
          </a:extLst>
        </xdr:cNvPr>
        <xdr:cNvPicPr/>
      </xdr:nvPicPr>
      <xdr:blipFill>
        <a:blip xmlns:r="http://schemas.openxmlformats.org/officeDocument/2006/relationships" r:embed="rId42" cstate="print"/>
        <a:stretch/>
      </xdr:blipFill>
      <xdr:spPr>
        <a:xfrm>
          <a:off x="14802120" y="19890000"/>
          <a:ext cx="552240" cy="598680"/>
        </a:xfrm>
        <a:prstGeom prst="rect">
          <a:avLst/>
        </a:prstGeom>
        <a:ln>
          <a:noFill/>
        </a:ln>
      </xdr:spPr>
    </xdr:pic>
    <xdr:clientData/>
  </xdr:twoCellAnchor>
  <xdr:twoCellAnchor editAs="oneCell">
    <xdr:from>
      <xdr:col>21</xdr:col>
      <xdr:colOff>603000</xdr:colOff>
      <xdr:row>102</xdr:row>
      <xdr:rowOff>78120</xdr:rowOff>
    </xdr:from>
    <xdr:to>
      <xdr:col>22</xdr:col>
      <xdr:colOff>533520</xdr:colOff>
      <xdr:row>105</xdr:row>
      <xdr:rowOff>59040</xdr:rowOff>
    </xdr:to>
    <xdr:pic>
      <xdr:nvPicPr>
        <xdr:cNvPr id="236" name="Imagem 226">
          <a:extLst>
            <a:ext uri="{FF2B5EF4-FFF2-40B4-BE49-F238E27FC236}">
              <a16:creationId xmlns:a16="http://schemas.microsoft.com/office/drawing/2014/main" id="{00000000-0008-0000-0400-0000EC000000}"/>
            </a:ext>
          </a:extLst>
        </xdr:cNvPr>
        <xdr:cNvPicPr/>
      </xdr:nvPicPr>
      <xdr:blipFill>
        <a:blip xmlns:r="http://schemas.openxmlformats.org/officeDocument/2006/relationships" r:embed="rId43" cstate="print"/>
        <a:stretch/>
      </xdr:blipFill>
      <xdr:spPr>
        <a:xfrm>
          <a:off x="13577760" y="19890000"/>
          <a:ext cx="542520" cy="552240"/>
        </a:xfrm>
        <a:prstGeom prst="rect">
          <a:avLst/>
        </a:prstGeom>
        <a:ln>
          <a:noFill/>
        </a:ln>
      </xdr:spPr>
    </xdr:pic>
    <xdr:clientData/>
  </xdr:twoCellAnchor>
  <xdr:twoCellAnchor editAs="oneCell">
    <xdr:from>
      <xdr:col>25</xdr:col>
      <xdr:colOff>603000</xdr:colOff>
      <xdr:row>102</xdr:row>
      <xdr:rowOff>78120</xdr:rowOff>
    </xdr:from>
    <xdr:to>
      <xdr:col>26</xdr:col>
      <xdr:colOff>514440</xdr:colOff>
      <xdr:row>105</xdr:row>
      <xdr:rowOff>95760</xdr:rowOff>
    </xdr:to>
    <xdr:pic>
      <xdr:nvPicPr>
        <xdr:cNvPr id="237" name="Imagem 227">
          <a:extLst>
            <a:ext uri="{FF2B5EF4-FFF2-40B4-BE49-F238E27FC236}">
              <a16:creationId xmlns:a16="http://schemas.microsoft.com/office/drawing/2014/main" id="{00000000-0008-0000-0400-0000ED000000}"/>
            </a:ext>
          </a:extLst>
        </xdr:cNvPr>
        <xdr:cNvPicPr/>
      </xdr:nvPicPr>
      <xdr:blipFill>
        <a:blip xmlns:r="http://schemas.openxmlformats.org/officeDocument/2006/relationships" r:embed="rId44" cstate="print"/>
        <a:stretch/>
      </xdr:blipFill>
      <xdr:spPr>
        <a:xfrm>
          <a:off x="16026480" y="19890000"/>
          <a:ext cx="523440" cy="588960"/>
        </a:xfrm>
        <a:prstGeom prst="rect">
          <a:avLst/>
        </a:prstGeom>
        <a:ln>
          <a:noFill/>
        </a:ln>
      </xdr:spPr>
    </xdr:pic>
    <xdr:clientData/>
  </xdr:twoCellAnchor>
  <xdr:twoCellAnchor editAs="oneCell">
    <xdr:from>
      <xdr:col>18</xdr:col>
      <xdr:colOff>8280</xdr:colOff>
      <xdr:row>102</xdr:row>
      <xdr:rowOff>129600</xdr:rowOff>
    </xdr:from>
    <xdr:to>
      <xdr:col>18</xdr:col>
      <xdr:colOff>560160</xdr:colOff>
      <xdr:row>105</xdr:row>
      <xdr:rowOff>137880</xdr:rowOff>
    </xdr:to>
    <xdr:pic>
      <xdr:nvPicPr>
        <xdr:cNvPr id="238" name="Imagem 228">
          <a:extLst>
            <a:ext uri="{FF2B5EF4-FFF2-40B4-BE49-F238E27FC236}">
              <a16:creationId xmlns:a16="http://schemas.microsoft.com/office/drawing/2014/main" id="{00000000-0008-0000-0400-0000EE000000}"/>
            </a:ext>
          </a:extLst>
        </xdr:cNvPr>
        <xdr:cNvPicPr/>
      </xdr:nvPicPr>
      <xdr:blipFill>
        <a:blip xmlns:r="http://schemas.openxmlformats.org/officeDocument/2006/relationships" r:embed="rId45" cstate="print"/>
        <a:stretch/>
      </xdr:blipFill>
      <xdr:spPr>
        <a:xfrm>
          <a:off x="11146680" y="19941480"/>
          <a:ext cx="551880" cy="579600"/>
        </a:xfrm>
        <a:prstGeom prst="rect">
          <a:avLst/>
        </a:prstGeom>
        <a:ln>
          <a:noFill/>
        </a:ln>
      </xdr:spPr>
    </xdr:pic>
    <xdr:clientData/>
  </xdr:twoCellAnchor>
  <xdr:twoCellAnchor editAs="oneCell">
    <xdr:from>
      <xdr:col>9</xdr:col>
      <xdr:colOff>603000</xdr:colOff>
      <xdr:row>102</xdr:row>
      <xdr:rowOff>78120</xdr:rowOff>
    </xdr:from>
    <xdr:to>
      <xdr:col>10</xdr:col>
      <xdr:colOff>533520</xdr:colOff>
      <xdr:row>105</xdr:row>
      <xdr:rowOff>114840</xdr:rowOff>
    </xdr:to>
    <xdr:pic>
      <xdr:nvPicPr>
        <xdr:cNvPr id="239" name="Imagem 229">
          <a:extLst>
            <a:ext uri="{FF2B5EF4-FFF2-40B4-BE49-F238E27FC236}">
              <a16:creationId xmlns:a16="http://schemas.microsoft.com/office/drawing/2014/main" id="{00000000-0008-0000-0400-0000EF000000}"/>
            </a:ext>
          </a:extLst>
        </xdr:cNvPr>
        <xdr:cNvPicPr/>
      </xdr:nvPicPr>
      <xdr:blipFill>
        <a:blip xmlns:r="http://schemas.openxmlformats.org/officeDocument/2006/relationships" r:embed="rId49" cstate="print"/>
        <a:stretch/>
      </xdr:blipFill>
      <xdr:spPr>
        <a:xfrm>
          <a:off x="6209280" y="19890000"/>
          <a:ext cx="565560" cy="608040"/>
        </a:xfrm>
        <a:prstGeom prst="rect">
          <a:avLst/>
        </a:prstGeom>
        <a:ln>
          <a:noFill/>
        </a:ln>
      </xdr:spPr>
    </xdr:pic>
    <xdr:clientData/>
  </xdr:twoCellAnchor>
  <xdr:twoCellAnchor editAs="oneCell">
    <xdr:from>
      <xdr:col>4</xdr:col>
      <xdr:colOff>0</xdr:colOff>
      <xdr:row>102</xdr:row>
      <xdr:rowOff>69120</xdr:rowOff>
    </xdr:from>
    <xdr:to>
      <xdr:col>4</xdr:col>
      <xdr:colOff>590040</xdr:colOff>
      <xdr:row>105</xdr:row>
      <xdr:rowOff>153720</xdr:rowOff>
    </xdr:to>
    <xdr:pic>
      <xdr:nvPicPr>
        <xdr:cNvPr id="240" name="Imagem 230">
          <a:extLst>
            <a:ext uri="{FF2B5EF4-FFF2-40B4-BE49-F238E27FC236}">
              <a16:creationId xmlns:a16="http://schemas.microsoft.com/office/drawing/2014/main" id="{00000000-0008-0000-0400-0000F0000000}"/>
            </a:ext>
          </a:extLst>
        </xdr:cNvPr>
        <xdr:cNvPicPr/>
      </xdr:nvPicPr>
      <xdr:blipFill>
        <a:blip xmlns:r="http://schemas.openxmlformats.org/officeDocument/2006/relationships" r:embed="rId47" cstate="print"/>
        <a:stretch/>
      </xdr:blipFill>
      <xdr:spPr>
        <a:xfrm>
          <a:off x="2471400" y="19881000"/>
          <a:ext cx="590040" cy="655920"/>
        </a:xfrm>
        <a:prstGeom prst="rect">
          <a:avLst/>
        </a:prstGeom>
        <a:ln>
          <a:noFill/>
        </a:ln>
      </xdr:spPr>
    </xdr:pic>
    <xdr:clientData/>
  </xdr:twoCellAnchor>
  <xdr:twoCellAnchor editAs="oneCell">
    <xdr:from>
      <xdr:col>6</xdr:col>
      <xdr:colOff>33840</xdr:colOff>
      <xdr:row>102</xdr:row>
      <xdr:rowOff>129600</xdr:rowOff>
    </xdr:from>
    <xdr:to>
      <xdr:col>6</xdr:col>
      <xdr:colOff>566640</xdr:colOff>
      <xdr:row>105</xdr:row>
      <xdr:rowOff>166320</xdr:rowOff>
    </xdr:to>
    <xdr:pic>
      <xdr:nvPicPr>
        <xdr:cNvPr id="241" name="Imagem 231">
          <a:extLst>
            <a:ext uri="{FF2B5EF4-FFF2-40B4-BE49-F238E27FC236}">
              <a16:creationId xmlns:a16="http://schemas.microsoft.com/office/drawing/2014/main" id="{00000000-0008-0000-0400-0000F1000000}"/>
            </a:ext>
          </a:extLst>
        </xdr:cNvPr>
        <xdr:cNvPicPr/>
      </xdr:nvPicPr>
      <xdr:blipFill>
        <a:blip xmlns:r="http://schemas.openxmlformats.org/officeDocument/2006/relationships" r:embed="rId48" cstate="print"/>
        <a:stretch/>
      </xdr:blipFill>
      <xdr:spPr>
        <a:xfrm>
          <a:off x="3724920" y="19941480"/>
          <a:ext cx="532800" cy="60804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53</xdr:col>
      <xdr:colOff>10024</xdr:colOff>
      <xdr:row>39</xdr:row>
      <xdr:rowOff>120315</xdr:rowOff>
    </xdr:from>
    <xdr:to>
      <xdr:col>61</xdr:col>
      <xdr:colOff>260682</xdr:colOff>
      <xdr:row>55</xdr:row>
      <xdr:rowOff>170447</xdr:rowOff>
    </xdr:to>
    <xdr:graphicFrame macro="">
      <xdr:nvGraphicFramePr>
        <xdr:cNvPr id="3" name="Gráfico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15480</xdr:colOff>
      <xdr:row>57</xdr:row>
      <xdr:rowOff>171000</xdr:rowOff>
    </xdr:from>
    <xdr:to>
      <xdr:col>9</xdr:col>
      <xdr:colOff>611640</xdr:colOff>
      <xdr:row>80</xdr:row>
      <xdr:rowOff>11160</xdr:rowOff>
    </xdr:to>
    <xdr:pic>
      <xdr:nvPicPr>
        <xdr:cNvPr id="242" name="Imagem 7">
          <a:extLst>
            <a:ext uri="{FF2B5EF4-FFF2-40B4-BE49-F238E27FC236}">
              <a16:creationId xmlns:a16="http://schemas.microsoft.com/office/drawing/2014/main" id="{00000000-0008-0000-0700-0000F2000000}"/>
            </a:ext>
          </a:extLst>
        </xdr:cNvPr>
        <xdr:cNvPicPr/>
      </xdr:nvPicPr>
      <xdr:blipFill>
        <a:blip xmlns:r="http://schemas.openxmlformats.org/officeDocument/2006/relationships" r:embed="rId1" cstate="print"/>
        <a:srcRect l="4144" t="378" r="15543" b="-378"/>
        <a:stretch/>
      </xdr:blipFill>
      <xdr:spPr>
        <a:xfrm>
          <a:off x="3688200" y="11029320"/>
          <a:ext cx="2432520" cy="4221720"/>
        </a:xfrm>
        <a:prstGeom prst="rect">
          <a:avLst/>
        </a:prstGeom>
        <a:ln>
          <a:noFill/>
        </a:ln>
      </xdr:spPr>
    </xdr:pic>
    <xdr:clientData/>
  </xdr:twoCellAnchor>
  <xdr:twoCellAnchor editAs="oneCell">
    <xdr:from>
      <xdr:col>34</xdr:col>
      <xdr:colOff>0</xdr:colOff>
      <xdr:row>85</xdr:row>
      <xdr:rowOff>15480</xdr:rowOff>
    </xdr:from>
    <xdr:to>
      <xdr:col>38</xdr:col>
      <xdr:colOff>15120</xdr:colOff>
      <xdr:row>107</xdr:row>
      <xdr:rowOff>22320</xdr:rowOff>
    </xdr:to>
    <xdr:pic>
      <xdr:nvPicPr>
        <xdr:cNvPr id="243" name="Imagem 8">
          <a:extLst>
            <a:ext uri="{FF2B5EF4-FFF2-40B4-BE49-F238E27FC236}">
              <a16:creationId xmlns:a16="http://schemas.microsoft.com/office/drawing/2014/main" id="{00000000-0008-0000-0700-0000F3000000}"/>
            </a:ext>
          </a:extLst>
        </xdr:cNvPr>
        <xdr:cNvPicPr/>
      </xdr:nvPicPr>
      <xdr:blipFill>
        <a:blip xmlns:r="http://schemas.openxmlformats.org/officeDocument/2006/relationships" r:embed="rId2" cstate="print"/>
        <a:srcRect l="4891" r="9783"/>
        <a:stretch/>
      </xdr:blipFill>
      <xdr:spPr>
        <a:xfrm>
          <a:off x="20812680" y="16207920"/>
          <a:ext cx="2463480" cy="4197600"/>
        </a:xfrm>
        <a:prstGeom prst="rect">
          <a:avLst/>
        </a:prstGeom>
        <a:ln>
          <a:noFill/>
        </a:ln>
      </xdr:spPr>
    </xdr:pic>
    <xdr:clientData/>
  </xdr:twoCellAnchor>
  <xdr:twoCellAnchor editAs="oneCell">
    <xdr:from>
      <xdr:col>28</xdr:col>
      <xdr:colOff>15480</xdr:colOff>
      <xdr:row>57</xdr:row>
      <xdr:rowOff>171000</xdr:rowOff>
    </xdr:from>
    <xdr:to>
      <xdr:col>32</xdr:col>
      <xdr:colOff>15120</xdr:colOff>
      <xdr:row>79</xdr:row>
      <xdr:rowOff>180360</xdr:rowOff>
    </xdr:to>
    <xdr:pic>
      <xdr:nvPicPr>
        <xdr:cNvPr id="244" name="Imagem 9">
          <a:extLst>
            <a:ext uri="{FF2B5EF4-FFF2-40B4-BE49-F238E27FC236}">
              <a16:creationId xmlns:a16="http://schemas.microsoft.com/office/drawing/2014/main" id="{00000000-0008-0000-0700-0000F4000000}"/>
            </a:ext>
          </a:extLst>
        </xdr:cNvPr>
        <xdr:cNvPicPr/>
      </xdr:nvPicPr>
      <xdr:blipFill>
        <a:blip xmlns:r="http://schemas.openxmlformats.org/officeDocument/2006/relationships" r:embed="rId3" cstate="print"/>
        <a:srcRect l="6770" t="379" r="11980" b="-379"/>
        <a:stretch/>
      </xdr:blipFill>
      <xdr:spPr>
        <a:xfrm>
          <a:off x="17155080" y="11029320"/>
          <a:ext cx="2448360" cy="4200480"/>
        </a:xfrm>
        <a:prstGeom prst="rect">
          <a:avLst/>
        </a:prstGeom>
        <a:ln>
          <a:noFill/>
        </a:ln>
      </xdr:spPr>
    </xdr:pic>
    <xdr:clientData/>
  </xdr:twoCellAnchor>
  <xdr:twoCellAnchor editAs="oneCell">
    <xdr:from>
      <xdr:col>23</xdr:col>
      <xdr:colOff>15480</xdr:colOff>
      <xdr:row>110</xdr:row>
      <xdr:rowOff>171000</xdr:rowOff>
    </xdr:from>
    <xdr:to>
      <xdr:col>26</xdr:col>
      <xdr:colOff>611640</xdr:colOff>
      <xdr:row>132</xdr:row>
      <xdr:rowOff>165240</xdr:rowOff>
    </xdr:to>
    <xdr:pic>
      <xdr:nvPicPr>
        <xdr:cNvPr id="245" name="Imagem 10">
          <a:extLst>
            <a:ext uri="{FF2B5EF4-FFF2-40B4-BE49-F238E27FC236}">
              <a16:creationId xmlns:a16="http://schemas.microsoft.com/office/drawing/2014/main" id="{00000000-0008-0000-0700-0000F5000000}"/>
            </a:ext>
          </a:extLst>
        </xdr:cNvPr>
        <xdr:cNvPicPr/>
      </xdr:nvPicPr>
      <xdr:blipFill>
        <a:blip xmlns:r="http://schemas.openxmlformats.org/officeDocument/2006/relationships" r:embed="rId4" cstate="print"/>
        <a:srcRect l="6598" r="14722"/>
        <a:stretch/>
      </xdr:blipFill>
      <xdr:spPr>
        <a:xfrm>
          <a:off x="14094360" y="21125880"/>
          <a:ext cx="2432880" cy="4185360"/>
        </a:xfrm>
        <a:prstGeom prst="rect">
          <a:avLst/>
        </a:prstGeom>
        <a:ln>
          <a:noFill/>
        </a:ln>
      </xdr:spPr>
    </xdr:pic>
    <xdr:clientData/>
  </xdr:twoCellAnchor>
  <xdr:twoCellAnchor editAs="oneCell">
    <xdr:from>
      <xdr:col>34</xdr:col>
      <xdr:colOff>15480</xdr:colOff>
      <xdr:row>30</xdr:row>
      <xdr:rowOff>171000</xdr:rowOff>
    </xdr:from>
    <xdr:to>
      <xdr:col>37</xdr:col>
      <xdr:colOff>611640</xdr:colOff>
      <xdr:row>52</xdr:row>
      <xdr:rowOff>170280</xdr:rowOff>
    </xdr:to>
    <xdr:pic>
      <xdr:nvPicPr>
        <xdr:cNvPr id="246" name="Imagem 11">
          <a:extLst>
            <a:ext uri="{FF2B5EF4-FFF2-40B4-BE49-F238E27FC236}">
              <a16:creationId xmlns:a16="http://schemas.microsoft.com/office/drawing/2014/main" id="{00000000-0008-0000-0700-0000F6000000}"/>
            </a:ext>
          </a:extLst>
        </xdr:cNvPr>
        <xdr:cNvPicPr/>
      </xdr:nvPicPr>
      <xdr:blipFill>
        <a:blip xmlns:r="http://schemas.openxmlformats.org/officeDocument/2006/relationships" r:embed="rId5" cstate="print"/>
        <a:srcRect l="8674" t="-378" r="12244" b="378"/>
        <a:stretch/>
      </xdr:blipFill>
      <xdr:spPr>
        <a:xfrm>
          <a:off x="20828160" y="5886000"/>
          <a:ext cx="2432520" cy="4190040"/>
        </a:xfrm>
        <a:prstGeom prst="rect">
          <a:avLst/>
        </a:prstGeom>
        <a:ln>
          <a:noFill/>
        </a:ln>
      </xdr:spPr>
    </xdr:pic>
    <xdr:clientData/>
  </xdr:twoCellAnchor>
  <xdr:twoCellAnchor editAs="oneCell">
    <xdr:from>
      <xdr:col>39</xdr:col>
      <xdr:colOff>0</xdr:colOff>
      <xdr:row>4</xdr:row>
      <xdr:rowOff>0</xdr:rowOff>
    </xdr:from>
    <xdr:to>
      <xdr:col>42</xdr:col>
      <xdr:colOff>611640</xdr:colOff>
      <xdr:row>26</xdr:row>
      <xdr:rowOff>15120</xdr:rowOff>
    </xdr:to>
    <xdr:pic>
      <xdr:nvPicPr>
        <xdr:cNvPr id="247" name="Imagem 12">
          <a:extLst>
            <a:ext uri="{FF2B5EF4-FFF2-40B4-BE49-F238E27FC236}">
              <a16:creationId xmlns:a16="http://schemas.microsoft.com/office/drawing/2014/main" id="{00000000-0008-0000-0700-0000F7000000}"/>
            </a:ext>
          </a:extLst>
        </xdr:cNvPr>
        <xdr:cNvPicPr/>
      </xdr:nvPicPr>
      <xdr:blipFill>
        <a:blip xmlns:r="http://schemas.openxmlformats.org/officeDocument/2006/relationships" r:embed="rId6" cstate="print"/>
        <a:srcRect l="9091" t="-379" r="7466" b="379"/>
        <a:stretch/>
      </xdr:blipFill>
      <xdr:spPr>
        <a:xfrm>
          <a:off x="23873400" y="761760"/>
          <a:ext cx="2448000" cy="4206240"/>
        </a:xfrm>
        <a:prstGeom prst="rect">
          <a:avLst/>
        </a:prstGeom>
        <a:ln>
          <a:noFill/>
        </a:ln>
      </xdr:spPr>
    </xdr:pic>
    <xdr:clientData/>
  </xdr:twoCellAnchor>
  <xdr:twoCellAnchor editAs="oneCell">
    <xdr:from>
      <xdr:col>39</xdr:col>
      <xdr:colOff>46800</xdr:colOff>
      <xdr:row>111</xdr:row>
      <xdr:rowOff>0</xdr:rowOff>
    </xdr:from>
    <xdr:to>
      <xdr:col>43</xdr:col>
      <xdr:colOff>30960</xdr:colOff>
      <xdr:row>132</xdr:row>
      <xdr:rowOff>190080</xdr:rowOff>
    </xdr:to>
    <xdr:pic>
      <xdr:nvPicPr>
        <xdr:cNvPr id="248" name="Imagem 13">
          <a:extLst>
            <a:ext uri="{FF2B5EF4-FFF2-40B4-BE49-F238E27FC236}">
              <a16:creationId xmlns:a16="http://schemas.microsoft.com/office/drawing/2014/main" id="{00000000-0008-0000-0700-0000F8000000}"/>
            </a:ext>
          </a:extLst>
        </xdr:cNvPr>
        <xdr:cNvPicPr/>
      </xdr:nvPicPr>
      <xdr:blipFill>
        <a:blip xmlns:r="http://schemas.openxmlformats.org/officeDocument/2006/relationships" r:embed="rId7" cstate="print"/>
        <a:srcRect r="12584"/>
        <a:stretch/>
      </xdr:blipFill>
      <xdr:spPr>
        <a:xfrm>
          <a:off x="23920200" y="21145320"/>
          <a:ext cx="2432520" cy="4190760"/>
        </a:xfrm>
        <a:prstGeom prst="rect">
          <a:avLst/>
        </a:prstGeom>
        <a:ln>
          <a:noFill/>
        </a:ln>
      </xdr:spPr>
    </xdr:pic>
    <xdr:clientData/>
  </xdr:twoCellAnchor>
  <xdr:twoCellAnchor editAs="oneCell">
    <xdr:from>
      <xdr:col>1</xdr:col>
      <xdr:colOff>15480</xdr:colOff>
      <xdr:row>31</xdr:row>
      <xdr:rowOff>30960</xdr:rowOff>
    </xdr:from>
    <xdr:to>
      <xdr:col>5</xdr:col>
      <xdr:colOff>15120</xdr:colOff>
      <xdr:row>53</xdr:row>
      <xdr:rowOff>30600</xdr:rowOff>
    </xdr:to>
    <xdr:pic>
      <xdr:nvPicPr>
        <xdr:cNvPr id="249" name="Imagem 14">
          <a:extLst>
            <a:ext uri="{FF2B5EF4-FFF2-40B4-BE49-F238E27FC236}">
              <a16:creationId xmlns:a16="http://schemas.microsoft.com/office/drawing/2014/main" id="{00000000-0008-0000-0700-0000F9000000}"/>
            </a:ext>
          </a:extLst>
        </xdr:cNvPr>
        <xdr:cNvPicPr/>
      </xdr:nvPicPr>
      <xdr:blipFill>
        <a:blip xmlns:r="http://schemas.openxmlformats.org/officeDocument/2006/relationships" r:embed="rId8" cstate="print"/>
        <a:srcRect l="6949" t="-381" r="9660" b="381"/>
        <a:stretch/>
      </xdr:blipFill>
      <xdr:spPr>
        <a:xfrm>
          <a:off x="627480" y="5936400"/>
          <a:ext cx="2448000" cy="4190400"/>
        </a:xfrm>
        <a:prstGeom prst="rect">
          <a:avLst/>
        </a:prstGeom>
        <a:ln>
          <a:noFill/>
        </a:ln>
      </xdr:spPr>
    </xdr:pic>
    <xdr:clientData/>
  </xdr:twoCellAnchor>
  <xdr:twoCellAnchor editAs="oneCell">
    <xdr:from>
      <xdr:col>17</xdr:col>
      <xdr:colOff>15480</xdr:colOff>
      <xdr:row>138</xdr:row>
      <xdr:rowOff>0</xdr:rowOff>
    </xdr:from>
    <xdr:to>
      <xdr:col>20</xdr:col>
      <xdr:colOff>590400</xdr:colOff>
      <xdr:row>159</xdr:row>
      <xdr:rowOff>184320</xdr:rowOff>
    </xdr:to>
    <xdr:pic>
      <xdr:nvPicPr>
        <xdr:cNvPr id="250" name="Imagem 15">
          <a:extLst>
            <a:ext uri="{FF2B5EF4-FFF2-40B4-BE49-F238E27FC236}">
              <a16:creationId xmlns:a16="http://schemas.microsoft.com/office/drawing/2014/main" id="{00000000-0008-0000-0700-0000FA000000}"/>
            </a:ext>
          </a:extLst>
        </xdr:cNvPr>
        <xdr:cNvPicPr/>
      </xdr:nvPicPr>
      <xdr:blipFill>
        <a:blip xmlns:r="http://schemas.openxmlformats.org/officeDocument/2006/relationships" r:embed="rId9" cstate="print"/>
        <a:srcRect l="5731" t="-381" r="14060" b="381"/>
        <a:stretch/>
      </xdr:blipFill>
      <xdr:spPr>
        <a:xfrm>
          <a:off x="10421640" y="26289000"/>
          <a:ext cx="2411280" cy="4184640"/>
        </a:xfrm>
        <a:prstGeom prst="rect">
          <a:avLst/>
        </a:prstGeom>
        <a:ln>
          <a:noFill/>
        </a:ln>
      </xdr:spPr>
    </xdr:pic>
    <xdr:clientData/>
  </xdr:twoCellAnchor>
  <xdr:twoCellAnchor editAs="oneCell">
    <xdr:from>
      <xdr:col>1</xdr:col>
      <xdr:colOff>0</xdr:colOff>
      <xdr:row>3</xdr:row>
      <xdr:rowOff>171000</xdr:rowOff>
    </xdr:from>
    <xdr:to>
      <xdr:col>4</xdr:col>
      <xdr:colOff>611640</xdr:colOff>
      <xdr:row>25</xdr:row>
      <xdr:rowOff>59400</xdr:rowOff>
    </xdr:to>
    <xdr:pic>
      <xdr:nvPicPr>
        <xdr:cNvPr id="251" name="Imagem 16">
          <a:extLst>
            <a:ext uri="{FF2B5EF4-FFF2-40B4-BE49-F238E27FC236}">
              <a16:creationId xmlns:a16="http://schemas.microsoft.com/office/drawing/2014/main" id="{00000000-0008-0000-0700-0000FB000000}"/>
            </a:ext>
          </a:extLst>
        </xdr:cNvPr>
        <xdr:cNvPicPr/>
      </xdr:nvPicPr>
      <xdr:blipFill>
        <a:blip xmlns:r="http://schemas.openxmlformats.org/officeDocument/2006/relationships" r:embed="rId10" cstate="print"/>
        <a:srcRect l="3276" t="-387" r="11473" b="387"/>
        <a:stretch/>
      </xdr:blipFill>
      <xdr:spPr>
        <a:xfrm>
          <a:off x="612000" y="742320"/>
          <a:ext cx="2448000" cy="4079520"/>
        </a:xfrm>
        <a:prstGeom prst="rect">
          <a:avLst/>
        </a:prstGeom>
        <a:ln>
          <a:noFill/>
        </a:ln>
      </xdr:spPr>
    </xdr:pic>
    <xdr:clientData/>
  </xdr:twoCellAnchor>
  <xdr:twoCellAnchor editAs="oneCell">
    <xdr:from>
      <xdr:col>1</xdr:col>
      <xdr:colOff>15480</xdr:colOff>
      <xdr:row>111</xdr:row>
      <xdr:rowOff>15480</xdr:rowOff>
    </xdr:from>
    <xdr:to>
      <xdr:col>5</xdr:col>
      <xdr:colOff>15120</xdr:colOff>
      <xdr:row>133</xdr:row>
      <xdr:rowOff>15120</xdr:rowOff>
    </xdr:to>
    <xdr:pic>
      <xdr:nvPicPr>
        <xdr:cNvPr id="252" name="Imagem 17">
          <a:extLst>
            <a:ext uri="{FF2B5EF4-FFF2-40B4-BE49-F238E27FC236}">
              <a16:creationId xmlns:a16="http://schemas.microsoft.com/office/drawing/2014/main" id="{00000000-0008-0000-0700-0000FC000000}"/>
            </a:ext>
          </a:extLst>
        </xdr:cNvPr>
        <xdr:cNvPicPr/>
      </xdr:nvPicPr>
      <xdr:blipFill>
        <a:blip xmlns:r="http://schemas.openxmlformats.org/officeDocument/2006/relationships" r:embed="rId11" cstate="print"/>
        <a:srcRect l="8559" t="378" r="12917" b="-378"/>
        <a:stretch/>
      </xdr:blipFill>
      <xdr:spPr>
        <a:xfrm>
          <a:off x="627480" y="21160800"/>
          <a:ext cx="2448000" cy="4190760"/>
        </a:xfrm>
        <a:prstGeom prst="rect">
          <a:avLst/>
        </a:prstGeom>
        <a:ln>
          <a:noFill/>
        </a:ln>
      </xdr:spPr>
    </xdr:pic>
    <xdr:clientData/>
  </xdr:twoCellAnchor>
  <xdr:twoCellAnchor editAs="oneCell">
    <xdr:from>
      <xdr:col>1</xdr:col>
      <xdr:colOff>0</xdr:colOff>
      <xdr:row>84</xdr:row>
      <xdr:rowOff>171000</xdr:rowOff>
    </xdr:from>
    <xdr:to>
      <xdr:col>5</xdr:col>
      <xdr:colOff>15120</xdr:colOff>
      <xdr:row>107</xdr:row>
      <xdr:rowOff>7920</xdr:rowOff>
    </xdr:to>
    <xdr:pic>
      <xdr:nvPicPr>
        <xdr:cNvPr id="253" name="Imagem 18">
          <a:extLst>
            <a:ext uri="{FF2B5EF4-FFF2-40B4-BE49-F238E27FC236}">
              <a16:creationId xmlns:a16="http://schemas.microsoft.com/office/drawing/2014/main" id="{00000000-0008-0000-0700-0000FD000000}"/>
            </a:ext>
          </a:extLst>
        </xdr:cNvPr>
        <xdr:cNvPicPr/>
      </xdr:nvPicPr>
      <xdr:blipFill>
        <a:blip xmlns:r="http://schemas.openxmlformats.org/officeDocument/2006/relationships" r:embed="rId12" cstate="print"/>
        <a:srcRect l="4971" r="8287"/>
        <a:stretch/>
      </xdr:blipFill>
      <xdr:spPr>
        <a:xfrm>
          <a:off x="612000" y="16173000"/>
          <a:ext cx="2463480" cy="4218120"/>
        </a:xfrm>
        <a:prstGeom prst="rect">
          <a:avLst/>
        </a:prstGeom>
        <a:ln>
          <a:noFill/>
        </a:ln>
      </xdr:spPr>
    </xdr:pic>
    <xdr:clientData/>
  </xdr:twoCellAnchor>
  <xdr:twoCellAnchor editAs="oneCell">
    <xdr:from>
      <xdr:col>17</xdr:col>
      <xdr:colOff>0</xdr:colOff>
      <xdr:row>85</xdr:row>
      <xdr:rowOff>0</xdr:rowOff>
    </xdr:from>
    <xdr:to>
      <xdr:col>20</xdr:col>
      <xdr:colOff>612000</xdr:colOff>
      <xdr:row>107</xdr:row>
      <xdr:rowOff>41040</xdr:rowOff>
    </xdr:to>
    <xdr:pic>
      <xdr:nvPicPr>
        <xdr:cNvPr id="254" name="Imagem 19">
          <a:extLst>
            <a:ext uri="{FF2B5EF4-FFF2-40B4-BE49-F238E27FC236}">
              <a16:creationId xmlns:a16="http://schemas.microsoft.com/office/drawing/2014/main" id="{00000000-0008-0000-0700-0000FE000000}"/>
            </a:ext>
          </a:extLst>
        </xdr:cNvPr>
        <xdr:cNvPicPr/>
      </xdr:nvPicPr>
      <xdr:blipFill>
        <a:blip xmlns:r="http://schemas.openxmlformats.org/officeDocument/2006/relationships" r:embed="rId13" cstate="print"/>
        <a:srcRect r="12847"/>
        <a:stretch/>
      </xdr:blipFill>
      <xdr:spPr>
        <a:xfrm>
          <a:off x="10406160" y="16192440"/>
          <a:ext cx="2448360" cy="4231800"/>
        </a:xfrm>
        <a:prstGeom prst="rect">
          <a:avLst/>
        </a:prstGeom>
        <a:ln>
          <a:noFill/>
        </a:ln>
      </xdr:spPr>
    </xdr:pic>
    <xdr:clientData/>
  </xdr:twoCellAnchor>
  <xdr:twoCellAnchor editAs="oneCell">
    <xdr:from>
      <xdr:col>12</xdr:col>
      <xdr:colOff>0</xdr:colOff>
      <xdr:row>85</xdr:row>
      <xdr:rowOff>0</xdr:rowOff>
    </xdr:from>
    <xdr:to>
      <xdr:col>15</xdr:col>
      <xdr:colOff>612000</xdr:colOff>
      <xdr:row>107</xdr:row>
      <xdr:rowOff>6840</xdr:rowOff>
    </xdr:to>
    <xdr:pic>
      <xdr:nvPicPr>
        <xdr:cNvPr id="255" name="Imagem 20">
          <a:extLst>
            <a:ext uri="{FF2B5EF4-FFF2-40B4-BE49-F238E27FC236}">
              <a16:creationId xmlns:a16="http://schemas.microsoft.com/office/drawing/2014/main" id="{00000000-0008-0000-0700-0000FF000000}"/>
            </a:ext>
          </a:extLst>
        </xdr:cNvPr>
        <xdr:cNvPicPr/>
      </xdr:nvPicPr>
      <xdr:blipFill>
        <a:blip xmlns:r="http://schemas.openxmlformats.org/officeDocument/2006/relationships" r:embed="rId14" cstate="print"/>
        <a:srcRect l="7066" t="-377" r="8150" b="377"/>
        <a:stretch/>
      </xdr:blipFill>
      <xdr:spPr>
        <a:xfrm>
          <a:off x="7345440" y="16192440"/>
          <a:ext cx="2448360" cy="4197600"/>
        </a:xfrm>
        <a:prstGeom prst="rect">
          <a:avLst/>
        </a:prstGeom>
        <a:ln>
          <a:noFill/>
        </a:ln>
      </xdr:spPr>
    </xdr:pic>
    <xdr:clientData/>
  </xdr:twoCellAnchor>
  <xdr:twoCellAnchor editAs="oneCell">
    <xdr:from>
      <xdr:col>23</xdr:col>
      <xdr:colOff>0</xdr:colOff>
      <xdr:row>58</xdr:row>
      <xdr:rowOff>0</xdr:rowOff>
    </xdr:from>
    <xdr:to>
      <xdr:col>26</xdr:col>
      <xdr:colOff>611640</xdr:colOff>
      <xdr:row>79</xdr:row>
      <xdr:rowOff>171720</xdr:rowOff>
    </xdr:to>
    <xdr:pic>
      <xdr:nvPicPr>
        <xdr:cNvPr id="256" name="Imagem 21">
          <a:extLst>
            <a:ext uri="{FF2B5EF4-FFF2-40B4-BE49-F238E27FC236}">
              <a16:creationId xmlns:a16="http://schemas.microsoft.com/office/drawing/2014/main" id="{00000000-0008-0000-0700-000000010000}"/>
            </a:ext>
          </a:extLst>
        </xdr:cNvPr>
        <xdr:cNvPicPr/>
      </xdr:nvPicPr>
      <xdr:blipFill>
        <a:blip xmlns:r="http://schemas.openxmlformats.org/officeDocument/2006/relationships" r:embed="rId15" cstate="print"/>
        <a:srcRect l="5491" t="380" r="8790" b="-380"/>
        <a:stretch/>
      </xdr:blipFill>
      <xdr:spPr>
        <a:xfrm>
          <a:off x="14078880" y="11048760"/>
          <a:ext cx="2448360" cy="4172400"/>
        </a:xfrm>
        <a:prstGeom prst="rect">
          <a:avLst/>
        </a:prstGeom>
        <a:ln>
          <a:noFill/>
        </a:ln>
      </xdr:spPr>
    </xdr:pic>
    <xdr:clientData/>
  </xdr:twoCellAnchor>
  <xdr:twoCellAnchor editAs="oneCell">
    <xdr:from>
      <xdr:col>17</xdr:col>
      <xdr:colOff>0</xdr:colOff>
      <xdr:row>58</xdr:row>
      <xdr:rowOff>0</xdr:rowOff>
    </xdr:from>
    <xdr:to>
      <xdr:col>21</xdr:col>
      <xdr:colOff>46440</xdr:colOff>
      <xdr:row>79</xdr:row>
      <xdr:rowOff>163440</xdr:rowOff>
    </xdr:to>
    <xdr:pic>
      <xdr:nvPicPr>
        <xdr:cNvPr id="257" name="Imagem 22">
          <a:extLst>
            <a:ext uri="{FF2B5EF4-FFF2-40B4-BE49-F238E27FC236}">
              <a16:creationId xmlns:a16="http://schemas.microsoft.com/office/drawing/2014/main" id="{00000000-0008-0000-0700-000001010000}"/>
            </a:ext>
          </a:extLst>
        </xdr:cNvPr>
        <xdr:cNvPicPr/>
      </xdr:nvPicPr>
      <xdr:blipFill>
        <a:blip xmlns:r="http://schemas.openxmlformats.org/officeDocument/2006/relationships" r:embed="rId16" cstate="print"/>
        <a:srcRect l="4709" r="12042"/>
        <a:stretch/>
      </xdr:blipFill>
      <xdr:spPr>
        <a:xfrm>
          <a:off x="10406160" y="11048760"/>
          <a:ext cx="2495160" cy="4164120"/>
        </a:xfrm>
        <a:prstGeom prst="rect">
          <a:avLst/>
        </a:prstGeom>
        <a:ln>
          <a:noFill/>
        </a:ln>
      </xdr:spPr>
    </xdr:pic>
    <xdr:clientData/>
  </xdr:twoCellAnchor>
  <xdr:twoCellAnchor editAs="oneCell">
    <xdr:from>
      <xdr:col>23</xdr:col>
      <xdr:colOff>15480</xdr:colOff>
      <xdr:row>4</xdr:row>
      <xdr:rowOff>30960</xdr:rowOff>
    </xdr:from>
    <xdr:to>
      <xdr:col>26</xdr:col>
      <xdr:colOff>611640</xdr:colOff>
      <xdr:row>25</xdr:row>
      <xdr:rowOff>190080</xdr:rowOff>
    </xdr:to>
    <xdr:pic>
      <xdr:nvPicPr>
        <xdr:cNvPr id="258" name="Imagem 23">
          <a:extLst>
            <a:ext uri="{FF2B5EF4-FFF2-40B4-BE49-F238E27FC236}">
              <a16:creationId xmlns:a16="http://schemas.microsoft.com/office/drawing/2014/main" id="{00000000-0008-0000-0700-000002010000}"/>
            </a:ext>
          </a:extLst>
        </xdr:cNvPr>
        <xdr:cNvPicPr/>
      </xdr:nvPicPr>
      <xdr:blipFill>
        <a:blip xmlns:r="http://schemas.openxmlformats.org/officeDocument/2006/relationships" r:embed="rId17" cstate="print"/>
        <a:srcRect l="4151" r="15466"/>
        <a:stretch/>
      </xdr:blipFill>
      <xdr:spPr>
        <a:xfrm>
          <a:off x="14094360" y="792720"/>
          <a:ext cx="2432880" cy="4159800"/>
        </a:xfrm>
        <a:prstGeom prst="rect">
          <a:avLst/>
        </a:prstGeom>
        <a:ln>
          <a:noFill/>
        </a:ln>
      </xdr:spPr>
    </xdr:pic>
    <xdr:clientData/>
  </xdr:twoCellAnchor>
  <xdr:twoCellAnchor editAs="oneCell">
    <xdr:from>
      <xdr:col>1</xdr:col>
      <xdr:colOff>0</xdr:colOff>
      <xdr:row>58</xdr:row>
      <xdr:rowOff>0</xdr:rowOff>
    </xdr:from>
    <xdr:to>
      <xdr:col>5</xdr:col>
      <xdr:colOff>15120</xdr:colOff>
      <xdr:row>80</xdr:row>
      <xdr:rowOff>20520</xdr:rowOff>
    </xdr:to>
    <xdr:pic>
      <xdr:nvPicPr>
        <xdr:cNvPr id="259" name="Imagem 24">
          <a:extLst>
            <a:ext uri="{FF2B5EF4-FFF2-40B4-BE49-F238E27FC236}">
              <a16:creationId xmlns:a16="http://schemas.microsoft.com/office/drawing/2014/main" id="{00000000-0008-0000-0700-000003010000}"/>
            </a:ext>
          </a:extLst>
        </xdr:cNvPr>
        <xdr:cNvPicPr/>
      </xdr:nvPicPr>
      <xdr:blipFill>
        <a:blip xmlns:r="http://schemas.openxmlformats.org/officeDocument/2006/relationships" r:embed="rId18" cstate="print"/>
        <a:srcRect l="5559" r="7219"/>
        <a:stretch/>
      </xdr:blipFill>
      <xdr:spPr>
        <a:xfrm>
          <a:off x="612000" y="11048760"/>
          <a:ext cx="2463480" cy="4211640"/>
        </a:xfrm>
        <a:prstGeom prst="rect">
          <a:avLst/>
        </a:prstGeom>
        <a:ln>
          <a:noFill/>
        </a:ln>
      </xdr:spPr>
    </xdr:pic>
    <xdr:clientData/>
  </xdr:twoCellAnchor>
  <xdr:twoCellAnchor editAs="oneCell">
    <xdr:from>
      <xdr:col>39</xdr:col>
      <xdr:colOff>0</xdr:colOff>
      <xdr:row>58</xdr:row>
      <xdr:rowOff>0</xdr:rowOff>
    </xdr:from>
    <xdr:to>
      <xdr:col>42</xdr:col>
      <xdr:colOff>611640</xdr:colOff>
      <xdr:row>80</xdr:row>
      <xdr:rowOff>30600</xdr:rowOff>
    </xdr:to>
    <xdr:pic>
      <xdr:nvPicPr>
        <xdr:cNvPr id="260" name="Imagem 25">
          <a:extLst>
            <a:ext uri="{FF2B5EF4-FFF2-40B4-BE49-F238E27FC236}">
              <a16:creationId xmlns:a16="http://schemas.microsoft.com/office/drawing/2014/main" id="{00000000-0008-0000-0700-000004010000}"/>
            </a:ext>
          </a:extLst>
        </xdr:cNvPr>
        <xdr:cNvPicPr/>
      </xdr:nvPicPr>
      <xdr:blipFill>
        <a:blip xmlns:r="http://schemas.openxmlformats.org/officeDocument/2006/relationships" r:embed="rId19" cstate="print"/>
        <a:srcRect l="7848" r="12466"/>
        <a:stretch/>
      </xdr:blipFill>
      <xdr:spPr>
        <a:xfrm>
          <a:off x="23873400" y="11048760"/>
          <a:ext cx="2448000" cy="4221720"/>
        </a:xfrm>
        <a:prstGeom prst="rect">
          <a:avLst/>
        </a:prstGeom>
        <a:ln>
          <a:noFill/>
        </a:ln>
      </xdr:spPr>
    </xdr:pic>
    <xdr:clientData/>
  </xdr:twoCellAnchor>
  <xdr:twoCellAnchor editAs="oneCell">
    <xdr:from>
      <xdr:col>1</xdr:col>
      <xdr:colOff>15480</xdr:colOff>
      <xdr:row>138</xdr:row>
      <xdr:rowOff>15480</xdr:rowOff>
    </xdr:from>
    <xdr:to>
      <xdr:col>5</xdr:col>
      <xdr:colOff>30600</xdr:colOff>
      <xdr:row>159</xdr:row>
      <xdr:rowOff>183960</xdr:rowOff>
    </xdr:to>
    <xdr:pic>
      <xdr:nvPicPr>
        <xdr:cNvPr id="261" name="Imagem 26">
          <a:extLst>
            <a:ext uri="{FF2B5EF4-FFF2-40B4-BE49-F238E27FC236}">
              <a16:creationId xmlns:a16="http://schemas.microsoft.com/office/drawing/2014/main" id="{00000000-0008-0000-0700-000005010000}"/>
            </a:ext>
          </a:extLst>
        </xdr:cNvPr>
        <xdr:cNvPicPr/>
      </xdr:nvPicPr>
      <xdr:blipFill>
        <a:blip xmlns:r="http://schemas.openxmlformats.org/officeDocument/2006/relationships" r:embed="rId20" cstate="print"/>
        <a:srcRect l="3413" r="7384"/>
        <a:stretch/>
      </xdr:blipFill>
      <xdr:spPr>
        <a:xfrm>
          <a:off x="627480" y="26304480"/>
          <a:ext cx="2463480" cy="4168800"/>
        </a:xfrm>
        <a:prstGeom prst="rect">
          <a:avLst/>
        </a:prstGeom>
        <a:ln>
          <a:noFill/>
        </a:ln>
      </xdr:spPr>
    </xdr:pic>
    <xdr:clientData/>
  </xdr:twoCellAnchor>
  <xdr:twoCellAnchor editAs="oneCell">
    <xdr:from>
      <xdr:col>12</xdr:col>
      <xdr:colOff>0</xdr:colOff>
      <xdr:row>31</xdr:row>
      <xdr:rowOff>0</xdr:rowOff>
    </xdr:from>
    <xdr:to>
      <xdr:col>15</xdr:col>
      <xdr:colOff>612000</xdr:colOff>
      <xdr:row>53</xdr:row>
      <xdr:rowOff>7560</xdr:rowOff>
    </xdr:to>
    <xdr:pic>
      <xdr:nvPicPr>
        <xdr:cNvPr id="262" name="Imagem 27">
          <a:extLst>
            <a:ext uri="{FF2B5EF4-FFF2-40B4-BE49-F238E27FC236}">
              <a16:creationId xmlns:a16="http://schemas.microsoft.com/office/drawing/2014/main" id="{00000000-0008-0000-0700-000006010000}"/>
            </a:ext>
          </a:extLst>
        </xdr:cNvPr>
        <xdr:cNvPicPr/>
      </xdr:nvPicPr>
      <xdr:blipFill>
        <a:blip xmlns:r="http://schemas.openxmlformats.org/officeDocument/2006/relationships" r:embed="rId21" cstate="print"/>
        <a:srcRect l="3957" r="7907"/>
        <a:stretch/>
      </xdr:blipFill>
      <xdr:spPr>
        <a:xfrm>
          <a:off x="7345440" y="5905440"/>
          <a:ext cx="2448360" cy="4198320"/>
        </a:xfrm>
        <a:prstGeom prst="rect">
          <a:avLst/>
        </a:prstGeom>
        <a:ln>
          <a:noFill/>
        </a:ln>
      </xdr:spPr>
    </xdr:pic>
    <xdr:clientData/>
  </xdr:twoCellAnchor>
  <xdr:twoCellAnchor editAs="oneCell">
    <xdr:from>
      <xdr:col>39</xdr:col>
      <xdr:colOff>0</xdr:colOff>
      <xdr:row>31</xdr:row>
      <xdr:rowOff>0</xdr:rowOff>
    </xdr:from>
    <xdr:to>
      <xdr:col>42</xdr:col>
      <xdr:colOff>611640</xdr:colOff>
      <xdr:row>53</xdr:row>
      <xdr:rowOff>14760</xdr:rowOff>
    </xdr:to>
    <xdr:pic>
      <xdr:nvPicPr>
        <xdr:cNvPr id="263" name="Imagem 28">
          <a:extLst>
            <a:ext uri="{FF2B5EF4-FFF2-40B4-BE49-F238E27FC236}">
              <a16:creationId xmlns:a16="http://schemas.microsoft.com/office/drawing/2014/main" id="{00000000-0008-0000-0700-000007010000}"/>
            </a:ext>
          </a:extLst>
        </xdr:cNvPr>
        <xdr:cNvPicPr/>
      </xdr:nvPicPr>
      <xdr:blipFill>
        <a:blip xmlns:r="http://schemas.openxmlformats.org/officeDocument/2006/relationships" r:embed="rId22" cstate="print"/>
        <a:srcRect l="8245" r="11340"/>
        <a:stretch/>
      </xdr:blipFill>
      <xdr:spPr>
        <a:xfrm>
          <a:off x="23873400" y="5905440"/>
          <a:ext cx="2448000" cy="4205520"/>
        </a:xfrm>
        <a:prstGeom prst="rect">
          <a:avLst/>
        </a:prstGeom>
        <a:ln>
          <a:noFill/>
        </a:ln>
      </xdr:spPr>
    </xdr:pic>
    <xdr:clientData/>
  </xdr:twoCellAnchor>
  <xdr:twoCellAnchor editAs="oneCell">
    <xdr:from>
      <xdr:col>23</xdr:col>
      <xdr:colOff>0</xdr:colOff>
      <xdr:row>138</xdr:row>
      <xdr:rowOff>0</xdr:rowOff>
    </xdr:from>
    <xdr:to>
      <xdr:col>26</xdr:col>
      <xdr:colOff>611640</xdr:colOff>
      <xdr:row>159</xdr:row>
      <xdr:rowOff>190080</xdr:rowOff>
    </xdr:to>
    <xdr:pic>
      <xdr:nvPicPr>
        <xdr:cNvPr id="264" name="Imagem 29">
          <a:extLst>
            <a:ext uri="{FF2B5EF4-FFF2-40B4-BE49-F238E27FC236}">
              <a16:creationId xmlns:a16="http://schemas.microsoft.com/office/drawing/2014/main" id="{00000000-0008-0000-0700-000008010000}"/>
            </a:ext>
          </a:extLst>
        </xdr:cNvPr>
        <xdr:cNvPicPr/>
      </xdr:nvPicPr>
      <xdr:blipFill>
        <a:blip xmlns:r="http://schemas.openxmlformats.org/officeDocument/2006/relationships" r:embed="rId23" cstate="print"/>
        <a:srcRect l="4512" r="7455"/>
        <a:stretch/>
      </xdr:blipFill>
      <xdr:spPr>
        <a:xfrm>
          <a:off x="14078880" y="26289000"/>
          <a:ext cx="2448360" cy="4190400"/>
        </a:xfrm>
        <a:prstGeom prst="rect">
          <a:avLst/>
        </a:prstGeom>
        <a:ln>
          <a:noFill/>
        </a:ln>
      </xdr:spPr>
    </xdr:pic>
    <xdr:clientData/>
  </xdr:twoCellAnchor>
  <xdr:twoCellAnchor editAs="oneCell">
    <xdr:from>
      <xdr:col>6</xdr:col>
      <xdr:colOff>0</xdr:colOff>
      <xdr:row>85</xdr:row>
      <xdr:rowOff>0</xdr:rowOff>
    </xdr:from>
    <xdr:to>
      <xdr:col>10</xdr:col>
      <xdr:colOff>15120</xdr:colOff>
      <xdr:row>107</xdr:row>
      <xdr:rowOff>1800</xdr:rowOff>
    </xdr:to>
    <xdr:pic>
      <xdr:nvPicPr>
        <xdr:cNvPr id="265" name="Imagem 30">
          <a:extLst>
            <a:ext uri="{FF2B5EF4-FFF2-40B4-BE49-F238E27FC236}">
              <a16:creationId xmlns:a16="http://schemas.microsoft.com/office/drawing/2014/main" id="{00000000-0008-0000-0700-000009010000}"/>
            </a:ext>
          </a:extLst>
        </xdr:cNvPr>
        <xdr:cNvPicPr/>
      </xdr:nvPicPr>
      <xdr:blipFill>
        <a:blip xmlns:r="http://schemas.openxmlformats.org/officeDocument/2006/relationships" r:embed="rId24" cstate="print"/>
        <a:srcRect l="4326" t="-378" r="10808" b="378"/>
        <a:stretch/>
      </xdr:blipFill>
      <xdr:spPr>
        <a:xfrm>
          <a:off x="3672720" y="16192440"/>
          <a:ext cx="2463480" cy="4192560"/>
        </a:xfrm>
        <a:prstGeom prst="rect">
          <a:avLst/>
        </a:prstGeom>
        <a:ln>
          <a:noFill/>
        </a:ln>
      </xdr:spPr>
    </xdr:pic>
    <xdr:clientData/>
  </xdr:twoCellAnchor>
  <xdr:twoCellAnchor editAs="oneCell">
    <xdr:from>
      <xdr:col>39</xdr:col>
      <xdr:colOff>0</xdr:colOff>
      <xdr:row>85</xdr:row>
      <xdr:rowOff>0</xdr:rowOff>
    </xdr:from>
    <xdr:to>
      <xdr:col>42</xdr:col>
      <xdr:colOff>590760</xdr:colOff>
      <xdr:row>107</xdr:row>
      <xdr:rowOff>25200</xdr:rowOff>
    </xdr:to>
    <xdr:pic>
      <xdr:nvPicPr>
        <xdr:cNvPr id="266" name="Imagem 31">
          <a:extLst>
            <a:ext uri="{FF2B5EF4-FFF2-40B4-BE49-F238E27FC236}">
              <a16:creationId xmlns:a16="http://schemas.microsoft.com/office/drawing/2014/main" id="{00000000-0008-0000-0700-00000A010000}"/>
            </a:ext>
          </a:extLst>
        </xdr:cNvPr>
        <xdr:cNvPicPr/>
      </xdr:nvPicPr>
      <xdr:blipFill>
        <a:blip xmlns:r="http://schemas.openxmlformats.org/officeDocument/2006/relationships" r:embed="rId25" cstate="print"/>
        <a:srcRect l="6667" r="13848"/>
        <a:stretch/>
      </xdr:blipFill>
      <xdr:spPr>
        <a:xfrm>
          <a:off x="23873400" y="16192440"/>
          <a:ext cx="2427120" cy="4215960"/>
        </a:xfrm>
        <a:prstGeom prst="rect">
          <a:avLst/>
        </a:prstGeom>
        <a:ln>
          <a:noFill/>
        </a:ln>
      </xdr:spPr>
    </xdr:pic>
    <xdr:clientData/>
  </xdr:twoCellAnchor>
  <xdr:twoCellAnchor editAs="oneCell">
    <xdr:from>
      <xdr:col>34</xdr:col>
      <xdr:colOff>0</xdr:colOff>
      <xdr:row>58</xdr:row>
      <xdr:rowOff>0</xdr:rowOff>
    </xdr:from>
    <xdr:to>
      <xdr:col>38</xdr:col>
      <xdr:colOff>15120</xdr:colOff>
      <xdr:row>79</xdr:row>
      <xdr:rowOff>191160</xdr:rowOff>
    </xdr:to>
    <xdr:pic>
      <xdr:nvPicPr>
        <xdr:cNvPr id="267" name="Imagem 32">
          <a:extLst>
            <a:ext uri="{FF2B5EF4-FFF2-40B4-BE49-F238E27FC236}">
              <a16:creationId xmlns:a16="http://schemas.microsoft.com/office/drawing/2014/main" id="{00000000-0008-0000-0700-00000B010000}"/>
            </a:ext>
          </a:extLst>
        </xdr:cNvPr>
        <xdr:cNvPicPr/>
      </xdr:nvPicPr>
      <xdr:blipFill>
        <a:blip xmlns:r="http://schemas.openxmlformats.org/officeDocument/2006/relationships" r:embed="rId26" cstate="print"/>
        <a:srcRect l="6667" r="6113"/>
        <a:stretch/>
      </xdr:blipFill>
      <xdr:spPr>
        <a:xfrm>
          <a:off x="20812680" y="11048760"/>
          <a:ext cx="2463480" cy="4191840"/>
        </a:xfrm>
        <a:prstGeom prst="rect">
          <a:avLst/>
        </a:prstGeom>
        <a:ln>
          <a:noFill/>
        </a:ln>
      </xdr:spPr>
    </xdr:pic>
    <xdr:clientData/>
  </xdr:twoCellAnchor>
  <xdr:twoCellAnchor editAs="oneCell">
    <xdr:from>
      <xdr:col>6</xdr:col>
      <xdr:colOff>0</xdr:colOff>
      <xdr:row>31</xdr:row>
      <xdr:rowOff>0</xdr:rowOff>
    </xdr:from>
    <xdr:to>
      <xdr:col>10</xdr:col>
      <xdr:colOff>30600</xdr:colOff>
      <xdr:row>53</xdr:row>
      <xdr:rowOff>33480</xdr:rowOff>
    </xdr:to>
    <xdr:pic>
      <xdr:nvPicPr>
        <xdr:cNvPr id="268" name="Imagem 33">
          <a:extLst>
            <a:ext uri="{FF2B5EF4-FFF2-40B4-BE49-F238E27FC236}">
              <a16:creationId xmlns:a16="http://schemas.microsoft.com/office/drawing/2014/main" id="{00000000-0008-0000-0700-00000C010000}"/>
            </a:ext>
          </a:extLst>
        </xdr:cNvPr>
        <xdr:cNvPicPr/>
      </xdr:nvPicPr>
      <xdr:blipFill>
        <a:blip xmlns:r="http://schemas.openxmlformats.org/officeDocument/2006/relationships" r:embed="rId27" cstate="print"/>
        <a:srcRect l="4638" r="13914"/>
        <a:stretch/>
      </xdr:blipFill>
      <xdr:spPr>
        <a:xfrm>
          <a:off x="3672720" y="5905440"/>
          <a:ext cx="2478960" cy="4224240"/>
        </a:xfrm>
        <a:prstGeom prst="rect">
          <a:avLst/>
        </a:prstGeom>
        <a:ln>
          <a:noFill/>
        </a:ln>
      </xdr:spPr>
    </xdr:pic>
    <xdr:clientData/>
  </xdr:twoCellAnchor>
  <xdr:twoCellAnchor editAs="oneCell">
    <xdr:from>
      <xdr:col>39</xdr:col>
      <xdr:colOff>15480</xdr:colOff>
      <xdr:row>138</xdr:row>
      <xdr:rowOff>5040</xdr:rowOff>
    </xdr:from>
    <xdr:to>
      <xdr:col>43</xdr:col>
      <xdr:colOff>46080</xdr:colOff>
      <xdr:row>160</xdr:row>
      <xdr:rowOff>36720</xdr:rowOff>
    </xdr:to>
    <xdr:pic>
      <xdr:nvPicPr>
        <xdr:cNvPr id="269" name="Imagem 34">
          <a:extLst>
            <a:ext uri="{FF2B5EF4-FFF2-40B4-BE49-F238E27FC236}">
              <a16:creationId xmlns:a16="http://schemas.microsoft.com/office/drawing/2014/main" id="{00000000-0008-0000-0700-00000D010000}"/>
            </a:ext>
          </a:extLst>
        </xdr:cNvPr>
        <xdr:cNvPicPr/>
      </xdr:nvPicPr>
      <xdr:blipFill>
        <a:blip xmlns:r="http://schemas.openxmlformats.org/officeDocument/2006/relationships" r:embed="rId28" cstate="print"/>
        <a:srcRect l="18613" t="-378" r="13422" b="378"/>
        <a:stretch/>
      </xdr:blipFill>
      <xdr:spPr>
        <a:xfrm>
          <a:off x="23888880" y="26294040"/>
          <a:ext cx="2478960" cy="4222440"/>
        </a:xfrm>
        <a:prstGeom prst="rect">
          <a:avLst/>
        </a:prstGeom>
        <a:ln>
          <a:noFill/>
        </a:ln>
      </xdr:spPr>
    </xdr:pic>
    <xdr:clientData/>
  </xdr:twoCellAnchor>
  <xdr:twoCellAnchor editAs="oneCell">
    <xdr:from>
      <xdr:col>17</xdr:col>
      <xdr:colOff>0</xdr:colOff>
      <xdr:row>111</xdr:row>
      <xdr:rowOff>15480</xdr:rowOff>
    </xdr:from>
    <xdr:to>
      <xdr:col>20</xdr:col>
      <xdr:colOff>612000</xdr:colOff>
      <xdr:row>133</xdr:row>
      <xdr:rowOff>61920</xdr:rowOff>
    </xdr:to>
    <xdr:pic>
      <xdr:nvPicPr>
        <xdr:cNvPr id="270" name="Imagem 35">
          <a:extLst>
            <a:ext uri="{FF2B5EF4-FFF2-40B4-BE49-F238E27FC236}">
              <a16:creationId xmlns:a16="http://schemas.microsoft.com/office/drawing/2014/main" id="{00000000-0008-0000-0700-00000E010000}"/>
            </a:ext>
          </a:extLst>
        </xdr:cNvPr>
        <xdr:cNvPicPr/>
      </xdr:nvPicPr>
      <xdr:blipFill>
        <a:blip xmlns:r="http://schemas.openxmlformats.org/officeDocument/2006/relationships" r:embed="rId29" cstate="print"/>
        <a:srcRect l="4446" r="8837"/>
        <a:stretch/>
      </xdr:blipFill>
      <xdr:spPr>
        <a:xfrm>
          <a:off x="10406160" y="21160800"/>
          <a:ext cx="2448360" cy="4237560"/>
        </a:xfrm>
        <a:prstGeom prst="rect">
          <a:avLst/>
        </a:prstGeom>
        <a:ln>
          <a:noFill/>
        </a:ln>
      </xdr:spPr>
    </xdr:pic>
    <xdr:clientData/>
  </xdr:twoCellAnchor>
  <xdr:twoCellAnchor editAs="oneCell">
    <xdr:from>
      <xdr:col>12</xdr:col>
      <xdr:colOff>0</xdr:colOff>
      <xdr:row>57</xdr:row>
      <xdr:rowOff>155520</xdr:rowOff>
    </xdr:from>
    <xdr:to>
      <xdr:col>16</xdr:col>
      <xdr:colOff>15120</xdr:colOff>
      <xdr:row>79</xdr:row>
      <xdr:rowOff>169560</xdr:rowOff>
    </xdr:to>
    <xdr:pic>
      <xdr:nvPicPr>
        <xdr:cNvPr id="271" name="Imagem 36">
          <a:extLst>
            <a:ext uri="{FF2B5EF4-FFF2-40B4-BE49-F238E27FC236}">
              <a16:creationId xmlns:a16="http://schemas.microsoft.com/office/drawing/2014/main" id="{00000000-0008-0000-0700-00000F010000}"/>
            </a:ext>
          </a:extLst>
        </xdr:cNvPr>
        <xdr:cNvPicPr/>
      </xdr:nvPicPr>
      <xdr:blipFill>
        <a:blip xmlns:r="http://schemas.openxmlformats.org/officeDocument/2006/relationships" r:embed="rId30" cstate="print"/>
        <a:srcRect r="7649"/>
        <a:stretch/>
      </xdr:blipFill>
      <xdr:spPr>
        <a:xfrm>
          <a:off x="7345440" y="11013840"/>
          <a:ext cx="2463840" cy="4205160"/>
        </a:xfrm>
        <a:prstGeom prst="rect">
          <a:avLst/>
        </a:prstGeom>
        <a:ln>
          <a:noFill/>
        </a:ln>
      </xdr:spPr>
    </xdr:pic>
    <xdr:clientData/>
  </xdr:twoCellAnchor>
  <xdr:twoCellAnchor editAs="oneCell">
    <xdr:from>
      <xdr:col>6</xdr:col>
      <xdr:colOff>0</xdr:colOff>
      <xdr:row>110</xdr:row>
      <xdr:rowOff>186480</xdr:rowOff>
    </xdr:from>
    <xdr:to>
      <xdr:col>10</xdr:col>
      <xdr:colOff>15120</xdr:colOff>
      <xdr:row>133</xdr:row>
      <xdr:rowOff>83880</xdr:rowOff>
    </xdr:to>
    <xdr:pic>
      <xdr:nvPicPr>
        <xdr:cNvPr id="272" name="Imagem 37">
          <a:extLst>
            <a:ext uri="{FF2B5EF4-FFF2-40B4-BE49-F238E27FC236}">
              <a16:creationId xmlns:a16="http://schemas.microsoft.com/office/drawing/2014/main" id="{00000000-0008-0000-0700-000010010000}"/>
            </a:ext>
          </a:extLst>
        </xdr:cNvPr>
        <xdr:cNvPicPr/>
      </xdr:nvPicPr>
      <xdr:blipFill>
        <a:blip xmlns:r="http://schemas.openxmlformats.org/officeDocument/2006/relationships" r:embed="rId31" cstate="print"/>
        <a:srcRect l="1771" t="-374" r="6578" b="374"/>
        <a:stretch/>
      </xdr:blipFill>
      <xdr:spPr>
        <a:xfrm>
          <a:off x="3672720" y="21141360"/>
          <a:ext cx="2463480" cy="4278960"/>
        </a:xfrm>
        <a:prstGeom prst="rect">
          <a:avLst/>
        </a:prstGeom>
        <a:ln>
          <a:noFill/>
        </a:ln>
      </xdr:spPr>
    </xdr:pic>
    <xdr:clientData/>
  </xdr:twoCellAnchor>
  <xdr:twoCellAnchor editAs="oneCell">
    <xdr:from>
      <xdr:col>17</xdr:col>
      <xdr:colOff>0</xdr:colOff>
      <xdr:row>4</xdr:row>
      <xdr:rowOff>0</xdr:rowOff>
    </xdr:from>
    <xdr:to>
      <xdr:col>21</xdr:col>
      <xdr:colOff>30600</xdr:colOff>
      <xdr:row>26</xdr:row>
      <xdr:rowOff>12600</xdr:rowOff>
    </xdr:to>
    <xdr:pic>
      <xdr:nvPicPr>
        <xdr:cNvPr id="273" name="Imagem 38">
          <a:extLst>
            <a:ext uri="{FF2B5EF4-FFF2-40B4-BE49-F238E27FC236}">
              <a16:creationId xmlns:a16="http://schemas.microsoft.com/office/drawing/2014/main" id="{00000000-0008-0000-0700-000011010000}"/>
            </a:ext>
          </a:extLst>
        </xdr:cNvPr>
        <xdr:cNvPicPr/>
      </xdr:nvPicPr>
      <xdr:blipFill>
        <a:blip xmlns:r="http://schemas.openxmlformats.org/officeDocument/2006/relationships" r:embed="rId32" cstate="print"/>
        <a:srcRect l="3979" r="6250"/>
        <a:stretch/>
      </xdr:blipFill>
      <xdr:spPr>
        <a:xfrm>
          <a:off x="10406160" y="761760"/>
          <a:ext cx="2479320" cy="4203720"/>
        </a:xfrm>
        <a:prstGeom prst="rect">
          <a:avLst/>
        </a:prstGeom>
        <a:ln>
          <a:noFill/>
        </a:ln>
      </xdr:spPr>
    </xdr:pic>
    <xdr:clientData/>
  </xdr:twoCellAnchor>
  <xdr:twoCellAnchor editAs="oneCell">
    <xdr:from>
      <xdr:col>23</xdr:col>
      <xdr:colOff>0</xdr:colOff>
      <xdr:row>31</xdr:row>
      <xdr:rowOff>0</xdr:rowOff>
    </xdr:from>
    <xdr:to>
      <xdr:col>27</xdr:col>
      <xdr:colOff>30600</xdr:colOff>
      <xdr:row>53</xdr:row>
      <xdr:rowOff>52560</xdr:rowOff>
    </xdr:to>
    <xdr:pic>
      <xdr:nvPicPr>
        <xdr:cNvPr id="274" name="Imagem 39">
          <a:extLst>
            <a:ext uri="{FF2B5EF4-FFF2-40B4-BE49-F238E27FC236}">
              <a16:creationId xmlns:a16="http://schemas.microsoft.com/office/drawing/2014/main" id="{00000000-0008-0000-0700-000012010000}"/>
            </a:ext>
          </a:extLst>
        </xdr:cNvPr>
        <xdr:cNvPicPr/>
      </xdr:nvPicPr>
      <xdr:blipFill>
        <a:blip xmlns:r="http://schemas.openxmlformats.org/officeDocument/2006/relationships" r:embed="rId33" cstate="print"/>
        <a:srcRect l="5726" r="11980"/>
        <a:stretch/>
      </xdr:blipFill>
      <xdr:spPr>
        <a:xfrm>
          <a:off x="14078880" y="5905440"/>
          <a:ext cx="2479320" cy="4243320"/>
        </a:xfrm>
        <a:prstGeom prst="rect">
          <a:avLst/>
        </a:prstGeom>
        <a:ln>
          <a:noFill/>
        </a:ln>
      </xdr:spPr>
    </xdr:pic>
    <xdr:clientData/>
  </xdr:twoCellAnchor>
  <xdr:twoCellAnchor editAs="oneCell">
    <xdr:from>
      <xdr:col>17</xdr:col>
      <xdr:colOff>0</xdr:colOff>
      <xdr:row>31</xdr:row>
      <xdr:rowOff>0</xdr:rowOff>
    </xdr:from>
    <xdr:to>
      <xdr:col>20</xdr:col>
      <xdr:colOff>612000</xdr:colOff>
      <xdr:row>53</xdr:row>
      <xdr:rowOff>30600</xdr:rowOff>
    </xdr:to>
    <xdr:pic>
      <xdr:nvPicPr>
        <xdr:cNvPr id="275" name="Imagem 40">
          <a:extLst>
            <a:ext uri="{FF2B5EF4-FFF2-40B4-BE49-F238E27FC236}">
              <a16:creationId xmlns:a16="http://schemas.microsoft.com/office/drawing/2014/main" id="{00000000-0008-0000-0700-000013010000}"/>
            </a:ext>
          </a:extLst>
        </xdr:cNvPr>
        <xdr:cNvPicPr/>
      </xdr:nvPicPr>
      <xdr:blipFill>
        <a:blip xmlns:r="http://schemas.openxmlformats.org/officeDocument/2006/relationships" r:embed="rId34" cstate="print"/>
        <a:srcRect l="2390" r="4457"/>
        <a:stretch/>
      </xdr:blipFill>
      <xdr:spPr>
        <a:xfrm>
          <a:off x="10406160" y="5905440"/>
          <a:ext cx="2448360" cy="4221360"/>
        </a:xfrm>
        <a:prstGeom prst="rect">
          <a:avLst/>
        </a:prstGeom>
        <a:ln>
          <a:noFill/>
        </a:ln>
      </xdr:spPr>
    </xdr:pic>
    <xdr:clientData/>
  </xdr:twoCellAnchor>
  <xdr:twoCellAnchor editAs="oneCell">
    <xdr:from>
      <xdr:col>6</xdr:col>
      <xdr:colOff>0</xdr:colOff>
      <xdr:row>138</xdr:row>
      <xdr:rowOff>0</xdr:rowOff>
    </xdr:from>
    <xdr:to>
      <xdr:col>9</xdr:col>
      <xdr:colOff>590760</xdr:colOff>
      <xdr:row>160</xdr:row>
      <xdr:rowOff>13320</xdr:rowOff>
    </xdr:to>
    <xdr:pic>
      <xdr:nvPicPr>
        <xdr:cNvPr id="276" name="Imagem 41">
          <a:extLst>
            <a:ext uri="{FF2B5EF4-FFF2-40B4-BE49-F238E27FC236}">
              <a16:creationId xmlns:a16="http://schemas.microsoft.com/office/drawing/2014/main" id="{00000000-0008-0000-0700-000014010000}"/>
            </a:ext>
          </a:extLst>
        </xdr:cNvPr>
        <xdr:cNvPicPr/>
      </xdr:nvPicPr>
      <xdr:blipFill>
        <a:blip xmlns:r="http://schemas.openxmlformats.org/officeDocument/2006/relationships" r:embed="rId35" cstate="print"/>
        <a:srcRect l="8745" r="6560"/>
        <a:stretch/>
      </xdr:blipFill>
      <xdr:spPr>
        <a:xfrm>
          <a:off x="3672720" y="26289000"/>
          <a:ext cx="2427120" cy="4204080"/>
        </a:xfrm>
        <a:prstGeom prst="rect">
          <a:avLst/>
        </a:prstGeom>
        <a:ln>
          <a:noFill/>
        </a:ln>
      </xdr:spPr>
    </xdr:pic>
    <xdr:clientData/>
  </xdr:twoCellAnchor>
  <xdr:twoCellAnchor editAs="oneCell">
    <xdr:from>
      <xdr:col>23</xdr:col>
      <xdr:colOff>0</xdr:colOff>
      <xdr:row>85</xdr:row>
      <xdr:rowOff>0</xdr:rowOff>
    </xdr:from>
    <xdr:to>
      <xdr:col>27</xdr:col>
      <xdr:colOff>15120</xdr:colOff>
      <xdr:row>107</xdr:row>
      <xdr:rowOff>15120</xdr:rowOff>
    </xdr:to>
    <xdr:pic>
      <xdr:nvPicPr>
        <xdr:cNvPr id="277" name="Imagem 42">
          <a:extLst>
            <a:ext uri="{FF2B5EF4-FFF2-40B4-BE49-F238E27FC236}">
              <a16:creationId xmlns:a16="http://schemas.microsoft.com/office/drawing/2014/main" id="{00000000-0008-0000-0700-000015010000}"/>
            </a:ext>
          </a:extLst>
        </xdr:cNvPr>
        <xdr:cNvPicPr/>
      </xdr:nvPicPr>
      <xdr:blipFill>
        <a:blip xmlns:r="http://schemas.openxmlformats.org/officeDocument/2006/relationships" r:embed="rId36" cstate="print"/>
        <a:srcRect l="11175" t="378" r="9066" b="-378"/>
        <a:stretch/>
      </xdr:blipFill>
      <xdr:spPr>
        <a:xfrm>
          <a:off x="14078880" y="16192440"/>
          <a:ext cx="2463840" cy="4205880"/>
        </a:xfrm>
        <a:prstGeom prst="rect">
          <a:avLst/>
        </a:prstGeom>
        <a:ln>
          <a:noFill/>
        </a:ln>
      </xdr:spPr>
    </xdr:pic>
    <xdr:clientData/>
  </xdr:twoCellAnchor>
  <xdr:twoCellAnchor editAs="oneCell">
    <xdr:from>
      <xdr:col>34</xdr:col>
      <xdr:colOff>0</xdr:colOff>
      <xdr:row>4</xdr:row>
      <xdr:rowOff>0</xdr:rowOff>
    </xdr:from>
    <xdr:to>
      <xdr:col>38</xdr:col>
      <xdr:colOff>15120</xdr:colOff>
      <xdr:row>26</xdr:row>
      <xdr:rowOff>15120</xdr:rowOff>
    </xdr:to>
    <xdr:pic>
      <xdr:nvPicPr>
        <xdr:cNvPr id="278" name="Imagem 43">
          <a:extLst>
            <a:ext uri="{FF2B5EF4-FFF2-40B4-BE49-F238E27FC236}">
              <a16:creationId xmlns:a16="http://schemas.microsoft.com/office/drawing/2014/main" id="{00000000-0008-0000-0700-000016010000}"/>
            </a:ext>
          </a:extLst>
        </xdr:cNvPr>
        <xdr:cNvPicPr/>
      </xdr:nvPicPr>
      <xdr:blipFill>
        <a:blip xmlns:r="http://schemas.openxmlformats.org/officeDocument/2006/relationships" r:embed="rId37" cstate="print"/>
        <a:srcRect l="5642" r="5826"/>
        <a:stretch/>
      </xdr:blipFill>
      <xdr:spPr>
        <a:xfrm>
          <a:off x="20812680" y="761760"/>
          <a:ext cx="2463480" cy="4206240"/>
        </a:xfrm>
        <a:prstGeom prst="rect">
          <a:avLst/>
        </a:prstGeom>
        <a:ln>
          <a:noFill/>
        </a:ln>
      </xdr:spPr>
    </xdr:pic>
    <xdr:clientData/>
  </xdr:twoCellAnchor>
  <xdr:twoCellAnchor editAs="oneCell">
    <xdr:from>
      <xdr:col>28</xdr:col>
      <xdr:colOff>0</xdr:colOff>
      <xdr:row>111</xdr:row>
      <xdr:rowOff>0</xdr:rowOff>
    </xdr:from>
    <xdr:to>
      <xdr:col>32</xdr:col>
      <xdr:colOff>30600</xdr:colOff>
      <xdr:row>133</xdr:row>
      <xdr:rowOff>28080</xdr:rowOff>
    </xdr:to>
    <xdr:pic>
      <xdr:nvPicPr>
        <xdr:cNvPr id="279" name="Imagem 44">
          <a:extLst>
            <a:ext uri="{FF2B5EF4-FFF2-40B4-BE49-F238E27FC236}">
              <a16:creationId xmlns:a16="http://schemas.microsoft.com/office/drawing/2014/main" id="{00000000-0008-0000-0700-000017010000}"/>
            </a:ext>
          </a:extLst>
        </xdr:cNvPr>
        <xdr:cNvPicPr/>
      </xdr:nvPicPr>
      <xdr:blipFill>
        <a:blip xmlns:r="http://schemas.openxmlformats.org/officeDocument/2006/relationships" r:embed="rId38" cstate="print"/>
        <a:srcRect r="11729"/>
        <a:stretch/>
      </xdr:blipFill>
      <xdr:spPr>
        <a:xfrm>
          <a:off x="17139600" y="21145320"/>
          <a:ext cx="2479320" cy="4219200"/>
        </a:xfrm>
        <a:prstGeom prst="rect">
          <a:avLst/>
        </a:prstGeom>
        <a:ln>
          <a:noFill/>
        </a:ln>
      </xdr:spPr>
    </xdr:pic>
    <xdr:clientData/>
  </xdr:twoCellAnchor>
  <xdr:twoCellAnchor editAs="oneCell">
    <xdr:from>
      <xdr:col>34</xdr:col>
      <xdr:colOff>0</xdr:colOff>
      <xdr:row>111</xdr:row>
      <xdr:rowOff>0</xdr:rowOff>
    </xdr:from>
    <xdr:to>
      <xdr:col>38</xdr:col>
      <xdr:colOff>15120</xdr:colOff>
      <xdr:row>133</xdr:row>
      <xdr:rowOff>18000</xdr:rowOff>
    </xdr:to>
    <xdr:pic>
      <xdr:nvPicPr>
        <xdr:cNvPr id="280" name="Imagem 45">
          <a:extLst>
            <a:ext uri="{FF2B5EF4-FFF2-40B4-BE49-F238E27FC236}">
              <a16:creationId xmlns:a16="http://schemas.microsoft.com/office/drawing/2014/main" id="{00000000-0008-0000-0700-000018010000}"/>
            </a:ext>
          </a:extLst>
        </xdr:cNvPr>
        <xdr:cNvPicPr/>
      </xdr:nvPicPr>
      <xdr:blipFill>
        <a:blip xmlns:r="http://schemas.openxmlformats.org/officeDocument/2006/relationships" r:embed="rId39" cstate="print"/>
        <a:srcRect l="4498" t="378" r="7300" b="-378"/>
        <a:stretch/>
      </xdr:blipFill>
      <xdr:spPr>
        <a:xfrm>
          <a:off x="20812680" y="21145320"/>
          <a:ext cx="2463480" cy="4209120"/>
        </a:xfrm>
        <a:prstGeom prst="rect">
          <a:avLst/>
        </a:prstGeom>
        <a:ln>
          <a:noFill/>
        </a:ln>
      </xdr:spPr>
    </xdr:pic>
    <xdr:clientData/>
  </xdr:twoCellAnchor>
  <xdr:twoCellAnchor editAs="oneCell">
    <xdr:from>
      <xdr:col>28</xdr:col>
      <xdr:colOff>0</xdr:colOff>
      <xdr:row>138</xdr:row>
      <xdr:rowOff>0</xdr:rowOff>
    </xdr:from>
    <xdr:to>
      <xdr:col>31</xdr:col>
      <xdr:colOff>611640</xdr:colOff>
      <xdr:row>160</xdr:row>
      <xdr:rowOff>46440</xdr:rowOff>
    </xdr:to>
    <xdr:pic>
      <xdr:nvPicPr>
        <xdr:cNvPr id="281" name="Imagem 46">
          <a:extLst>
            <a:ext uri="{FF2B5EF4-FFF2-40B4-BE49-F238E27FC236}">
              <a16:creationId xmlns:a16="http://schemas.microsoft.com/office/drawing/2014/main" id="{00000000-0008-0000-0700-000019010000}"/>
            </a:ext>
          </a:extLst>
        </xdr:cNvPr>
        <xdr:cNvPicPr/>
      </xdr:nvPicPr>
      <xdr:blipFill>
        <a:blip xmlns:r="http://schemas.openxmlformats.org/officeDocument/2006/relationships" r:embed="rId40" cstate="print"/>
        <a:srcRect l="6810" t="372" r="4609" b="-372"/>
        <a:stretch/>
      </xdr:blipFill>
      <xdr:spPr>
        <a:xfrm>
          <a:off x="17139600" y="26289000"/>
          <a:ext cx="2448360" cy="4237200"/>
        </a:xfrm>
        <a:prstGeom prst="rect">
          <a:avLst/>
        </a:prstGeom>
        <a:ln>
          <a:noFill/>
        </a:ln>
      </xdr:spPr>
    </xdr:pic>
    <xdr:clientData/>
  </xdr:twoCellAnchor>
  <xdr:twoCellAnchor editAs="oneCell">
    <xdr:from>
      <xdr:col>12</xdr:col>
      <xdr:colOff>0</xdr:colOff>
      <xdr:row>111</xdr:row>
      <xdr:rowOff>0</xdr:rowOff>
    </xdr:from>
    <xdr:to>
      <xdr:col>16</xdr:col>
      <xdr:colOff>15120</xdr:colOff>
      <xdr:row>132</xdr:row>
      <xdr:rowOff>190080</xdr:rowOff>
    </xdr:to>
    <xdr:pic>
      <xdr:nvPicPr>
        <xdr:cNvPr id="282" name="Imagem 47">
          <a:extLst>
            <a:ext uri="{FF2B5EF4-FFF2-40B4-BE49-F238E27FC236}">
              <a16:creationId xmlns:a16="http://schemas.microsoft.com/office/drawing/2014/main" id="{00000000-0008-0000-0700-00001A010000}"/>
            </a:ext>
          </a:extLst>
        </xdr:cNvPr>
        <xdr:cNvPicPr/>
      </xdr:nvPicPr>
      <xdr:blipFill>
        <a:blip xmlns:r="http://schemas.openxmlformats.org/officeDocument/2006/relationships" r:embed="rId41" cstate="print"/>
        <a:srcRect l="5883" r="1802"/>
        <a:stretch/>
      </xdr:blipFill>
      <xdr:spPr>
        <a:xfrm>
          <a:off x="7345440" y="21145320"/>
          <a:ext cx="2463840" cy="4190760"/>
        </a:xfrm>
        <a:prstGeom prst="rect">
          <a:avLst/>
        </a:prstGeom>
        <a:ln>
          <a:noFill/>
        </a:ln>
      </xdr:spPr>
    </xdr:pic>
    <xdr:clientData/>
  </xdr:twoCellAnchor>
  <xdr:twoCellAnchor editAs="oneCell">
    <xdr:from>
      <xdr:col>12</xdr:col>
      <xdr:colOff>0</xdr:colOff>
      <xdr:row>138</xdr:row>
      <xdr:rowOff>0</xdr:rowOff>
    </xdr:from>
    <xdr:to>
      <xdr:col>16</xdr:col>
      <xdr:colOff>15120</xdr:colOff>
      <xdr:row>159</xdr:row>
      <xdr:rowOff>190080</xdr:rowOff>
    </xdr:to>
    <xdr:pic>
      <xdr:nvPicPr>
        <xdr:cNvPr id="283" name="Imagem 48">
          <a:extLst>
            <a:ext uri="{FF2B5EF4-FFF2-40B4-BE49-F238E27FC236}">
              <a16:creationId xmlns:a16="http://schemas.microsoft.com/office/drawing/2014/main" id="{00000000-0008-0000-0700-00001B010000}"/>
            </a:ext>
          </a:extLst>
        </xdr:cNvPr>
        <xdr:cNvPicPr/>
      </xdr:nvPicPr>
      <xdr:blipFill>
        <a:blip xmlns:r="http://schemas.openxmlformats.org/officeDocument/2006/relationships" r:embed="rId42" cstate="print"/>
        <a:srcRect l="2919" t="378" r="5349" b="-378"/>
        <a:stretch/>
      </xdr:blipFill>
      <xdr:spPr>
        <a:xfrm>
          <a:off x="7345440" y="26289000"/>
          <a:ext cx="2463840" cy="4190400"/>
        </a:xfrm>
        <a:prstGeom prst="rect">
          <a:avLst/>
        </a:prstGeom>
        <a:ln>
          <a:noFill/>
        </a:ln>
      </xdr:spPr>
    </xdr:pic>
    <xdr:clientData/>
  </xdr:twoCellAnchor>
  <xdr:twoCellAnchor editAs="oneCell">
    <xdr:from>
      <xdr:col>34</xdr:col>
      <xdr:colOff>15480</xdr:colOff>
      <xdr:row>137</xdr:row>
      <xdr:rowOff>171000</xdr:rowOff>
    </xdr:from>
    <xdr:to>
      <xdr:col>37</xdr:col>
      <xdr:colOff>611640</xdr:colOff>
      <xdr:row>159</xdr:row>
      <xdr:rowOff>170640</xdr:rowOff>
    </xdr:to>
    <xdr:pic>
      <xdr:nvPicPr>
        <xdr:cNvPr id="284" name="Imagem 49">
          <a:extLst>
            <a:ext uri="{FF2B5EF4-FFF2-40B4-BE49-F238E27FC236}">
              <a16:creationId xmlns:a16="http://schemas.microsoft.com/office/drawing/2014/main" id="{00000000-0008-0000-0700-00001C010000}"/>
            </a:ext>
          </a:extLst>
        </xdr:cNvPr>
        <xdr:cNvPicPr/>
      </xdr:nvPicPr>
      <xdr:blipFill>
        <a:blip xmlns:r="http://schemas.openxmlformats.org/officeDocument/2006/relationships" r:embed="rId43" cstate="print"/>
        <a:srcRect r="10649"/>
        <a:stretch/>
      </xdr:blipFill>
      <xdr:spPr>
        <a:xfrm>
          <a:off x="20828160" y="26269200"/>
          <a:ext cx="2432520" cy="4190760"/>
        </a:xfrm>
        <a:prstGeom prst="rect">
          <a:avLst/>
        </a:prstGeom>
        <a:ln>
          <a:noFill/>
        </a:ln>
      </xdr:spPr>
    </xdr:pic>
    <xdr:clientData/>
  </xdr:twoCellAnchor>
  <xdr:twoCellAnchor editAs="oneCell">
    <xdr:from>
      <xdr:col>28</xdr:col>
      <xdr:colOff>0</xdr:colOff>
      <xdr:row>85</xdr:row>
      <xdr:rowOff>0</xdr:rowOff>
    </xdr:from>
    <xdr:to>
      <xdr:col>32</xdr:col>
      <xdr:colOff>30600</xdr:colOff>
      <xdr:row>107</xdr:row>
      <xdr:rowOff>15120</xdr:rowOff>
    </xdr:to>
    <xdr:pic>
      <xdr:nvPicPr>
        <xdr:cNvPr id="285" name="Imagem 50">
          <a:extLst>
            <a:ext uri="{FF2B5EF4-FFF2-40B4-BE49-F238E27FC236}">
              <a16:creationId xmlns:a16="http://schemas.microsoft.com/office/drawing/2014/main" id="{00000000-0008-0000-0700-00001D010000}"/>
            </a:ext>
          </a:extLst>
        </xdr:cNvPr>
        <xdr:cNvPicPr/>
      </xdr:nvPicPr>
      <xdr:blipFill>
        <a:blip xmlns:r="http://schemas.openxmlformats.org/officeDocument/2006/relationships" r:embed="rId44" cstate="print"/>
        <a:srcRect l="7369" t="-378" r="9493" b="378"/>
        <a:stretch/>
      </xdr:blipFill>
      <xdr:spPr>
        <a:xfrm>
          <a:off x="17139600" y="16192440"/>
          <a:ext cx="2479320" cy="4205880"/>
        </a:xfrm>
        <a:prstGeom prst="rect">
          <a:avLst/>
        </a:prstGeom>
        <a:ln>
          <a:noFill/>
        </a:ln>
      </xdr:spPr>
    </xdr:pic>
    <xdr:clientData/>
  </xdr:twoCellAnchor>
  <xdr:twoCellAnchor editAs="oneCell">
    <xdr:from>
      <xdr:col>28</xdr:col>
      <xdr:colOff>0</xdr:colOff>
      <xdr:row>31</xdr:row>
      <xdr:rowOff>0</xdr:rowOff>
    </xdr:from>
    <xdr:to>
      <xdr:col>32</xdr:col>
      <xdr:colOff>15120</xdr:colOff>
      <xdr:row>53</xdr:row>
      <xdr:rowOff>33480</xdr:rowOff>
    </xdr:to>
    <xdr:pic>
      <xdr:nvPicPr>
        <xdr:cNvPr id="286" name="Imagem 51">
          <a:extLst>
            <a:ext uri="{FF2B5EF4-FFF2-40B4-BE49-F238E27FC236}">
              <a16:creationId xmlns:a16="http://schemas.microsoft.com/office/drawing/2014/main" id="{00000000-0008-0000-0700-00001E010000}"/>
            </a:ext>
          </a:extLst>
        </xdr:cNvPr>
        <xdr:cNvPicPr/>
      </xdr:nvPicPr>
      <xdr:blipFill>
        <a:blip xmlns:r="http://schemas.openxmlformats.org/officeDocument/2006/relationships" r:embed="rId45" cstate="print"/>
        <a:srcRect l="4681" r="3507"/>
        <a:stretch/>
      </xdr:blipFill>
      <xdr:spPr>
        <a:xfrm>
          <a:off x="17139600" y="5905440"/>
          <a:ext cx="2463840" cy="4224240"/>
        </a:xfrm>
        <a:prstGeom prst="rect">
          <a:avLst/>
        </a:prstGeom>
        <a:ln>
          <a:noFill/>
        </a:ln>
      </xdr:spPr>
    </xdr:pic>
    <xdr:clientData/>
  </xdr:twoCellAnchor>
  <xdr:twoCellAnchor editAs="oneCell">
    <xdr:from>
      <xdr:col>12</xdr:col>
      <xdr:colOff>15480</xdr:colOff>
      <xdr:row>4</xdr:row>
      <xdr:rowOff>0</xdr:rowOff>
    </xdr:from>
    <xdr:to>
      <xdr:col>15</xdr:col>
      <xdr:colOff>590400</xdr:colOff>
      <xdr:row>25</xdr:row>
      <xdr:rowOff>30600</xdr:rowOff>
    </xdr:to>
    <xdr:pic>
      <xdr:nvPicPr>
        <xdr:cNvPr id="287" name="Imagem 52">
          <a:extLst>
            <a:ext uri="{FF2B5EF4-FFF2-40B4-BE49-F238E27FC236}">
              <a16:creationId xmlns:a16="http://schemas.microsoft.com/office/drawing/2014/main" id="{00000000-0008-0000-0700-00001F010000}"/>
            </a:ext>
          </a:extLst>
        </xdr:cNvPr>
        <xdr:cNvPicPr/>
      </xdr:nvPicPr>
      <xdr:blipFill>
        <a:blip xmlns:r="http://schemas.openxmlformats.org/officeDocument/2006/relationships" r:embed="rId46" cstate="print"/>
        <a:srcRect r="5200"/>
        <a:stretch/>
      </xdr:blipFill>
      <xdr:spPr>
        <a:xfrm>
          <a:off x="7360920" y="761760"/>
          <a:ext cx="2411280" cy="4031280"/>
        </a:xfrm>
        <a:prstGeom prst="rect">
          <a:avLst/>
        </a:prstGeom>
        <a:ln>
          <a:noFill/>
        </a:ln>
      </xdr:spPr>
    </xdr:pic>
    <xdr:clientData/>
  </xdr:twoCellAnchor>
  <xdr:twoCellAnchor editAs="oneCell">
    <xdr:from>
      <xdr:col>6</xdr:col>
      <xdr:colOff>15480</xdr:colOff>
      <xdr:row>4</xdr:row>
      <xdr:rowOff>15480</xdr:rowOff>
    </xdr:from>
    <xdr:to>
      <xdr:col>9</xdr:col>
      <xdr:colOff>590400</xdr:colOff>
      <xdr:row>25</xdr:row>
      <xdr:rowOff>3240</xdr:rowOff>
    </xdr:to>
    <xdr:pic>
      <xdr:nvPicPr>
        <xdr:cNvPr id="288" name="Imagem 53">
          <a:extLst>
            <a:ext uri="{FF2B5EF4-FFF2-40B4-BE49-F238E27FC236}">
              <a16:creationId xmlns:a16="http://schemas.microsoft.com/office/drawing/2014/main" id="{00000000-0008-0000-0700-000020010000}"/>
            </a:ext>
          </a:extLst>
        </xdr:cNvPr>
        <xdr:cNvPicPr/>
      </xdr:nvPicPr>
      <xdr:blipFill>
        <a:blip xmlns:r="http://schemas.openxmlformats.org/officeDocument/2006/relationships" r:embed="rId47" cstate="print"/>
        <a:srcRect l="4115" t="396" r="5294" b="-396"/>
        <a:stretch/>
      </xdr:blipFill>
      <xdr:spPr>
        <a:xfrm>
          <a:off x="3688200" y="777240"/>
          <a:ext cx="2411280" cy="3988440"/>
        </a:xfrm>
        <a:prstGeom prst="rect">
          <a:avLst/>
        </a:prstGeom>
        <a:ln>
          <a:noFill/>
        </a:ln>
      </xdr:spPr>
    </xdr:pic>
    <xdr:clientData/>
  </xdr:twoCellAnchor>
  <xdr:twoCellAnchor editAs="oneCell">
    <xdr:from>
      <xdr:col>28</xdr:col>
      <xdr:colOff>0</xdr:colOff>
      <xdr:row>4</xdr:row>
      <xdr:rowOff>0</xdr:rowOff>
    </xdr:from>
    <xdr:to>
      <xdr:col>32</xdr:col>
      <xdr:colOff>15120</xdr:colOff>
      <xdr:row>26</xdr:row>
      <xdr:rowOff>15120</xdr:rowOff>
    </xdr:to>
    <xdr:pic>
      <xdr:nvPicPr>
        <xdr:cNvPr id="289" name="Imagem 54">
          <a:extLst>
            <a:ext uri="{FF2B5EF4-FFF2-40B4-BE49-F238E27FC236}">
              <a16:creationId xmlns:a16="http://schemas.microsoft.com/office/drawing/2014/main" id="{00000000-0008-0000-0700-000021010000}"/>
            </a:ext>
          </a:extLst>
        </xdr:cNvPr>
        <xdr:cNvPicPr/>
      </xdr:nvPicPr>
      <xdr:blipFill>
        <a:blip xmlns:r="http://schemas.openxmlformats.org/officeDocument/2006/relationships" r:embed="rId48" cstate="print"/>
        <a:srcRect r="4828"/>
        <a:stretch/>
      </xdr:blipFill>
      <xdr:spPr>
        <a:xfrm>
          <a:off x="17139600" y="761760"/>
          <a:ext cx="2463840" cy="420624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11520</xdr:colOff>
      <xdr:row>2</xdr:row>
      <xdr:rowOff>173160</xdr:rowOff>
    </xdr:from>
    <xdr:to>
      <xdr:col>10</xdr:col>
      <xdr:colOff>18720</xdr:colOff>
      <xdr:row>23</xdr:row>
      <xdr:rowOff>10800</xdr:rowOff>
    </xdr:to>
    <xdr:pic>
      <xdr:nvPicPr>
        <xdr:cNvPr id="290" name="Imagem 1">
          <a:extLst>
            <a:ext uri="{FF2B5EF4-FFF2-40B4-BE49-F238E27FC236}">
              <a16:creationId xmlns:a16="http://schemas.microsoft.com/office/drawing/2014/main" id="{00000000-0008-0000-0800-000022010000}"/>
            </a:ext>
          </a:extLst>
        </xdr:cNvPr>
        <xdr:cNvPicPr/>
      </xdr:nvPicPr>
      <xdr:blipFill>
        <a:blip xmlns:r="http://schemas.openxmlformats.org/officeDocument/2006/relationships" r:embed="rId1" cstate="print"/>
        <a:srcRect l="4802" t="-209" r="9597" b="209"/>
        <a:stretch/>
      </xdr:blipFill>
      <xdr:spPr>
        <a:xfrm>
          <a:off x="3684240" y="554040"/>
          <a:ext cx="2455560" cy="3837960"/>
        </a:xfrm>
        <a:prstGeom prst="rect">
          <a:avLst/>
        </a:prstGeom>
        <a:ln>
          <a:noFill/>
        </a:ln>
      </xdr:spPr>
    </xdr:pic>
    <xdr:clientData/>
  </xdr:twoCellAnchor>
  <xdr:twoCellAnchor editAs="oneCell">
    <xdr:from>
      <xdr:col>1</xdr:col>
      <xdr:colOff>11520</xdr:colOff>
      <xdr:row>3</xdr:row>
      <xdr:rowOff>11520</xdr:rowOff>
    </xdr:from>
    <xdr:to>
      <xdr:col>5</xdr:col>
      <xdr:colOff>11160</xdr:colOff>
      <xdr:row>23</xdr:row>
      <xdr:rowOff>11160</xdr:rowOff>
    </xdr:to>
    <xdr:pic>
      <xdr:nvPicPr>
        <xdr:cNvPr id="291" name="Imagem 3">
          <a:extLst>
            <a:ext uri="{FF2B5EF4-FFF2-40B4-BE49-F238E27FC236}">
              <a16:creationId xmlns:a16="http://schemas.microsoft.com/office/drawing/2014/main" id="{00000000-0008-0000-0800-000023010000}"/>
            </a:ext>
          </a:extLst>
        </xdr:cNvPr>
        <xdr:cNvPicPr/>
      </xdr:nvPicPr>
      <xdr:blipFill>
        <a:blip xmlns:r="http://schemas.openxmlformats.org/officeDocument/2006/relationships" r:embed="rId2" cstate="print"/>
        <a:srcRect r="8306"/>
        <a:stretch/>
      </xdr:blipFill>
      <xdr:spPr>
        <a:xfrm>
          <a:off x="623520" y="582840"/>
          <a:ext cx="2448000" cy="3809520"/>
        </a:xfrm>
        <a:prstGeom prst="rect">
          <a:avLst/>
        </a:prstGeom>
        <a:ln>
          <a:noFill/>
        </a:ln>
      </xdr:spPr>
    </xdr:pic>
    <xdr:clientData/>
  </xdr:twoCellAnchor>
  <xdr:twoCellAnchor editAs="oneCell">
    <xdr:from>
      <xdr:col>12</xdr:col>
      <xdr:colOff>0</xdr:colOff>
      <xdr:row>3</xdr:row>
      <xdr:rowOff>0</xdr:rowOff>
    </xdr:from>
    <xdr:to>
      <xdr:col>15</xdr:col>
      <xdr:colOff>612000</xdr:colOff>
      <xdr:row>22</xdr:row>
      <xdr:rowOff>190080</xdr:rowOff>
    </xdr:to>
    <xdr:pic>
      <xdr:nvPicPr>
        <xdr:cNvPr id="292" name="Imagem 4">
          <a:extLst>
            <a:ext uri="{FF2B5EF4-FFF2-40B4-BE49-F238E27FC236}">
              <a16:creationId xmlns:a16="http://schemas.microsoft.com/office/drawing/2014/main" id="{00000000-0008-0000-0800-000024010000}"/>
            </a:ext>
          </a:extLst>
        </xdr:cNvPr>
        <xdr:cNvPicPr/>
      </xdr:nvPicPr>
      <xdr:blipFill>
        <a:blip xmlns:r="http://schemas.openxmlformats.org/officeDocument/2006/relationships" r:embed="rId3" cstate="print"/>
        <a:srcRect r="3519"/>
        <a:stretch/>
      </xdr:blipFill>
      <xdr:spPr>
        <a:xfrm>
          <a:off x="7345440" y="571320"/>
          <a:ext cx="2448360" cy="3809520"/>
        </a:xfrm>
        <a:prstGeom prst="rect">
          <a:avLst/>
        </a:prstGeom>
        <a:ln>
          <a:noFill/>
        </a:ln>
      </xdr:spPr>
    </xdr:pic>
    <xdr:clientData/>
  </xdr:twoCellAnchor>
  <xdr:twoCellAnchor editAs="oneCell">
    <xdr:from>
      <xdr:col>17</xdr:col>
      <xdr:colOff>0</xdr:colOff>
      <xdr:row>3</xdr:row>
      <xdr:rowOff>0</xdr:rowOff>
    </xdr:from>
    <xdr:to>
      <xdr:col>21</xdr:col>
      <xdr:colOff>22680</xdr:colOff>
      <xdr:row>22</xdr:row>
      <xdr:rowOff>190080</xdr:rowOff>
    </xdr:to>
    <xdr:pic>
      <xdr:nvPicPr>
        <xdr:cNvPr id="293" name="Imagem 6">
          <a:extLst>
            <a:ext uri="{FF2B5EF4-FFF2-40B4-BE49-F238E27FC236}">
              <a16:creationId xmlns:a16="http://schemas.microsoft.com/office/drawing/2014/main" id="{00000000-0008-0000-0800-000025010000}"/>
            </a:ext>
          </a:extLst>
        </xdr:cNvPr>
        <xdr:cNvPicPr/>
      </xdr:nvPicPr>
      <xdr:blipFill>
        <a:blip xmlns:r="http://schemas.openxmlformats.org/officeDocument/2006/relationships" r:embed="rId4" cstate="print"/>
        <a:srcRect r="5426"/>
        <a:stretch/>
      </xdr:blipFill>
      <xdr:spPr>
        <a:xfrm>
          <a:off x="10406160" y="571320"/>
          <a:ext cx="2471400" cy="3809520"/>
        </a:xfrm>
        <a:prstGeom prst="rect">
          <a:avLst/>
        </a:prstGeom>
        <a:ln>
          <a:noFill/>
        </a:ln>
      </xdr:spPr>
    </xdr:pic>
    <xdr:clientData/>
  </xdr:twoCellAnchor>
  <xdr:twoCellAnchor editAs="oneCell">
    <xdr:from>
      <xdr:col>28</xdr:col>
      <xdr:colOff>0</xdr:colOff>
      <xdr:row>3</xdr:row>
      <xdr:rowOff>0</xdr:rowOff>
    </xdr:from>
    <xdr:to>
      <xdr:col>31</xdr:col>
      <xdr:colOff>611640</xdr:colOff>
      <xdr:row>23</xdr:row>
      <xdr:rowOff>1800</xdr:rowOff>
    </xdr:to>
    <xdr:pic>
      <xdr:nvPicPr>
        <xdr:cNvPr id="294" name="Imagem 7">
          <a:extLst>
            <a:ext uri="{FF2B5EF4-FFF2-40B4-BE49-F238E27FC236}">
              <a16:creationId xmlns:a16="http://schemas.microsoft.com/office/drawing/2014/main" id="{00000000-0008-0000-0800-000026010000}"/>
            </a:ext>
          </a:extLst>
        </xdr:cNvPr>
        <xdr:cNvPicPr/>
      </xdr:nvPicPr>
      <xdr:blipFill>
        <a:blip xmlns:r="http://schemas.openxmlformats.org/officeDocument/2006/relationships" r:embed="rId5" cstate="print"/>
        <a:srcRect r="7422"/>
        <a:stretch/>
      </xdr:blipFill>
      <xdr:spPr>
        <a:xfrm>
          <a:off x="17139600" y="571320"/>
          <a:ext cx="2448360" cy="3811680"/>
        </a:xfrm>
        <a:prstGeom prst="rect">
          <a:avLst/>
        </a:prstGeom>
        <a:ln>
          <a:noFill/>
        </a:ln>
      </xdr:spPr>
    </xdr:pic>
    <xdr:clientData/>
  </xdr:twoCellAnchor>
  <xdr:twoCellAnchor editAs="oneCell">
    <xdr:from>
      <xdr:col>23</xdr:col>
      <xdr:colOff>0</xdr:colOff>
      <xdr:row>3</xdr:row>
      <xdr:rowOff>0</xdr:rowOff>
    </xdr:from>
    <xdr:to>
      <xdr:col>26</xdr:col>
      <xdr:colOff>611640</xdr:colOff>
      <xdr:row>23</xdr:row>
      <xdr:rowOff>21240</xdr:rowOff>
    </xdr:to>
    <xdr:pic>
      <xdr:nvPicPr>
        <xdr:cNvPr id="295" name="Imagem 8">
          <a:extLst>
            <a:ext uri="{FF2B5EF4-FFF2-40B4-BE49-F238E27FC236}">
              <a16:creationId xmlns:a16="http://schemas.microsoft.com/office/drawing/2014/main" id="{00000000-0008-0000-0800-000027010000}"/>
            </a:ext>
          </a:extLst>
        </xdr:cNvPr>
        <xdr:cNvPicPr/>
      </xdr:nvPicPr>
      <xdr:blipFill>
        <a:blip xmlns:r="http://schemas.openxmlformats.org/officeDocument/2006/relationships" r:embed="rId6" cstate="print"/>
        <a:srcRect r="7019"/>
        <a:stretch/>
      </xdr:blipFill>
      <xdr:spPr>
        <a:xfrm>
          <a:off x="14078880" y="571320"/>
          <a:ext cx="2448360" cy="3831120"/>
        </a:xfrm>
        <a:prstGeom prst="rect">
          <a:avLst/>
        </a:prstGeom>
        <a:ln>
          <a:noFill/>
        </a:ln>
      </xdr:spPr>
    </xdr:pic>
    <xdr:clientData/>
  </xdr:twoCellAnchor>
  <xdr:twoCellAnchor editAs="oneCell">
    <xdr:from>
      <xdr:col>39</xdr:col>
      <xdr:colOff>0</xdr:colOff>
      <xdr:row>2</xdr:row>
      <xdr:rowOff>173160</xdr:rowOff>
    </xdr:from>
    <xdr:to>
      <xdr:col>43</xdr:col>
      <xdr:colOff>11160</xdr:colOff>
      <xdr:row>22</xdr:row>
      <xdr:rowOff>190080</xdr:rowOff>
    </xdr:to>
    <xdr:pic>
      <xdr:nvPicPr>
        <xdr:cNvPr id="296" name="Imagem 9">
          <a:extLst>
            <a:ext uri="{FF2B5EF4-FFF2-40B4-BE49-F238E27FC236}">
              <a16:creationId xmlns:a16="http://schemas.microsoft.com/office/drawing/2014/main" id="{00000000-0008-0000-0800-000028010000}"/>
            </a:ext>
          </a:extLst>
        </xdr:cNvPr>
        <xdr:cNvPicPr/>
      </xdr:nvPicPr>
      <xdr:blipFill>
        <a:blip xmlns:r="http://schemas.openxmlformats.org/officeDocument/2006/relationships" r:embed="rId7" cstate="print"/>
        <a:srcRect l="4838" t="-311" r="15869" b="311"/>
        <a:stretch/>
      </xdr:blipFill>
      <xdr:spPr>
        <a:xfrm>
          <a:off x="23873400" y="554040"/>
          <a:ext cx="2459520" cy="3826800"/>
        </a:xfrm>
        <a:prstGeom prst="rect">
          <a:avLst/>
        </a:prstGeom>
        <a:ln>
          <a:noFill/>
        </a:ln>
      </xdr:spPr>
    </xdr:pic>
    <xdr:clientData/>
  </xdr:twoCellAnchor>
  <xdr:twoCellAnchor editAs="oneCell">
    <xdr:from>
      <xdr:col>34</xdr:col>
      <xdr:colOff>-360</xdr:colOff>
      <xdr:row>3</xdr:row>
      <xdr:rowOff>11520</xdr:rowOff>
    </xdr:from>
    <xdr:to>
      <xdr:col>38</xdr:col>
      <xdr:colOff>11160</xdr:colOff>
      <xdr:row>22</xdr:row>
      <xdr:rowOff>190080</xdr:rowOff>
    </xdr:to>
    <xdr:pic>
      <xdr:nvPicPr>
        <xdr:cNvPr id="297" name="Imagem 10">
          <a:extLst>
            <a:ext uri="{FF2B5EF4-FFF2-40B4-BE49-F238E27FC236}">
              <a16:creationId xmlns:a16="http://schemas.microsoft.com/office/drawing/2014/main" id="{00000000-0008-0000-0800-000029010000}"/>
            </a:ext>
          </a:extLst>
        </xdr:cNvPr>
        <xdr:cNvPicPr/>
      </xdr:nvPicPr>
      <xdr:blipFill>
        <a:blip xmlns:r="http://schemas.openxmlformats.org/officeDocument/2006/relationships" r:embed="rId8" cstate="print"/>
        <a:srcRect r="9348"/>
        <a:stretch/>
      </xdr:blipFill>
      <xdr:spPr>
        <a:xfrm>
          <a:off x="20812320" y="582840"/>
          <a:ext cx="2459880" cy="3798000"/>
        </a:xfrm>
        <a:prstGeom prst="rect">
          <a:avLst/>
        </a:prstGeom>
        <a:ln>
          <a:noFill/>
        </a:ln>
      </xdr:spPr>
    </xdr:pic>
    <xdr:clientData/>
  </xdr:twoCellAnchor>
  <xdr:twoCellAnchor editAs="oneCell">
    <xdr:from>
      <xdr:col>6</xdr:col>
      <xdr:colOff>0</xdr:colOff>
      <xdr:row>28</xdr:row>
      <xdr:rowOff>11520</xdr:rowOff>
    </xdr:from>
    <xdr:to>
      <xdr:col>9</xdr:col>
      <xdr:colOff>611640</xdr:colOff>
      <xdr:row>48</xdr:row>
      <xdr:rowOff>38160</xdr:rowOff>
    </xdr:to>
    <xdr:pic>
      <xdr:nvPicPr>
        <xdr:cNvPr id="298" name="Imagem 11">
          <a:extLst>
            <a:ext uri="{FF2B5EF4-FFF2-40B4-BE49-F238E27FC236}">
              <a16:creationId xmlns:a16="http://schemas.microsoft.com/office/drawing/2014/main" id="{00000000-0008-0000-0800-00002A010000}"/>
            </a:ext>
          </a:extLst>
        </xdr:cNvPr>
        <xdr:cNvPicPr/>
      </xdr:nvPicPr>
      <xdr:blipFill>
        <a:blip xmlns:r="http://schemas.openxmlformats.org/officeDocument/2006/relationships" r:embed="rId9" cstate="print"/>
        <a:srcRect r="14171"/>
        <a:stretch/>
      </xdr:blipFill>
      <xdr:spPr>
        <a:xfrm>
          <a:off x="3672720" y="5345280"/>
          <a:ext cx="2448000" cy="3836880"/>
        </a:xfrm>
        <a:prstGeom prst="rect">
          <a:avLst/>
        </a:prstGeom>
        <a:ln>
          <a:noFill/>
        </a:ln>
      </xdr:spPr>
    </xdr:pic>
    <xdr:clientData/>
  </xdr:twoCellAnchor>
  <xdr:twoCellAnchor editAs="oneCell">
    <xdr:from>
      <xdr:col>1</xdr:col>
      <xdr:colOff>0</xdr:colOff>
      <xdr:row>28</xdr:row>
      <xdr:rowOff>0</xdr:rowOff>
    </xdr:from>
    <xdr:to>
      <xdr:col>5</xdr:col>
      <xdr:colOff>22680</xdr:colOff>
      <xdr:row>47</xdr:row>
      <xdr:rowOff>191160</xdr:rowOff>
    </xdr:to>
    <xdr:pic>
      <xdr:nvPicPr>
        <xdr:cNvPr id="299" name="Imagem 12">
          <a:extLst>
            <a:ext uri="{FF2B5EF4-FFF2-40B4-BE49-F238E27FC236}">
              <a16:creationId xmlns:a16="http://schemas.microsoft.com/office/drawing/2014/main" id="{00000000-0008-0000-0800-00002B010000}"/>
            </a:ext>
          </a:extLst>
        </xdr:cNvPr>
        <xdr:cNvPicPr/>
      </xdr:nvPicPr>
      <xdr:blipFill>
        <a:blip xmlns:r="http://schemas.openxmlformats.org/officeDocument/2006/relationships" r:embed="rId10" cstate="print"/>
        <a:srcRect r="2281"/>
        <a:stretch/>
      </xdr:blipFill>
      <xdr:spPr>
        <a:xfrm>
          <a:off x="612000" y="5333760"/>
          <a:ext cx="2471040" cy="3810600"/>
        </a:xfrm>
        <a:prstGeom prst="rect">
          <a:avLst/>
        </a:prstGeom>
        <a:ln>
          <a:noFill/>
        </a:ln>
      </xdr:spPr>
    </xdr:pic>
    <xdr:clientData/>
  </xdr:twoCellAnchor>
  <xdr:twoCellAnchor editAs="oneCell">
    <xdr:from>
      <xdr:col>17</xdr:col>
      <xdr:colOff>0</xdr:colOff>
      <xdr:row>28</xdr:row>
      <xdr:rowOff>0</xdr:rowOff>
    </xdr:from>
    <xdr:to>
      <xdr:col>20</xdr:col>
      <xdr:colOff>612000</xdr:colOff>
      <xdr:row>48</xdr:row>
      <xdr:rowOff>25920</xdr:rowOff>
    </xdr:to>
    <xdr:pic>
      <xdr:nvPicPr>
        <xdr:cNvPr id="300" name="Imagem 13">
          <a:extLst>
            <a:ext uri="{FF2B5EF4-FFF2-40B4-BE49-F238E27FC236}">
              <a16:creationId xmlns:a16="http://schemas.microsoft.com/office/drawing/2014/main" id="{00000000-0008-0000-0800-00002C010000}"/>
            </a:ext>
          </a:extLst>
        </xdr:cNvPr>
        <xdr:cNvPicPr/>
      </xdr:nvPicPr>
      <xdr:blipFill>
        <a:blip xmlns:r="http://schemas.openxmlformats.org/officeDocument/2006/relationships" r:embed="rId11" cstate="print"/>
        <a:srcRect r="11296"/>
        <a:stretch/>
      </xdr:blipFill>
      <xdr:spPr>
        <a:xfrm>
          <a:off x="10406160" y="5333760"/>
          <a:ext cx="2448360" cy="3836160"/>
        </a:xfrm>
        <a:prstGeom prst="rect">
          <a:avLst/>
        </a:prstGeom>
        <a:ln>
          <a:noFill/>
        </a:ln>
      </xdr:spPr>
    </xdr:pic>
    <xdr:clientData/>
  </xdr:twoCellAnchor>
  <xdr:twoCellAnchor editAs="oneCell">
    <xdr:from>
      <xdr:col>12</xdr:col>
      <xdr:colOff>0</xdr:colOff>
      <xdr:row>28</xdr:row>
      <xdr:rowOff>0</xdr:rowOff>
    </xdr:from>
    <xdr:to>
      <xdr:col>15</xdr:col>
      <xdr:colOff>612000</xdr:colOff>
      <xdr:row>47</xdr:row>
      <xdr:rowOff>190440</xdr:rowOff>
    </xdr:to>
    <xdr:pic>
      <xdr:nvPicPr>
        <xdr:cNvPr id="301" name="Imagem 14">
          <a:extLst>
            <a:ext uri="{FF2B5EF4-FFF2-40B4-BE49-F238E27FC236}">
              <a16:creationId xmlns:a16="http://schemas.microsoft.com/office/drawing/2014/main" id="{00000000-0008-0000-0800-00002D010000}"/>
            </a:ext>
          </a:extLst>
        </xdr:cNvPr>
        <xdr:cNvPicPr/>
      </xdr:nvPicPr>
      <xdr:blipFill>
        <a:blip xmlns:r="http://schemas.openxmlformats.org/officeDocument/2006/relationships" r:embed="rId12" cstate="print"/>
        <a:srcRect r="8623"/>
        <a:stretch/>
      </xdr:blipFill>
      <xdr:spPr>
        <a:xfrm>
          <a:off x="7345440" y="5333760"/>
          <a:ext cx="2448360" cy="3809880"/>
        </a:xfrm>
        <a:prstGeom prst="rect">
          <a:avLst/>
        </a:prstGeom>
        <a:ln>
          <a:noFill/>
        </a:ln>
      </xdr:spPr>
    </xdr:pic>
    <xdr:clientData/>
  </xdr:twoCellAnchor>
  <xdr:twoCellAnchor editAs="oneCell">
    <xdr:from>
      <xdr:col>28</xdr:col>
      <xdr:colOff>0</xdr:colOff>
      <xdr:row>28</xdr:row>
      <xdr:rowOff>0</xdr:rowOff>
    </xdr:from>
    <xdr:to>
      <xdr:col>32</xdr:col>
      <xdr:colOff>11160</xdr:colOff>
      <xdr:row>48</xdr:row>
      <xdr:rowOff>8280</xdr:rowOff>
    </xdr:to>
    <xdr:pic>
      <xdr:nvPicPr>
        <xdr:cNvPr id="302" name="Imagem 16">
          <a:extLst>
            <a:ext uri="{FF2B5EF4-FFF2-40B4-BE49-F238E27FC236}">
              <a16:creationId xmlns:a16="http://schemas.microsoft.com/office/drawing/2014/main" id="{00000000-0008-0000-0800-00002E010000}"/>
            </a:ext>
          </a:extLst>
        </xdr:cNvPr>
        <xdr:cNvPicPr/>
      </xdr:nvPicPr>
      <xdr:blipFill>
        <a:blip xmlns:r="http://schemas.openxmlformats.org/officeDocument/2006/relationships" r:embed="rId13" cstate="print"/>
        <a:srcRect r="14116"/>
        <a:stretch/>
      </xdr:blipFill>
      <xdr:spPr>
        <a:xfrm>
          <a:off x="17139600" y="5333760"/>
          <a:ext cx="2459880" cy="3818520"/>
        </a:xfrm>
        <a:prstGeom prst="rect">
          <a:avLst/>
        </a:prstGeom>
        <a:ln>
          <a:noFill/>
        </a:ln>
      </xdr:spPr>
    </xdr:pic>
    <xdr:clientData/>
  </xdr:twoCellAnchor>
  <xdr:twoCellAnchor editAs="oneCell">
    <xdr:from>
      <xdr:col>23</xdr:col>
      <xdr:colOff>0</xdr:colOff>
      <xdr:row>28</xdr:row>
      <xdr:rowOff>0</xdr:rowOff>
    </xdr:from>
    <xdr:to>
      <xdr:col>27</xdr:col>
      <xdr:colOff>11160</xdr:colOff>
      <xdr:row>48</xdr:row>
      <xdr:rowOff>24840</xdr:rowOff>
    </xdr:to>
    <xdr:pic>
      <xdr:nvPicPr>
        <xdr:cNvPr id="303" name="Imagem 18">
          <a:extLst>
            <a:ext uri="{FF2B5EF4-FFF2-40B4-BE49-F238E27FC236}">
              <a16:creationId xmlns:a16="http://schemas.microsoft.com/office/drawing/2014/main" id="{00000000-0008-0000-0800-00002F010000}"/>
            </a:ext>
          </a:extLst>
        </xdr:cNvPr>
        <xdr:cNvPicPr/>
      </xdr:nvPicPr>
      <xdr:blipFill>
        <a:blip xmlns:r="http://schemas.openxmlformats.org/officeDocument/2006/relationships" r:embed="rId14" cstate="print"/>
        <a:srcRect r="9363"/>
        <a:stretch/>
      </xdr:blipFill>
      <xdr:spPr>
        <a:xfrm>
          <a:off x="14078880" y="5333760"/>
          <a:ext cx="2459880" cy="3835080"/>
        </a:xfrm>
        <a:prstGeom prst="rect">
          <a:avLst/>
        </a:prstGeom>
        <a:ln>
          <a:noFill/>
        </a:ln>
      </xdr:spPr>
    </xdr:pic>
    <xdr:clientData/>
  </xdr:twoCellAnchor>
  <xdr:twoCellAnchor editAs="oneCell">
    <xdr:from>
      <xdr:col>39</xdr:col>
      <xdr:colOff>0</xdr:colOff>
      <xdr:row>28</xdr:row>
      <xdr:rowOff>0</xdr:rowOff>
    </xdr:from>
    <xdr:to>
      <xdr:col>42</xdr:col>
      <xdr:colOff>611640</xdr:colOff>
      <xdr:row>48</xdr:row>
      <xdr:rowOff>5760</xdr:rowOff>
    </xdr:to>
    <xdr:pic>
      <xdr:nvPicPr>
        <xdr:cNvPr id="304" name="Imagem 19">
          <a:extLst>
            <a:ext uri="{FF2B5EF4-FFF2-40B4-BE49-F238E27FC236}">
              <a16:creationId xmlns:a16="http://schemas.microsoft.com/office/drawing/2014/main" id="{00000000-0008-0000-0800-000030010000}"/>
            </a:ext>
          </a:extLst>
        </xdr:cNvPr>
        <xdr:cNvPicPr/>
      </xdr:nvPicPr>
      <xdr:blipFill>
        <a:blip xmlns:r="http://schemas.openxmlformats.org/officeDocument/2006/relationships" r:embed="rId15" cstate="print"/>
        <a:srcRect l="2916" r="8753"/>
        <a:stretch/>
      </xdr:blipFill>
      <xdr:spPr>
        <a:xfrm>
          <a:off x="23873400" y="5333760"/>
          <a:ext cx="2448000" cy="3816000"/>
        </a:xfrm>
        <a:prstGeom prst="rect">
          <a:avLst/>
        </a:prstGeom>
        <a:ln>
          <a:noFill/>
        </a:ln>
      </xdr:spPr>
    </xdr:pic>
    <xdr:clientData/>
  </xdr:twoCellAnchor>
  <xdr:twoCellAnchor editAs="oneCell">
    <xdr:from>
      <xdr:col>34</xdr:col>
      <xdr:colOff>0</xdr:colOff>
      <xdr:row>28</xdr:row>
      <xdr:rowOff>0</xdr:rowOff>
    </xdr:from>
    <xdr:to>
      <xdr:col>37</xdr:col>
      <xdr:colOff>611640</xdr:colOff>
      <xdr:row>47</xdr:row>
      <xdr:rowOff>190440</xdr:rowOff>
    </xdr:to>
    <xdr:pic>
      <xdr:nvPicPr>
        <xdr:cNvPr id="305" name="Imagem 20">
          <a:extLst>
            <a:ext uri="{FF2B5EF4-FFF2-40B4-BE49-F238E27FC236}">
              <a16:creationId xmlns:a16="http://schemas.microsoft.com/office/drawing/2014/main" id="{00000000-0008-0000-0800-000031010000}"/>
            </a:ext>
          </a:extLst>
        </xdr:cNvPr>
        <xdr:cNvPicPr/>
      </xdr:nvPicPr>
      <xdr:blipFill>
        <a:blip xmlns:r="http://schemas.openxmlformats.org/officeDocument/2006/relationships" r:embed="rId16" cstate="print"/>
        <a:srcRect r="8863"/>
        <a:stretch/>
      </xdr:blipFill>
      <xdr:spPr>
        <a:xfrm>
          <a:off x="20812680" y="5333760"/>
          <a:ext cx="2448000" cy="3809880"/>
        </a:xfrm>
        <a:prstGeom prst="rect">
          <a:avLst/>
        </a:prstGeom>
        <a:ln>
          <a:noFill/>
        </a:ln>
      </xdr:spPr>
    </xdr:pic>
    <xdr:clientData/>
  </xdr:twoCellAnchor>
  <xdr:twoCellAnchor editAs="oneCell">
    <xdr:from>
      <xdr:col>6</xdr:col>
      <xdr:colOff>11520</xdr:colOff>
      <xdr:row>53</xdr:row>
      <xdr:rowOff>0</xdr:rowOff>
    </xdr:from>
    <xdr:to>
      <xdr:col>10</xdr:col>
      <xdr:colOff>11160</xdr:colOff>
      <xdr:row>72</xdr:row>
      <xdr:rowOff>190080</xdr:rowOff>
    </xdr:to>
    <xdr:pic>
      <xdr:nvPicPr>
        <xdr:cNvPr id="306" name="Imagem 21">
          <a:extLst>
            <a:ext uri="{FF2B5EF4-FFF2-40B4-BE49-F238E27FC236}">
              <a16:creationId xmlns:a16="http://schemas.microsoft.com/office/drawing/2014/main" id="{00000000-0008-0000-0800-000032010000}"/>
            </a:ext>
          </a:extLst>
        </xdr:cNvPr>
        <xdr:cNvPicPr/>
      </xdr:nvPicPr>
      <xdr:blipFill>
        <a:blip xmlns:r="http://schemas.openxmlformats.org/officeDocument/2006/relationships" r:embed="rId17" cstate="print"/>
        <a:srcRect l="4681" t="-307" r="5073" b="1845"/>
        <a:stretch/>
      </xdr:blipFill>
      <xdr:spPr>
        <a:xfrm>
          <a:off x="3684240" y="10096200"/>
          <a:ext cx="2448000" cy="3809880"/>
        </a:xfrm>
        <a:prstGeom prst="rect">
          <a:avLst/>
        </a:prstGeom>
        <a:ln>
          <a:noFill/>
        </a:ln>
      </xdr:spPr>
    </xdr:pic>
    <xdr:clientData/>
  </xdr:twoCellAnchor>
  <xdr:twoCellAnchor editAs="oneCell">
    <xdr:from>
      <xdr:col>1</xdr:col>
      <xdr:colOff>0</xdr:colOff>
      <xdr:row>53</xdr:row>
      <xdr:rowOff>0</xdr:rowOff>
    </xdr:from>
    <xdr:to>
      <xdr:col>4</xdr:col>
      <xdr:colOff>611640</xdr:colOff>
      <xdr:row>73</xdr:row>
      <xdr:rowOff>22680</xdr:rowOff>
    </xdr:to>
    <xdr:pic>
      <xdr:nvPicPr>
        <xdr:cNvPr id="307" name="Imagem 22">
          <a:extLst>
            <a:ext uri="{FF2B5EF4-FFF2-40B4-BE49-F238E27FC236}">
              <a16:creationId xmlns:a16="http://schemas.microsoft.com/office/drawing/2014/main" id="{00000000-0008-0000-0800-000033010000}"/>
            </a:ext>
          </a:extLst>
        </xdr:cNvPr>
        <xdr:cNvPicPr/>
      </xdr:nvPicPr>
      <xdr:blipFill>
        <a:blip xmlns:r="http://schemas.openxmlformats.org/officeDocument/2006/relationships" r:embed="rId18" cstate="print"/>
        <a:srcRect r="9502"/>
        <a:stretch/>
      </xdr:blipFill>
      <xdr:spPr>
        <a:xfrm>
          <a:off x="612000" y="10096200"/>
          <a:ext cx="2448000" cy="3832920"/>
        </a:xfrm>
        <a:prstGeom prst="rect">
          <a:avLst/>
        </a:prstGeom>
        <a:ln>
          <a:noFill/>
        </a:ln>
      </xdr:spPr>
    </xdr:pic>
    <xdr:clientData/>
  </xdr:twoCellAnchor>
  <xdr:twoCellAnchor editAs="oneCell">
    <xdr:from>
      <xdr:col>17</xdr:col>
      <xdr:colOff>0</xdr:colOff>
      <xdr:row>53</xdr:row>
      <xdr:rowOff>0</xdr:rowOff>
    </xdr:from>
    <xdr:to>
      <xdr:col>20</xdr:col>
      <xdr:colOff>612000</xdr:colOff>
      <xdr:row>73</xdr:row>
      <xdr:rowOff>12240</xdr:rowOff>
    </xdr:to>
    <xdr:pic>
      <xdr:nvPicPr>
        <xdr:cNvPr id="308" name="Imagem 23">
          <a:extLst>
            <a:ext uri="{FF2B5EF4-FFF2-40B4-BE49-F238E27FC236}">
              <a16:creationId xmlns:a16="http://schemas.microsoft.com/office/drawing/2014/main" id="{00000000-0008-0000-0800-000034010000}"/>
            </a:ext>
          </a:extLst>
        </xdr:cNvPr>
        <xdr:cNvPicPr/>
      </xdr:nvPicPr>
      <xdr:blipFill>
        <a:blip xmlns:r="http://schemas.openxmlformats.org/officeDocument/2006/relationships" r:embed="rId19" cstate="print"/>
        <a:srcRect r="8222"/>
        <a:stretch/>
      </xdr:blipFill>
      <xdr:spPr>
        <a:xfrm>
          <a:off x="10406160" y="10096200"/>
          <a:ext cx="2448360" cy="3822480"/>
        </a:xfrm>
        <a:prstGeom prst="rect">
          <a:avLst/>
        </a:prstGeom>
        <a:ln>
          <a:noFill/>
        </a:ln>
      </xdr:spPr>
    </xdr:pic>
    <xdr:clientData/>
  </xdr:twoCellAnchor>
  <xdr:twoCellAnchor editAs="oneCell">
    <xdr:from>
      <xdr:col>12</xdr:col>
      <xdr:colOff>0</xdr:colOff>
      <xdr:row>53</xdr:row>
      <xdr:rowOff>0</xdr:rowOff>
    </xdr:from>
    <xdr:to>
      <xdr:col>15</xdr:col>
      <xdr:colOff>612000</xdr:colOff>
      <xdr:row>73</xdr:row>
      <xdr:rowOff>21240</xdr:rowOff>
    </xdr:to>
    <xdr:pic>
      <xdr:nvPicPr>
        <xdr:cNvPr id="309" name="Imagem 24">
          <a:extLst>
            <a:ext uri="{FF2B5EF4-FFF2-40B4-BE49-F238E27FC236}">
              <a16:creationId xmlns:a16="http://schemas.microsoft.com/office/drawing/2014/main" id="{00000000-0008-0000-0800-000035010000}"/>
            </a:ext>
          </a:extLst>
        </xdr:cNvPr>
        <xdr:cNvPicPr/>
      </xdr:nvPicPr>
      <xdr:blipFill>
        <a:blip xmlns:r="http://schemas.openxmlformats.org/officeDocument/2006/relationships" r:embed="rId20" cstate="print"/>
        <a:srcRect r="12393"/>
        <a:stretch/>
      </xdr:blipFill>
      <xdr:spPr>
        <a:xfrm>
          <a:off x="7345440" y="10096200"/>
          <a:ext cx="2448360" cy="3831480"/>
        </a:xfrm>
        <a:prstGeom prst="rect">
          <a:avLst/>
        </a:prstGeom>
        <a:ln>
          <a:noFill/>
        </a:ln>
      </xdr:spPr>
    </xdr:pic>
    <xdr:clientData/>
  </xdr:twoCellAnchor>
  <xdr:twoCellAnchor editAs="oneCell">
    <xdr:from>
      <xdr:col>28</xdr:col>
      <xdr:colOff>15120</xdr:colOff>
      <xdr:row>53</xdr:row>
      <xdr:rowOff>0</xdr:rowOff>
    </xdr:from>
    <xdr:to>
      <xdr:col>31</xdr:col>
      <xdr:colOff>611640</xdr:colOff>
      <xdr:row>73</xdr:row>
      <xdr:rowOff>9000</xdr:rowOff>
    </xdr:to>
    <xdr:pic>
      <xdr:nvPicPr>
        <xdr:cNvPr id="310" name="Imagem 25">
          <a:extLst>
            <a:ext uri="{FF2B5EF4-FFF2-40B4-BE49-F238E27FC236}">
              <a16:creationId xmlns:a16="http://schemas.microsoft.com/office/drawing/2014/main" id="{00000000-0008-0000-0800-000036010000}"/>
            </a:ext>
          </a:extLst>
        </xdr:cNvPr>
        <xdr:cNvPicPr/>
      </xdr:nvPicPr>
      <xdr:blipFill>
        <a:blip xmlns:r="http://schemas.openxmlformats.org/officeDocument/2006/relationships" r:embed="rId21" cstate="print"/>
        <a:srcRect r="11670"/>
        <a:stretch/>
      </xdr:blipFill>
      <xdr:spPr>
        <a:xfrm>
          <a:off x="17154720" y="10096200"/>
          <a:ext cx="2433240" cy="3819240"/>
        </a:xfrm>
        <a:prstGeom prst="rect">
          <a:avLst/>
        </a:prstGeom>
        <a:ln>
          <a:noFill/>
        </a:ln>
      </xdr:spPr>
    </xdr:pic>
    <xdr:clientData/>
  </xdr:twoCellAnchor>
  <xdr:twoCellAnchor editAs="oneCell">
    <xdr:from>
      <xdr:col>23</xdr:col>
      <xdr:colOff>0</xdr:colOff>
      <xdr:row>53</xdr:row>
      <xdr:rowOff>0</xdr:rowOff>
    </xdr:from>
    <xdr:to>
      <xdr:col>27</xdr:col>
      <xdr:colOff>14760</xdr:colOff>
      <xdr:row>73</xdr:row>
      <xdr:rowOff>3960</xdr:rowOff>
    </xdr:to>
    <xdr:pic>
      <xdr:nvPicPr>
        <xdr:cNvPr id="311" name="Imagem 26">
          <a:extLst>
            <a:ext uri="{FF2B5EF4-FFF2-40B4-BE49-F238E27FC236}">
              <a16:creationId xmlns:a16="http://schemas.microsoft.com/office/drawing/2014/main" id="{00000000-0008-0000-0800-000037010000}"/>
            </a:ext>
          </a:extLst>
        </xdr:cNvPr>
        <xdr:cNvPicPr/>
      </xdr:nvPicPr>
      <xdr:blipFill>
        <a:blip xmlns:r="http://schemas.openxmlformats.org/officeDocument/2006/relationships" r:embed="rId22" cstate="print"/>
        <a:srcRect r="8521"/>
        <a:stretch/>
      </xdr:blipFill>
      <xdr:spPr>
        <a:xfrm>
          <a:off x="14078880" y="10096200"/>
          <a:ext cx="2463480" cy="3814200"/>
        </a:xfrm>
        <a:prstGeom prst="rect">
          <a:avLst/>
        </a:prstGeom>
        <a:ln>
          <a:noFill/>
        </a:ln>
      </xdr:spPr>
    </xdr:pic>
    <xdr:clientData/>
  </xdr:twoCellAnchor>
  <xdr:twoCellAnchor editAs="oneCell">
    <xdr:from>
      <xdr:col>38</xdr:col>
      <xdr:colOff>594360</xdr:colOff>
      <xdr:row>52</xdr:row>
      <xdr:rowOff>167760</xdr:rowOff>
    </xdr:from>
    <xdr:to>
      <xdr:col>43</xdr:col>
      <xdr:colOff>30240</xdr:colOff>
      <xdr:row>73</xdr:row>
      <xdr:rowOff>177480</xdr:rowOff>
    </xdr:to>
    <xdr:pic>
      <xdr:nvPicPr>
        <xdr:cNvPr id="312" name="Imagem 27">
          <a:extLst>
            <a:ext uri="{FF2B5EF4-FFF2-40B4-BE49-F238E27FC236}">
              <a16:creationId xmlns:a16="http://schemas.microsoft.com/office/drawing/2014/main" id="{00000000-0008-0000-0800-000038010000}"/>
            </a:ext>
          </a:extLst>
        </xdr:cNvPr>
        <xdr:cNvPicPr/>
      </xdr:nvPicPr>
      <xdr:blipFill>
        <a:blip xmlns:r="http://schemas.openxmlformats.org/officeDocument/2006/relationships" r:embed="rId23" cstate="print"/>
        <a:srcRect r="17256"/>
        <a:stretch/>
      </xdr:blipFill>
      <xdr:spPr>
        <a:xfrm>
          <a:off x="23855400" y="10073520"/>
          <a:ext cx="2496600" cy="4010400"/>
        </a:xfrm>
        <a:prstGeom prst="rect">
          <a:avLst/>
        </a:prstGeom>
        <a:ln>
          <a:noFill/>
        </a:ln>
      </xdr:spPr>
    </xdr:pic>
    <xdr:clientData/>
  </xdr:twoCellAnchor>
  <xdr:twoCellAnchor editAs="oneCell">
    <xdr:from>
      <xdr:col>34</xdr:col>
      <xdr:colOff>0</xdr:colOff>
      <xdr:row>53</xdr:row>
      <xdr:rowOff>0</xdr:rowOff>
    </xdr:from>
    <xdr:to>
      <xdr:col>38</xdr:col>
      <xdr:colOff>14760</xdr:colOff>
      <xdr:row>73</xdr:row>
      <xdr:rowOff>19080</xdr:rowOff>
    </xdr:to>
    <xdr:pic>
      <xdr:nvPicPr>
        <xdr:cNvPr id="313" name="Imagem 29">
          <a:extLst>
            <a:ext uri="{FF2B5EF4-FFF2-40B4-BE49-F238E27FC236}">
              <a16:creationId xmlns:a16="http://schemas.microsoft.com/office/drawing/2014/main" id="{00000000-0008-0000-0800-000039010000}"/>
            </a:ext>
          </a:extLst>
        </xdr:cNvPr>
        <xdr:cNvPicPr/>
      </xdr:nvPicPr>
      <xdr:blipFill>
        <a:blip xmlns:r="http://schemas.openxmlformats.org/officeDocument/2006/relationships" r:embed="rId24" cstate="print"/>
        <a:srcRect r="6395"/>
        <a:stretch/>
      </xdr:blipFill>
      <xdr:spPr>
        <a:xfrm>
          <a:off x="20812680" y="10096200"/>
          <a:ext cx="2463120" cy="3829320"/>
        </a:xfrm>
        <a:prstGeom prst="rect">
          <a:avLst/>
        </a:prstGeom>
        <a:ln>
          <a:noFill/>
        </a:ln>
      </xdr:spPr>
    </xdr:pic>
    <xdr:clientData/>
  </xdr:twoCellAnchor>
  <xdr:twoCellAnchor editAs="oneCell">
    <xdr:from>
      <xdr:col>6</xdr:col>
      <xdr:colOff>0</xdr:colOff>
      <xdr:row>77</xdr:row>
      <xdr:rowOff>167760</xdr:rowOff>
    </xdr:from>
    <xdr:to>
      <xdr:col>9</xdr:col>
      <xdr:colOff>611640</xdr:colOff>
      <xdr:row>98</xdr:row>
      <xdr:rowOff>15120</xdr:rowOff>
    </xdr:to>
    <xdr:pic>
      <xdr:nvPicPr>
        <xdr:cNvPr id="314" name="Imagem 30">
          <a:extLst>
            <a:ext uri="{FF2B5EF4-FFF2-40B4-BE49-F238E27FC236}">
              <a16:creationId xmlns:a16="http://schemas.microsoft.com/office/drawing/2014/main" id="{00000000-0008-0000-0800-00003A010000}"/>
            </a:ext>
          </a:extLst>
        </xdr:cNvPr>
        <xdr:cNvPicPr/>
      </xdr:nvPicPr>
      <xdr:blipFill>
        <a:blip xmlns:r="http://schemas.openxmlformats.org/officeDocument/2006/relationships" r:embed="rId25" cstate="print"/>
        <a:srcRect r="16440"/>
        <a:stretch/>
      </xdr:blipFill>
      <xdr:spPr>
        <a:xfrm>
          <a:off x="3672720" y="14835960"/>
          <a:ext cx="2448000" cy="3848040"/>
        </a:xfrm>
        <a:prstGeom prst="rect">
          <a:avLst/>
        </a:prstGeom>
        <a:ln>
          <a:noFill/>
        </a:ln>
      </xdr:spPr>
    </xdr:pic>
    <xdr:clientData/>
  </xdr:twoCellAnchor>
  <xdr:twoCellAnchor editAs="oneCell">
    <xdr:from>
      <xdr:col>1</xdr:col>
      <xdr:colOff>15120</xdr:colOff>
      <xdr:row>77</xdr:row>
      <xdr:rowOff>167760</xdr:rowOff>
    </xdr:from>
    <xdr:to>
      <xdr:col>5</xdr:col>
      <xdr:colOff>29880</xdr:colOff>
      <xdr:row>97</xdr:row>
      <xdr:rowOff>164160</xdr:rowOff>
    </xdr:to>
    <xdr:pic>
      <xdr:nvPicPr>
        <xdr:cNvPr id="315" name="Imagem 31">
          <a:extLst>
            <a:ext uri="{FF2B5EF4-FFF2-40B4-BE49-F238E27FC236}">
              <a16:creationId xmlns:a16="http://schemas.microsoft.com/office/drawing/2014/main" id="{00000000-0008-0000-0800-00003B010000}"/>
            </a:ext>
          </a:extLst>
        </xdr:cNvPr>
        <xdr:cNvPicPr/>
      </xdr:nvPicPr>
      <xdr:blipFill>
        <a:blip xmlns:r="http://schemas.openxmlformats.org/officeDocument/2006/relationships" r:embed="rId26" cstate="print"/>
        <a:srcRect r="6395"/>
        <a:stretch/>
      </xdr:blipFill>
      <xdr:spPr>
        <a:xfrm>
          <a:off x="627120" y="14835960"/>
          <a:ext cx="2463120" cy="3806640"/>
        </a:xfrm>
        <a:prstGeom prst="rect">
          <a:avLst/>
        </a:prstGeom>
        <a:ln>
          <a:noFill/>
        </a:ln>
      </xdr:spPr>
    </xdr:pic>
    <xdr:clientData/>
  </xdr:twoCellAnchor>
  <xdr:twoCellAnchor editAs="oneCell">
    <xdr:from>
      <xdr:col>17</xdr:col>
      <xdr:colOff>0</xdr:colOff>
      <xdr:row>78</xdr:row>
      <xdr:rowOff>0</xdr:rowOff>
    </xdr:from>
    <xdr:to>
      <xdr:col>21</xdr:col>
      <xdr:colOff>14760</xdr:colOff>
      <xdr:row>98</xdr:row>
      <xdr:rowOff>14760</xdr:rowOff>
    </xdr:to>
    <xdr:pic>
      <xdr:nvPicPr>
        <xdr:cNvPr id="316" name="Imagem 32">
          <a:extLst>
            <a:ext uri="{FF2B5EF4-FFF2-40B4-BE49-F238E27FC236}">
              <a16:creationId xmlns:a16="http://schemas.microsoft.com/office/drawing/2014/main" id="{00000000-0008-0000-0800-00003C010000}"/>
            </a:ext>
          </a:extLst>
        </xdr:cNvPr>
        <xdr:cNvPicPr/>
      </xdr:nvPicPr>
      <xdr:blipFill>
        <a:blip xmlns:r="http://schemas.openxmlformats.org/officeDocument/2006/relationships" r:embed="rId27" cstate="print"/>
        <a:srcRect r="14626"/>
        <a:stretch/>
      </xdr:blipFill>
      <xdr:spPr>
        <a:xfrm>
          <a:off x="10406160" y="14859000"/>
          <a:ext cx="2463480" cy="3824640"/>
        </a:xfrm>
        <a:prstGeom prst="rect">
          <a:avLst/>
        </a:prstGeom>
        <a:ln>
          <a:noFill/>
        </a:ln>
      </xdr:spPr>
    </xdr:pic>
    <xdr:clientData/>
  </xdr:twoCellAnchor>
  <xdr:twoCellAnchor editAs="oneCell">
    <xdr:from>
      <xdr:col>12</xdr:col>
      <xdr:colOff>0</xdr:colOff>
      <xdr:row>78</xdr:row>
      <xdr:rowOff>0</xdr:rowOff>
    </xdr:from>
    <xdr:to>
      <xdr:col>15</xdr:col>
      <xdr:colOff>612000</xdr:colOff>
      <xdr:row>97</xdr:row>
      <xdr:rowOff>190080</xdr:rowOff>
    </xdr:to>
    <xdr:pic>
      <xdr:nvPicPr>
        <xdr:cNvPr id="317" name="Imagem 33">
          <a:extLst>
            <a:ext uri="{FF2B5EF4-FFF2-40B4-BE49-F238E27FC236}">
              <a16:creationId xmlns:a16="http://schemas.microsoft.com/office/drawing/2014/main" id="{00000000-0008-0000-0800-00003D010000}"/>
            </a:ext>
          </a:extLst>
        </xdr:cNvPr>
        <xdr:cNvPicPr/>
      </xdr:nvPicPr>
      <xdr:blipFill>
        <a:blip xmlns:r="http://schemas.openxmlformats.org/officeDocument/2006/relationships" r:embed="rId28" cstate="print"/>
        <a:srcRect r="8863"/>
        <a:stretch/>
      </xdr:blipFill>
      <xdr:spPr>
        <a:xfrm>
          <a:off x="7345440" y="14859000"/>
          <a:ext cx="2448360" cy="3809520"/>
        </a:xfrm>
        <a:prstGeom prst="rect">
          <a:avLst/>
        </a:prstGeom>
        <a:ln>
          <a:noFill/>
        </a:ln>
      </xdr:spPr>
    </xdr:pic>
    <xdr:clientData/>
  </xdr:twoCellAnchor>
  <xdr:twoCellAnchor editAs="oneCell">
    <xdr:from>
      <xdr:col>28</xdr:col>
      <xdr:colOff>0</xdr:colOff>
      <xdr:row>78</xdr:row>
      <xdr:rowOff>0</xdr:rowOff>
    </xdr:from>
    <xdr:to>
      <xdr:col>32</xdr:col>
      <xdr:colOff>14760</xdr:colOff>
      <xdr:row>98</xdr:row>
      <xdr:rowOff>37080</xdr:rowOff>
    </xdr:to>
    <xdr:pic>
      <xdr:nvPicPr>
        <xdr:cNvPr id="318" name="Imagem 34">
          <a:extLst>
            <a:ext uri="{FF2B5EF4-FFF2-40B4-BE49-F238E27FC236}">
              <a16:creationId xmlns:a16="http://schemas.microsoft.com/office/drawing/2014/main" id="{00000000-0008-0000-0800-00003E010000}"/>
            </a:ext>
          </a:extLst>
        </xdr:cNvPr>
        <xdr:cNvPicPr/>
      </xdr:nvPicPr>
      <xdr:blipFill>
        <a:blip xmlns:r="http://schemas.openxmlformats.org/officeDocument/2006/relationships" r:embed="rId29" cstate="print"/>
        <a:srcRect r="4734"/>
        <a:stretch/>
      </xdr:blipFill>
      <xdr:spPr>
        <a:xfrm>
          <a:off x="17139600" y="14859000"/>
          <a:ext cx="2463480" cy="3846960"/>
        </a:xfrm>
        <a:prstGeom prst="rect">
          <a:avLst/>
        </a:prstGeom>
        <a:ln>
          <a:noFill/>
        </a:ln>
      </xdr:spPr>
    </xdr:pic>
    <xdr:clientData/>
  </xdr:twoCellAnchor>
  <xdr:twoCellAnchor editAs="oneCell">
    <xdr:from>
      <xdr:col>23</xdr:col>
      <xdr:colOff>0</xdr:colOff>
      <xdr:row>78</xdr:row>
      <xdr:rowOff>0</xdr:rowOff>
    </xdr:from>
    <xdr:to>
      <xdr:col>26</xdr:col>
      <xdr:colOff>611640</xdr:colOff>
      <xdr:row>98</xdr:row>
      <xdr:rowOff>19080</xdr:rowOff>
    </xdr:to>
    <xdr:pic>
      <xdr:nvPicPr>
        <xdr:cNvPr id="319" name="Imagem 35">
          <a:extLst>
            <a:ext uri="{FF2B5EF4-FFF2-40B4-BE49-F238E27FC236}">
              <a16:creationId xmlns:a16="http://schemas.microsoft.com/office/drawing/2014/main" id="{00000000-0008-0000-0800-00003F010000}"/>
            </a:ext>
          </a:extLst>
        </xdr:cNvPr>
        <xdr:cNvPicPr/>
      </xdr:nvPicPr>
      <xdr:blipFill>
        <a:blip xmlns:r="http://schemas.openxmlformats.org/officeDocument/2006/relationships" r:embed="rId30" cstate="print"/>
        <a:srcRect r="15787"/>
        <a:stretch/>
      </xdr:blipFill>
      <xdr:spPr>
        <a:xfrm>
          <a:off x="14078880" y="14859000"/>
          <a:ext cx="2448360" cy="3828960"/>
        </a:xfrm>
        <a:prstGeom prst="rect">
          <a:avLst/>
        </a:prstGeom>
        <a:ln>
          <a:noFill/>
        </a:ln>
      </xdr:spPr>
    </xdr:pic>
    <xdr:clientData/>
  </xdr:twoCellAnchor>
  <xdr:twoCellAnchor editAs="oneCell">
    <xdr:from>
      <xdr:col>39</xdr:col>
      <xdr:colOff>0</xdr:colOff>
      <xdr:row>78</xdr:row>
      <xdr:rowOff>0</xdr:rowOff>
    </xdr:from>
    <xdr:to>
      <xdr:col>43</xdr:col>
      <xdr:colOff>14760</xdr:colOff>
      <xdr:row>98</xdr:row>
      <xdr:rowOff>6120</xdr:rowOff>
    </xdr:to>
    <xdr:pic>
      <xdr:nvPicPr>
        <xdr:cNvPr id="320" name="Imagem 36">
          <a:extLst>
            <a:ext uri="{FF2B5EF4-FFF2-40B4-BE49-F238E27FC236}">
              <a16:creationId xmlns:a16="http://schemas.microsoft.com/office/drawing/2014/main" id="{00000000-0008-0000-0800-000040010000}"/>
            </a:ext>
          </a:extLst>
        </xdr:cNvPr>
        <xdr:cNvPicPr/>
      </xdr:nvPicPr>
      <xdr:blipFill>
        <a:blip xmlns:r="http://schemas.openxmlformats.org/officeDocument/2006/relationships" r:embed="rId31" cstate="print"/>
        <a:srcRect l="3805" r="8695"/>
        <a:stretch/>
      </xdr:blipFill>
      <xdr:spPr>
        <a:xfrm>
          <a:off x="23873400" y="14859000"/>
          <a:ext cx="2463120" cy="3816000"/>
        </a:xfrm>
        <a:prstGeom prst="rect">
          <a:avLst/>
        </a:prstGeom>
        <a:ln>
          <a:noFill/>
        </a:ln>
      </xdr:spPr>
    </xdr:pic>
    <xdr:clientData/>
  </xdr:twoCellAnchor>
  <xdr:twoCellAnchor editAs="oneCell">
    <xdr:from>
      <xdr:col>34</xdr:col>
      <xdr:colOff>0</xdr:colOff>
      <xdr:row>78</xdr:row>
      <xdr:rowOff>0</xdr:rowOff>
    </xdr:from>
    <xdr:to>
      <xdr:col>38</xdr:col>
      <xdr:colOff>14760</xdr:colOff>
      <xdr:row>97</xdr:row>
      <xdr:rowOff>190080</xdr:rowOff>
    </xdr:to>
    <xdr:pic>
      <xdr:nvPicPr>
        <xdr:cNvPr id="321" name="Imagem 38">
          <a:extLst>
            <a:ext uri="{FF2B5EF4-FFF2-40B4-BE49-F238E27FC236}">
              <a16:creationId xmlns:a16="http://schemas.microsoft.com/office/drawing/2014/main" id="{00000000-0008-0000-0800-000041010000}"/>
            </a:ext>
          </a:extLst>
        </xdr:cNvPr>
        <xdr:cNvPicPr/>
      </xdr:nvPicPr>
      <xdr:blipFill>
        <a:blip xmlns:r="http://schemas.openxmlformats.org/officeDocument/2006/relationships" r:embed="rId32" cstate="print"/>
        <a:srcRect r="12031"/>
        <a:stretch/>
      </xdr:blipFill>
      <xdr:spPr>
        <a:xfrm>
          <a:off x="20812680" y="14859000"/>
          <a:ext cx="2463120" cy="3809520"/>
        </a:xfrm>
        <a:prstGeom prst="rect">
          <a:avLst/>
        </a:prstGeom>
        <a:ln>
          <a:noFill/>
        </a:ln>
      </xdr:spPr>
    </xdr:pic>
    <xdr:clientData/>
  </xdr:twoCellAnchor>
  <xdr:twoCellAnchor editAs="oneCell">
    <xdr:from>
      <xdr:col>6</xdr:col>
      <xdr:colOff>15120</xdr:colOff>
      <xdr:row>103</xdr:row>
      <xdr:rowOff>15120</xdr:rowOff>
    </xdr:from>
    <xdr:to>
      <xdr:col>9</xdr:col>
      <xdr:colOff>611640</xdr:colOff>
      <xdr:row>123</xdr:row>
      <xdr:rowOff>25920</xdr:rowOff>
    </xdr:to>
    <xdr:pic>
      <xdr:nvPicPr>
        <xdr:cNvPr id="322" name="Imagem 39">
          <a:extLst>
            <a:ext uri="{FF2B5EF4-FFF2-40B4-BE49-F238E27FC236}">
              <a16:creationId xmlns:a16="http://schemas.microsoft.com/office/drawing/2014/main" id="{00000000-0008-0000-0800-000042010000}"/>
            </a:ext>
          </a:extLst>
        </xdr:cNvPr>
        <xdr:cNvPicPr/>
      </xdr:nvPicPr>
      <xdr:blipFill>
        <a:blip xmlns:r="http://schemas.openxmlformats.org/officeDocument/2006/relationships" r:embed="rId33" cstate="print"/>
        <a:srcRect r="2443"/>
        <a:stretch/>
      </xdr:blipFill>
      <xdr:spPr>
        <a:xfrm>
          <a:off x="3687840" y="19636560"/>
          <a:ext cx="2432880" cy="3820680"/>
        </a:xfrm>
        <a:prstGeom prst="rect">
          <a:avLst/>
        </a:prstGeom>
        <a:ln>
          <a:noFill/>
        </a:ln>
      </xdr:spPr>
    </xdr:pic>
    <xdr:clientData/>
  </xdr:twoCellAnchor>
  <xdr:twoCellAnchor editAs="oneCell">
    <xdr:from>
      <xdr:col>1</xdr:col>
      <xdr:colOff>0</xdr:colOff>
      <xdr:row>103</xdr:row>
      <xdr:rowOff>0</xdr:rowOff>
    </xdr:from>
    <xdr:to>
      <xdr:col>5</xdr:col>
      <xdr:colOff>14760</xdr:colOff>
      <xdr:row>122</xdr:row>
      <xdr:rowOff>180000</xdr:rowOff>
    </xdr:to>
    <xdr:pic>
      <xdr:nvPicPr>
        <xdr:cNvPr id="323" name="Imagem 40">
          <a:extLst>
            <a:ext uri="{FF2B5EF4-FFF2-40B4-BE49-F238E27FC236}">
              <a16:creationId xmlns:a16="http://schemas.microsoft.com/office/drawing/2014/main" id="{00000000-0008-0000-0800-000043010000}"/>
            </a:ext>
          </a:extLst>
        </xdr:cNvPr>
        <xdr:cNvPicPr/>
      </xdr:nvPicPr>
      <xdr:blipFill>
        <a:blip xmlns:r="http://schemas.openxmlformats.org/officeDocument/2006/relationships" r:embed="rId34" cstate="print"/>
        <a:srcRect r="9549"/>
        <a:stretch/>
      </xdr:blipFill>
      <xdr:spPr>
        <a:xfrm>
          <a:off x="612000" y="19621440"/>
          <a:ext cx="2463120" cy="3799440"/>
        </a:xfrm>
        <a:prstGeom prst="rect">
          <a:avLst/>
        </a:prstGeom>
        <a:ln>
          <a:noFill/>
        </a:ln>
      </xdr:spPr>
    </xdr:pic>
    <xdr:clientData/>
  </xdr:twoCellAnchor>
  <xdr:twoCellAnchor editAs="oneCell">
    <xdr:from>
      <xdr:col>17</xdr:col>
      <xdr:colOff>15120</xdr:colOff>
      <xdr:row>103</xdr:row>
      <xdr:rowOff>15120</xdr:rowOff>
    </xdr:from>
    <xdr:to>
      <xdr:col>21</xdr:col>
      <xdr:colOff>14760</xdr:colOff>
      <xdr:row>123</xdr:row>
      <xdr:rowOff>35280</xdr:rowOff>
    </xdr:to>
    <xdr:pic>
      <xdr:nvPicPr>
        <xdr:cNvPr id="324" name="Imagem 41">
          <a:extLst>
            <a:ext uri="{FF2B5EF4-FFF2-40B4-BE49-F238E27FC236}">
              <a16:creationId xmlns:a16="http://schemas.microsoft.com/office/drawing/2014/main" id="{00000000-0008-0000-0800-000044010000}"/>
            </a:ext>
          </a:extLst>
        </xdr:cNvPr>
        <xdr:cNvPicPr/>
      </xdr:nvPicPr>
      <xdr:blipFill>
        <a:blip xmlns:r="http://schemas.openxmlformats.org/officeDocument/2006/relationships" r:embed="rId35" cstate="print"/>
        <a:srcRect r="6975"/>
        <a:stretch/>
      </xdr:blipFill>
      <xdr:spPr>
        <a:xfrm>
          <a:off x="10421280" y="19636560"/>
          <a:ext cx="2448360" cy="3830040"/>
        </a:xfrm>
        <a:prstGeom prst="rect">
          <a:avLst/>
        </a:prstGeom>
        <a:ln>
          <a:noFill/>
        </a:ln>
      </xdr:spPr>
    </xdr:pic>
    <xdr:clientData/>
  </xdr:twoCellAnchor>
  <xdr:twoCellAnchor editAs="oneCell">
    <xdr:from>
      <xdr:col>12</xdr:col>
      <xdr:colOff>0</xdr:colOff>
      <xdr:row>103</xdr:row>
      <xdr:rowOff>0</xdr:rowOff>
    </xdr:from>
    <xdr:to>
      <xdr:col>16</xdr:col>
      <xdr:colOff>14760</xdr:colOff>
      <xdr:row>123</xdr:row>
      <xdr:rowOff>21240</xdr:rowOff>
    </xdr:to>
    <xdr:pic>
      <xdr:nvPicPr>
        <xdr:cNvPr id="325" name="Imagem 42">
          <a:extLst>
            <a:ext uri="{FF2B5EF4-FFF2-40B4-BE49-F238E27FC236}">
              <a16:creationId xmlns:a16="http://schemas.microsoft.com/office/drawing/2014/main" id="{00000000-0008-0000-0800-000045010000}"/>
            </a:ext>
          </a:extLst>
        </xdr:cNvPr>
        <xdr:cNvPicPr/>
      </xdr:nvPicPr>
      <xdr:blipFill>
        <a:blip xmlns:r="http://schemas.openxmlformats.org/officeDocument/2006/relationships" r:embed="rId36" cstate="print"/>
        <a:srcRect r="9039"/>
        <a:stretch/>
      </xdr:blipFill>
      <xdr:spPr>
        <a:xfrm>
          <a:off x="7345440" y="19621440"/>
          <a:ext cx="2463480" cy="3831120"/>
        </a:xfrm>
        <a:prstGeom prst="rect">
          <a:avLst/>
        </a:prstGeom>
        <a:ln>
          <a:noFill/>
        </a:ln>
      </xdr:spPr>
    </xdr:pic>
    <xdr:clientData/>
  </xdr:twoCellAnchor>
  <xdr:twoCellAnchor editAs="oneCell">
    <xdr:from>
      <xdr:col>28</xdr:col>
      <xdr:colOff>0</xdr:colOff>
      <xdr:row>103</xdr:row>
      <xdr:rowOff>0</xdr:rowOff>
    </xdr:from>
    <xdr:to>
      <xdr:col>31</xdr:col>
      <xdr:colOff>594000</xdr:colOff>
      <xdr:row>123</xdr:row>
      <xdr:rowOff>14760</xdr:rowOff>
    </xdr:to>
    <xdr:pic>
      <xdr:nvPicPr>
        <xdr:cNvPr id="326" name="Imagem 43">
          <a:extLst>
            <a:ext uri="{FF2B5EF4-FFF2-40B4-BE49-F238E27FC236}">
              <a16:creationId xmlns:a16="http://schemas.microsoft.com/office/drawing/2014/main" id="{00000000-0008-0000-0800-000046010000}"/>
            </a:ext>
          </a:extLst>
        </xdr:cNvPr>
        <xdr:cNvPicPr/>
      </xdr:nvPicPr>
      <xdr:blipFill>
        <a:blip xmlns:r="http://schemas.openxmlformats.org/officeDocument/2006/relationships" r:embed="rId37" cstate="print"/>
        <a:srcRect r="9239"/>
        <a:stretch/>
      </xdr:blipFill>
      <xdr:spPr>
        <a:xfrm>
          <a:off x="17139600" y="19621440"/>
          <a:ext cx="2430720" cy="3824640"/>
        </a:xfrm>
        <a:prstGeom prst="rect">
          <a:avLst/>
        </a:prstGeom>
        <a:ln>
          <a:noFill/>
        </a:ln>
      </xdr:spPr>
    </xdr:pic>
    <xdr:clientData/>
  </xdr:twoCellAnchor>
  <xdr:twoCellAnchor editAs="oneCell">
    <xdr:from>
      <xdr:col>23</xdr:col>
      <xdr:colOff>0</xdr:colOff>
      <xdr:row>103</xdr:row>
      <xdr:rowOff>0</xdr:rowOff>
    </xdr:from>
    <xdr:to>
      <xdr:col>26</xdr:col>
      <xdr:colOff>611640</xdr:colOff>
      <xdr:row>122</xdr:row>
      <xdr:rowOff>167400</xdr:rowOff>
    </xdr:to>
    <xdr:pic>
      <xdr:nvPicPr>
        <xdr:cNvPr id="327" name="Imagem 44">
          <a:extLst>
            <a:ext uri="{FF2B5EF4-FFF2-40B4-BE49-F238E27FC236}">
              <a16:creationId xmlns:a16="http://schemas.microsoft.com/office/drawing/2014/main" id="{00000000-0008-0000-0800-000047010000}"/>
            </a:ext>
          </a:extLst>
        </xdr:cNvPr>
        <xdr:cNvPicPr/>
      </xdr:nvPicPr>
      <xdr:blipFill>
        <a:blip xmlns:r="http://schemas.openxmlformats.org/officeDocument/2006/relationships" r:embed="rId38" cstate="print"/>
        <a:srcRect r="10403"/>
        <a:stretch/>
      </xdr:blipFill>
      <xdr:spPr>
        <a:xfrm>
          <a:off x="14078880" y="19621440"/>
          <a:ext cx="2448360" cy="3786840"/>
        </a:xfrm>
        <a:prstGeom prst="rect">
          <a:avLst/>
        </a:prstGeom>
        <a:ln>
          <a:noFill/>
        </a:ln>
      </xdr:spPr>
    </xdr:pic>
    <xdr:clientData/>
  </xdr:twoCellAnchor>
  <xdr:twoCellAnchor editAs="oneCell">
    <xdr:from>
      <xdr:col>39</xdr:col>
      <xdr:colOff>30600</xdr:colOff>
      <xdr:row>103</xdr:row>
      <xdr:rowOff>0</xdr:rowOff>
    </xdr:from>
    <xdr:to>
      <xdr:col>43</xdr:col>
      <xdr:colOff>15120</xdr:colOff>
      <xdr:row>123</xdr:row>
      <xdr:rowOff>3240</xdr:rowOff>
    </xdr:to>
    <xdr:pic>
      <xdr:nvPicPr>
        <xdr:cNvPr id="328" name="Imagem 45">
          <a:extLst>
            <a:ext uri="{FF2B5EF4-FFF2-40B4-BE49-F238E27FC236}">
              <a16:creationId xmlns:a16="http://schemas.microsoft.com/office/drawing/2014/main" id="{00000000-0008-0000-0800-000048010000}"/>
            </a:ext>
          </a:extLst>
        </xdr:cNvPr>
        <xdr:cNvPicPr/>
      </xdr:nvPicPr>
      <xdr:blipFill>
        <a:blip xmlns:r="http://schemas.openxmlformats.org/officeDocument/2006/relationships" r:embed="rId39" cstate="print"/>
        <a:srcRect r="7021"/>
        <a:stretch/>
      </xdr:blipFill>
      <xdr:spPr>
        <a:xfrm>
          <a:off x="23904000" y="19621440"/>
          <a:ext cx="2432880" cy="3813120"/>
        </a:xfrm>
        <a:prstGeom prst="rect">
          <a:avLst/>
        </a:prstGeom>
        <a:ln>
          <a:noFill/>
        </a:ln>
      </xdr:spPr>
    </xdr:pic>
    <xdr:clientData/>
  </xdr:twoCellAnchor>
  <xdr:twoCellAnchor editAs="oneCell">
    <xdr:from>
      <xdr:col>34</xdr:col>
      <xdr:colOff>0</xdr:colOff>
      <xdr:row>103</xdr:row>
      <xdr:rowOff>0</xdr:rowOff>
    </xdr:from>
    <xdr:to>
      <xdr:col>37</xdr:col>
      <xdr:colOff>611640</xdr:colOff>
      <xdr:row>123</xdr:row>
      <xdr:rowOff>14760</xdr:rowOff>
    </xdr:to>
    <xdr:pic>
      <xdr:nvPicPr>
        <xdr:cNvPr id="329" name="Imagem 46">
          <a:extLst>
            <a:ext uri="{FF2B5EF4-FFF2-40B4-BE49-F238E27FC236}">
              <a16:creationId xmlns:a16="http://schemas.microsoft.com/office/drawing/2014/main" id="{00000000-0008-0000-0800-000049010000}"/>
            </a:ext>
          </a:extLst>
        </xdr:cNvPr>
        <xdr:cNvPicPr/>
      </xdr:nvPicPr>
      <xdr:blipFill>
        <a:blip xmlns:r="http://schemas.openxmlformats.org/officeDocument/2006/relationships" r:embed="rId40" cstate="print"/>
        <a:srcRect r="7310"/>
        <a:stretch/>
      </xdr:blipFill>
      <xdr:spPr>
        <a:xfrm>
          <a:off x="20812680" y="19621440"/>
          <a:ext cx="2448000" cy="3824640"/>
        </a:xfrm>
        <a:prstGeom prst="rect">
          <a:avLst/>
        </a:prstGeom>
        <a:ln>
          <a:noFill/>
        </a:ln>
      </xdr:spPr>
    </xdr:pic>
    <xdr:clientData/>
  </xdr:twoCellAnchor>
  <xdr:twoCellAnchor editAs="oneCell">
    <xdr:from>
      <xdr:col>6</xdr:col>
      <xdr:colOff>0</xdr:colOff>
      <xdr:row>128</xdr:row>
      <xdr:rowOff>15120</xdr:rowOff>
    </xdr:from>
    <xdr:to>
      <xdr:col>9</xdr:col>
      <xdr:colOff>611640</xdr:colOff>
      <xdr:row>148</xdr:row>
      <xdr:rowOff>14760</xdr:rowOff>
    </xdr:to>
    <xdr:pic>
      <xdr:nvPicPr>
        <xdr:cNvPr id="330" name="Imagem 47">
          <a:extLst>
            <a:ext uri="{FF2B5EF4-FFF2-40B4-BE49-F238E27FC236}">
              <a16:creationId xmlns:a16="http://schemas.microsoft.com/office/drawing/2014/main" id="{00000000-0008-0000-0800-00004A010000}"/>
            </a:ext>
          </a:extLst>
        </xdr:cNvPr>
        <xdr:cNvPicPr/>
      </xdr:nvPicPr>
      <xdr:blipFill>
        <a:blip xmlns:r="http://schemas.openxmlformats.org/officeDocument/2006/relationships" r:embed="rId41" cstate="print"/>
        <a:srcRect r="7266"/>
        <a:stretch/>
      </xdr:blipFill>
      <xdr:spPr>
        <a:xfrm>
          <a:off x="3672720" y="24399000"/>
          <a:ext cx="2448000" cy="3809520"/>
        </a:xfrm>
        <a:prstGeom prst="rect">
          <a:avLst/>
        </a:prstGeom>
        <a:ln>
          <a:noFill/>
        </a:ln>
      </xdr:spPr>
    </xdr:pic>
    <xdr:clientData/>
  </xdr:twoCellAnchor>
  <xdr:twoCellAnchor editAs="oneCell">
    <xdr:from>
      <xdr:col>1</xdr:col>
      <xdr:colOff>0</xdr:colOff>
      <xdr:row>128</xdr:row>
      <xdr:rowOff>0</xdr:rowOff>
    </xdr:from>
    <xdr:to>
      <xdr:col>4</xdr:col>
      <xdr:colOff>611640</xdr:colOff>
      <xdr:row>147</xdr:row>
      <xdr:rowOff>190080</xdr:rowOff>
    </xdr:to>
    <xdr:pic>
      <xdr:nvPicPr>
        <xdr:cNvPr id="331" name="Imagem 48">
          <a:extLst>
            <a:ext uri="{FF2B5EF4-FFF2-40B4-BE49-F238E27FC236}">
              <a16:creationId xmlns:a16="http://schemas.microsoft.com/office/drawing/2014/main" id="{00000000-0008-0000-0800-00004B010000}"/>
            </a:ext>
          </a:extLst>
        </xdr:cNvPr>
        <xdr:cNvPicPr/>
      </xdr:nvPicPr>
      <xdr:blipFill>
        <a:blip xmlns:r="http://schemas.openxmlformats.org/officeDocument/2006/relationships" r:embed="rId42" cstate="print"/>
        <a:srcRect r="17848"/>
        <a:stretch/>
      </xdr:blipFill>
      <xdr:spPr>
        <a:xfrm>
          <a:off x="612000" y="24383880"/>
          <a:ext cx="2448000" cy="3809520"/>
        </a:xfrm>
        <a:prstGeom prst="rect">
          <a:avLst/>
        </a:prstGeom>
        <a:ln>
          <a:noFill/>
        </a:ln>
      </xdr:spPr>
    </xdr:pic>
    <xdr:clientData/>
  </xdr:twoCellAnchor>
  <xdr:twoCellAnchor editAs="oneCell">
    <xdr:from>
      <xdr:col>17</xdr:col>
      <xdr:colOff>0</xdr:colOff>
      <xdr:row>128</xdr:row>
      <xdr:rowOff>0</xdr:rowOff>
    </xdr:from>
    <xdr:to>
      <xdr:col>21</xdr:col>
      <xdr:colOff>14760</xdr:colOff>
      <xdr:row>147</xdr:row>
      <xdr:rowOff>190080</xdr:rowOff>
    </xdr:to>
    <xdr:pic>
      <xdr:nvPicPr>
        <xdr:cNvPr id="332" name="Imagem 49">
          <a:extLst>
            <a:ext uri="{FF2B5EF4-FFF2-40B4-BE49-F238E27FC236}">
              <a16:creationId xmlns:a16="http://schemas.microsoft.com/office/drawing/2014/main" id="{00000000-0008-0000-0800-00004C010000}"/>
            </a:ext>
          </a:extLst>
        </xdr:cNvPr>
        <xdr:cNvPicPr/>
      </xdr:nvPicPr>
      <xdr:blipFill>
        <a:blip xmlns:r="http://schemas.openxmlformats.org/officeDocument/2006/relationships" r:embed="rId43" cstate="print"/>
        <a:srcRect r="6919"/>
        <a:stretch/>
      </xdr:blipFill>
      <xdr:spPr>
        <a:xfrm>
          <a:off x="10406160" y="24383880"/>
          <a:ext cx="2463480" cy="3809520"/>
        </a:xfrm>
        <a:prstGeom prst="rect">
          <a:avLst/>
        </a:prstGeom>
        <a:ln>
          <a:noFill/>
        </a:ln>
      </xdr:spPr>
    </xdr:pic>
    <xdr:clientData/>
  </xdr:twoCellAnchor>
  <xdr:twoCellAnchor editAs="oneCell">
    <xdr:from>
      <xdr:col>12</xdr:col>
      <xdr:colOff>0</xdr:colOff>
      <xdr:row>128</xdr:row>
      <xdr:rowOff>0</xdr:rowOff>
    </xdr:from>
    <xdr:to>
      <xdr:col>15</xdr:col>
      <xdr:colOff>612000</xdr:colOff>
      <xdr:row>147</xdr:row>
      <xdr:rowOff>190080</xdr:rowOff>
    </xdr:to>
    <xdr:pic>
      <xdr:nvPicPr>
        <xdr:cNvPr id="333" name="Imagem 50">
          <a:extLst>
            <a:ext uri="{FF2B5EF4-FFF2-40B4-BE49-F238E27FC236}">
              <a16:creationId xmlns:a16="http://schemas.microsoft.com/office/drawing/2014/main" id="{00000000-0008-0000-0800-00004D010000}"/>
            </a:ext>
          </a:extLst>
        </xdr:cNvPr>
        <xdr:cNvPicPr/>
      </xdr:nvPicPr>
      <xdr:blipFill>
        <a:blip xmlns:r="http://schemas.openxmlformats.org/officeDocument/2006/relationships" r:embed="rId44" cstate="print"/>
        <a:srcRect r="10254"/>
        <a:stretch/>
      </xdr:blipFill>
      <xdr:spPr>
        <a:xfrm>
          <a:off x="7345440" y="24383880"/>
          <a:ext cx="2448360" cy="3809520"/>
        </a:xfrm>
        <a:prstGeom prst="rect">
          <a:avLst/>
        </a:prstGeom>
        <a:ln>
          <a:noFill/>
        </a:ln>
      </xdr:spPr>
    </xdr:pic>
    <xdr:clientData/>
  </xdr:twoCellAnchor>
  <xdr:twoCellAnchor editAs="oneCell">
    <xdr:from>
      <xdr:col>28</xdr:col>
      <xdr:colOff>0</xdr:colOff>
      <xdr:row>128</xdr:row>
      <xdr:rowOff>0</xdr:rowOff>
    </xdr:from>
    <xdr:to>
      <xdr:col>31</xdr:col>
      <xdr:colOff>611640</xdr:colOff>
      <xdr:row>147</xdr:row>
      <xdr:rowOff>190080</xdr:rowOff>
    </xdr:to>
    <xdr:pic>
      <xdr:nvPicPr>
        <xdr:cNvPr id="334" name="Imagem 51">
          <a:extLst>
            <a:ext uri="{FF2B5EF4-FFF2-40B4-BE49-F238E27FC236}">
              <a16:creationId xmlns:a16="http://schemas.microsoft.com/office/drawing/2014/main" id="{00000000-0008-0000-0800-00004E010000}"/>
            </a:ext>
          </a:extLst>
        </xdr:cNvPr>
        <xdr:cNvPicPr/>
      </xdr:nvPicPr>
      <xdr:blipFill>
        <a:blip xmlns:r="http://schemas.openxmlformats.org/officeDocument/2006/relationships" r:embed="rId45" cstate="print"/>
        <a:srcRect r="8674"/>
        <a:stretch/>
      </xdr:blipFill>
      <xdr:spPr>
        <a:xfrm>
          <a:off x="17139600" y="24383880"/>
          <a:ext cx="2448360" cy="3809520"/>
        </a:xfrm>
        <a:prstGeom prst="rect">
          <a:avLst/>
        </a:prstGeom>
        <a:ln>
          <a:noFill/>
        </a:ln>
      </xdr:spPr>
    </xdr:pic>
    <xdr:clientData/>
  </xdr:twoCellAnchor>
  <xdr:twoCellAnchor editAs="oneCell">
    <xdr:from>
      <xdr:col>23</xdr:col>
      <xdr:colOff>0</xdr:colOff>
      <xdr:row>128</xdr:row>
      <xdr:rowOff>0</xdr:rowOff>
    </xdr:from>
    <xdr:to>
      <xdr:col>26</xdr:col>
      <xdr:colOff>611640</xdr:colOff>
      <xdr:row>148</xdr:row>
      <xdr:rowOff>27360</xdr:rowOff>
    </xdr:to>
    <xdr:pic>
      <xdr:nvPicPr>
        <xdr:cNvPr id="335" name="Imagem 52">
          <a:extLst>
            <a:ext uri="{FF2B5EF4-FFF2-40B4-BE49-F238E27FC236}">
              <a16:creationId xmlns:a16="http://schemas.microsoft.com/office/drawing/2014/main" id="{00000000-0008-0000-0800-00004F010000}"/>
            </a:ext>
          </a:extLst>
        </xdr:cNvPr>
        <xdr:cNvPicPr/>
      </xdr:nvPicPr>
      <xdr:blipFill>
        <a:blip xmlns:r="http://schemas.openxmlformats.org/officeDocument/2006/relationships" r:embed="rId46" cstate="print"/>
        <a:srcRect r="13515"/>
        <a:stretch/>
      </xdr:blipFill>
      <xdr:spPr>
        <a:xfrm>
          <a:off x="14078880" y="24383880"/>
          <a:ext cx="2448360" cy="3837240"/>
        </a:xfrm>
        <a:prstGeom prst="rect">
          <a:avLst/>
        </a:prstGeom>
        <a:ln>
          <a:noFill/>
        </a:ln>
      </xdr:spPr>
    </xdr:pic>
    <xdr:clientData/>
  </xdr:twoCellAnchor>
  <xdr:twoCellAnchor editAs="oneCell">
    <xdr:from>
      <xdr:col>39</xdr:col>
      <xdr:colOff>0</xdr:colOff>
      <xdr:row>128</xdr:row>
      <xdr:rowOff>0</xdr:rowOff>
    </xdr:from>
    <xdr:to>
      <xdr:col>43</xdr:col>
      <xdr:colOff>14760</xdr:colOff>
      <xdr:row>148</xdr:row>
      <xdr:rowOff>38160</xdr:rowOff>
    </xdr:to>
    <xdr:pic>
      <xdr:nvPicPr>
        <xdr:cNvPr id="336" name="Imagem 53">
          <a:extLst>
            <a:ext uri="{FF2B5EF4-FFF2-40B4-BE49-F238E27FC236}">
              <a16:creationId xmlns:a16="http://schemas.microsoft.com/office/drawing/2014/main" id="{00000000-0008-0000-0800-000050010000}"/>
            </a:ext>
          </a:extLst>
        </xdr:cNvPr>
        <xdr:cNvPicPr/>
      </xdr:nvPicPr>
      <xdr:blipFill>
        <a:blip xmlns:r="http://schemas.openxmlformats.org/officeDocument/2006/relationships" r:embed="rId47" cstate="print"/>
        <a:srcRect r="13440"/>
        <a:stretch/>
      </xdr:blipFill>
      <xdr:spPr>
        <a:xfrm>
          <a:off x="23873400" y="24383880"/>
          <a:ext cx="2463120" cy="3848040"/>
        </a:xfrm>
        <a:prstGeom prst="rect">
          <a:avLst/>
        </a:prstGeom>
        <a:ln>
          <a:noFill/>
        </a:ln>
      </xdr:spPr>
    </xdr:pic>
    <xdr:clientData/>
  </xdr:twoCellAnchor>
  <xdr:twoCellAnchor editAs="oneCell">
    <xdr:from>
      <xdr:col>34</xdr:col>
      <xdr:colOff>0</xdr:colOff>
      <xdr:row>128</xdr:row>
      <xdr:rowOff>0</xdr:rowOff>
    </xdr:from>
    <xdr:to>
      <xdr:col>37</xdr:col>
      <xdr:colOff>611640</xdr:colOff>
      <xdr:row>148</xdr:row>
      <xdr:rowOff>4680</xdr:rowOff>
    </xdr:to>
    <xdr:pic>
      <xdr:nvPicPr>
        <xdr:cNvPr id="337" name="Imagem 54">
          <a:extLst>
            <a:ext uri="{FF2B5EF4-FFF2-40B4-BE49-F238E27FC236}">
              <a16:creationId xmlns:a16="http://schemas.microsoft.com/office/drawing/2014/main" id="{00000000-0008-0000-0800-000051010000}"/>
            </a:ext>
          </a:extLst>
        </xdr:cNvPr>
        <xdr:cNvPicPr/>
      </xdr:nvPicPr>
      <xdr:blipFill>
        <a:blip xmlns:r="http://schemas.openxmlformats.org/officeDocument/2006/relationships" r:embed="rId48" cstate="print"/>
        <a:srcRect r="16228"/>
        <a:stretch/>
      </xdr:blipFill>
      <xdr:spPr>
        <a:xfrm>
          <a:off x="20812680" y="24383880"/>
          <a:ext cx="2448000" cy="381456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7560</xdr:colOff>
      <xdr:row>4</xdr:row>
      <xdr:rowOff>7560</xdr:rowOff>
    </xdr:from>
    <xdr:to>
      <xdr:col>4</xdr:col>
      <xdr:colOff>611640</xdr:colOff>
      <xdr:row>23</xdr:row>
      <xdr:rowOff>6480</xdr:rowOff>
    </xdr:to>
    <xdr:pic>
      <xdr:nvPicPr>
        <xdr:cNvPr id="338" name="Imagem 1">
          <a:extLst>
            <a:ext uri="{FF2B5EF4-FFF2-40B4-BE49-F238E27FC236}">
              <a16:creationId xmlns:a16="http://schemas.microsoft.com/office/drawing/2014/main" id="{00000000-0008-0000-0900-000052010000}"/>
            </a:ext>
          </a:extLst>
        </xdr:cNvPr>
        <xdr:cNvPicPr/>
      </xdr:nvPicPr>
      <xdr:blipFill>
        <a:blip xmlns:r="http://schemas.openxmlformats.org/officeDocument/2006/relationships" r:embed="rId1" cstate="print"/>
        <a:srcRect r="3336"/>
        <a:stretch/>
      </xdr:blipFill>
      <xdr:spPr>
        <a:xfrm>
          <a:off x="619560" y="769320"/>
          <a:ext cx="2440440" cy="3618360"/>
        </a:xfrm>
        <a:prstGeom prst="rect">
          <a:avLst/>
        </a:prstGeom>
        <a:ln>
          <a:noFill/>
        </a:ln>
      </xdr:spPr>
    </xdr:pic>
    <xdr:clientData/>
  </xdr:twoCellAnchor>
  <xdr:twoCellAnchor editAs="oneCell">
    <xdr:from>
      <xdr:col>6</xdr:col>
      <xdr:colOff>0</xdr:colOff>
      <xdr:row>4</xdr:row>
      <xdr:rowOff>0</xdr:rowOff>
    </xdr:from>
    <xdr:to>
      <xdr:col>9</xdr:col>
      <xdr:colOff>611640</xdr:colOff>
      <xdr:row>23</xdr:row>
      <xdr:rowOff>7200</xdr:rowOff>
    </xdr:to>
    <xdr:pic>
      <xdr:nvPicPr>
        <xdr:cNvPr id="339" name="Imagem 3">
          <a:extLst>
            <a:ext uri="{FF2B5EF4-FFF2-40B4-BE49-F238E27FC236}">
              <a16:creationId xmlns:a16="http://schemas.microsoft.com/office/drawing/2014/main" id="{00000000-0008-0000-0900-000053010000}"/>
            </a:ext>
          </a:extLst>
        </xdr:cNvPr>
        <xdr:cNvPicPr/>
      </xdr:nvPicPr>
      <xdr:blipFill>
        <a:blip xmlns:r="http://schemas.openxmlformats.org/officeDocument/2006/relationships" r:embed="rId2" cstate="print"/>
        <a:srcRect r="12090"/>
        <a:stretch/>
      </xdr:blipFill>
      <xdr:spPr>
        <a:xfrm>
          <a:off x="3672720" y="761760"/>
          <a:ext cx="2448000" cy="3626640"/>
        </a:xfrm>
        <a:prstGeom prst="rect">
          <a:avLst/>
        </a:prstGeom>
        <a:ln>
          <a:noFill/>
        </a:ln>
      </xdr:spPr>
    </xdr:pic>
    <xdr:clientData/>
  </xdr:twoCellAnchor>
  <xdr:twoCellAnchor editAs="oneCell">
    <xdr:from>
      <xdr:col>12</xdr:col>
      <xdr:colOff>9000</xdr:colOff>
      <xdr:row>4</xdr:row>
      <xdr:rowOff>0</xdr:rowOff>
    </xdr:from>
    <xdr:to>
      <xdr:col>16</xdr:col>
      <xdr:colOff>8640</xdr:colOff>
      <xdr:row>23</xdr:row>
      <xdr:rowOff>9360</xdr:rowOff>
    </xdr:to>
    <xdr:pic>
      <xdr:nvPicPr>
        <xdr:cNvPr id="340" name="Imagem 4">
          <a:extLst>
            <a:ext uri="{FF2B5EF4-FFF2-40B4-BE49-F238E27FC236}">
              <a16:creationId xmlns:a16="http://schemas.microsoft.com/office/drawing/2014/main" id="{00000000-0008-0000-0900-000054010000}"/>
            </a:ext>
          </a:extLst>
        </xdr:cNvPr>
        <xdr:cNvPicPr/>
      </xdr:nvPicPr>
      <xdr:blipFill>
        <a:blip xmlns:r="http://schemas.openxmlformats.org/officeDocument/2006/relationships" r:embed="rId3" cstate="print"/>
        <a:srcRect r="5329"/>
        <a:stretch/>
      </xdr:blipFill>
      <xdr:spPr>
        <a:xfrm>
          <a:off x="7354440" y="761760"/>
          <a:ext cx="2448360" cy="3628800"/>
        </a:xfrm>
        <a:prstGeom prst="rect">
          <a:avLst/>
        </a:prstGeom>
        <a:ln>
          <a:noFill/>
        </a:ln>
      </xdr:spPr>
    </xdr:pic>
    <xdr:clientData/>
  </xdr:twoCellAnchor>
  <xdr:twoCellAnchor editAs="oneCell">
    <xdr:from>
      <xdr:col>16</xdr:col>
      <xdr:colOff>582840</xdr:colOff>
      <xdr:row>3</xdr:row>
      <xdr:rowOff>170280</xdr:rowOff>
    </xdr:from>
    <xdr:to>
      <xdr:col>20</xdr:col>
      <xdr:colOff>612000</xdr:colOff>
      <xdr:row>22</xdr:row>
      <xdr:rowOff>169920</xdr:rowOff>
    </xdr:to>
    <xdr:pic>
      <xdr:nvPicPr>
        <xdr:cNvPr id="341" name="Imagem 6">
          <a:extLst>
            <a:ext uri="{FF2B5EF4-FFF2-40B4-BE49-F238E27FC236}">
              <a16:creationId xmlns:a16="http://schemas.microsoft.com/office/drawing/2014/main" id="{00000000-0008-0000-0900-000055010000}"/>
            </a:ext>
          </a:extLst>
        </xdr:cNvPr>
        <xdr:cNvPicPr/>
      </xdr:nvPicPr>
      <xdr:blipFill>
        <a:blip xmlns:r="http://schemas.openxmlformats.org/officeDocument/2006/relationships" r:embed="rId4" cstate="print"/>
        <a:srcRect r="5088"/>
        <a:stretch/>
      </xdr:blipFill>
      <xdr:spPr>
        <a:xfrm>
          <a:off x="10377000" y="741600"/>
          <a:ext cx="2477520" cy="3619080"/>
        </a:xfrm>
        <a:prstGeom prst="rect">
          <a:avLst/>
        </a:prstGeom>
        <a:ln>
          <a:noFill/>
        </a:ln>
      </xdr:spPr>
    </xdr:pic>
    <xdr:clientData/>
  </xdr:twoCellAnchor>
  <xdr:twoCellAnchor editAs="oneCell">
    <xdr:from>
      <xdr:col>22</xdr:col>
      <xdr:colOff>598320</xdr:colOff>
      <xdr:row>4</xdr:row>
      <xdr:rowOff>9000</xdr:rowOff>
    </xdr:from>
    <xdr:to>
      <xdr:col>26</xdr:col>
      <xdr:colOff>597960</xdr:colOff>
      <xdr:row>22</xdr:row>
      <xdr:rowOff>176760</xdr:rowOff>
    </xdr:to>
    <xdr:pic>
      <xdr:nvPicPr>
        <xdr:cNvPr id="342" name="Imagem 7">
          <a:extLst>
            <a:ext uri="{FF2B5EF4-FFF2-40B4-BE49-F238E27FC236}">
              <a16:creationId xmlns:a16="http://schemas.microsoft.com/office/drawing/2014/main" id="{00000000-0008-0000-0900-000056010000}"/>
            </a:ext>
          </a:extLst>
        </xdr:cNvPr>
        <xdr:cNvPicPr/>
      </xdr:nvPicPr>
      <xdr:blipFill>
        <a:blip xmlns:r="http://schemas.openxmlformats.org/officeDocument/2006/relationships" r:embed="rId5" cstate="print"/>
        <a:stretch/>
      </xdr:blipFill>
      <xdr:spPr>
        <a:xfrm>
          <a:off x="14065200" y="770760"/>
          <a:ext cx="2448360" cy="3596760"/>
        </a:xfrm>
        <a:prstGeom prst="rect">
          <a:avLst/>
        </a:prstGeom>
        <a:ln>
          <a:noFill/>
        </a:ln>
      </xdr:spPr>
    </xdr:pic>
    <xdr:clientData/>
  </xdr:twoCellAnchor>
  <xdr:twoCellAnchor editAs="oneCell">
    <xdr:from>
      <xdr:col>27</xdr:col>
      <xdr:colOff>589320</xdr:colOff>
      <xdr:row>4</xdr:row>
      <xdr:rowOff>0</xdr:rowOff>
    </xdr:from>
    <xdr:to>
      <xdr:col>32</xdr:col>
      <xdr:colOff>2880</xdr:colOff>
      <xdr:row>22</xdr:row>
      <xdr:rowOff>169200</xdr:rowOff>
    </xdr:to>
    <xdr:pic>
      <xdr:nvPicPr>
        <xdr:cNvPr id="343" name="Imagem 8">
          <a:extLst>
            <a:ext uri="{FF2B5EF4-FFF2-40B4-BE49-F238E27FC236}">
              <a16:creationId xmlns:a16="http://schemas.microsoft.com/office/drawing/2014/main" id="{00000000-0008-0000-0900-000057010000}"/>
            </a:ext>
          </a:extLst>
        </xdr:cNvPr>
        <xdr:cNvPicPr/>
      </xdr:nvPicPr>
      <xdr:blipFill>
        <a:blip xmlns:r="http://schemas.openxmlformats.org/officeDocument/2006/relationships" r:embed="rId6" cstate="print"/>
        <a:stretch/>
      </xdr:blipFill>
      <xdr:spPr>
        <a:xfrm>
          <a:off x="17116920" y="761760"/>
          <a:ext cx="2474280" cy="3598200"/>
        </a:xfrm>
        <a:prstGeom prst="rect">
          <a:avLst/>
        </a:prstGeom>
        <a:ln>
          <a:noFill/>
        </a:ln>
      </xdr:spPr>
    </xdr:pic>
    <xdr:clientData/>
  </xdr:twoCellAnchor>
  <xdr:twoCellAnchor editAs="oneCell">
    <xdr:from>
      <xdr:col>33</xdr:col>
      <xdr:colOff>600480</xdr:colOff>
      <xdr:row>3</xdr:row>
      <xdr:rowOff>172440</xdr:rowOff>
    </xdr:from>
    <xdr:to>
      <xdr:col>38</xdr:col>
      <xdr:colOff>8280</xdr:colOff>
      <xdr:row>22</xdr:row>
      <xdr:rowOff>157320</xdr:rowOff>
    </xdr:to>
    <xdr:pic>
      <xdr:nvPicPr>
        <xdr:cNvPr id="344" name="Imagem 10">
          <a:extLst>
            <a:ext uri="{FF2B5EF4-FFF2-40B4-BE49-F238E27FC236}">
              <a16:creationId xmlns:a16="http://schemas.microsoft.com/office/drawing/2014/main" id="{00000000-0008-0000-0900-000058010000}"/>
            </a:ext>
          </a:extLst>
        </xdr:cNvPr>
        <xdr:cNvPicPr/>
      </xdr:nvPicPr>
      <xdr:blipFill>
        <a:blip xmlns:r="http://schemas.openxmlformats.org/officeDocument/2006/relationships" r:embed="rId7" cstate="print"/>
        <a:stretch/>
      </xdr:blipFill>
      <xdr:spPr>
        <a:xfrm>
          <a:off x="20800800" y="743760"/>
          <a:ext cx="2468520" cy="3604320"/>
        </a:xfrm>
        <a:prstGeom prst="rect">
          <a:avLst/>
        </a:prstGeom>
        <a:ln>
          <a:noFill/>
        </a:ln>
      </xdr:spPr>
    </xdr:pic>
    <xdr:clientData/>
  </xdr:twoCellAnchor>
  <xdr:twoCellAnchor editAs="oneCell">
    <xdr:from>
      <xdr:col>39</xdr:col>
      <xdr:colOff>9000</xdr:colOff>
      <xdr:row>3</xdr:row>
      <xdr:rowOff>172440</xdr:rowOff>
    </xdr:from>
    <xdr:to>
      <xdr:col>43</xdr:col>
      <xdr:colOff>8640</xdr:colOff>
      <xdr:row>22</xdr:row>
      <xdr:rowOff>182880</xdr:rowOff>
    </xdr:to>
    <xdr:pic>
      <xdr:nvPicPr>
        <xdr:cNvPr id="345" name="Imagem 11">
          <a:extLst>
            <a:ext uri="{FF2B5EF4-FFF2-40B4-BE49-F238E27FC236}">
              <a16:creationId xmlns:a16="http://schemas.microsoft.com/office/drawing/2014/main" id="{00000000-0008-0000-0900-000059010000}"/>
            </a:ext>
          </a:extLst>
        </xdr:cNvPr>
        <xdr:cNvPicPr/>
      </xdr:nvPicPr>
      <xdr:blipFill>
        <a:blip xmlns:r="http://schemas.openxmlformats.org/officeDocument/2006/relationships" r:embed="rId8" cstate="print"/>
        <a:stretch/>
      </xdr:blipFill>
      <xdr:spPr>
        <a:xfrm>
          <a:off x="23882400" y="743760"/>
          <a:ext cx="2448000" cy="3629880"/>
        </a:xfrm>
        <a:prstGeom prst="rect">
          <a:avLst/>
        </a:prstGeom>
        <a:ln>
          <a:noFill/>
        </a:ln>
      </xdr:spPr>
    </xdr:pic>
    <xdr:clientData/>
  </xdr:twoCellAnchor>
  <xdr:twoCellAnchor editAs="oneCell">
    <xdr:from>
      <xdr:col>0</xdr:col>
      <xdr:colOff>598320</xdr:colOff>
      <xdr:row>28</xdr:row>
      <xdr:rowOff>28800</xdr:rowOff>
    </xdr:from>
    <xdr:to>
      <xdr:col>4</xdr:col>
      <xdr:colOff>597960</xdr:colOff>
      <xdr:row>47</xdr:row>
      <xdr:rowOff>51480</xdr:rowOff>
    </xdr:to>
    <xdr:pic>
      <xdr:nvPicPr>
        <xdr:cNvPr id="346" name="Imagem 13">
          <a:extLst>
            <a:ext uri="{FF2B5EF4-FFF2-40B4-BE49-F238E27FC236}">
              <a16:creationId xmlns:a16="http://schemas.microsoft.com/office/drawing/2014/main" id="{00000000-0008-0000-0900-00005A010000}"/>
            </a:ext>
          </a:extLst>
        </xdr:cNvPr>
        <xdr:cNvPicPr/>
      </xdr:nvPicPr>
      <xdr:blipFill>
        <a:blip xmlns:r="http://schemas.openxmlformats.org/officeDocument/2006/relationships" r:embed="rId9" cstate="print"/>
        <a:srcRect r="10819"/>
        <a:stretch/>
      </xdr:blipFill>
      <xdr:spPr>
        <a:xfrm>
          <a:off x="598320" y="5362560"/>
          <a:ext cx="2448000" cy="3642120"/>
        </a:xfrm>
        <a:prstGeom prst="rect">
          <a:avLst/>
        </a:prstGeom>
        <a:ln>
          <a:noFill/>
        </a:ln>
      </xdr:spPr>
    </xdr:pic>
    <xdr:clientData/>
  </xdr:twoCellAnchor>
  <xdr:twoCellAnchor editAs="oneCell">
    <xdr:from>
      <xdr:col>5</xdr:col>
      <xdr:colOff>598320</xdr:colOff>
      <xdr:row>28</xdr:row>
      <xdr:rowOff>3240</xdr:rowOff>
    </xdr:from>
    <xdr:to>
      <xdr:col>9</xdr:col>
      <xdr:colOff>611640</xdr:colOff>
      <xdr:row>47</xdr:row>
      <xdr:rowOff>10800</xdr:rowOff>
    </xdr:to>
    <xdr:pic>
      <xdr:nvPicPr>
        <xdr:cNvPr id="347" name="Imagem 14">
          <a:extLst>
            <a:ext uri="{FF2B5EF4-FFF2-40B4-BE49-F238E27FC236}">
              <a16:creationId xmlns:a16="http://schemas.microsoft.com/office/drawing/2014/main" id="{00000000-0008-0000-0900-00005B010000}"/>
            </a:ext>
          </a:extLst>
        </xdr:cNvPr>
        <xdr:cNvPicPr/>
      </xdr:nvPicPr>
      <xdr:blipFill>
        <a:blip xmlns:r="http://schemas.openxmlformats.org/officeDocument/2006/relationships" r:embed="rId10" cstate="print"/>
        <a:srcRect l="989" r="8832"/>
        <a:stretch/>
      </xdr:blipFill>
      <xdr:spPr>
        <a:xfrm>
          <a:off x="3658680" y="5337000"/>
          <a:ext cx="2462040" cy="3627000"/>
        </a:xfrm>
        <a:prstGeom prst="rect">
          <a:avLst/>
        </a:prstGeom>
        <a:ln>
          <a:noFill/>
        </a:ln>
      </xdr:spPr>
    </xdr:pic>
    <xdr:clientData/>
  </xdr:twoCellAnchor>
  <xdr:twoCellAnchor editAs="oneCell">
    <xdr:from>
      <xdr:col>34</xdr:col>
      <xdr:colOff>0</xdr:colOff>
      <xdr:row>28</xdr:row>
      <xdr:rowOff>12960</xdr:rowOff>
    </xdr:from>
    <xdr:to>
      <xdr:col>37</xdr:col>
      <xdr:colOff>611640</xdr:colOff>
      <xdr:row>47</xdr:row>
      <xdr:rowOff>3960</xdr:rowOff>
    </xdr:to>
    <xdr:pic>
      <xdr:nvPicPr>
        <xdr:cNvPr id="348" name="Imagem 15">
          <a:extLst>
            <a:ext uri="{FF2B5EF4-FFF2-40B4-BE49-F238E27FC236}">
              <a16:creationId xmlns:a16="http://schemas.microsoft.com/office/drawing/2014/main" id="{00000000-0008-0000-0900-00005C010000}"/>
            </a:ext>
          </a:extLst>
        </xdr:cNvPr>
        <xdr:cNvPicPr/>
      </xdr:nvPicPr>
      <xdr:blipFill>
        <a:blip xmlns:r="http://schemas.openxmlformats.org/officeDocument/2006/relationships" r:embed="rId11" cstate="print"/>
        <a:srcRect r="3665"/>
        <a:stretch/>
      </xdr:blipFill>
      <xdr:spPr>
        <a:xfrm>
          <a:off x="20812680" y="5346720"/>
          <a:ext cx="2448000" cy="3610440"/>
        </a:xfrm>
        <a:prstGeom prst="rect">
          <a:avLst/>
        </a:prstGeom>
        <a:ln>
          <a:noFill/>
        </a:ln>
      </xdr:spPr>
    </xdr:pic>
    <xdr:clientData/>
  </xdr:twoCellAnchor>
  <xdr:twoCellAnchor editAs="oneCell">
    <xdr:from>
      <xdr:col>39</xdr:col>
      <xdr:colOff>0</xdr:colOff>
      <xdr:row>28</xdr:row>
      <xdr:rowOff>0</xdr:rowOff>
    </xdr:from>
    <xdr:to>
      <xdr:col>42</xdr:col>
      <xdr:colOff>611640</xdr:colOff>
      <xdr:row>47</xdr:row>
      <xdr:rowOff>12240</xdr:rowOff>
    </xdr:to>
    <xdr:pic>
      <xdr:nvPicPr>
        <xdr:cNvPr id="349" name="Imagem 17">
          <a:extLst>
            <a:ext uri="{FF2B5EF4-FFF2-40B4-BE49-F238E27FC236}">
              <a16:creationId xmlns:a16="http://schemas.microsoft.com/office/drawing/2014/main" id="{00000000-0008-0000-0900-00005D010000}"/>
            </a:ext>
          </a:extLst>
        </xdr:cNvPr>
        <xdr:cNvPicPr/>
      </xdr:nvPicPr>
      <xdr:blipFill>
        <a:blip xmlns:r="http://schemas.openxmlformats.org/officeDocument/2006/relationships" r:embed="rId12" cstate="print"/>
        <a:srcRect r="5155"/>
        <a:stretch/>
      </xdr:blipFill>
      <xdr:spPr>
        <a:xfrm>
          <a:off x="23873400" y="5333760"/>
          <a:ext cx="2448000" cy="3631680"/>
        </a:xfrm>
        <a:prstGeom prst="rect">
          <a:avLst/>
        </a:prstGeom>
        <a:ln>
          <a:noFill/>
        </a:ln>
      </xdr:spPr>
    </xdr:pic>
    <xdr:clientData/>
  </xdr:twoCellAnchor>
  <xdr:twoCellAnchor editAs="oneCell">
    <xdr:from>
      <xdr:col>12</xdr:col>
      <xdr:colOff>0</xdr:colOff>
      <xdr:row>28</xdr:row>
      <xdr:rowOff>0</xdr:rowOff>
    </xdr:from>
    <xdr:to>
      <xdr:col>15</xdr:col>
      <xdr:colOff>612000</xdr:colOff>
      <xdr:row>47</xdr:row>
      <xdr:rowOff>25920</xdr:rowOff>
    </xdr:to>
    <xdr:pic>
      <xdr:nvPicPr>
        <xdr:cNvPr id="350" name="Imagem 18">
          <a:extLst>
            <a:ext uri="{FF2B5EF4-FFF2-40B4-BE49-F238E27FC236}">
              <a16:creationId xmlns:a16="http://schemas.microsoft.com/office/drawing/2014/main" id="{00000000-0008-0000-0900-00005E010000}"/>
            </a:ext>
          </a:extLst>
        </xdr:cNvPr>
        <xdr:cNvPicPr/>
      </xdr:nvPicPr>
      <xdr:blipFill>
        <a:blip xmlns:r="http://schemas.openxmlformats.org/officeDocument/2006/relationships" r:embed="rId13" cstate="print"/>
        <a:srcRect r="13988"/>
        <a:stretch/>
      </xdr:blipFill>
      <xdr:spPr>
        <a:xfrm>
          <a:off x="7345440" y="5333760"/>
          <a:ext cx="2448360" cy="3645360"/>
        </a:xfrm>
        <a:prstGeom prst="rect">
          <a:avLst/>
        </a:prstGeom>
        <a:ln>
          <a:noFill/>
        </a:ln>
      </xdr:spPr>
    </xdr:pic>
    <xdr:clientData/>
  </xdr:twoCellAnchor>
  <xdr:twoCellAnchor editAs="oneCell">
    <xdr:from>
      <xdr:col>17</xdr:col>
      <xdr:colOff>0</xdr:colOff>
      <xdr:row>28</xdr:row>
      <xdr:rowOff>0</xdr:rowOff>
    </xdr:from>
    <xdr:to>
      <xdr:col>21</xdr:col>
      <xdr:colOff>12600</xdr:colOff>
      <xdr:row>47</xdr:row>
      <xdr:rowOff>28080</xdr:rowOff>
    </xdr:to>
    <xdr:pic>
      <xdr:nvPicPr>
        <xdr:cNvPr id="351" name="Imagem 19">
          <a:extLst>
            <a:ext uri="{FF2B5EF4-FFF2-40B4-BE49-F238E27FC236}">
              <a16:creationId xmlns:a16="http://schemas.microsoft.com/office/drawing/2014/main" id="{00000000-0008-0000-0900-00005F010000}"/>
            </a:ext>
          </a:extLst>
        </xdr:cNvPr>
        <xdr:cNvPicPr/>
      </xdr:nvPicPr>
      <xdr:blipFill>
        <a:blip xmlns:r="http://schemas.openxmlformats.org/officeDocument/2006/relationships" r:embed="rId14" cstate="print"/>
        <a:srcRect r="5614"/>
        <a:stretch/>
      </xdr:blipFill>
      <xdr:spPr>
        <a:xfrm>
          <a:off x="10406160" y="5333760"/>
          <a:ext cx="2461320" cy="3647520"/>
        </a:xfrm>
        <a:prstGeom prst="rect">
          <a:avLst/>
        </a:prstGeom>
        <a:ln>
          <a:noFill/>
        </a:ln>
      </xdr:spPr>
    </xdr:pic>
    <xdr:clientData/>
  </xdr:twoCellAnchor>
  <xdr:twoCellAnchor editAs="oneCell">
    <xdr:from>
      <xdr:col>23</xdr:col>
      <xdr:colOff>0</xdr:colOff>
      <xdr:row>28</xdr:row>
      <xdr:rowOff>0</xdr:rowOff>
    </xdr:from>
    <xdr:to>
      <xdr:col>27</xdr:col>
      <xdr:colOff>25920</xdr:colOff>
      <xdr:row>46</xdr:row>
      <xdr:rowOff>183600</xdr:rowOff>
    </xdr:to>
    <xdr:pic>
      <xdr:nvPicPr>
        <xdr:cNvPr id="352" name="Imagem 20">
          <a:extLst>
            <a:ext uri="{FF2B5EF4-FFF2-40B4-BE49-F238E27FC236}">
              <a16:creationId xmlns:a16="http://schemas.microsoft.com/office/drawing/2014/main" id="{00000000-0008-0000-0900-000060010000}"/>
            </a:ext>
          </a:extLst>
        </xdr:cNvPr>
        <xdr:cNvPicPr/>
      </xdr:nvPicPr>
      <xdr:blipFill>
        <a:blip xmlns:r="http://schemas.openxmlformats.org/officeDocument/2006/relationships" r:embed="rId15" cstate="print"/>
        <a:srcRect r="10144"/>
        <a:stretch/>
      </xdr:blipFill>
      <xdr:spPr>
        <a:xfrm>
          <a:off x="14078880" y="5333760"/>
          <a:ext cx="2474640" cy="3612600"/>
        </a:xfrm>
        <a:prstGeom prst="rect">
          <a:avLst/>
        </a:prstGeom>
        <a:ln>
          <a:noFill/>
        </a:ln>
      </xdr:spPr>
    </xdr:pic>
    <xdr:clientData/>
  </xdr:twoCellAnchor>
  <xdr:twoCellAnchor editAs="oneCell">
    <xdr:from>
      <xdr:col>28</xdr:col>
      <xdr:colOff>0</xdr:colOff>
      <xdr:row>28</xdr:row>
      <xdr:rowOff>0</xdr:rowOff>
    </xdr:from>
    <xdr:to>
      <xdr:col>31</xdr:col>
      <xdr:colOff>611640</xdr:colOff>
      <xdr:row>47</xdr:row>
      <xdr:rowOff>12600</xdr:rowOff>
    </xdr:to>
    <xdr:pic>
      <xdr:nvPicPr>
        <xdr:cNvPr id="353" name="Imagem 21">
          <a:extLst>
            <a:ext uri="{FF2B5EF4-FFF2-40B4-BE49-F238E27FC236}">
              <a16:creationId xmlns:a16="http://schemas.microsoft.com/office/drawing/2014/main" id="{00000000-0008-0000-0900-000061010000}"/>
            </a:ext>
          </a:extLst>
        </xdr:cNvPr>
        <xdr:cNvPicPr/>
      </xdr:nvPicPr>
      <xdr:blipFill>
        <a:blip xmlns:r="http://schemas.openxmlformats.org/officeDocument/2006/relationships" r:embed="rId16" cstate="print"/>
        <a:srcRect r="9697"/>
        <a:stretch/>
      </xdr:blipFill>
      <xdr:spPr>
        <a:xfrm>
          <a:off x="17139600" y="5333760"/>
          <a:ext cx="2448360" cy="3632040"/>
        </a:xfrm>
        <a:prstGeom prst="rect">
          <a:avLst/>
        </a:prstGeom>
        <a:ln>
          <a:noFill/>
        </a:ln>
      </xdr:spPr>
    </xdr:pic>
    <xdr:clientData/>
  </xdr:twoCellAnchor>
  <xdr:twoCellAnchor editAs="oneCell">
    <xdr:from>
      <xdr:col>1</xdr:col>
      <xdr:colOff>12960</xdr:colOff>
      <xdr:row>52</xdr:row>
      <xdr:rowOff>0</xdr:rowOff>
    </xdr:from>
    <xdr:to>
      <xdr:col>5</xdr:col>
      <xdr:colOff>12600</xdr:colOff>
      <xdr:row>70</xdr:row>
      <xdr:rowOff>190080</xdr:rowOff>
    </xdr:to>
    <xdr:pic>
      <xdr:nvPicPr>
        <xdr:cNvPr id="354" name="Imagem 22">
          <a:extLst>
            <a:ext uri="{FF2B5EF4-FFF2-40B4-BE49-F238E27FC236}">
              <a16:creationId xmlns:a16="http://schemas.microsoft.com/office/drawing/2014/main" id="{00000000-0008-0000-0900-000062010000}"/>
            </a:ext>
          </a:extLst>
        </xdr:cNvPr>
        <xdr:cNvPicPr/>
      </xdr:nvPicPr>
      <xdr:blipFill>
        <a:blip xmlns:r="http://schemas.openxmlformats.org/officeDocument/2006/relationships" r:embed="rId17" cstate="print"/>
        <a:srcRect r="6842"/>
        <a:stretch/>
      </xdr:blipFill>
      <xdr:spPr>
        <a:xfrm>
          <a:off x="624960" y="9905760"/>
          <a:ext cx="2448000" cy="3619080"/>
        </a:xfrm>
        <a:prstGeom prst="rect">
          <a:avLst/>
        </a:prstGeom>
        <a:ln>
          <a:noFill/>
        </a:ln>
      </xdr:spPr>
    </xdr:pic>
    <xdr:clientData/>
  </xdr:twoCellAnchor>
  <xdr:twoCellAnchor editAs="oneCell">
    <xdr:from>
      <xdr:col>6</xdr:col>
      <xdr:colOff>0</xdr:colOff>
      <xdr:row>52</xdr:row>
      <xdr:rowOff>0</xdr:rowOff>
    </xdr:from>
    <xdr:to>
      <xdr:col>9</xdr:col>
      <xdr:colOff>611640</xdr:colOff>
      <xdr:row>71</xdr:row>
      <xdr:rowOff>25920</xdr:rowOff>
    </xdr:to>
    <xdr:pic>
      <xdr:nvPicPr>
        <xdr:cNvPr id="355" name="Imagem 23">
          <a:extLst>
            <a:ext uri="{FF2B5EF4-FFF2-40B4-BE49-F238E27FC236}">
              <a16:creationId xmlns:a16="http://schemas.microsoft.com/office/drawing/2014/main" id="{00000000-0008-0000-0900-000063010000}"/>
            </a:ext>
          </a:extLst>
        </xdr:cNvPr>
        <xdr:cNvPicPr/>
      </xdr:nvPicPr>
      <xdr:blipFill>
        <a:blip xmlns:r="http://schemas.openxmlformats.org/officeDocument/2006/relationships" r:embed="rId18" cstate="print"/>
        <a:srcRect l="3366" r="8132"/>
        <a:stretch/>
      </xdr:blipFill>
      <xdr:spPr>
        <a:xfrm>
          <a:off x="3672720" y="9905760"/>
          <a:ext cx="2448000" cy="3645360"/>
        </a:xfrm>
        <a:prstGeom prst="rect">
          <a:avLst/>
        </a:prstGeom>
        <a:ln>
          <a:noFill/>
        </a:ln>
      </xdr:spPr>
    </xdr:pic>
    <xdr:clientData/>
  </xdr:twoCellAnchor>
  <xdr:twoCellAnchor editAs="oneCell">
    <xdr:from>
      <xdr:col>12</xdr:col>
      <xdr:colOff>0</xdr:colOff>
      <xdr:row>52</xdr:row>
      <xdr:rowOff>0</xdr:rowOff>
    </xdr:from>
    <xdr:to>
      <xdr:col>15</xdr:col>
      <xdr:colOff>612000</xdr:colOff>
      <xdr:row>71</xdr:row>
      <xdr:rowOff>17640</xdr:rowOff>
    </xdr:to>
    <xdr:pic>
      <xdr:nvPicPr>
        <xdr:cNvPr id="356" name="Imagem 25">
          <a:extLst>
            <a:ext uri="{FF2B5EF4-FFF2-40B4-BE49-F238E27FC236}">
              <a16:creationId xmlns:a16="http://schemas.microsoft.com/office/drawing/2014/main" id="{00000000-0008-0000-0900-000064010000}"/>
            </a:ext>
          </a:extLst>
        </xdr:cNvPr>
        <xdr:cNvPicPr/>
      </xdr:nvPicPr>
      <xdr:blipFill>
        <a:blip xmlns:r="http://schemas.openxmlformats.org/officeDocument/2006/relationships" r:embed="rId19" cstate="print"/>
        <a:srcRect r="7998"/>
        <a:stretch/>
      </xdr:blipFill>
      <xdr:spPr>
        <a:xfrm>
          <a:off x="7345440" y="9905760"/>
          <a:ext cx="2448360" cy="3637080"/>
        </a:xfrm>
        <a:prstGeom prst="rect">
          <a:avLst/>
        </a:prstGeom>
        <a:ln>
          <a:noFill/>
        </a:ln>
      </xdr:spPr>
    </xdr:pic>
    <xdr:clientData/>
  </xdr:twoCellAnchor>
  <xdr:twoCellAnchor editAs="oneCell">
    <xdr:from>
      <xdr:col>17</xdr:col>
      <xdr:colOff>0</xdr:colOff>
      <xdr:row>52</xdr:row>
      <xdr:rowOff>0</xdr:rowOff>
    </xdr:from>
    <xdr:to>
      <xdr:col>21</xdr:col>
      <xdr:colOff>12600</xdr:colOff>
      <xdr:row>71</xdr:row>
      <xdr:rowOff>52200</xdr:rowOff>
    </xdr:to>
    <xdr:pic>
      <xdr:nvPicPr>
        <xdr:cNvPr id="357" name="Imagem 26">
          <a:extLst>
            <a:ext uri="{FF2B5EF4-FFF2-40B4-BE49-F238E27FC236}">
              <a16:creationId xmlns:a16="http://schemas.microsoft.com/office/drawing/2014/main" id="{00000000-0008-0000-0900-000065010000}"/>
            </a:ext>
          </a:extLst>
        </xdr:cNvPr>
        <xdr:cNvPicPr/>
      </xdr:nvPicPr>
      <xdr:blipFill>
        <a:blip xmlns:r="http://schemas.openxmlformats.org/officeDocument/2006/relationships" r:embed="rId20" cstate="print"/>
        <a:srcRect r="5117"/>
        <a:stretch/>
      </xdr:blipFill>
      <xdr:spPr>
        <a:xfrm>
          <a:off x="10406160" y="9905760"/>
          <a:ext cx="2461320" cy="3671640"/>
        </a:xfrm>
        <a:prstGeom prst="rect">
          <a:avLst/>
        </a:prstGeom>
        <a:ln>
          <a:noFill/>
        </a:ln>
      </xdr:spPr>
    </xdr:pic>
    <xdr:clientData/>
  </xdr:twoCellAnchor>
  <xdr:twoCellAnchor editAs="oneCell">
    <xdr:from>
      <xdr:col>23</xdr:col>
      <xdr:colOff>0</xdr:colOff>
      <xdr:row>52</xdr:row>
      <xdr:rowOff>0</xdr:rowOff>
    </xdr:from>
    <xdr:to>
      <xdr:col>26</xdr:col>
      <xdr:colOff>611640</xdr:colOff>
      <xdr:row>71</xdr:row>
      <xdr:rowOff>43200</xdr:rowOff>
    </xdr:to>
    <xdr:pic>
      <xdr:nvPicPr>
        <xdr:cNvPr id="358" name="Imagem 27">
          <a:extLst>
            <a:ext uri="{FF2B5EF4-FFF2-40B4-BE49-F238E27FC236}">
              <a16:creationId xmlns:a16="http://schemas.microsoft.com/office/drawing/2014/main" id="{00000000-0008-0000-0900-000066010000}"/>
            </a:ext>
          </a:extLst>
        </xdr:cNvPr>
        <xdr:cNvPicPr/>
      </xdr:nvPicPr>
      <xdr:blipFill>
        <a:blip xmlns:r="http://schemas.openxmlformats.org/officeDocument/2006/relationships" r:embed="rId21" cstate="print"/>
        <a:srcRect r="5151"/>
        <a:stretch/>
      </xdr:blipFill>
      <xdr:spPr>
        <a:xfrm>
          <a:off x="14078880" y="9905760"/>
          <a:ext cx="2448360" cy="3662640"/>
        </a:xfrm>
        <a:prstGeom prst="rect">
          <a:avLst/>
        </a:prstGeom>
        <a:ln>
          <a:noFill/>
        </a:ln>
      </xdr:spPr>
    </xdr:pic>
    <xdr:clientData/>
  </xdr:twoCellAnchor>
  <xdr:twoCellAnchor editAs="oneCell">
    <xdr:from>
      <xdr:col>28</xdr:col>
      <xdr:colOff>0</xdr:colOff>
      <xdr:row>52</xdr:row>
      <xdr:rowOff>0</xdr:rowOff>
    </xdr:from>
    <xdr:to>
      <xdr:col>32</xdr:col>
      <xdr:colOff>12600</xdr:colOff>
      <xdr:row>71</xdr:row>
      <xdr:rowOff>27720</xdr:rowOff>
    </xdr:to>
    <xdr:pic>
      <xdr:nvPicPr>
        <xdr:cNvPr id="359" name="Imagem 28">
          <a:extLst>
            <a:ext uri="{FF2B5EF4-FFF2-40B4-BE49-F238E27FC236}">
              <a16:creationId xmlns:a16="http://schemas.microsoft.com/office/drawing/2014/main" id="{00000000-0008-0000-0900-000067010000}"/>
            </a:ext>
          </a:extLst>
        </xdr:cNvPr>
        <xdr:cNvPicPr/>
      </xdr:nvPicPr>
      <xdr:blipFill>
        <a:blip xmlns:r="http://schemas.openxmlformats.org/officeDocument/2006/relationships" r:embed="rId22" cstate="print"/>
        <a:srcRect r="2630"/>
        <a:stretch/>
      </xdr:blipFill>
      <xdr:spPr>
        <a:xfrm>
          <a:off x="17139600" y="9905760"/>
          <a:ext cx="2461320" cy="3647160"/>
        </a:xfrm>
        <a:prstGeom prst="rect">
          <a:avLst/>
        </a:prstGeom>
        <a:ln>
          <a:noFill/>
        </a:ln>
      </xdr:spPr>
    </xdr:pic>
    <xdr:clientData/>
  </xdr:twoCellAnchor>
  <xdr:twoCellAnchor editAs="oneCell">
    <xdr:from>
      <xdr:col>34</xdr:col>
      <xdr:colOff>0</xdr:colOff>
      <xdr:row>52</xdr:row>
      <xdr:rowOff>0</xdr:rowOff>
    </xdr:from>
    <xdr:to>
      <xdr:col>37</xdr:col>
      <xdr:colOff>611640</xdr:colOff>
      <xdr:row>71</xdr:row>
      <xdr:rowOff>5400</xdr:rowOff>
    </xdr:to>
    <xdr:pic>
      <xdr:nvPicPr>
        <xdr:cNvPr id="360" name="Imagem 29">
          <a:extLst>
            <a:ext uri="{FF2B5EF4-FFF2-40B4-BE49-F238E27FC236}">
              <a16:creationId xmlns:a16="http://schemas.microsoft.com/office/drawing/2014/main" id="{00000000-0008-0000-0900-000068010000}"/>
            </a:ext>
          </a:extLst>
        </xdr:cNvPr>
        <xdr:cNvPicPr/>
      </xdr:nvPicPr>
      <xdr:blipFill>
        <a:blip xmlns:r="http://schemas.openxmlformats.org/officeDocument/2006/relationships" r:embed="rId23" cstate="print"/>
        <a:srcRect r="10679"/>
        <a:stretch/>
      </xdr:blipFill>
      <xdr:spPr>
        <a:xfrm>
          <a:off x="20812680" y="9905760"/>
          <a:ext cx="2448000" cy="3624840"/>
        </a:xfrm>
        <a:prstGeom prst="rect">
          <a:avLst/>
        </a:prstGeom>
        <a:ln>
          <a:noFill/>
        </a:ln>
      </xdr:spPr>
    </xdr:pic>
    <xdr:clientData/>
  </xdr:twoCellAnchor>
  <xdr:twoCellAnchor editAs="oneCell">
    <xdr:from>
      <xdr:col>39</xdr:col>
      <xdr:colOff>0</xdr:colOff>
      <xdr:row>52</xdr:row>
      <xdr:rowOff>0</xdr:rowOff>
    </xdr:from>
    <xdr:to>
      <xdr:col>42</xdr:col>
      <xdr:colOff>611640</xdr:colOff>
      <xdr:row>71</xdr:row>
      <xdr:rowOff>29160</xdr:rowOff>
    </xdr:to>
    <xdr:pic>
      <xdr:nvPicPr>
        <xdr:cNvPr id="361" name="Imagem 30">
          <a:extLst>
            <a:ext uri="{FF2B5EF4-FFF2-40B4-BE49-F238E27FC236}">
              <a16:creationId xmlns:a16="http://schemas.microsoft.com/office/drawing/2014/main" id="{00000000-0008-0000-0900-000069010000}"/>
            </a:ext>
          </a:extLst>
        </xdr:cNvPr>
        <xdr:cNvPicPr/>
      </xdr:nvPicPr>
      <xdr:blipFill>
        <a:blip xmlns:r="http://schemas.openxmlformats.org/officeDocument/2006/relationships" r:embed="rId24" cstate="print"/>
        <a:srcRect r="7067"/>
        <a:stretch/>
      </xdr:blipFill>
      <xdr:spPr>
        <a:xfrm>
          <a:off x="23873400" y="9905760"/>
          <a:ext cx="2448000" cy="3648600"/>
        </a:xfrm>
        <a:prstGeom prst="rect">
          <a:avLst/>
        </a:prstGeom>
        <a:ln>
          <a:noFill/>
        </a:ln>
      </xdr:spPr>
    </xdr:pic>
    <xdr:clientData/>
  </xdr:twoCellAnchor>
  <xdr:twoCellAnchor editAs="oneCell">
    <xdr:from>
      <xdr:col>1</xdr:col>
      <xdr:colOff>12960</xdr:colOff>
      <xdr:row>76</xdr:row>
      <xdr:rowOff>26280</xdr:rowOff>
    </xdr:from>
    <xdr:to>
      <xdr:col>4</xdr:col>
      <xdr:colOff>611640</xdr:colOff>
      <xdr:row>95</xdr:row>
      <xdr:rowOff>12960</xdr:rowOff>
    </xdr:to>
    <xdr:pic>
      <xdr:nvPicPr>
        <xdr:cNvPr id="362" name="Imagem 31">
          <a:extLst>
            <a:ext uri="{FF2B5EF4-FFF2-40B4-BE49-F238E27FC236}">
              <a16:creationId xmlns:a16="http://schemas.microsoft.com/office/drawing/2014/main" id="{00000000-0008-0000-0900-00006A010000}"/>
            </a:ext>
          </a:extLst>
        </xdr:cNvPr>
        <xdr:cNvPicPr/>
      </xdr:nvPicPr>
      <xdr:blipFill>
        <a:blip xmlns:r="http://schemas.openxmlformats.org/officeDocument/2006/relationships" r:embed="rId25" cstate="print"/>
        <a:srcRect r="2644"/>
        <a:stretch/>
      </xdr:blipFill>
      <xdr:spPr>
        <a:xfrm>
          <a:off x="624960" y="14504040"/>
          <a:ext cx="2435040" cy="3606120"/>
        </a:xfrm>
        <a:prstGeom prst="rect">
          <a:avLst/>
        </a:prstGeom>
        <a:ln>
          <a:noFill/>
        </a:ln>
      </xdr:spPr>
    </xdr:pic>
    <xdr:clientData/>
  </xdr:twoCellAnchor>
  <xdr:twoCellAnchor editAs="oneCell">
    <xdr:from>
      <xdr:col>6</xdr:col>
      <xdr:colOff>0</xdr:colOff>
      <xdr:row>76</xdr:row>
      <xdr:rowOff>0</xdr:rowOff>
    </xdr:from>
    <xdr:to>
      <xdr:col>10</xdr:col>
      <xdr:colOff>12600</xdr:colOff>
      <xdr:row>95</xdr:row>
      <xdr:rowOff>10080</xdr:rowOff>
    </xdr:to>
    <xdr:pic>
      <xdr:nvPicPr>
        <xdr:cNvPr id="363" name="Imagem 32">
          <a:extLst>
            <a:ext uri="{FF2B5EF4-FFF2-40B4-BE49-F238E27FC236}">
              <a16:creationId xmlns:a16="http://schemas.microsoft.com/office/drawing/2014/main" id="{00000000-0008-0000-0900-00006B010000}"/>
            </a:ext>
          </a:extLst>
        </xdr:cNvPr>
        <xdr:cNvPicPr/>
      </xdr:nvPicPr>
      <xdr:blipFill>
        <a:blip xmlns:r="http://schemas.openxmlformats.org/officeDocument/2006/relationships" r:embed="rId26" cstate="print"/>
        <a:srcRect r="3142"/>
        <a:stretch/>
      </xdr:blipFill>
      <xdr:spPr>
        <a:xfrm>
          <a:off x="3672720" y="14477760"/>
          <a:ext cx="2460960" cy="3629520"/>
        </a:xfrm>
        <a:prstGeom prst="rect">
          <a:avLst/>
        </a:prstGeom>
        <a:ln>
          <a:noFill/>
        </a:ln>
      </xdr:spPr>
    </xdr:pic>
    <xdr:clientData/>
  </xdr:twoCellAnchor>
  <xdr:twoCellAnchor editAs="oneCell">
    <xdr:from>
      <xdr:col>12</xdr:col>
      <xdr:colOff>0</xdr:colOff>
      <xdr:row>76</xdr:row>
      <xdr:rowOff>0</xdr:rowOff>
    </xdr:from>
    <xdr:to>
      <xdr:col>16</xdr:col>
      <xdr:colOff>12600</xdr:colOff>
      <xdr:row>94</xdr:row>
      <xdr:rowOff>190080</xdr:rowOff>
    </xdr:to>
    <xdr:pic>
      <xdr:nvPicPr>
        <xdr:cNvPr id="364" name="Imagem 33">
          <a:extLst>
            <a:ext uri="{FF2B5EF4-FFF2-40B4-BE49-F238E27FC236}">
              <a16:creationId xmlns:a16="http://schemas.microsoft.com/office/drawing/2014/main" id="{00000000-0008-0000-0900-00006C010000}"/>
            </a:ext>
          </a:extLst>
        </xdr:cNvPr>
        <xdr:cNvPicPr/>
      </xdr:nvPicPr>
      <xdr:blipFill>
        <a:blip xmlns:r="http://schemas.openxmlformats.org/officeDocument/2006/relationships" r:embed="rId27" cstate="print"/>
        <a:srcRect r="9935"/>
        <a:stretch/>
      </xdr:blipFill>
      <xdr:spPr>
        <a:xfrm>
          <a:off x="7345440" y="14477760"/>
          <a:ext cx="2461320" cy="3619080"/>
        </a:xfrm>
        <a:prstGeom prst="rect">
          <a:avLst/>
        </a:prstGeom>
        <a:ln>
          <a:noFill/>
        </a:ln>
      </xdr:spPr>
    </xdr:pic>
    <xdr:clientData/>
  </xdr:twoCellAnchor>
  <xdr:twoCellAnchor editAs="oneCell">
    <xdr:from>
      <xdr:col>17</xdr:col>
      <xdr:colOff>0</xdr:colOff>
      <xdr:row>76</xdr:row>
      <xdr:rowOff>0</xdr:rowOff>
    </xdr:from>
    <xdr:to>
      <xdr:col>21</xdr:col>
      <xdr:colOff>12600</xdr:colOff>
      <xdr:row>95</xdr:row>
      <xdr:rowOff>25200</xdr:rowOff>
    </xdr:to>
    <xdr:pic>
      <xdr:nvPicPr>
        <xdr:cNvPr id="365" name="Imagem 34">
          <a:extLst>
            <a:ext uri="{FF2B5EF4-FFF2-40B4-BE49-F238E27FC236}">
              <a16:creationId xmlns:a16="http://schemas.microsoft.com/office/drawing/2014/main" id="{00000000-0008-0000-0900-00006D010000}"/>
            </a:ext>
          </a:extLst>
        </xdr:cNvPr>
        <xdr:cNvPicPr/>
      </xdr:nvPicPr>
      <xdr:blipFill>
        <a:blip xmlns:r="http://schemas.openxmlformats.org/officeDocument/2006/relationships" r:embed="rId28" cstate="print"/>
        <a:srcRect r="6093"/>
        <a:stretch/>
      </xdr:blipFill>
      <xdr:spPr>
        <a:xfrm>
          <a:off x="10406160" y="14477760"/>
          <a:ext cx="2461320" cy="3644640"/>
        </a:xfrm>
        <a:prstGeom prst="rect">
          <a:avLst/>
        </a:prstGeom>
        <a:ln>
          <a:noFill/>
        </a:ln>
      </xdr:spPr>
    </xdr:pic>
    <xdr:clientData/>
  </xdr:twoCellAnchor>
  <xdr:twoCellAnchor editAs="oneCell">
    <xdr:from>
      <xdr:col>23</xdr:col>
      <xdr:colOff>0</xdr:colOff>
      <xdr:row>76</xdr:row>
      <xdr:rowOff>0</xdr:rowOff>
    </xdr:from>
    <xdr:to>
      <xdr:col>27</xdr:col>
      <xdr:colOff>12600</xdr:colOff>
      <xdr:row>94</xdr:row>
      <xdr:rowOff>178200</xdr:rowOff>
    </xdr:to>
    <xdr:pic>
      <xdr:nvPicPr>
        <xdr:cNvPr id="366" name="Imagem 35">
          <a:extLst>
            <a:ext uri="{FF2B5EF4-FFF2-40B4-BE49-F238E27FC236}">
              <a16:creationId xmlns:a16="http://schemas.microsoft.com/office/drawing/2014/main" id="{00000000-0008-0000-0900-00006E010000}"/>
            </a:ext>
          </a:extLst>
        </xdr:cNvPr>
        <xdr:cNvPicPr/>
      </xdr:nvPicPr>
      <xdr:blipFill>
        <a:blip xmlns:r="http://schemas.openxmlformats.org/officeDocument/2006/relationships" r:embed="rId29" cstate="print"/>
        <a:srcRect r="5614"/>
        <a:stretch/>
      </xdr:blipFill>
      <xdr:spPr>
        <a:xfrm>
          <a:off x="14078880" y="14477760"/>
          <a:ext cx="2461320" cy="3607200"/>
        </a:xfrm>
        <a:prstGeom prst="rect">
          <a:avLst/>
        </a:prstGeom>
        <a:ln>
          <a:noFill/>
        </a:ln>
      </xdr:spPr>
    </xdr:pic>
    <xdr:clientData/>
  </xdr:twoCellAnchor>
  <xdr:twoCellAnchor editAs="oneCell">
    <xdr:from>
      <xdr:col>28</xdr:col>
      <xdr:colOff>0</xdr:colOff>
      <xdr:row>76</xdr:row>
      <xdr:rowOff>0</xdr:rowOff>
    </xdr:from>
    <xdr:to>
      <xdr:col>31</xdr:col>
      <xdr:colOff>611640</xdr:colOff>
      <xdr:row>95</xdr:row>
      <xdr:rowOff>9360</xdr:rowOff>
    </xdr:to>
    <xdr:pic>
      <xdr:nvPicPr>
        <xdr:cNvPr id="367" name="Imagem 36">
          <a:extLst>
            <a:ext uri="{FF2B5EF4-FFF2-40B4-BE49-F238E27FC236}">
              <a16:creationId xmlns:a16="http://schemas.microsoft.com/office/drawing/2014/main" id="{00000000-0008-0000-0900-00006F010000}"/>
            </a:ext>
          </a:extLst>
        </xdr:cNvPr>
        <xdr:cNvPicPr/>
      </xdr:nvPicPr>
      <xdr:blipFill>
        <a:blip xmlns:r="http://schemas.openxmlformats.org/officeDocument/2006/relationships" r:embed="rId30" cstate="print"/>
        <a:srcRect r="5644"/>
        <a:stretch/>
      </xdr:blipFill>
      <xdr:spPr>
        <a:xfrm>
          <a:off x="17139600" y="14477760"/>
          <a:ext cx="2448360" cy="3628800"/>
        </a:xfrm>
        <a:prstGeom prst="rect">
          <a:avLst/>
        </a:prstGeom>
        <a:ln>
          <a:noFill/>
        </a:ln>
      </xdr:spPr>
    </xdr:pic>
    <xdr:clientData/>
  </xdr:twoCellAnchor>
  <xdr:twoCellAnchor editAs="oneCell">
    <xdr:from>
      <xdr:col>34</xdr:col>
      <xdr:colOff>0</xdr:colOff>
      <xdr:row>76</xdr:row>
      <xdr:rowOff>0</xdr:rowOff>
    </xdr:from>
    <xdr:to>
      <xdr:col>38</xdr:col>
      <xdr:colOff>12600</xdr:colOff>
      <xdr:row>94</xdr:row>
      <xdr:rowOff>181440</xdr:rowOff>
    </xdr:to>
    <xdr:pic>
      <xdr:nvPicPr>
        <xdr:cNvPr id="368" name="Imagem 37">
          <a:extLst>
            <a:ext uri="{FF2B5EF4-FFF2-40B4-BE49-F238E27FC236}">
              <a16:creationId xmlns:a16="http://schemas.microsoft.com/office/drawing/2014/main" id="{00000000-0008-0000-0900-000070010000}"/>
            </a:ext>
          </a:extLst>
        </xdr:cNvPr>
        <xdr:cNvPicPr/>
      </xdr:nvPicPr>
      <xdr:blipFill>
        <a:blip xmlns:r="http://schemas.openxmlformats.org/officeDocument/2006/relationships" r:embed="rId31" cstate="print"/>
        <a:srcRect l="3395" t="-377" r="6797" b="377"/>
        <a:stretch/>
      </xdr:blipFill>
      <xdr:spPr>
        <a:xfrm>
          <a:off x="20812680" y="14477760"/>
          <a:ext cx="2460960" cy="3610440"/>
        </a:xfrm>
        <a:prstGeom prst="rect">
          <a:avLst/>
        </a:prstGeom>
        <a:ln>
          <a:noFill/>
        </a:ln>
      </xdr:spPr>
    </xdr:pic>
    <xdr:clientData/>
  </xdr:twoCellAnchor>
  <xdr:twoCellAnchor editAs="oneCell">
    <xdr:from>
      <xdr:col>39</xdr:col>
      <xdr:colOff>0</xdr:colOff>
      <xdr:row>76</xdr:row>
      <xdr:rowOff>0</xdr:rowOff>
    </xdr:from>
    <xdr:to>
      <xdr:col>42</xdr:col>
      <xdr:colOff>611640</xdr:colOff>
      <xdr:row>95</xdr:row>
      <xdr:rowOff>22320</xdr:rowOff>
    </xdr:to>
    <xdr:pic>
      <xdr:nvPicPr>
        <xdr:cNvPr id="369" name="Imagem 38">
          <a:extLst>
            <a:ext uri="{FF2B5EF4-FFF2-40B4-BE49-F238E27FC236}">
              <a16:creationId xmlns:a16="http://schemas.microsoft.com/office/drawing/2014/main" id="{00000000-0008-0000-0900-000071010000}"/>
            </a:ext>
          </a:extLst>
        </xdr:cNvPr>
        <xdr:cNvPicPr/>
      </xdr:nvPicPr>
      <xdr:blipFill>
        <a:blip xmlns:r="http://schemas.openxmlformats.org/officeDocument/2006/relationships" r:embed="rId32" cstate="print"/>
        <a:srcRect r="6600"/>
        <a:stretch/>
      </xdr:blipFill>
      <xdr:spPr>
        <a:xfrm>
          <a:off x="23873400" y="14477760"/>
          <a:ext cx="2448000" cy="3641760"/>
        </a:xfrm>
        <a:prstGeom prst="rect">
          <a:avLst/>
        </a:prstGeom>
        <a:ln>
          <a:noFill/>
        </a:ln>
      </xdr:spPr>
    </xdr:pic>
    <xdr:clientData/>
  </xdr:twoCellAnchor>
  <xdr:twoCellAnchor editAs="oneCell">
    <xdr:from>
      <xdr:col>1</xdr:col>
      <xdr:colOff>12960</xdr:colOff>
      <xdr:row>100</xdr:row>
      <xdr:rowOff>12960</xdr:rowOff>
    </xdr:from>
    <xdr:to>
      <xdr:col>5</xdr:col>
      <xdr:colOff>25560</xdr:colOff>
      <xdr:row>119</xdr:row>
      <xdr:rowOff>12600</xdr:rowOff>
    </xdr:to>
    <xdr:pic>
      <xdr:nvPicPr>
        <xdr:cNvPr id="370" name="Imagem 39">
          <a:extLst>
            <a:ext uri="{FF2B5EF4-FFF2-40B4-BE49-F238E27FC236}">
              <a16:creationId xmlns:a16="http://schemas.microsoft.com/office/drawing/2014/main" id="{00000000-0008-0000-0900-000072010000}"/>
            </a:ext>
          </a:extLst>
        </xdr:cNvPr>
        <xdr:cNvPicPr/>
      </xdr:nvPicPr>
      <xdr:blipFill>
        <a:blip xmlns:r="http://schemas.openxmlformats.org/officeDocument/2006/relationships" r:embed="rId33" cstate="print"/>
        <a:srcRect r="11328"/>
        <a:stretch/>
      </xdr:blipFill>
      <xdr:spPr>
        <a:xfrm>
          <a:off x="624960" y="19062720"/>
          <a:ext cx="2460960" cy="3619080"/>
        </a:xfrm>
        <a:prstGeom prst="rect">
          <a:avLst/>
        </a:prstGeom>
        <a:ln>
          <a:noFill/>
        </a:ln>
      </xdr:spPr>
    </xdr:pic>
    <xdr:clientData/>
  </xdr:twoCellAnchor>
  <xdr:twoCellAnchor editAs="oneCell">
    <xdr:from>
      <xdr:col>6</xdr:col>
      <xdr:colOff>0</xdr:colOff>
      <xdr:row>100</xdr:row>
      <xdr:rowOff>0</xdr:rowOff>
    </xdr:from>
    <xdr:to>
      <xdr:col>9</xdr:col>
      <xdr:colOff>590760</xdr:colOff>
      <xdr:row>118</xdr:row>
      <xdr:rowOff>190080</xdr:rowOff>
    </xdr:to>
    <xdr:pic>
      <xdr:nvPicPr>
        <xdr:cNvPr id="371" name="Imagem 41">
          <a:extLst>
            <a:ext uri="{FF2B5EF4-FFF2-40B4-BE49-F238E27FC236}">
              <a16:creationId xmlns:a16="http://schemas.microsoft.com/office/drawing/2014/main" id="{00000000-0008-0000-0900-000073010000}"/>
            </a:ext>
          </a:extLst>
        </xdr:cNvPr>
        <xdr:cNvPicPr/>
      </xdr:nvPicPr>
      <xdr:blipFill>
        <a:blip xmlns:r="http://schemas.openxmlformats.org/officeDocument/2006/relationships" r:embed="rId34" cstate="print"/>
        <a:srcRect l="9569" r="10855"/>
        <a:stretch/>
      </xdr:blipFill>
      <xdr:spPr>
        <a:xfrm>
          <a:off x="3672720" y="19049760"/>
          <a:ext cx="2427120" cy="3619080"/>
        </a:xfrm>
        <a:prstGeom prst="rect">
          <a:avLst/>
        </a:prstGeom>
        <a:ln>
          <a:noFill/>
        </a:ln>
      </xdr:spPr>
    </xdr:pic>
    <xdr:clientData/>
  </xdr:twoCellAnchor>
  <xdr:twoCellAnchor editAs="oneCell">
    <xdr:from>
      <xdr:col>12</xdr:col>
      <xdr:colOff>0</xdr:colOff>
      <xdr:row>100</xdr:row>
      <xdr:rowOff>0</xdr:rowOff>
    </xdr:from>
    <xdr:to>
      <xdr:col>16</xdr:col>
      <xdr:colOff>38880</xdr:colOff>
      <xdr:row>119</xdr:row>
      <xdr:rowOff>5760</xdr:rowOff>
    </xdr:to>
    <xdr:pic>
      <xdr:nvPicPr>
        <xdr:cNvPr id="372" name="Imagem 42">
          <a:extLst>
            <a:ext uri="{FF2B5EF4-FFF2-40B4-BE49-F238E27FC236}">
              <a16:creationId xmlns:a16="http://schemas.microsoft.com/office/drawing/2014/main" id="{00000000-0008-0000-0900-000074010000}"/>
            </a:ext>
          </a:extLst>
        </xdr:cNvPr>
        <xdr:cNvPicPr/>
      </xdr:nvPicPr>
      <xdr:blipFill>
        <a:blip xmlns:r="http://schemas.openxmlformats.org/officeDocument/2006/relationships" r:embed="rId35" cstate="print"/>
        <a:stretch/>
      </xdr:blipFill>
      <xdr:spPr>
        <a:xfrm>
          <a:off x="7345440" y="19049760"/>
          <a:ext cx="2487600" cy="3625200"/>
        </a:xfrm>
        <a:prstGeom prst="rect">
          <a:avLst/>
        </a:prstGeom>
        <a:ln>
          <a:noFill/>
        </a:ln>
      </xdr:spPr>
    </xdr:pic>
    <xdr:clientData/>
  </xdr:twoCellAnchor>
  <xdr:twoCellAnchor editAs="oneCell">
    <xdr:from>
      <xdr:col>17</xdr:col>
      <xdr:colOff>0</xdr:colOff>
      <xdr:row>100</xdr:row>
      <xdr:rowOff>0</xdr:rowOff>
    </xdr:from>
    <xdr:to>
      <xdr:col>20</xdr:col>
      <xdr:colOff>612000</xdr:colOff>
      <xdr:row>119</xdr:row>
      <xdr:rowOff>12600</xdr:rowOff>
    </xdr:to>
    <xdr:pic>
      <xdr:nvPicPr>
        <xdr:cNvPr id="373" name="Imagem 43">
          <a:extLst>
            <a:ext uri="{FF2B5EF4-FFF2-40B4-BE49-F238E27FC236}">
              <a16:creationId xmlns:a16="http://schemas.microsoft.com/office/drawing/2014/main" id="{00000000-0008-0000-0900-000075010000}"/>
            </a:ext>
          </a:extLst>
        </xdr:cNvPr>
        <xdr:cNvPicPr/>
      </xdr:nvPicPr>
      <xdr:blipFill>
        <a:blip xmlns:r="http://schemas.openxmlformats.org/officeDocument/2006/relationships" r:embed="rId36" cstate="print"/>
        <a:srcRect r="10133"/>
        <a:stretch/>
      </xdr:blipFill>
      <xdr:spPr>
        <a:xfrm>
          <a:off x="10406160" y="19049760"/>
          <a:ext cx="2448360" cy="3632040"/>
        </a:xfrm>
        <a:prstGeom prst="rect">
          <a:avLst/>
        </a:prstGeom>
        <a:ln>
          <a:noFill/>
        </a:ln>
      </xdr:spPr>
    </xdr:pic>
    <xdr:clientData/>
  </xdr:twoCellAnchor>
  <xdr:twoCellAnchor editAs="oneCell">
    <xdr:from>
      <xdr:col>23</xdr:col>
      <xdr:colOff>0</xdr:colOff>
      <xdr:row>100</xdr:row>
      <xdr:rowOff>0</xdr:rowOff>
    </xdr:from>
    <xdr:to>
      <xdr:col>27</xdr:col>
      <xdr:colOff>12600</xdr:colOff>
      <xdr:row>119</xdr:row>
      <xdr:rowOff>25920</xdr:rowOff>
    </xdr:to>
    <xdr:pic>
      <xdr:nvPicPr>
        <xdr:cNvPr id="374" name="Imagem 44">
          <a:extLst>
            <a:ext uri="{FF2B5EF4-FFF2-40B4-BE49-F238E27FC236}">
              <a16:creationId xmlns:a16="http://schemas.microsoft.com/office/drawing/2014/main" id="{00000000-0008-0000-0900-000076010000}"/>
            </a:ext>
          </a:extLst>
        </xdr:cNvPr>
        <xdr:cNvPicPr/>
      </xdr:nvPicPr>
      <xdr:blipFill>
        <a:blip xmlns:r="http://schemas.openxmlformats.org/officeDocument/2006/relationships" r:embed="rId37" cstate="print"/>
        <a:srcRect l="6794" r="3483"/>
        <a:stretch/>
      </xdr:blipFill>
      <xdr:spPr>
        <a:xfrm>
          <a:off x="14078880" y="19049760"/>
          <a:ext cx="2461320" cy="3645360"/>
        </a:xfrm>
        <a:prstGeom prst="rect">
          <a:avLst/>
        </a:prstGeom>
        <a:ln>
          <a:noFill/>
        </a:ln>
      </xdr:spPr>
    </xdr:pic>
    <xdr:clientData/>
  </xdr:twoCellAnchor>
  <xdr:twoCellAnchor editAs="oneCell">
    <xdr:from>
      <xdr:col>28</xdr:col>
      <xdr:colOff>0</xdr:colOff>
      <xdr:row>100</xdr:row>
      <xdr:rowOff>0</xdr:rowOff>
    </xdr:from>
    <xdr:to>
      <xdr:col>32</xdr:col>
      <xdr:colOff>12600</xdr:colOff>
      <xdr:row>119</xdr:row>
      <xdr:rowOff>25920</xdr:rowOff>
    </xdr:to>
    <xdr:pic>
      <xdr:nvPicPr>
        <xdr:cNvPr id="375" name="Imagem 45">
          <a:extLst>
            <a:ext uri="{FF2B5EF4-FFF2-40B4-BE49-F238E27FC236}">
              <a16:creationId xmlns:a16="http://schemas.microsoft.com/office/drawing/2014/main" id="{00000000-0008-0000-0900-000077010000}"/>
            </a:ext>
          </a:extLst>
        </xdr:cNvPr>
        <xdr:cNvPicPr/>
      </xdr:nvPicPr>
      <xdr:blipFill>
        <a:blip xmlns:r="http://schemas.openxmlformats.org/officeDocument/2006/relationships" r:embed="rId38" cstate="print"/>
        <a:srcRect r="8940"/>
        <a:stretch/>
      </xdr:blipFill>
      <xdr:spPr>
        <a:xfrm>
          <a:off x="17139600" y="19049760"/>
          <a:ext cx="2461320" cy="3645360"/>
        </a:xfrm>
        <a:prstGeom prst="rect">
          <a:avLst/>
        </a:prstGeom>
        <a:ln>
          <a:noFill/>
        </a:ln>
      </xdr:spPr>
    </xdr:pic>
    <xdr:clientData/>
  </xdr:twoCellAnchor>
  <xdr:twoCellAnchor editAs="oneCell">
    <xdr:from>
      <xdr:col>34</xdr:col>
      <xdr:colOff>0</xdr:colOff>
      <xdr:row>100</xdr:row>
      <xdr:rowOff>0</xdr:rowOff>
    </xdr:from>
    <xdr:to>
      <xdr:col>38</xdr:col>
      <xdr:colOff>12600</xdr:colOff>
      <xdr:row>119</xdr:row>
      <xdr:rowOff>25920</xdr:rowOff>
    </xdr:to>
    <xdr:pic>
      <xdr:nvPicPr>
        <xdr:cNvPr id="376" name="Imagem 46">
          <a:extLst>
            <a:ext uri="{FF2B5EF4-FFF2-40B4-BE49-F238E27FC236}">
              <a16:creationId xmlns:a16="http://schemas.microsoft.com/office/drawing/2014/main" id="{00000000-0008-0000-0900-000078010000}"/>
            </a:ext>
          </a:extLst>
        </xdr:cNvPr>
        <xdr:cNvPicPr/>
      </xdr:nvPicPr>
      <xdr:blipFill>
        <a:blip xmlns:r="http://schemas.openxmlformats.org/officeDocument/2006/relationships" r:embed="rId39" cstate="print"/>
        <a:srcRect l="3322" r="8862"/>
        <a:stretch/>
      </xdr:blipFill>
      <xdr:spPr>
        <a:xfrm>
          <a:off x="20812680" y="19049760"/>
          <a:ext cx="2460960" cy="3645360"/>
        </a:xfrm>
        <a:prstGeom prst="rect">
          <a:avLst/>
        </a:prstGeom>
        <a:ln>
          <a:noFill/>
        </a:ln>
      </xdr:spPr>
    </xdr:pic>
    <xdr:clientData/>
  </xdr:twoCellAnchor>
  <xdr:twoCellAnchor editAs="oneCell">
    <xdr:from>
      <xdr:col>39</xdr:col>
      <xdr:colOff>0</xdr:colOff>
      <xdr:row>100</xdr:row>
      <xdr:rowOff>0</xdr:rowOff>
    </xdr:from>
    <xdr:to>
      <xdr:col>42</xdr:col>
      <xdr:colOff>611640</xdr:colOff>
      <xdr:row>119</xdr:row>
      <xdr:rowOff>25920</xdr:rowOff>
    </xdr:to>
    <xdr:pic>
      <xdr:nvPicPr>
        <xdr:cNvPr id="377" name="Imagem 48">
          <a:extLst>
            <a:ext uri="{FF2B5EF4-FFF2-40B4-BE49-F238E27FC236}">
              <a16:creationId xmlns:a16="http://schemas.microsoft.com/office/drawing/2014/main" id="{00000000-0008-0000-0900-000079010000}"/>
            </a:ext>
          </a:extLst>
        </xdr:cNvPr>
        <xdr:cNvPicPr/>
      </xdr:nvPicPr>
      <xdr:blipFill>
        <a:blip xmlns:r="http://schemas.openxmlformats.org/officeDocument/2006/relationships" r:embed="rId40" cstate="print"/>
        <a:srcRect r="10410"/>
        <a:stretch/>
      </xdr:blipFill>
      <xdr:spPr>
        <a:xfrm>
          <a:off x="23873400" y="19049760"/>
          <a:ext cx="2448000" cy="3645360"/>
        </a:xfrm>
        <a:prstGeom prst="rect">
          <a:avLst/>
        </a:prstGeom>
        <a:ln>
          <a:noFill/>
        </a:ln>
      </xdr:spPr>
    </xdr:pic>
    <xdr:clientData/>
  </xdr:twoCellAnchor>
  <xdr:twoCellAnchor editAs="oneCell">
    <xdr:from>
      <xdr:col>1</xdr:col>
      <xdr:colOff>0</xdr:colOff>
      <xdr:row>125</xdr:row>
      <xdr:rowOff>0</xdr:rowOff>
    </xdr:from>
    <xdr:to>
      <xdr:col>4</xdr:col>
      <xdr:colOff>611640</xdr:colOff>
      <xdr:row>143</xdr:row>
      <xdr:rowOff>191160</xdr:rowOff>
    </xdr:to>
    <xdr:pic>
      <xdr:nvPicPr>
        <xdr:cNvPr id="378" name="Imagem 49">
          <a:extLst>
            <a:ext uri="{FF2B5EF4-FFF2-40B4-BE49-F238E27FC236}">
              <a16:creationId xmlns:a16="http://schemas.microsoft.com/office/drawing/2014/main" id="{00000000-0008-0000-0900-00007A010000}"/>
            </a:ext>
          </a:extLst>
        </xdr:cNvPr>
        <xdr:cNvPicPr/>
      </xdr:nvPicPr>
      <xdr:blipFill>
        <a:blip xmlns:r="http://schemas.openxmlformats.org/officeDocument/2006/relationships" r:embed="rId41" cstate="print"/>
        <a:srcRect l="7729" r="3379"/>
        <a:stretch/>
      </xdr:blipFill>
      <xdr:spPr>
        <a:xfrm>
          <a:off x="612000" y="23812200"/>
          <a:ext cx="2448000" cy="3620160"/>
        </a:xfrm>
        <a:prstGeom prst="rect">
          <a:avLst/>
        </a:prstGeom>
        <a:ln>
          <a:noFill/>
        </a:ln>
      </xdr:spPr>
    </xdr:pic>
    <xdr:clientData/>
  </xdr:twoCellAnchor>
  <xdr:twoCellAnchor editAs="oneCell">
    <xdr:from>
      <xdr:col>6</xdr:col>
      <xdr:colOff>0</xdr:colOff>
      <xdr:row>125</xdr:row>
      <xdr:rowOff>0</xdr:rowOff>
    </xdr:from>
    <xdr:to>
      <xdr:col>10</xdr:col>
      <xdr:colOff>12600</xdr:colOff>
      <xdr:row>144</xdr:row>
      <xdr:rowOff>12600</xdr:rowOff>
    </xdr:to>
    <xdr:pic>
      <xdr:nvPicPr>
        <xdr:cNvPr id="379" name="Imagem 50">
          <a:extLst>
            <a:ext uri="{FF2B5EF4-FFF2-40B4-BE49-F238E27FC236}">
              <a16:creationId xmlns:a16="http://schemas.microsoft.com/office/drawing/2014/main" id="{00000000-0008-0000-0900-00007B010000}"/>
            </a:ext>
          </a:extLst>
        </xdr:cNvPr>
        <xdr:cNvPicPr/>
      </xdr:nvPicPr>
      <xdr:blipFill>
        <a:blip xmlns:r="http://schemas.openxmlformats.org/officeDocument/2006/relationships" r:embed="rId42" cstate="print"/>
        <a:srcRect l="3425" r="6013"/>
        <a:stretch/>
      </xdr:blipFill>
      <xdr:spPr>
        <a:xfrm>
          <a:off x="3672720" y="23812200"/>
          <a:ext cx="2460960" cy="3632400"/>
        </a:xfrm>
        <a:prstGeom prst="rect">
          <a:avLst/>
        </a:prstGeom>
        <a:ln>
          <a:noFill/>
        </a:ln>
      </xdr:spPr>
    </xdr:pic>
    <xdr:clientData/>
  </xdr:twoCellAnchor>
  <xdr:twoCellAnchor editAs="oneCell">
    <xdr:from>
      <xdr:col>12</xdr:col>
      <xdr:colOff>0</xdr:colOff>
      <xdr:row>125</xdr:row>
      <xdr:rowOff>0</xdr:rowOff>
    </xdr:from>
    <xdr:to>
      <xdr:col>15</xdr:col>
      <xdr:colOff>612000</xdr:colOff>
      <xdr:row>144</xdr:row>
      <xdr:rowOff>41760</xdr:rowOff>
    </xdr:to>
    <xdr:pic>
      <xdr:nvPicPr>
        <xdr:cNvPr id="380" name="Imagem 52">
          <a:extLst>
            <a:ext uri="{FF2B5EF4-FFF2-40B4-BE49-F238E27FC236}">
              <a16:creationId xmlns:a16="http://schemas.microsoft.com/office/drawing/2014/main" id="{00000000-0008-0000-0900-00007C010000}"/>
            </a:ext>
          </a:extLst>
        </xdr:cNvPr>
        <xdr:cNvPicPr/>
      </xdr:nvPicPr>
      <xdr:blipFill>
        <a:blip xmlns:r="http://schemas.openxmlformats.org/officeDocument/2006/relationships" r:embed="rId43" cstate="print"/>
        <a:srcRect r="8909"/>
        <a:stretch/>
      </xdr:blipFill>
      <xdr:spPr>
        <a:xfrm>
          <a:off x="7345440" y="23812200"/>
          <a:ext cx="2448360" cy="3661560"/>
        </a:xfrm>
        <a:prstGeom prst="rect">
          <a:avLst/>
        </a:prstGeom>
        <a:ln>
          <a:noFill/>
        </a:ln>
      </xdr:spPr>
    </xdr:pic>
    <xdr:clientData/>
  </xdr:twoCellAnchor>
  <xdr:twoCellAnchor editAs="oneCell">
    <xdr:from>
      <xdr:col>17</xdr:col>
      <xdr:colOff>0</xdr:colOff>
      <xdr:row>125</xdr:row>
      <xdr:rowOff>0</xdr:rowOff>
    </xdr:from>
    <xdr:to>
      <xdr:col>21</xdr:col>
      <xdr:colOff>12600</xdr:colOff>
      <xdr:row>144</xdr:row>
      <xdr:rowOff>23760</xdr:rowOff>
    </xdr:to>
    <xdr:pic>
      <xdr:nvPicPr>
        <xdr:cNvPr id="381" name="Imagem 53">
          <a:extLst>
            <a:ext uri="{FF2B5EF4-FFF2-40B4-BE49-F238E27FC236}">
              <a16:creationId xmlns:a16="http://schemas.microsoft.com/office/drawing/2014/main" id="{00000000-0008-0000-0900-00007D010000}"/>
            </a:ext>
          </a:extLst>
        </xdr:cNvPr>
        <xdr:cNvPicPr/>
      </xdr:nvPicPr>
      <xdr:blipFill>
        <a:blip xmlns:r="http://schemas.openxmlformats.org/officeDocument/2006/relationships" r:embed="rId44" cstate="print"/>
        <a:srcRect r="3644"/>
        <a:stretch/>
      </xdr:blipFill>
      <xdr:spPr>
        <a:xfrm>
          <a:off x="10406160" y="23812200"/>
          <a:ext cx="2461320" cy="3643560"/>
        </a:xfrm>
        <a:prstGeom prst="rect">
          <a:avLst/>
        </a:prstGeom>
        <a:ln>
          <a:noFill/>
        </a:ln>
      </xdr:spPr>
    </xdr:pic>
    <xdr:clientData/>
  </xdr:twoCellAnchor>
  <xdr:twoCellAnchor editAs="oneCell">
    <xdr:from>
      <xdr:col>23</xdr:col>
      <xdr:colOff>0</xdr:colOff>
      <xdr:row>125</xdr:row>
      <xdr:rowOff>0</xdr:rowOff>
    </xdr:from>
    <xdr:to>
      <xdr:col>27</xdr:col>
      <xdr:colOff>25920</xdr:colOff>
      <xdr:row>143</xdr:row>
      <xdr:rowOff>167040</xdr:rowOff>
    </xdr:to>
    <xdr:pic>
      <xdr:nvPicPr>
        <xdr:cNvPr id="382" name="Imagem 54">
          <a:extLst>
            <a:ext uri="{FF2B5EF4-FFF2-40B4-BE49-F238E27FC236}">
              <a16:creationId xmlns:a16="http://schemas.microsoft.com/office/drawing/2014/main" id="{00000000-0008-0000-0900-00007E010000}"/>
            </a:ext>
          </a:extLst>
        </xdr:cNvPr>
        <xdr:cNvPicPr/>
      </xdr:nvPicPr>
      <xdr:blipFill>
        <a:blip xmlns:r="http://schemas.openxmlformats.org/officeDocument/2006/relationships" r:embed="rId45" cstate="print"/>
        <a:srcRect r="8374"/>
        <a:stretch/>
      </xdr:blipFill>
      <xdr:spPr>
        <a:xfrm>
          <a:off x="14078880" y="23812200"/>
          <a:ext cx="2474640" cy="3596040"/>
        </a:xfrm>
        <a:prstGeom prst="rect">
          <a:avLst/>
        </a:prstGeom>
        <a:ln>
          <a:noFill/>
        </a:ln>
      </xdr:spPr>
    </xdr:pic>
    <xdr:clientData/>
  </xdr:twoCellAnchor>
  <xdr:twoCellAnchor editAs="oneCell">
    <xdr:from>
      <xdr:col>28</xdr:col>
      <xdr:colOff>0</xdr:colOff>
      <xdr:row>125</xdr:row>
      <xdr:rowOff>0</xdr:rowOff>
    </xdr:from>
    <xdr:to>
      <xdr:col>31</xdr:col>
      <xdr:colOff>611640</xdr:colOff>
      <xdr:row>144</xdr:row>
      <xdr:rowOff>53280</xdr:rowOff>
    </xdr:to>
    <xdr:pic>
      <xdr:nvPicPr>
        <xdr:cNvPr id="383" name="Imagem 55">
          <a:extLst>
            <a:ext uri="{FF2B5EF4-FFF2-40B4-BE49-F238E27FC236}">
              <a16:creationId xmlns:a16="http://schemas.microsoft.com/office/drawing/2014/main" id="{00000000-0008-0000-0900-00007F010000}"/>
            </a:ext>
          </a:extLst>
        </xdr:cNvPr>
        <xdr:cNvPicPr/>
      </xdr:nvPicPr>
      <xdr:blipFill>
        <a:blip xmlns:r="http://schemas.openxmlformats.org/officeDocument/2006/relationships" r:embed="rId46" cstate="print"/>
        <a:srcRect r="13613"/>
        <a:stretch/>
      </xdr:blipFill>
      <xdr:spPr>
        <a:xfrm>
          <a:off x="17139600" y="23812200"/>
          <a:ext cx="2448360" cy="3673080"/>
        </a:xfrm>
        <a:prstGeom prst="rect">
          <a:avLst/>
        </a:prstGeom>
        <a:ln>
          <a:noFill/>
        </a:ln>
      </xdr:spPr>
    </xdr:pic>
    <xdr:clientData/>
  </xdr:twoCellAnchor>
  <xdr:twoCellAnchor editAs="oneCell">
    <xdr:from>
      <xdr:col>34</xdr:col>
      <xdr:colOff>0</xdr:colOff>
      <xdr:row>125</xdr:row>
      <xdr:rowOff>0</xdr:rowOff>
    </xdr:from>
    <xdr:to>
      <xdr:col>37</xdr:col>
      <xdr:colOff>611640</xdr:colOff>
      <xdr:row>144</xdr:row>
      <xdr:rowOff>7920</xdr:rowOff>
    </xdr:to>
    <xdr:pic>
      <xdr:nvPicPr>
        <xdr:cNvPr id="384" name="Imagem 56">
          <a:extLst>
            <a:ext uri="{FF2B5EF4-FFF2-40B4-BE49-F238E27FC236}">
              <a16:creationId xmlns:a16="http://schemas.microsoft.com/office/drawing/2014/main" id="{00000000-0008-0000-0900-000080010000}"/>
            </a:ext>
          </a:extLst>
        </xdr:cNvPr>
        <xdr:cNvPicPr/>
      </xdr:nvPicPr>
      <xdr:blipFill>
        <a:blip xmlns:r="http://schemas.openxmlformats.org/officeDocument/2006/relationships" r:embed="rId47" cstate="print"/>
        <a:srcRect r="3158"/>
        <a:stretch/>
      </xdr:blipFill>
      <xdr:spPr>
        <a:xfrm>
          <a:off x="20812680" y="23812200"/>
          <a:ext cx="2448000" cy="3627720"/>
        </a:xfrm>
        <a:prstGeom prst="rect">
          <a:avLst/>
        </a:prstGeom>
        <a:ln>
          <a:noFill/>
        </a:ln>
      </xdr:spPr>
    </xdr:pic>
    <xdr:clientData/>
  </xdr:twoCellAnchor>
  <xdr:twoCellAnchor editAs="oneCell">
    <xdr:from>
      <xdr:col>39</xdr:col>
      <xdr:colOff>0</xdr:colOff>
      <xdr:row>125</xdr:row>
      <xdr:rowOff>0</xdr:rowOff>
    </xdr:from>
    <xdr:to>
      <xdr:col>43</xdr:col>
      <xdr:colOff>25920</xdr:colOff>
      <xdr:row>144</xdr:row>
      <xdr:rowOff>28800</xdr:rowOff>
    </xdr:to>
    <xdr:pic>
      <xdr:nvPicPr>
        <xdr:cNvPr id="385" name="Imagem 57">
          <a:extLst>
            <a:ext uri="{FF2B5EF4-FFF2-40B4-BE49-F238E27FC236}">
              <a16:creationId xmlns:a16="http://schemas.microsoft.com/office/drawing/2014/main" id="{00000000-0008-0000-0900-000081010000}"/>
            </a:ext>
          </a:extLst>
        </xdr:cNvPr>
        <xdr:cNvPicPr/>
      </xdr:nvPicPr>
      <xdr:blipFill>
        <a:blip xmlns:r="http://schemas.openxmlformats.org/officeDocument/2006/relationships" r:embed="rId48" cstate="print"/>
        <a:srcRect r="14288"/>
        <a:stretch/>
      </xdr:blipFill>
      <xdr:spPr>
        <a:xfrm>
          <a:off x="23873400" y="23812200"/>
          <a:ext cx="2474280" cy="364860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18</xdr:col>
      <xdr:colOff>0</xdr:colOff>
      <xdr:row>1</xdr:row>
      <xdr:rowOff>7620</xdr:rowOff>
    </xdr:from>
    <xdr:to>
      <xdr:col>44</xdr:col>
      <xdr:colOff>423783</xdr:colOff>
      <xdr:row>28</xdr:row>
      <xdr:rowOff>88908</xdr:rowOff>
    </xdr:to>
    <xdr:grpSp>
      <xdr:nvGrpSpPr>
        <xdr:cNvPr id="6" name="Agrupar 5">
          <a:extLst>
            <a:ext uri="{FF2B5EF4-FFF2-40B4-BE49-F238E27FC236}">
              <a16:creationId xmlns:a16="http://schemas.microsoft.com/office/drawing/2014/main" id="{F84A2EE5-4C75-4573-97C2-C24331D392A7}"/>
            </a:ext>
          </a:extLst>
        </xdr:cNvPr>
        <xdr:cNvGrpSpPr/>
      </xdr:nvGrpSpPr>
      <xdr:grpSpPr>
        <a:xfrm>
          <a:off x="15017750" y="198120"/>
          <a:ext cx="17759283" cy="5224788"/>
          <a:chOff x="10972800" y="190500"/>
          <a:chExt cx="16273383" cy="5019048"/>
        </a:xfrm>
      </xdr:grpSpPr>
      <xdr:pic>
        <xdr:nvPicPr>
          <xdr:cNvPr id="4" name="Imagem 3">
            <a:extLst>
              <a:ext uri="{FF2B5EF4-FFF2-40B4-BE49-F238E27FC236}">
                <a16:creationId xmlns:a16="http://schemas.microsoft.com/office/drawing/2014/main" id="{B9A330CF-1BE2-457C-810B-40D42FDD3F62}"/>
              </a:ext>
            </a:extLst>
          </xdr:cNvPr>
          <xdr:cNvPicPr>
            <a:picLocks noChangeAspect="1"/>
          </xdr:cNvPicPr>
        </xdr:nvPicPr>
        <xdr:blipFill>
          <a:blip xmlns:r="http://schemas.openxmlformats.org/officeDocument/2006/relationships" r:embed="rId1"/>
          <a:stretch>
            <a:fillRect/>
          </a:stretch>
        </xdr:blipFill>
        <xdr:spPr>
          <a:xfrm>
            <a:off x="10972800" y="190500"/>
            <a:ext cx="8257143" cy="5019048"/>
          </a:xfrm>
          <a:prstGeom prst="rect">
            <a:avLst/>
          </a:prstGeom>
        </xdr:spPr>
      </xdr:pic>
      <xdr:pic>
        <xdr:nvPicPr>
          <xdr:cNvPr id="5" name="Imagem 4">
            <a:extLst>
              <a:ext uri="{FF2B5EF4-FFF2-40B4-BE49-F238E27FC236}">
                <a16:creationId xmlns:a16="http://schemas.microsoft.com/office/drawing/2014/main" id="{D822E42B-B5DF-4B0D-8148-A4C560887121}"/>
              </a:ext>
            </a:extLst>
          </xdr:cNvPr>
          <xdr:cNvPicPr>
            <a:picLocks noChangeAspect="1"/>
          </xdr:cNvPicPr>
        </xdr:nvPicPr>
        <xdr:blipFill>
          <a:blip xmlns:r="http://schemas.openxmlformats.org/officeDocument/2006/relationships" r:embed="rId2"/>
          <a:stretch>
            <a:fillRect/>
          </a:stretch>
        </xdr:blipFill>
        <xdr:spPr>
          <a:xfrm>
            <a:off x="18989040" y="190500"/>
            <a:ext cx="8257143" cy="5019048"/>
          </a:xfrm>
          <a:prstGeom prst="rect">
            <a:avLst/>
          </a:prstGeom>
        </xdr:spPr>
      </xdr:pic>
    </xdr:grpSp>
    <xdr:clientData/>
  </xdr:twoCellAnchor>
  <xdr:twoCellAnchor>
    <xdr:from>
      <xdr:col>49</xdr:col>
      <xdr:colOff>0</xdr:colOff>
      <xdr:row>1</xdr:row>
      <xdr:rowOff>8467</xdr:rowOff>
    </xdr:from>
    <xdr:to>
      <xdr:col>75</xdr:col>
      <xdr:colOff>205340</xdr:colOff>
      <xdr:row>27</xdr:row>
      <xdr:rowOff>184582</xdr:rowOff>
    </xdr:to>
    <xdr:grpSp>
      <xdr:nvGrpSpPr>
        <xdr:cNvPr id="9" name="Agrupar 8">
          <a:extLst>
            <a:ext uri="{FF2B5EF4-FFF2-40B4-BE49-F238E27FC236}">
              <a16:creationId xmlns:a16="http://schemas.microsoft.com/office/drawing/2014/main" id="{75C8EF05-9303-4509-BE19-48EE96C32A9F}"/>
            </a:ext>
          </a:extLst>
        </xdr:cNvPr>
        <xdr:cNvGrpSpPr/>
      </xdr:nvGrpSpPr>
      <xdr:grpSpPr>
        <a:xfrm>
          <a:off x="35687000" y="198967"/>
          <a:ext cx="17540840" cy="5129115"/>
          <a:chOff x="29870400" y="194734"/>
          <a:chExt cx="16054940" cy="5019048"/>
        </a:xfrm>
      </xdr:grpSpPr>
      <xdr:pic>
        <xdr:nvPicPr>
          <xdr:cNvPr id="7" name="Imagem 6">
            <a:extLst>
              <a:ext uri="{FF2B5EF4-FFF2-40B4-BE49-F238E27FC236}">
                <a16:creationId xmlns:a16="http://schemas.microsoft.com/office/drawing/2014/main" id="{6DCD6CB3-1947-4491-8323-DF0FFE8345FF}"/>
              </a:ext>
            </a:extLst>
          </xdr:cNvPr>
          <xdr:cNvPicPr>
            <a:picLocks noChangeAspect="1"/>
          </xdr:cNvPicPr>
        </xdr:nvPicPr>
        <xdr:blipFill>
          <a:blip xmlns:r="http://schemas.openxmlformats.org/officeDocument/2006/relationships" r:embed="rId3"/>
          <a:stretch>
            <a:fillRect/>
          </a:stretch>
        </xdr:blipFill>
        <xdr:spPr>
          <a:xfrm>
            <a:off x="29870400" y="194734"/>
            <a:ext cx="8257143" cy="5019048"/>
          </a:xfrm>
          <a:prstGeom prst="rect">
            <a:avLst/>
          </a:prstGeom>
        </xdr:spPr>
      </xdr:pic>
      <xdr:pic>
        <xdr:nvPicPr>
          <xdr:cNvPr id="8" name="Imagem 7">
            <a:extLst>
              <a:ext uri="{FF2B5EF4-FFF2-40B4-BE49-F238E27FC236}">
                <a16:creationId xmlns:a16="http://schemas.microsoft.com/office/drawing/2014/main" id="{83C65285-B4BB-45FC-BA0A-905B5AD1AE36}"/>
              </a:ext>
            </a:extLst>
          </xdr:cNvPr>
          <xdr:cNvPicPr>
            <a:picLocks noChangeAspect="1"/>
          </xdr:cNvPicPr>
        </xdr:nvPicPr>
        <xdr:blipFill>
          <a:blip xmlns:r="http://schemas.openxmlformats.org/officeDocument/2006/relationships" r:embed="rId4"/>
          <a:stretch>
            <a:fillRect/>
          </a:stretch>
        </xdr:blipFill>
        <xdr:spPr>
          <a:xfrm>
            <a:off x="37668197" y="194734"/>
            <a:ext cx="8257143" cy="5019048"/>
          </a:xfrm>
          <a:prstGeom prst="rect">
            <a:avLst/>
          </a:prstGeom>
        </xdr:spPr>
      </xdr:pic>
    </xdr:grpSp>
    <xdr:clientData/>
  </xdr:twoCellAnchor>
  <xdr:twoCellAnchor>
    <xdr:from>
      <xdr:col>76</xdr:col>
      <xdr:colOff>8458</xdr:colOff>
      <xdr:row>1</xdr:row>
      <xdr:rowOff>8461</xdr:rowOff>
    </xdr:from>
    <xdr:to>
      <xdr:col>102</xdr:col>
      <xdr:colOff>432241</xdr:colOff>
      <xdr:row>54</xdr:row>
      <xdr:rowOff>133779</xdr:rowOff>
    </xdr:to>
    <xdr:grpSp>
      <xdr:nvGrpSpPr>
        <xdr:cNvPr id="16" name="Agrupar 15">
          <a:extLst>
            <a:ext uri="{FF2B5EF4-FFF2-40B4-BE49-F238E27FC236}">
              <a16:creationId xmlns:a16="http://schemas.microsoft.com/office/drawing/2014/main" id="{F07FC2F8-ACDC-4AF0-92EF-40A1836E195A}"/>
            </a:ext>
          </a:extLst>
        </xdr:cNvPr>
        <xdr:cNvGrpSpPr/>
      </xdr:nvGrpSpPr>
      <xdr:grpSpPr>
        <a:xfrm>
          <a:off x="53697708" y="198961"/>
          <a:ext cx="17759283" cy="10221818"/>
          <a:chOff x="46338058" y="618065"/>
          <a:chExt cx="16273383" cy="9997451"/>
        </a:xfrm>
      </xdr:grpSpPr>
      <xdr:grpSp>
        <xdr:nvGrpSpPr>
          <xdr:cNvPr id="10" name="Agrupar 9">
            <a:extLst>
              <a:ext uri="{FF2B5EF4-FFF2-40B4-BE49-F238E27FC236}">
                <a16:creationId xmlns:a16="http://schemas.microsoft.com/office/drawing/2014/main" id="{6D50A459-81E4-47BE-A2A4-83D7CE11E9EE}"/>
              </a:ext>
            </a:extLst>
          </xdr:cNvPr>
          <xdr:cNvGrpSpPr/>
        </xdr:nvGrpSpPr>
        <xdr:grpSpPr>
          <a:xfrm>
            <a:off x="46338066" y="5596468"/>
            <a:ext cx="16054940" cy="5019048"/>
            <a:chOff x="29870400" y="194734"/>
            <a:chExt cx="16054940" cy="5019048"/>
          </a:xfrm>
        </xdr:grpSpPr>
        <xdr:pic>
          <xdr:nvPicPr>
            <xdr:cNvPr id="11" name="Imagem 10">
              <a:extLst>
                <a:ext uri="{FF2B5EF4-FFF2-40B4-BE49-F238E27FC236}">
                  <a16:creationId xmlns:a16="http://schemas.microsoft.com/office/drawing/2014/main" id="{144676CC-E20C-460C-9829-4C9F37D2155E}"/>
                </a:ext>
              </a:extLst>
            </xdr:cNvPr>
            <xdr:cNvPicPr>
              <a:picLocks noChangeAspect="1"/>
            </xdr:cNvPicPr>
          </xdr:nvPicPr>
          <xdr:blipFill>
            <a:blip xmlns:r="http://schemas.openxmlformats.org/officeDocument/2006/relationships" r:embed="rId3"/>
            <a:stretch>
              <a:fillRect/>
            </a:stretch>
          </xdr:blipFill>
          <xdr:spPr>
            <a:xfrm>
              <a:off x="29870400" y="194734"/>
              <a:ext cx="8257143" cy="5019048"/>
            </a:xfrm>
            <a:prstGeom prst="rect">
              <a:avLst/>
            </a:prstGeom>
          </xdr:spPr>
        </xdr:pic>
        <xdr:pic>
          <xdr:nvPicPr>
            <xdr:cNvPr id="12" name="Imagem 11">
              <a:extLst>
                <a:ext uri="{FF2B5EF4-FFF2-40B4-BE49-F238E27FC236}">
                  <a16:creationId xmlns:a16="http://schemas.microsoft.com/office/drawing/2014/main" id="{9D7FE2A5-D8E2-462B-BDB8-30BC1FEAA1F8}"/>
                </a:ext>
              </a:extLst>
            </xdr:cNvPr>
            <xdr:cNvPicPr>
              <a:picLocks noChangeAspect="1"/>
            </xdr:cNvPicPr>
          </xdr:nvPicPr>
          <xdr:blipFill>
            <a:blip xmlns:r="http://schemas.openxmlformats.org/officeDocument/2006/relationships" r:embed="rId4"/>
            <a:stretch>
              <a:fillRect/>
            </a:stretch>
          </xdr:blipFill>
          <xdr:spPr>
            <a:xfrm>
              <a:off x="37668197" y="194734"/>
              <a:ext cx="8257143" cy="5019048"/>
            </a:xfrm>
            <a:prstGeom prst="rect">
              <a:avLst/>
            </a:prstGeom>
          </xdr:spPr>
        </xdr:pic>
      </xdr:grpSp>
      <xdr:grpSp>
        <xdr:nvGrpSpPr>
          <xdr:cNvPr id="13" name="Agrupar 12">
            <a:extLst>
              <a:ext uri="{FF2B5EF4-FFF2-40B4-BE49-F238E27FC236}">
                <a16:creationId xmlns:a16="http://schemas.microsoft.com/office/drawing/2014/main" id="{EC66E9E3-FBC3-484C-A33F-FF2B207470B3}"/>
              </a:ext>
            </a:extLst>
          </xdr:cNvPr>
          <xdr:cNvGrpSpPr/>
        </xdr:nvGrpSpPr>
        <xdr:grpSpPr>
          <a:xfrm>
            <a:off x="46338058" y="618065"/>
            <a:ext cx="16273383" cy="5110488"/>
            <a:chOff x="10972800" y="190500"/>
            <a:chExt cx="16273383" cy="5019048"/>
          </a:xfrm>
        </xdr:grpSpPr>
        <xdr:pic>
          <xdr:nvPicPr>
            <xdr:cNvPr id="14" name="Imagem 13">
              <a:extLst>
                <a:ext uri="{FF2B5EF4-FFF2-40B4-BE49-F238E27FC236}">
                  <a16:creationId xmlns:a16="http://schemas.microsoft.com/office/drawing/2014/main" id="{6FF6FCAD-D898-4A2C-89D4-CBE5548D2F3C}"/>
                </a:ext>
              </a:extLst>
            </xdr:cNvPr>
            <xdr:cNvPicPr>
              <a:picLocks noChangeAspect="1"/>
            </xdr:cNvPicPr>
          </xdr:nvPicPr>
          <xdr:blipFill>
            <a:blip xmlns:r="http://schemas.openxmlformats.org/officeDocument/2006/relationships" r:embed="rId1"/>
            <a:stretch>
              <a:fillRect/>
            </a:stretch>
          </xdr:blipFill>
          <xdr:spPr>
            <a:xfrm>
              <a:off x="10972800" y="190500"/>
              <a:ext cx="8257143" cy="5019048"/>
            </a:xfrm>
            <a:prstGeom prst="rect">
              <a:avLst/>
            </a:prstGeom>
          </xdr:spPr>
        </xdr:pic>
        <xdr:pic>
          <xdr:nvPicPr>
            <xdr:cNvPr id="15" name="Imagem 14">
              <a:extLst>
                <a:ext uri="{FF2B5EF4-FFF2-40B4-BE49-F238E27FC236}">
                  <a16:creationId xmlns:a16="http://schemas.microsoft.com/office/drawing/2014/main" id="{D0BAA9A9-3E62-4A3C-B49C-5B309A7CC114}"/>
                </a:ext>
              </a:extLst>
            </xdr:cNvPr>
            <xdr:cNvPicPr>
              <a:picLocks noChangeAspect="1"/>
            </xdr:cNvPicPr>
          </xdr:nvPicPr>
          <xdr:blipFill>
            <a:blip xmlns:r="http://schemas.openxmlformats.org/officeDocument/2006/relationships" r:embed="rId2"/>
            <a:stretch>
              <a:fillRect/>
            </a:stretch>
          </xdr:blipFill>
          <xdr:spPr>
            <a:xfrm>
              <a:off x="18989040" y="190500"/>
              <a:ext cx="8257143" cy="5019048"/>
            </a:xfrm>
            <a:prstGeom prst="rect">
              <a:avLst/>
            </a:prstGeom>
          </xdr:spPr>
        </xdr:pic>
      </xdr:grp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O510"/>
  <sheetViews>
    <sheetView tabSelected="1" zoomScale="80" zoomScaleNormal="80" workbookViewId="0">
      <selection activeCell="GM2" sqref="GM2:GM481"/>
    </sheetView>
  </sheetViews>
  <sheetFormatPr baseColWidth="10" defaultColWidth="8.83203125" defaultRowHeight="15" x14ac:dyDescent="0.2"/>
  <cols>
    <col min="1" max="1" width="36.33203125" customWidth="1"/>
    <col min="2" max="2" width="14.6640625" customWidth="1"/>
    <col min="3" max="3" width="35.1640625" customWidth="1"/>
    <col min="4" max="4" width="14" customWidth="1"/>
    <col min="5" max="5" width="39.5" customWidth="1"/>
    <col min="6" max="6" width="14.5" customWidth="1"/>
    <col min="7" max="7" width="39.5" customWidth="1"/>
    <col min="8" max="8" width="14" customWidth="1"/>
    <col min="9" max="9" width="39.5" customWidth="1"/>
    <col min="10" max="10" width="14" customWidth="1"/>
    <col min="11" max="11" width="25.6640625" customWidth="1"/>
    <col min="12" max="12" width="29.6640625" customWidth="1"/>
    <col min="13" max="13" width="39.5" customWidth="1"/>
    <col min="14" max="14" width="14" customWidth="1"/>
    <col min="15" max="15" width="8.6640625" customWidth="1"/>
    <col min="16" max="16" width="50.5" customWidth="1"/>
    <col min="17" max="17" width="3.33203125" customWidth="1"/>
    <col min="18" max="18" width="8.6640625" customWidth="1"/>
    <col min="19" max="19" width="21.83203125" customWidth="1"/>
    <col min="20" max="20" width="2.1640625" customWidth="1"/>
    <col min="21" max="21" width="30.5" customWidth="1"/>
    <col min="22" max="22" width="35.5" customWidth="1"/>
    <col min="23" max="23" width="4.83203125" customWidth="1"/>
    <col min="24" max="24" width="8.6640625" customWidth="1"/>
    <col min="25" max="25" width="33.5" customWidth="1"/>
    <col min="26" max="26" width="5" customWidth="1"/>
    <col min="27" max="27" width="8.6640625" customWidth="1"/>
    <col min="28" max="28" width="24.33203125" customWidth="1"/>
    <col min="29" max="29" width="3.33203125" customWidth="1"/>
    <col min="30" max="30" width="12.5" customWidth="1"/>
    <col min="31" max="31" width="16.1640625" customWidth="1"/>
    <col min="32" max="32" width="8.83203125" customWidth="1"/>
    <col min="33" max="33" width="10" customWidth="1"/>
    <col min="34" max="34" width="4.5" customWidth="1"/>
    <col min="35" max="35" width="8.6640625" customWidth="1"/>
    <col min="36" max="36" width="29.83203125" customWidth="1"/>
    <col min="37" max="38" width="3.33203125" customWidth="1"/>
    <col min="39" max="40" width="3" customWidth="1"/>
    <col min="41" max="41" width="3.33203125" customWidth="1"/>
    <col min="42" max="42" width="3.1640625" customWidth="1"/>
    <col min="43" max="43" width="3.5" customWidth="1"/>
    <col min="44" max="44" width="8" customWidth="1"/>
    <col min="45" max="45" width="8.6640625" customWidth="1"/>
    <col min="46" max="46" width="21.83203125" customWidth="1"/>
    <col min="47" max="48" width="5.83203125" customWidth="1"/>
    <col min="49" max="49" width="4.83203125" customWidth="1"/>
    <col min="50" max="50" width="8.6640625" customWidth="1"/>
    <col min="51" max="51" width="19.83203125" customWidth="1"/>
    <col min="52" max="52" width="8.83203125" customWidth="1"/>
    <col min="53" max="53" width="10" customWidth="1"/>
    <col min="54" max="54" width="4.5" customWidth="1"/>
    <col min="55" max="56" width="3.5" customWidth="1"/>
    <col min="57" max="57" width="4.6640625" customWidth="1"/>
    <col min="58" max="58" width="3.5" customWidth="1"/>
    <col min="59" max="59" width="4.6640625" customWidth="1"/>
    <col min="60" max="60" width="6.5" customWidth="1"/>
    <col min="61" max="71" width="8.6640625" customWidth="1"/>
    <col min="72" max="72" width="10.6640625" customWidth="1"/>
    <col min="73" max="73" width="10.1640625" customWidth="1"/>
    <col min="74" max="74" width="8.6640625" customWidth="1"/>
    <col min="75" max="76" width="13.5" bestFit="1" customWidth="1"/>
    <col min="77" max="79" width="8.6640625" customWidth="1"/>
    <col min="80" max="80" width="13" bestFit="1" customWidth="1"/>
    <col min="81" max="82" width="8.6640625" customWidth="1"/>
    <col min="83" max="83" width="10.1640625" customWidth="1"/>
    <col min="84" max="84" width="11.33203125" customWidth="1"/>
    <col min="85" max="85" width="12.1640625" customWidth="1"/>
    <col min="86" max="86" width="11.33203125" customWidth="1"/>
    <col min="87" max="88" width="8.6640625" customWidth="1"/>
    <col min="89" max="89" width="19.5" customWidth="1"/>
    <col min="90" max="90" width="13" customWidth="1"/>
    <col min="91" max="94" width="8.6640625" customWidth="1"/>
    <col min="95" max="96" width="12" bestFit="1" customWidth="1"/>
    <col min="97" max="99" width="8.6640625" customWidth="1"/>
    <col min="100" max="100" width="15.83203125" customWidth="1"/>
    <col min="101" max="101" width="8.6640625" customWidth="1"/>
    <col min="102" max="102" width="16.33203125" customWidth="1"/>
    <col min="103" max="104" width="8.6640625" customWidth="1"/>
    <col min="105" max="105" width="16.83203125" customWidth="1"/>
    <col min="106" max="106" width="16" customWidth="1"/>
    <col min="107" max="107" width="15.33203125" customWidth="1"/>
    <col min="108" max="108" width="14.83203125" customWidth="1"/>
    <col min="109" max="109" width="14.1640625" customWidth="1"/>
    <col min="110" max="110" width="15.5" customWidth="1"/>
    <col min="111" max="111" width="16.83203125" customWidth="1"/>
    <col min="112" max="112" width="15.33203125" customWidth="1"/>
    <col min="113" max="113" width="8.6640625" customWidth="1"/>
    <col min="114" max="114" width="19.83203125" customWidth="1"/>
    <col min="115" max="115" width="9.1640625" customWidth="1"/>
    <col min="116" max="116" width="20" customWidth="1"/>
    <col min="117" max="117" width="10.1640625" customWidth="1"/>
    <col min="118" max="132" width="8.6640625" customWidth="1"/>
    <col min="133" max="133" width="15.1640625" bestFit="1" customWidth="1"/>
    <col min="134" max="134" width="18.6640625" bestFit="1" customWidth="1"/>
    <col min="135" max="137" width="19.33203125" bestFit="1" customWidth="1"/>
    <col min="138" max="138" width="10" customWidth="1"/>
    <col min="139" max="139" width="15.5" customWidth="1"/>
    <col min="140" max="142" width="8.6640625" customWidth="1"/>
    <col min="143" max="143" width="24.5" bestFit="1" customWidth="1"/>
    <col min="144" max="144" width="9.5" bestFit="1" customWidth="1"/>
    <col min="145" max="145" width="34.1640625" customWidth="1"/>
    <col min="146" max="146" width="8.6640625" customWidth="1"/>
    <col min="147" max="147" width="15.5" customWidth="1"/>
    <col min="148" max="150" width="8.6640625" customWidth="1"/>
    <col min="151" max="151" width="17.1640625" customWidth="1"/>
    <col min="152" max="152" width="15.6640625" customWidth="1"/>
    <col min="153" max="153" width="16.83203125" customWidth="1"/>
    <col min="154" max="154" width="16.33203125" customWidth="1"/>
    <col min="155" max="155" width="15.33203125" customWidth="1"/>
    <col min="156" max="156" width="14.5" customWidth="1"/>
    <col min="157" max="157" width="8.6640625" customWidth="1"/>
    <col min="158" max="158" width="15.33203125" customWidth="1"/>
    <col min="159" max="165" width="8.6640625" customWidth="1"/>
    <col min="166" max="166" width="9.5" customWidth="1"/>
    <col min="167" max="167" width="16.1640625" customWidth="1"/>
    <col min="168" max="173" width="8.6640625" customWidth="1"/>
    <col min="174" max="174" width="9.5" customWidth="1"/>
    <col min="175" max="175" width="8.6640625" customWidth="1"/>
    <col min="176" max="176" width="17.5" customWidth="1"/>
    <col min="177" max="181" width="8.6640625" customWidth="1"/>
    <col min="182" max="182" width="8.5" customWidth="1"/>
    <col min="183" max="184" width="8.6640625" customWidth="1"/>
    <col min="185" max="185" width="15.6640625" customWidth="1"/>
    <col min="186" max="1025" width="8.6640625" customWidth="1"/>
  </cols>
  <sheetData>
    <row r="1" spans="1:212" ht="27" x14ac:dyDescent="0.2">
      <c r="A1" s="27" t="s">
        <v>77</v>
      </c>
      <c r="BP1" s="104" t="s">
        <v>268</v>
      </c>
      <c r="BQ1" s="104" t="s">
        <v>269</v>
      </c>
      <c r="BR1" s="104" t="s">
        <v>270</v>
      </c>
      <c r="BS1" s="105" t="s">
        <v>271</v>
      </c>
      <c r="BT1" s="105" t="s">
        <v>272</v>
      </c>
      <c r="BU1" s="105" t="s">
        <v>273</v>
      </c>
      <c r="BW1" s="104" t="s">
        <v>268</v>
      </c>
      <c r="BX1" s="104" t="s">
        <v>269</v>
      </c>
      <c r="BY1" s="104" t="s">
        <v>270</v>
      </c>
      <c r="BZ1" s="105" t="s">
        <v>271</v>
      </c>
      <c r="CA1" s="105" t="s">
        <v>272</v>
      </c>
      <c r="CB1" s="105" t="s">
        <v>273</v>
      </c>
      <c r="CC1" s="207"/>
      <c r="CD1" s="208" t="s">
        <v>1901</v>
      </c>
      <c r="CE1" s="208" t="s">
        <v>1900</v>
      </c>
      <c r="CF1" s="206" t="s">
        <v>1893</v>
      </c>
      <c r="CG1" s="207"/>
      <c r="CH1" s="207"/>
      <c r="CI1" s="211" t="s">
        <v>1898</v>
      </c>
      <c r="CJ1" s="207"/>
      <c r="CK1" s="206" t="s">
        <v>1902</v>
      </c>
      <c r="CL1" s="207"/>
      <c r="CM1" s="207"/>
      <c r="CQ1" s="244" t="s">
        <v>6</v>
      </c>
      <c r="CR1" s="245" t="s">
        <v>7</v>
      </c>
      <c r="CS1" t="s">
        <v>1945</v>
      </c>
      <c r="CT1" t="s">
        <v>1946</v>
      </c>
      <c r="CV1" s="205" t="s">
        <v>1947</v>
      </c>
      <c r="CW1" s="237"/>
      <c r="CX1" s="205" t="s">
        <v>1948</v>
      </c>
      <c r="CY1" s="205"/>
      <c r="DA1" s="240" t="s">
        <v>18</v>
      </c>
      <c r="DB1" s="241" t="s">
        <v>19</v>
      </c>
      <c r="DC1" s="241" t="s">
        <v>20</v>
      </c>
      <c r="DD1" s="242" t="s">
        <v>21</v>
      </c>
      <c r="DE1" s="240" t="s">
        <v>18</v>
      </c>
      <c r="DF1" s="241" t="s">
        <v>19</v>
      </c>
      <c r="DG1" s="241" t="s">
        <v>20</v>
      </c>
      <c r="DH1" s="242" t="s">
        <v>21</v>
      </c>
      <c r="DJ1" s="247" t="s">
        <v>18</v>
      </c>
      <c r="DK1" s="246"/>
      <c r="DL1" s="199" t="s">
        <v>19</v>
      </c>
      <c r="DM1" s="246"/>
      <c r="DO1" s="250" t="s">
        <v>1949</v>
      </c>
      <c r="DP1" s="251" t="s">
        <v>1950</v>
      </c>
      <c r="DQ1" s="251" t="s">
        <v>1951</v>
      </c>
      <c r="DR1" s="252" t="s">
        <v>1952</v>
      </c>
      <c r="DS1" s="252" t="s">
        <v>1953</v>
      </c>
      <c r="DT1" s="253" t="s">
        <v>1954</v>
      </c>
      <c r="DU1" s="250" t="s">
        <v>1949</v>
      </c>
      <c r="DV1" s="251" t="s">
        <v>1950</v>
      </c>
      <c r="DW1" s="251" t="s">
        <v>1951</v>
      </c>
      <c r="DX1" s="252" t="s">
        <v>1952</v>
      </c>
      <c r="DY1" s="252" t="s">
        <v>1953</v>
      </c>
      <c r="DZ1" s="253" t="s">
        <v>1954</v>
      </c>
      <c r="EA1" s="269" t="s">
        <v>1961</v>
      </c>
      <c r="EC1" s="17">
        <f>COUNTA(ED3:EG19)/4</f>
        <v>17</v>
      </c>
      <c r="ED1" s="139"/>
      <c r="EE1" s="139"/>
      <c r="EF1" s="139"/>
      <c r="EG1" s="139"/>
      <c r="EU1" s="10" t="s">
        <v>10</v>
      </c>
      <c r="EV1" s="10" t="s">
        <v>12</v>
      </c>
      <c r="EW1" s="240" t="s">
        <v>18</v>
      </c>
      <c r="EX1" s="241" t="s">
        <v>20</v>
      </c>
      <c r="EY1" s="10" t="s">
        <v>10</v>
      </c>
      <c r="EZ1" s="102" t="s">
        <v>12</v>
      </c>
      <c r="FB1" s="279" t="s">
        <v>1975</v>
      </c>
      <c r="FK1" s="279" t="s">
        <v>1976</v>
      </c>
      <c r="FT1" s="279" t="s">
        <v>1977</v>
      </c>
      <c r="GC1" s="279" t="s">
        <v>1978</v>
      </c>
      <c r="GM1" s="280" t="s">
        <v>1982</v>
      </c>
      <c r="HD1" s="280" t="s">
        <v>1983</v>
      </c>
    </row>
    <row r="2" spans="1:212" x14ac:dyDescent="0.2">
      <c r="BP2" s="17" t="s">
        <v>279</v>
      </c>
      <c r="BQ2" s="108" t="s">
        <v>280</v>
      </c>
      <c r="BR2" s="17" t="s">
        <v>281</v>
      </c>
      <c r="BS2" s="109" t="s">
        <v>282</v>
      </c>
      <c r="BT2" s="109" t="s">
        <v>283</v>
      </c>
      <c r="BU2" s="109" t="s">
        <v>284</v>
      </c>
      <c r="BW2" s="108">
        <v>2</v>
      </c>
      <c r="BY2" s="17"/>
      <c r="BZ2" s="109"/>
      <c r="CA2" s="109"/>
      <c r="CB2" s="109"/>
      <c r="CC2" s="207"/>
      <c r="CD2" s="208">
        <v>0.29023748989226406</v>
      </c>
      <c r="CE2" s="208">
        <v>0.5771828024090695</v>
      </c>
      <c r="CF2" s="206" t="s">
        <v>1894</v>
      </c>
      <c r="CG2">
        <f>(CE2-$R$2)/((CD2)/(SQRT(17)))</f>
        <v>8.1994426719510827</v>
      </c>
      <c r="CH2" s="209">
        <f>TDIST(CG2,(16),2)</f>
        <v>4.0230751192995798E-7</v>
      </c>
      <c r="CI2" s="206">
        <v>0</v>
      </c>
      <c r="CJ2" s="207"/>
      <c r="CK2" s="213" t="s">
        <v>1903</v>
      </c>
      <c r="CL2" s="207"/>
      <c r="CM2" s="207"/>
      <c r="CQ2" s="37">
        <v>5</v>
      </c>
      <c r="CR2" s="38">
        <v>5</v>
      </c>
      <c r="CS2">
        <f>CQ2-3</f>
        <v>2</v>
      </c>
      <c r="CT2">
        <f>CR2-3</f>
        <v>2</v>
      </c>
      <c r="CW2" s="36"/>
      <c r="DA2" s="37">
        <v>6</v>
      </c>
      <c r="DB2" s="17">
        <v>5</v>
      </c>
      <c r="DC2" s="17">
        <v>5</v>
      </c>
      <c r="DD2" s="38">
        <v>5</v>
      </c>
      <c r="DE2" s="35">
        <f>DA2-4</f>
        <v>2</v>
      </c>
      <c r="DF2">
        <f t="shared" ref="DF2:DH17" si="0">DB2-4</f>
        <v>1</v>
      </c>
      <c r="DG2">
        <f t="shared" si="0"/>
        <v>1</v>
      </c>
      <c r="DH2" s="36">
        <f t="shared" si="0"/>
        <v>1</v>
      </c>
      <c r="DJ2" s="35"/>
      <c r="DK2" s="36"/>
      <c r="DM2" s="36"/>
      <c r="DO2" s="37"/>
      <c r="DP2" s="108">
        <v>1</v>
      </c>
      <c r="DQ2" s="17"/>
      <c r="DR2" s="109"/>
      <c r="DS2" s="109"/>
      <c r="DT2" s="254"/>
      <c r="DU2" s="35"/>
      <c r="DV2">
        <f>DP2*2</f>
        <v>2</v>
      </c>
      <c r="DZ2" s="36"/>
      <c r="EA2">
        <v>2</v>
      </c>
      <c r="ED2" s="139" t="s">
        <v>1963</v>
      </c>
      <c r="EE2" s="139" t="s">
        <v>1964</v>
      </c>
      <c r="EF2" s="139" t="s">
        <v>1965</v>
      </c>
      <c r="EG2" s="139" t="s">
        <v>1966</v>
      </c>
      <c r="EM2" s="271"/>
      <c r="EU2" s="17">
        <v>6</v>
      </c>
      <c r="EV2" s="17">
        <v>3</v>
      </c>
      <c r="EW2" s="35">
        <v>2</v>
      </c>
      <c r="EX2">
        <v>1</v>
      </c>
      <c r="EY2" s="273">
        <v>2</v>
      </c>
      <c r="EZ2" s="33">
        <v>-1</v>
      </c>
      <c r="FB2" t="s">
        <v>1862</v>
      </c>
      <c r="FK2" t="s">
        <v>1862</v>
      </c>
      <c r="FT2" t="s">
        <v>1862</v>
      </c>
      <c r="GC2" t="s">
        <v>1862</v>
      </c>
      <c r="GM2" s="147">
        <v>1832</v>
      </c>
      <c r="GN2" t="s">
        <v>1981</v>
      </c>
      <c r="HC2" s="147">
        <v>2564</v>
      </c>
      <c r="HD2" t="s">
        <v>1981</v>
      </c>
    </row>
    <row r="3" spans="1:212" ht="16" thickBot="1" x14ac:dyDescent="0.25">
      <c r="A3" t="s">
        <v>78</v>
      </c>
      <c r="BP3" s="110" t="s">
        <v>288</v>
      </c>
      <c r="BQ3" s="111" t="s">
        <v>289</v>
      </c>
      <c r="BR3" s="108" t="s">
        <v>280</v>
      </c>
      <c r="BS3" s="112" t="s">
        <v>290</v>
      </c>
      <c r="BT3" s="17" t="s">
        <v>291</v>
      </c>
      <c r="BU3" s="17">
        <v>0</v>
      </c>
      <c r="BW3" s="108">
        <v>1</v>
      </c>
      <c r="BX3" s="111"/>
      <c r="BZ3" s="112"/>
      <c r="CA3" s="17"/>
      <c r="CB3" s="17"/>
      <c r="CC3" s="207"/>
      <c r="CD3" s="208">
        <v>0.54148735178754082</v>
      </c>
      <c r="CE3" s="208">
        <v>0.23303589520535173</v>
      </c>
      <c r="CF3" s="206" t="s">
        <v>1895</v>
      </c>
      <c r="CG3">
        <f>(CE3-$R$2)/((CD3)/(SQRT(17)))</f>
        <v>1.7744303857147663</v>
      </c>
      <c r="CH3" s="209">
        <f>TDIST(CG3,16,2)</f>
        <v>9.501878532553483E-2</v>
      </c>
      <c r="CI3" s="207"/>
      <c r="CJ3" s="207"/>
      <c r="CK3" s="212" t="s">
        <v>1905</v>
      </c>
      <c r="CL3" s="207"/>
      <c r="CM3" s="207"/>
      <c r="CQ3" s="37">
        <v>4</v>
      </c>
      <c r="CR3" s="38">
        <v>2</v>
      </c>
      <c r="CS3">
        <f t="shared" ref="CS3:CT21" si="1">CQ3-3</f>
        <v>1</v>
      </c>
      <c r="CT3">
        <f t="shared" si="1"/>
        <v>-1</v>
      </c>
      <c r="CV3" t="s">
        <v>47</v>
      </c>
      <c r="CW3" s="36">
        <v>4.5</v>
      </c>
      <c r="CX3" t="s">
        <v>47</v>
      </c>
      <c r="CY3">
        <v>3.2352941176470589</v>
      </c>
      <c r="DA3" s="37">
        <v>6</v>
      </c>
      <c r="DB3" s="17">
        <v>5</v>
      </c>
      <c r="DC3" s="17">
        <v>3</v>
      </c>
      <c r="DD3" s="38">
        <v>5</v>
      </c>
      <c r="DE3" s="35">
        <f t="shared" ref="DE3:DE21" si="2">DA3-4</f>
        <v>2</v>
      </c>
      <c r="DF3">
        <f t="shared" si="0"/>
        <v>1</v>
      </c>
      <c r="DG3">
        <f t="shared" si="0"/>
        <v>-1</v>
      </c>
      <c r="DH3" s="36">
        <f t="shared" si="0"/>
        <v>1</v>
      </c>
      <c r="DJ3" s="248" t="s">
        <v>47</v>
      </c>
      <c r="DK3" s="239">
        <v>1.45</v>
      </c>
      <c r="DL3" s="238" t="s">
        <v>47</v>
      </c>
      <c r="DM3" s="239">
        <v>-0.05</v>
      </c>
      <c r="DO3" s="255"/>
      <c r="DP3" s="111"/>
      <c r="DQ3" s="108">
        <v>1</v>
      </c>
      <c r="DR3" s="112"/>
      <c r="DS3" s="17"/>
      <c r="DT3" s="38"/>
      <c r="DU3" s="35"/>
      <c r="DW3">
        <f t="shared" ref="DW3" si="3">DQ3*1</f>
        <v>1</v>
      </c>
      <c r="DZ3" s="36"/>
      <c r="EA3">
        <v>1</v>
      </c>
      <c r="EC3" s="140">
        <v>1</v>
      </c>
      <c r="ED3" s="277">
        <v>0.64667467523570998</v>
      </c>
      <c r="EE3" s="277">
        <v>0.44539570952677698</v>
      </c>
      <c r="EF3" s="277">
        <v>-5.3099180633498201E-2</v>
      </c>
      <c r="EG3" s="277">
        <v>0.10931217604280299</v>
      </c>
      <c r="EU3" s="17">
        <v>5</v>
      </c>
      <c r="EV3" s="17">
        <v>3</v>
      </c>
      <c r="EW3" s="35">
        <v>2</v>
      </c>
      <c r="EX3">
        <v>-1</v>
      </c>
      <c r="EY3" s="35">
        <v>1</v>
      </c>
      <c r="EZ3" s="36">
        <v>-1</v>
      </c>
      <c r="GM3" s="147">
        <v>1799</v>
      </c>
      <c r="GN3" t="s">
        <v>1981</v>
      </c>
      <c r="HC3" s="147">
        <v>2364</v>
      </c>
      <c r="HD3" t="s">
        <v>1981</v>
      </c>
    </row>
    <row r="4" spans="1:212" ht="16" thickBot="1" x14ac:dyDescent="0.25">
      <c r="A4" s="26" t="s">
        <v>79</v>
      </c>
      <c r="BP4" s="108" t="s">
        <v>297</v>
      </c>
      <c r="BQ4" s="17" t="s">
        <v>298</v>
      </c>
      <c r="BR4" s="17" t="s">
        <v>299</v>
      </c>
      <c r="BS4" s="114" t="s">
        <v>288</v>
      </c>
      <c r="BT4" s="109" t="s">
        <v>300</v>
      </c>
      <c r="BU4" s="109">
        <v>0</v>
      </c>
      <c r="BW4" s="108">
        <v>3</v>
      </c>
      <c r="BX4" s="17"/>
      <c r="BY4" s="17"/>
      <c r="BZ4" s="114"/>
      <c r="CA4" s="109"/>
      <c r="CB4" s="109"/>
      <c r="CC4" s="207"/>
      <c r="CD4" s="208">
        <v>0.31605856190068515</v>
      </c>
      <c r="CE4" s="208">
        <v>-0.11032426608940413</v>
      </c>
      <c r="CF4" s="206" t="s">
        <v>1896</v>
      </c>
      <c r="CG4" s="210">
        <f t="shared" ref="CG4:CG5" si="4">(CE4-$R$2)/((CD4)/(SQRT(17)))</f>
        <v>-1.4392225270527494</v>
      </c>
      <c r="CH4" s="209">
        <f>TDIST(ABS(CG4),16,2)</f>
        <v>0.1693642846396568</v>
      </c>
      <c r="CI4" s="207"/>
      <c r="CJ4" s="207"/>
      <c r="CK4" s="212" t="s">
        <v>1904</v>
      </c>
      <c r="CL4" s="207"/>
      <c r="CM4" s="207"/>
      <c r="CQ4" s="37">
        <v>5</v>
      </c>
      <c r="CR4" s="38">
        <v>3</v>
      </c>
      <c r="CS4">
        <f t="shared" si="1"/>
        <v>2</v>
      </c>
      <c r="CT4">
        <f t="shared" si="1"/>
        <v>0</v>
      </c>
      <c r="CV4" t="s">
        <v>63</v>
      </c>
      <c r="CW4" s="36">
        <v>0.18496087779795345</v>
      </c>
      <c r="CX4" t="s">
        <v>63</v>
      </c>
      <c r="CY4">
        <v>0.2504321524400942</v>
      </c>
      <c r="DA4" s="37">
        <v>7</v>
      </c>
      <c r="DB4" s="17">
        <v>1</v>
      </c>
      <c r="DC4" s="17">
        <v>5</v>
      </c>
      <c r="DD4" s="38">
        <v>3</v>
      </c>
      <c r="DE4" s="35">
        <f t="shared" si="2"/>
        <v>3</v>
      </c>
      <c r="DF4">
        <f t="shared" si="0"/>
        <v>-3</v>
      </c>
      <c r="DG4">
        <f t="shared" si="0"/>
        <v>1</v>
      </c>
      <c r="DH4" s="36">
        <f t="shared" si="0"/>
        <v>-1</v>
      </c>
      <c r="DJ4" s="35" t="s">
        <v>63</v>
      </c>
      <c r="DK4" s="36">
        <v>0.27601487374110073</v>
      </c>
      <c r="DL4" t="s">
        <v>63</v>
      </c>
      <c r="DM4" s="36">
        <v>0.44999999999999996</v>
      </c>
      <c r="DO4" s="256">
        <v>1</v>
      </c>
      <c r="DP4" s="17"/>
      <c r="DQ4" s="17"/>
      <c r="DR4" s="114"/>
      <c r="DS4" s="109"/>
      <c r="DT4" s="254"/>
      <c r="DU4" s="35">
        <f t="shared" ref="DU4:DU21" si="5">DO4*3</f>
        <v>3</v>
      </c>
      <c r="DZ4" s="36"/>
      <c r="EA4">
        <v>3</v>
      </c>
      <c r="EC4" s="140">
        <v>2</v>
      </c>
      <c r="ED4" s="277">
        <v>0.31398121855414501</v>
      </c>
      <c r="EE4" s="277">
        <v>0.43838168980623798</v>
      </c>
      <c r="EF4" s="277">
        <v>-0.59816722526155996</v>
      </c>
      <c r="EG4" s="277">
        <v>0.21864675423226901</v>
      </c>
      <c r="EI4" s="204" t="s">
        <v>1967</v>
      </c>
      <c r="EM4" s="139" t="s">
        <v>1970</v>
      </c>
      <c r="EN4" s="139"/>
      <c r="EO4" s="139" t="s">
        <v>1971</v>
      </c>
      <c r="EP4" s="139"/>
      <c r="EU4" s="17">
        <v>5</v>
      </c>
      <c r="EV4" s="17">
        <v>4</v>
      </c>
      <c r="EW4" s="35">
        <v>3</v>
      </c>
      <c r="EX4">
        <v>1</v>
      </c>
      <c r="EY4" s="35">
        <v>1</v>
      </c>
      <c r="EZ4" s="36">
        <v>0</v>
      </c>
      <c r="FB4" s="205" t="s">
        <v>1863</v>
      </c>
      <c r="FC4" s="205"/>
      <c r="FK4" s="205" t="s">
        <v>1863</v>
      </c>
      <c r="FL4" s="205"/>
      <c r="FT4" s="205" t="s">
        <v>1863</v>
      </c>
      <c r="FU4" s="205"/>
      <c r="GC4" s="205" t="s">
        <v>1863</v>
      </c>
      <c r="GD4" s="205"/>
      <c r="GM4">
        <v>4563</v>
      </c>
      <c r="GN4" t="s">
        <v>1981</v>
      </c>
      <c r="HC4">
        <v>2264</v>
      </c>
      <c r="HD4" t="s">
        <v>1981</v>
      </c>
    </row>
    <row r="5" spans="1:212" x14ac:dyDescent="0.2">
      <c r="A5" s="28" t="s">
        <v>80</v>
      </c>
      <c r="B5" s="29"/>
      <c r="C5" s="30" t="s">
        <v>81</v>
      </c>
      <c r="D5" s="29"/>
      <c r="E5" s="30" t="s">
        <v>82</v>
      </c>
      <c r="F5" s="29"/>
      <c r="G5" s="30" t="s">
        <v>83</v>
      </c>
      <c r="H5" s="29"/>
      <c r="I5" s="30" t="s">
        <v>84</v>
      </c>
      <c r="J5" s="29"/>
      <c r="K5" s="30" t="s">
        <v>85</v>
      </c>
      <c r="L5" s="29"/>
      <c r="M5" s="30" t="s">
        <v>86</v>
      </c>
      <c r="N5" s="29"/>
      <c r="P5" s="31" t="s">
        <v>87</v>
      </c>
      <c r="Q5" s="32"/>
      <c r="R5" s="26"/>
      <c r="S5" s="31" t="s">
        <v>88</v>
      </c>
      <c r="T5" s="33"/>
      <c r="V5" s="31" t="s">
        <v>89</v>
      </c>
      <c r="W5" s="32"/>
      <c r="X5" s="26"/>
      <c r="Y5" s="31" t="s">
        <v>90</v>
      </c>
      <c r="Z5" s="33"/>
      <c r="AB5" s="31" t="s">
        <v>91</v>
      </c>
      <c r="AC5" s="33"/>
      <c r="AE5" s="31" t="s">
        <v>92</v>
      </c>
      <c r="AF5" s="34"/>
      <c r="AG5" s="34"/>
      <c r="AH5" s="33"/>
      <c r="AJ5" s="31" t="s">
        <v>93</v>
      </c>
      <c r="AK5" s="34"/>
      <c r="AL5" s="34"/>
      <c r="AM5" s="34"/>
      <c r="AN5" s="34"/>
      <c r="AO5" s="34"/>
      <c r="AP5" s="34"/>
      <c r="AQ5" s="34"/>
      <c r="AR5" s="33"/>
      <c r="AT5" s="31" t="s">
        <v>94</v>
      </c>
      <c r="AU5" s="34"/>
      <c r="AV5" s="34"/>
      <c r="AW5" s="33"/>
      <c r="AY5" s="31" t="s">
        <v>95</v>
      </c>
      <c r="AZ5" s="34"/>
      <c r="BA5" s="34"/>
      <c r="BB5" s="33"/>
      <c r="BP5" s="110" t="s">
        <v>288</v>
      </c>
      <c r="BQ5" s="17" t="s">
        <v>300</v>
      </c>
      <c r="BR5" s="112" t="s">
        <v>290</v>
      </c>
      <c r="BS5" s="17" t="s">
        <v>306</v>
      </c>
      <c r="BT5" s="108" t="s">
        <v>280</v>
      </c>
      <c r="BU5" s="72" t="s">
        <v>307</v>
      </c>
      <c r="BW5" s="108">
        <v>-2</v>
      </c>
      <c r="BX5" s="17"/>
      <c r="BY5" s="112"/>
      <c r="BZ5" s="17"/>
      <c r="CB5" s="72"/>
      <c r="CC5" s="207"/>
      <c r="CD5" s="208">
        <v>0.27769652465956773</v>
      </c>
      <c r="CE5" s="208">
        <v>2.8773485139418992E-2</v>
      </c>
      <c r="CF5" s="206" t="s">
        <v>1897</v>
      </c>
      <c r="CG5">
        <f t="shared" si="4"/>
        <v>0.42721499158983844</v>
      </c>
      <c r="CH5" s="209">
        <f>TDIST(CG5,(16),2)</f>
        <v>0.67491637778593816</v>
      </c>
      <c r="CI5" s="207"/>
      <c r="CJ5" s="207"/>
      <c r="CK5" s="212" t="s">
        <v>1904</v>
      </c>
      <c r="CL5" s="207"/>
      <c r="CM5" s="207"/>
      <c r="CQ5" s="37">
        <v>2</v>
      </c>
      <c r="CR5" s="38">
        <v>4</v>
      </c>
      <c r="CS5">
        <f t="shared" si="1"/>
        <v>-1</v>
      </c>
      <c r="CT5">
        <f t="shared" si="1"/>
        <v>1</v>
      </c>
      <c r="CV5" t="s">
        <v>65</v>
      </c>
      <c r="CW5" s="36">
        <v>5</v>
      </c>
      <c r="CX5" t="s">
        <v>65</v>
      </c>
      <c r="CY5">
        <v>3</v>
      </c>
      <c r="DA5" s="37">
        <v>3</v>
      </c>
      <c r="DB5" s="17">
        <v>3</v>
      </c>
      <c r="DC5" s="17">
        <v>6</v>
      </c>
      <c r="DD5" s="38">
        <v>5</v>
      </c>
      <c r="DE5" s="35">
        <f t="shared" si="2"/>
        <v>-1</v>
      </c>
      <c r="DF5">
        <f t="shared" si="0"/>
        <v>-1</v>
      </c>
      <c r="DG5">
        <f t="shared" si="0"/>
        <v>2</v>
      </c>
      <c r="DH5" s="36">
        <f t="shared" si="0"/>
        <v>1</v>
      </c>
      <c r="DJ5" s="248" t="s">
        <v>65</v>
      </c>
      <c r="DK5" s="239">
        <v>1.5</v>
      </c>
      <c r="DL5" s="238" t="s">
        <v>65</v>
      </c>
      <c r="DM5" s="239">
        <v>0.5</v>
      </c>
      <c r="DO5" s="255"/>
      <c r="DP5" s="17"/>
      <c r="DQ5" s="112"/>
      <c r="DR5" s="17"/>
      <c r="DS5" s="108">
        <v>1</v>
      </c>
      <c r="DT5" s="40"/>
      <c r="DU5" s="35"/>
      <c r="DY5">
        <f t="shared" ref="DY5" si="6">DS5*-2</f>
        <v>-2</v>
      </c>
      <c r="DZ5" s="36"/>
      <c r="EA5">
        <v>-2</v>
      </c>
      <c r="EC5" s="140">
        <v>3</v>
      </c>
      <c r="ED5" s="277">
        <v>0.417042554196559</v>
      </c>
      <c r="EE5" s="277">
        <v>0.11654235419999701</v>
      </c>
      <c r="EF5" s="277">
        <v>-4.84454449660984E-2</v>
      </c>
      <c r="EG5" s="277">
        <v>-0.35018517301790802</v>
      </c>
      <c r="EI5" s="273" t="s">
        <v>47</v>
      </c>
      <c r="EJ5" s="33">
        <f>AVERAGE(ED3:EE19)</f>
        <v>0.40510934880721061</v>
      </c>
      <c r="EM5" s="277">
        <v>0.64667467523570998</v>
      </c>
      <c r="EO5" s="276">
        <v>-5.3099180633498201E-2</v>
      </c>
      <c r="EU5" s="17">
        <v>6</v>
      </c>
      <c r="EV5" s="17">
        <v>2</v>
      </c>
      <c r="EW5" s="35">
        <v>-1</v>
      </c>
      <c r="EX5">
        <v>2</v>
      </c>
      <c r="EY5" s="35">
        <v>2</v>
      </c>
      <c r="EZ5" s="36">
        <v>-2</v>
      </c>
      <c r="FB5" t="s">
        <v>1864</v>
      </c>
      <c r="FC5">
        <v>7.1201263949379964E-2</v>
      </c>
      <c r="FK5" t="s">
        <v>1864</v>
      </c>
      <c r="FL5">
        <v>0.22914687030428665</v>
      </c>
      <c r="FT5" t="s">
        <v>1864</v>
      </c>
      <c r="FU5">
        <v>0.28183738575348982</v>
      </c>
      <c r="GC5" t="s">
        <v>1864</v>
      </c>
      <c r="GD5">
        <v>0.13698951471010901</v>
      </c>
      <c r="GM5" s="147">
        <v>1599</v>
      </c>
      <c r="GN5" t="s">
        <v>1981</v>
      </c>
      <c r="HC5" s="147">
        <v>1799</v>
      </c>
      <c r="HD5" t="s">
        <v>1981</v>
      </c>
    </row>
    <row r="6" spans="1:212" x14ac:dyDescent="0.2">
      <c r="A6" s="35"/>
      <c r="B6" s="36"/>
      <c r="D6" s="36"/>
      <c r="F6" s="36"/>
      <c r="H6" s="36"/>
      <c r="J6" s="36"/>
      <c r="L6" s="36"/>
      <c r="N6" s="36"/>
      <c r="P6" s="35"/>
      <c r="Q6" s="36"/>
      <c r="S6" s="35"/>
      <c r="T6" s="36"/>
      <c r="V6" s="35"/>
      <c r="W6" s="36"/>
      <c r="Y6" s="35"/>
      <c r="Z6" s="36"/>
      <c r="AB6" s="35"/>
      <c r="AC6" s="36"/>
      <c r="AE6" s="37"/>
      <c r="AF6" s="17" t="s">
        <v>96</v>
      </c>
      <c r="AG6" s="17" t="s">
        <v>97</v>
      </c>
      <c r="AH6" s="38" t="s">
        <v>98</v>
      </c>
      <c r="AJ6" s="35"/>
      <c r="AR6" s="36"/>
      <c r="AT6" s="35"/>
      <c r="AW6" s="36"/>
      <c r="AY6" s="37"/>
      <c r="AZ6" s="17" t="s">
        <v>96</v>
      </c>
      <c r="BA6" s="17" t="s">
        <v>97</v>
      </c>
      <c r="BB6" s="38" t="s">
        <v>98</v>
      </c>
      <c r="BP6" s="17" t="s">
        <v>291</v>
      </c>
      <c r="BQ6" s="108" t="s">
        <v>280</v>
      </c>
      <c r="BR6" s="111" t="s">
        <v>289</v>
      </c>
      <c r="BS6" s="109" t="s">
        <v>313</v>
      </c>
      <c r="BT6" s="109">
        <v>0</v>
      </c>
      <c r="BU6" s="109">
        <v>0</v>
      </c>
      <c r="BW6" s="108">
        <v>2</v>
      </c>
      <c r="BY6" s="111"/>
      <c r="BZ6" s="109"/>
      <c r="CA6" s="109"/>
      <c r="CB6" s="109"/>
      <c r="CC6" s="207"/>
      <c r="CD6" s="207">
        <v>0.447585144224878</v>
      </c>
      <c r="CE6" s="207">
        <v>0.18216697916610905</v>
      </c>
      <c r="CF6" s="211" t="s">
        <v>1911</v>
      </c>
      <c r="CG6" s="207">
        <f>(CE6-$R$2)/((CD6)/(SQRT(17)))</f>
        <v>1.6781023818435563</v>
      </c>
      <c r="CH6" s="215" t="e">
        <f t="shared" ref="CH6" si="7">TDIST(CG6,(BR5-1),2)</f>
        <v>#VALUE!</v>
      </c>
      <c r="CI6" s="207"/>
      <c r="CJ6" s="207"/>
      <c r="CK6" s="207"/>
      <c r="CL6" s="207"/>
      <c r="CM6" s="207"/>
      <c r="CQ6" s="37">
        <v>5</v>
      </c>
      <c r="CR6" s="38">
        <v>5</v>
      </c>
      <c r="CS6">
        <f t="shared" si="1"/>
        <v>2</v>
      </c>
      <c r="CT6">
        <f t="shared" si="1"/>
        <v>2</v>
      </c>
      <c r="CV6" t="s">
        <v>64</v>
      </c>
      <c r="CW6" s="36">
        <v>5</v>
      </c>
      <c r="CX6" t="s">
        <v>64</v>
      </c>
      <c r="CY6">
        <v>3</v>
      </c>
      <c r="DA6" s="37">
        <v>7</v>
      </c>
      <c r="DB6" s="17">
        <v>6</v>
      </c>
      <c r="DC6" s="17">
        <v>7</v>
      </c>
      <c r="DD6" s="38">
        <v>6</v>
      </c>
      <c r="DE6" s="35">
        <f t="shared" si="2"/>
        <v>3</v>
      </c>
      <c r="DF6">
        <f t="shared" si="0"/>
        <v>2</v>
      </c>
      <c r="DG6">
        <f t="shared" si="0"/>
        <v>3</v>
      </c>
      <c r="DH6" s="36">
        <f t="shared" si="0"/>
        <v>2</v>
      </c>
      <c r="DJ6" s="35" t="s">
        <v>64</v>
      </c>
      <c r="DK6" s="36">
        <v>2</v>
      </c>
      <c r="DL6" t="s">
        <v>64</v>
      </c>
      <c r="DM6" s="36">
        <v>1</v>
      </c>
      <c r="DO6" s="37"/>
      <c r="DP6" s="108">
        <v>1</v>
      </c>
      <c r="DQ6" s="111"/>
      <c r="DR6" s="109"/>
      <c r="DS6" s="109"/>
      <c r="DT6" s="254"/>
      <c r="DU6" s="35"/>
      <c r="DV6">
        <f t="shared" ref="DV6:DV18" si="8">DP6*2</f>
        <v>2</v>
      </c>
      <c r="DZ6" s="36"/>
      <c r="EA6">
        <v>2</v>
      </c>
      <c r="EC6" s="140">
        <v>4</v>
      </c>
      <c r="ED6" s="277">
        <v>0.103531164746535</v>
      </c>
      <c r="EE6" s="277">
        <v>-0.18685229153942801</v>
      </c>
      <c r="EF6" s="277">
        <v>0.112268261248217</v>
      </c>
      <c r="EG6" s="277">
        <v>-4.7420774201051799E-2</v>
      </c>
      <c r="EI6" s="35" t="s">
        <v>1968</v>
      </c>
      <c r="EJ6" s="36">
        <f>STDEV(ED3:EE19)</f>
        <v>0.46207230641474389</v>
      </c>
      <c r="EM6" s="277">
        <v>0.31398121855414501</v>
      </c>
      <c r="EO6" s="276">
        <v>-0.59816722526155996</v>
      </c>
      <c r="EU6" s="17">
        <v>5</v>
      </c>
      <c r="EV6" s="17">
        <v>1</v>
      </c>
      <c r="EW6" s="35">
        <v>3</v>
      </c>
      <c r="EX6">
        <v>3</v>
      </c>
      <c r="EY6" s="35">
        <v>1</v>
      </c>
      <c r="EZ6" s="36">
        <v>-3</v>
      </c>
      <c r="FB6" t="s">
        <v>1865</v>
      </c>
      <c r="FC6">
        <v>5.0696199879892755E-3</v>
      </c>
      <c r="FK6" t="s">
        <v>1865</v>
      </c>
      <c r="FL6">
        <v>5.2508288170249572E-2</v>
      </c>
      <c r="FT6" t="s">
        <v>1865</v>
      </c>
      <c r="FU6">
        <v>7.9432312008361414E-2</v>
      </c>
      <c r="GC6" t="s">
        <v>1865</v>
      </c>
      <c r="GD6">
        <v>1.8766127140511173E-2</v>
      </c>
      <c r="GM6" s="147">
        <v>2698</v>
      </c>
      <c r="GN6" t="s">
        <v>1981</v>
      </c>
      <c r="HC6" s="147">
        <v>4998</v>
      </c>
      <c r="HD6" t="s">
        <v>1981</v>
      </c>
    </row>
    <row r="7" spans="1:212" x14ac:dyDescent="0.2">
      <c r="A7" s="39" t="s">
        <v>47</v>
      </c>
      <c r="B7" s="40">
        <v>33.75</v>
      </c>
      <c r="C7" s="41" t="s">
        <v>47</v>
      </c>
      <c r="D7" s="40">
        <v>6.8</v>
      </c>
      <c r="E7" s="41" t="s">
        <v>47</v>
      </c>
      <c r="F7" s="40">
        <v>9.85</v>
      </c>
      <c r="G7" s="41" t="s">
        <v>47</v>
      </c>
      <c r="H7" s="40">
        <v>3755.2083333333298</v>
      </c>
      <c r="I7" s="41" t="s">
        <v>47</v>
      </c>
      <c r="J7" s="40">
        <v>7.3125</v>
      </c>
      <c r="K7" s="41" t="s">
        <v>47</v>
      </c>
      <c r="L7" s="40">
        <v>1</v>
      </c>
      <c r="M7" s="41" t="s">
        <v>47</v>
      </c>
      <c r="N7" s="40">
        <v>6.1</v>
      </c>
      <c r="P7" s="35" t="s">
        <v>99</v>
      </c>
      <c r="Q7" s="36">
        <v>15</v>
      </c>
      <c r="S7" s="35" t="s">
        <v>100</v>
      </c>
      <c r="T7" s="36">
        <v>1</v>
      </c>
      <c r="V7" s="42" t="s">
        <v>101</v>
      </c>
      <c r="W7" s="36">
        <v>8</v>
      </c>
      <c r="Y7" s="35" t="s">
        <v>102</v>
      </c>
      <c r="Z7" s="36">
        <v>3</v>
      </c>
      <c r="AB7" s="35" t="s">
        <v>103</v>
      </c>
      <c r="AC7" s="36">
        <v>8</v>
      </c>
      <c r="AE7" s="35" t="s">
        <v>104</v>
      </c>
      <c r="AF7">
        <v>20</v>
      </c>
      <c r="AG7">
        <f>AF7/20</f>
        <v>1</v>
      </c>
      <c r="AH7" s="36">
        <f>AG7*100</f>
        <v>100</v>
      </c>
      <c r="AJ7" s="43" t="s">
        <v>105</v>
      </c>
      <c r="AK7" s="26">
        <v>0</v>
      </c>
      <c r="AL7" s="26">
        <v>1</v>
      </c>
      <c r="AM7" s="26">
        <v>2</v>
      </c>
      <c r="AN7" s="26">
        <v>3</v>
      </c>
      <c r="AO7" s="26">
        <v>4</v>
      </c>
      <c r="AP7" s="26">
        <v>5</v>
      </c>
      <c r="AQ7" s="26">
        <v>6</v>
      </c>
      <c r="AR7" s="44">
        <v>7</v>
      </c>
      <c r="AT7" s="45" t="s">
        <v>105</v>
      </c>
      <c r="AU7" s="17" t="s">
        <v>106</v>
      </c>
      <c r="AV7" s="46" t="s">
        <v>107</v>
      </c>
      <c r="AW7" s="38" t="s">
        <v>108</v>
      </c>
      <c r="AY7" s="47" t="s">
        <v>109</v>
      </c>
      <c r="AZ7">
        <v>20</v>
      </c>
      <c r="BA7">
        <f>AZ7/20</f>
        <v>1</v>
      </c>
      <c r="BB7" s="36">
        <f>BA7*100</f>
        <v>100</v>
      </c>
      <c r="BP7" s="17" t="s">
        <v>318</v>
      </c>
      <c r="BQ7" s="108" t="s">
        <v>280</v>
      </c>
      <c r="BR7" s="17" t="s">
        <v>291</v>
      </c>
      <c r="BS7" s="109">
        <v>0</v>
      </c>
      <c r="BT7" s="109">
        <v>0</v>
      </c>
      <c r="BU7" s="109">
        <v>0</v>
      </c>
      <c r="BW7" s="108">
        <v>2</v>
      </c>
      <c r="BY7" s="17"/>
      <c r="BZ7" s="109"/>
      <c r="CA7" s="109"/>
      <c r="CB7" s="109"/>
      <c r="CQ7" s="37">
        <v>5</v>
      </c>
      <c r="CR7" s="38"/>
      <c r="CS7">
        <f t="shared" si="1"/>
        <v>2</v>
      </c>
      <c r="CV7" t="s">
        <v>68</v>
      </c>
      <c r="CW7" s="36">
        <v>0.82717019186851115</v>
      </c>
      <c r="CX7" t="s">
        <v>68</v>
      </c>
      <c r="CY7">
        <v>1.0325582165612919</v>
      </c>
      <c r="DA7" s="37">
        <v>5</v>
      </c>
      <c r="DB7" s="17">
        <v>4</v>
      </c>
      <c r="DC7" s="17">
        <v>4</v>
      </c>
      <c r="DD7" s="38">
        <v>1</v>
      </c>
      <c r="DE7" s="35">
        <f t="shared" si="2"/>
        <v>1</v>
      </c>
      <c r="DF7">
        <f t="shared" si="0"/>
        <v>0</v>
      </c>
      <c r="DG7">
        <f t="shared" si="0"/>
        <v>0</v>
      </c>
      <c r="DH7" s="36">
        <f t="shared" si="0"/>
        <v>-3</v>
      </c>
      <c r="DJ7" s="248" t="s">
        <v>68</v>
      </c>
      <c r="DK7" s="239">
        <v>1.234376040972246</v>
      </c>
      <c r="DL7" s="238" t="s">
        <v>68</v>
      </c>
      <c r="DM7" s="239">
        <v>2.0124611797498106</v>
      </c>
      <c r="DO7" s="37"/>
      <c r="DP7" s="108">
        <v>1</v>
      </c>
      <c r="DQ7" s="17"/>
      <c r="DR7" s="109"/>
      <c r="DS7" s="109"/>
      <c r="DT7" s="254"/>
      <c r="DU7" s="35"/>
      <c r="DV7">
        <f t="shared" si="8"/>
        <v>2</v>
      </c>
      <c r="DZ7" s="36"/>
      <c r="EA7">
        <v>2</v>
      </c>
      <c r="EC7" s="140">
        <v>6</v>
      </c>
      <c r="ED7" s="277">
        <v>0.64389711087131096</v>
      </c>
      <c r="EE7" s="277">
        <v>0.389657954026496</v>
      </c>
      <c r="EF7" s="277">
        <v>3.35507088341465E-2</v>
      </c>
      <c r="EG7" s="277">
        <v>-0.42711308471786602</v>
      </c>
      <c r="EI7" s="48" t="s">
        <v>65</v>
      </c>
      <c r="EJ7" s="50">
        <f>MEDIAN(ED3:EE19)</f>
        <v>0.44188869966650746</v>
      </c>
      <c r="EM7" s="277">
        <v>0.417042554196559</v>
      </c>
      <c r="EO7" s="276">
        <v>-4.84454449660984E-2</v>
      </c>
      <c r="EU7" s="17">
        <v>7</v>
      </c>
      <c r="EV7" s="17">
        <v>3</v>
      </c>
      <c r="EW7" s="35">
        <v>1</v>
      </c>
      <c r="EX7">
        <v>0</v>
      </c>
      <c r="EY7" s="35">
        <v>3</v>
      </c>
      <c r="EZ7" s="36">
        <v>-1</v>
      </c>
      <c r="FB7" t="s">
        <v>1866</v>
      </c>
      <c r="FC7">
        <v>-5.0204290012677982E-2</v>
      </c>
      <c r="FK7" t="s">
        <v>1866</v>
      </c>
      <c r="FL7">
        <v>-1.3014026473656063E-4</v>
      </c>
      <c r="FT7" t="s">
        <v>1866</v>
      </c>
      <c r="FU7">
        <v>2.8289662675492599E-2</v>
      </c>
      <c r="GC7" t="s">
        <v>1866</v>
      </c>
      <c r="GD7">
        <v>-3.5746865796127097E-2</v>
      </c>
      <c r="GM7" s="147">
        <v>2097</v>
      </c>
      <c r="GN7" t="s">
        <v>1981</v>
      </c>
      <c r="HC7" s="147">
        <v>1365</v>
      </c>
      <c r="HD7" t="s">
        <v>1981</v>
      </c>
    </row>
    <row r="8" spans="1:212" x14ac:dyDescent="0.2">
      <c r="A8" s="39" t="s">
        <v>63</v>
      </c>
      <c r="B8" s="40">
        <v>1.9746751898130399</v>
      </c>
      <c r="C8" s="41" t="s">
        <v>63</v>
      </c>
      <c r="D8" s="40">
        <v>0.40781832900653697</v>
      </c>
      <c r="E8" s="41" t="s">
        <v>63</v>
      </c>
      <c r="F8" s="40">
        <v>2.1694954543201499</v>
      </c>
      <c r="G8" s="41" t="s">
        <v>63</v>
      </c>
      <c r="H8" s="40">
        <v>700.05078974142498</v>
      </c>
      <c r="I8" s="41" t="s">
        <v>63</v>
      </c>
      <c r="J8" s="40">
        <v>0.28458668860882003</v>
      </c>
      <c r="K8" s="41" t="s">
        <v>63</v>
      </c>
      <c r="L8" s="40">
        <v>0</v>
      </c>
      <c r="M8" s="41" t="s">
        <v>63</v>
      </c>
      <c r="N8" s="40">
        <v>0.50731491309898602</v>
      </c>
      <c r="P8" s="35" t="s">
        <v>110</v>
      </c>
      <c r="Q8" s="36">
        <v>3</v>
      </c>
      <c r="S8" s="35" t="s">
        <v>111</v>
      </c>
      <c r="T8" s="36">
        <v>1</v>
      </c>
      <c r="V8" s="42" t="s">
        <v>112</v>
      </c>
      <c r="W8" s="36">
        <v>9</v>
      </c>
      <c r="Y8" s="35" t="s">
        <v>113</v>
      </c>
      <c r="Z8" s="36">
        <v>4</v>
      </c>
      <c r="AB8" s="35" t="s">
        <v>114</v>
      </c>
      <c r="AC8" s="36">
        <v>5</v>
      </c>
      <c r="AE8" s="48" t="s">
        <v>115</v>
      </c>
      <c r="AF8" s="49">
        <v>0</v>
      </c>
      <c r="AG8" s="49">
        <f>AF8/20</f>
        <v>0</v>
      </c>
      <c r="AH8" s="50">
        <f>AG8*100</f>
        <v>0</v>
      </c>
      <c r="AJ8" s="48" t="s">
        <v>116</v>
      </c>
      <c r="AK8" s="49">
        <v>1</v>
      </c>
      <c r="AL8" s="49">
        <v>0</v>
      </c>
      <c r="AM8" s="49">
        <v>4</v>
      </c>
      <c r="AN8" s="49">
        <v>4</v>
      </c>
      <c r="AO8" s="49">
        <v>6</v>
      </c>
      <c r="AP8" s="49">
        <v>4</v>
      </c>
      <c r="AQ8" s="49">
        <v>0</v>
      </c>
      <c r="AR8" s="50">
        <v>1</v>
      </c>
      <c r="AT8" s="51" t="s">
        <v>116</v>
      </c>
      <c r="AU8" s="52">
        <f>SUM(AK8:AM8)/20</f>
        <v>0.25</v>
      </c>
      <c r="AV8" s="52">
        <f>SUM(AN8:AP8)/20</f>
        <v>0.7</v>
      </c>
      <c r="AW8" s="53">
        <f>SUM(AQ8:AR8)/20</f>
        <v>0.05</v>
      </c>
      <c r="AY8" s="51" t="s">
        <v>117</v>
      </c>
      <c r="AZ8" s="49">
        <v>0</v>
      </c>
      <c r="BA8" s="49">
        <f>AZ8/20</f>
        <v>0</v>
      </c>
      <c r="BB8" s="50">
        <f>BA8*100</f>
        <v>0</v>
      </c>
      <c r="BP8" s="108" t="s">
        <v>297</v>
      </c>
      <c r="BQ8" s="17" t="s">
        <v>289</v>
      </c>
      <c r="BR8" s="17" t="s">
        <v>291</v>
      </c>
      <c r="BS8" s="109" t="s">
        <v>288</v>
      </c>
      <c r="BT8" s="109" t="s">
        <v>291</v>
      </c>
      <c r="BU8" s="115" t="s">
        <v>289</v>
      </c>
      <c r="BW8" s="108">
        <v>3</v>
      </c>
      <c r="BX8" s="17"/>
      <c r="BY8" s="17"/>
      <c r="BZ8" s="109"/>
      <c r="CA8" s="109"/>
      <c r="CB8" s="115"/>
      <c r="CD8" s="104" t="s">
        <v>268</v>
      </c>
      <c r="CE8" s="104" t="s">
        <v>269</v>
      </c>
      <c r="CF8" s="104" t="s">
        <v>270</v>
      </c>
      <c r="CG8" s="105" t="s">
        <v>271</v>
      </c>
      <c r="CH8" s="105" t="s">
        <v>272</v>
      </c>
      <c r="CI8" s="105" t="s">
        <v>273</v>
      </c>
      <c r="CQ8" s="37">
        <v>5</v>
      </c>
      <c r="CR8" s="38">
        <v>3</v>
      </c>
      <c r="CS8">
        <f t="shared" si="1"/>
        <v>2</v>
      </c>
      <c r="CT8">
        <f t="shared" si="1"/>
        <v>0</v>
      </c>
      <c r="CV8" t="s">
        <v>134</v>
      </c>
      <c r="CW8" s="36">
        <v>0.68421052631578949</v>
      </c>
      <c r="CX8" t="s">
        <v>134</v>
      </c>
      <c r="CY8">
        <v>1.0661764705882355</v>
      </c>
      <c r="DA8" s="37">
        <v>5</v>
      </c>
      <c r="DB8" s="17">
        <v>5</v>
      </c>
      <c r="DC8" s="17">
        <v>4</v>
      </c>
      <c r="DD8" s="38">
        <v>4</v>
      </c>
      <c r="DE8" s="35">
        <f t="shared" si="2"/>
        <v>1</v>
      </c>
      <c r="DF8">
        <f t="shared" si="0"/>
        <v>1</v>
      </c>
      <c r="DG8">
        <f t="shared" si="0"/>
        <v>0</v>
      </c>
      <c r="DH8" s="36">
        <f t="shared" si="0"/>
        <v>0</v>
      </c>
      <c r="DJ8" s="35" t="s">
        <v>134</v>
      </c>
      <c r="DK8" s="36">
        <v>1.523684210526316</v>
      </c>
      <c r="DL8" t="s">
        <v>134</v>
      </c>
      <c r="DM8" s="36">
        <v>4.05</v>
      </c>
      <c r="DO8" s="256">
        <v>1</v>
      </c>
      <c r="DP8" s="17"/>
      <c r="DQ8" s="17"/>
      <c r="DR8" s="109"/>
      <c r="DS8" s="109"/>
      <c r="DT8" s="257"/>
      <c r="DU8" s="35">
        <f t="shared" si="5"/>
        <v>3</v>
      </c>
      <c r="DZ8" s="36"/>
      <c r="EA8">
        <v>3</v>
      </c>
      <c r="EC8" s="140">
        <v>7</v>
      </c>
      <c r="ED8" s="277">
        <v>0.91945649127303097</v>
      </c>
      <c r="EE8" s="277">
        <v>-2.9383730872625601E-2</v>
      </c>
      <c r="EF8" s="277">
        <v>-7.8877273366853601E-2</v>
      </c>
      <c r="EG8" s="277">
        <v>0.232894708197974</v>
      </c>
      <c r="EM8" s="277">
        <v>0.103531164746535</v>
      </c>
      <c r="EO8" s="276">
        <v>0.112268261248217</v>
      </c>
      <c r="EU8" s="17">
        <v>6</v>
      </c>
      <c r="EV8" s="17">
        <v>2</v>
      </c>
      <c r="EW8" s="35">
        <v>1</v>
      </c>
      <c r="EX8">
        <v>0</v>
      </c>
      <c r="EY8" s="35">
        <v>2</v>
      </c>
      <c r="EZ8" s="36">
        <v>-2</v>
      </c>
      <c r="FB8" t="s">
        <v>63</v>
      </c>
      <c r="FC8">
        <v>1.2649820925686328</v>
      </c>
      <c r="FK8" t="s">
        <v>63</v>
      </c>
      <c r="FL8">
        <v>1.2344563593715447</v>
      </c>
      <c r="FT8" t="s">
        <v>63</v>
      </c>
      <c r="FU8">
        <v>1.4159067249817192</v>
      </c>
      <c r="GC8" t="s">
        <v>63</v>
      </c>
      <c r="GD8">
        <v>1.4618171305317982</v>
      </c>
      <c r="GM8" s="147">
        <v>3264</v>
      </c>
      <c r="GN8" t="s">
        <v>1981</v>
      </c>
      <c r="HC8" s="147">
        <v>3431</v>
      </c>
      <c r="HD8" t="s">
        <v>1981</v>
      </c>
    </row>
    <row r="9" spans="1:212" ht="16" thickBot="1" x14ac:dyDescent="0.25">
      <c r="A9" s="39" t="s">
        <v>65</v>
      </c>
      <c r="B9" s="40">
        <v>33.5</v>
      </c>
      <c r="C9" s="41" t="s">
        <v>65</v>
      </c>
      <c r="D9" s="40">
        <v>7</v>
      </c>
      <c r="E9" s="41" t="s">
        <v>65</v>
      </c>
      <c r="F9" s="40">
        <v>7.5</v>
      </c>
      <c r="G9" s="41" t="s">
        <v>65</v>
      </c>
      <c r="H9" s="40">
        <v>2875</v>
      </c>
      <c r="I9" s="41" t="s">
        <v>65</v>
      </c>
      <c r="J9" s="40">
        <v>8</v>
      </c>
      <c r="K9" s="41" t="s">
        <v>65</v>
      </c>
      <c r="L9" s="40">
        <v>1</v>
      </c>
      <c r="M9" s="41" t="s">
        <v>65</v>
      </c>
      <c r="N9" s="40">
        <v>5</v>
      </c>
      <c r="P9" s="35" t="s">
        <v>118</v>
      </c>
      <c r="Q9" s="36">
        <v>1</v>
      </c>
      <c r="S9" s="35" t="s">
        <v>119</v>
      </c>
      <c r="T9" s="36">
        <v>1</v>
      </c>
      <c r="V9" s="42" t="s">
        <v>120</v>
      </c>
      <c r="W9" s="36">
        <v>3</v>
      </c>
      <c r="Y9" s="35" t="s">
        <v>121</v>
      </c>
      <c r="Z9" s="36">
        <v>3</v>
      </c>
      <c r="AB9" s="35" t="s">
        <v>122</v>
      </c>
      <c r="AC9" s="36">
        <v>4</v>
      </c>
      <c r="BP9" s="108" t="s">
        <v>297</v>
      </c>
      <c r="BQ9" s="17" t="s">
        <v>289</v>
      </c>
      <c r="BR9" s="110" t="s">
        <v>288</v>
      </c>
      <c r="BS9" s="112" t="s">
        <v>290</v>
      </c>
      <c r="BT9" s="17">
        <v>0</v>
      </c>
      <c r="BU9" s="17">
        <v>0</v>
      </c>
      <c r="BW9" s="108">
        <v>3</v>
      </c>
      <c r="BX9" s="17"/>
      <c r="BY9" s="110"/>
      <c r="BZ9" s="112"/>
      <c r="CA9" s="17"/>
      <c r="CB9" s="17"/>
      <c r="CD9" s="112">
        <v>1</v>
      </c>
      <c r="CE9" s="108"/>
      <c r="CF9" s="17"/>
      <c r="CG9" s="109"/>
      <c r="CH9" s="109"/>
      <c r="CI9" s="109"/>
      <c r="CK9" t="s">
        <v>193</v>
      </c>
      <c r="CQ9" s="37">
        <v>5</v>
      </c>
      <c r="CR9" s="38">
        <v>3</v>
      </c>
      <c r="CS9">
        <f t="shared" si="1"/>
        <v>2</v>
      </c>
      <c r="CT9">
        <f t="shared" si="1"/>
        <v>0</v>
      </c>
      <c r="CV9" t="s">
        <v>69</v>
      </c>
      <c r="CW9" s="36">
        <v>3.4433228912866927</v>
      </c>
      <c r="CX9" t="s">
        <v>69</v>
      </c>
      <c r="CY9">
        <v>-0.52320842534398038</v>
      </c>
      <c r="DA9" s="37">
        <v>7</v>
      </c>
      <c r="DB9" s="17">
        <v>1</v>
      </c>
      <c r="DC9" s="17">
        <v>4</v>
      </c>
      <c r="DD9" s="38">
        <v>1</v>
      </c>
      <c r="DE9" s="35">
        <f t="shared" si="2"/>
        <v>3</v>
      </c>
      <c r="DF9">
        <f t="shared" si="0"/>
        <v>-3</v>
      </c>
      <c r="DG9">
        <f t="shared" si="0"/>
        <v>0</v>
      </c>
      <c r="DH9" s="36">
        <f t="shared" si="0"/>
        <v>-3</v>
      </c>
      <c r="DJ9" s="35" t="s">
        <v>69</v>
      </c>
      <c r="DK9" s="36">
        <v>-0.94928371985947813</v>
      </c>
      <c r="DL9" t="s">
        <v>69</v>
      </c>
      <c r="DM9" s="36">
        <v>-1.1453079294432853</v>
      </c>
      <c r="DO9" s="256">
        <v>1</v>
      </c>
      <c r="DP9" s="17"/>
      <c r="DQ9" s="110"/>
      <c r="DR9" s="112"/>
      <c r="DS9" s="17"/>
      <c r="DT9" s="38"/>
      <c r="DU9" s="35">
        <f t="shared" si="5"/>
        <v>3</v>
      </c>
      <c r="DZ9" s="36"/>
      <c r="EA9">
        <v>3</v>
      </c>
      <c r="EC9" s="140">
        <v>9</v>
      </c>
      <c r="ED9" s="277">
        <v>0.47415551986002802</v>
      </c>
      <c r="EE9" s="277">
        <v>0.63902890642619703</v>
      </c>
      <c r="EF9" s="277">
        <v>-0.29841465935084999</v>
      </c>
      <c r="EG9" s="277">
        <v>-0.114799272779707</v>
      </c>
      <c r="EM9" s="277">
        <v>0.64389711087131096</v>
      </c>
      <c r="EO9" s="276">
        <v>3.35507088341465E-2</v>
      </c>
      <c r="EU9" s="17">
        <v>5</v>
      </c>
      <c r="EV9" s="17">
        <v>4</v>
      </c>
      <c r="EW9" s="35">
        <v>3</v>
      </c>
      <c r="EX9">
        <v>0</v>
      </c>
      <c r="EY9" s="35">
        <v>1</v>
      </c>
      <c r="EZ9" s="36">
        <v>0</v>
      </c>
      <c r="FB9" s="92" t="s">
        <v>49</v>
      </c>
      <c r="FC9" s="92">
        <v>20</v>
      </c>
      <c r="FK9" s="92" t="s">
        <v>49</v>
      </c>
      <c r="FL9" s="92">
        <v>20</v>
      </c>
      <c r="FT9" s="92" t="s">
        <v>49</v>
      </c>
      <c r="FU9" s="92">
        <v>20</v>
      </c>
      <c r="GC9" s="92" t="s">
        <v>49</v>
      </c>
      <c r="GD9" s="92">
        <v>20</v>
      </c>
      <c r="GM9" s="147">
        <v>1532</v>
      </c>
      <c r="GN9" t="s">
        <v>1981</v>
      </c>
      <c r="HC9" s="147">
        <v>1465</v>
      </c>
      <c r="HD9" t="s">
        <v>1981</v>
      </c>
    </row>
    <row r="10" spans="1:212" ht="16" thickBot="1" x14ac:dyDescent="0.25">
      <c r="A10" s="39" t="s">
        <v>64</v>
      </c>
      <c r="B10" s="40">
        <v>35</v>
      </c>
      <c r="C10" s="41" t="s">
        <v>64</v>
      </c>
      <c r="D10" s="40">
        <v>8</v>
      </c>
      <c r="E10" s="41" t="s">
        <v>64</v>
      </c>
      <c r="F10" s="40">
        <v>0</v>
      </c>
      <c r="G10" s="41" t="s">
        <v>64</v>
      </c>
      <c r="H10" s="40">
        <v>2000</v>
      </c>
      <c r="I10" s="41" t="s">
        <v>64</v>
      </c>
      <c r="J10" s="40">
        <v>8</v>
      </c>
      <c r="K10" s="41" t="s">
        <v>64</v>
      </c>
      <c r="L10" s="40">
        <v>1</v>
      </c>
      <c r="M10" s="41" t="s">
        <v>64</v>
      </c>
      <c r="N10" s="40">
        <v>5</v>
      </c>
      <c r="P10" s="35" t="s">
        <v>123</v>
      </c>
      <c r="Q10" s="36">
        <v>1</v>
      </c>
      <c r="S10" s="35" t="s">
        <v>124</v>
      </c>
      <c r="T10" s="36">
        <v>5</v>
      </c>
      <c r="V10" s="35"/>
      <c r="W10" s="36"/>
      <c r="Y10" s="35" t="s">
        <v>125</v>
      </c>
      <c r="Z10" s="36">
        <v>5</v>
      </c>
      <c r="AB10" s="35" t="s">
        <v>126</v>
      </c>
      <c r="AC10" s="36">
        <v>2</v>
      </c>
      <c r="BP10" s="111" t="s">
        <v>289</v>
      </c>
      <c r="BQ10" s="108" t="s">
        <v>280</v>
      </c>
      <c r="BR10" s="110" t="s">
        <v>288</v>
      </c>
      <c r="BS10" s="109" t="s">
        <v>291</v>
      </c>
      <c r="BT10" s="109">
        <v>0</v>
      </c>
      <c r="BU10" s="109">
        <v>0</v>
      </c>
      <c r="BW10" s="108">
        <v>2</v>
      </c>
      <c r="BY10" s="110"/>
      <c r="BZ10" s="109"/>
      <c r="CA10" s="109"/>
      <c r="CB10" s="109"/>
      <c r="CD10" s="112">
        <v>-1</v>
      </c>
      <c r="CE10" s="111"/>
      <c r="CF10" s="108"/>
      <c r="CH10" s="17"/>
      <c r="CI10" s="17"/>
      <c r="CQ10" s="37">
        <v>4</v>
      </c>
      <c r="CR10" s="38">
        <v>3</v>
      </c>
      <c r="CS10">
        <f t="shared" si="1"/>
        <v>1</v>
      </c>
      <c r="CT10">
        <f t="shared" si="1"/>
        <v>0</v>
      </c>
      <c r="CV10" t="s">
        <v>142</v>
      </c>
      <c r="CW10" s="36">
        <v>-1.8599093071599655</v>
      </c>
      <c r="CX10" t="s">
        <v>142</v>
      </c>
      <c r="CY10">
        <v>0.62649886597046711</v>
      </c>
      <c r="DA10" s="37">
        <v>4</v>
      </c>
      <c r="DB10" s="17">
        <v>1</v>
      </c>
      <c r="DC10" s="17">
        <v>4</v>
      </c>
      <c r="DD10" s="38">
        <v>3</v>
      </c>
      <c r="DE10" s="35">
        <f t="shared" si="2"/>
        <v>0</v>
      </c>
      <c r="DF10">
        <f t="shared" si="0"/>
        <v>-3</v>
      </c>
      <c r="DG10">
        <f t="shared" si="0"/>
        <v>0</v>
      </c>
      <c r="DH10" s="36">
        <f t="shared" si="0"/>
        <v>-1</v>
      </c>
      <c r="DJ10" s="35" t="s">
        <v>142</v>
      </c>
      <c r="DK10" s="36">
        <v>-0.24578949269838898</v>
      </c>
      <c r="DL10" t="s">
        <v>142</v>
      </c>
      <c r="DM10" s="36">
        <v>-0.44093906595512461</v>
      </c>
      <c r="DO10" s="258"/>
      <c r="DP10" s="108">
        <v>1</v>
      </c>
      <c r="DQ10" s="110"/>
      <c r="DR10" s="109"/>
      <c r="DS10" s="109"/>
      <c r="DT10" s="254"/>
      <c r="DU10" s="35"/>
      <c r="DV10">
        <f t="shared" si="8"/>
        <v>2</v>
      </c>
      <c r="DZ10" s="36"/>
      <c r="EA10">
        <v>2</v>
      </c>
      <c r="EC10" s="140">
        <v>10</v>
      </c>
      <c r="ED10" s="277">
        <v>0.76401898836481497</v>
      </c>
      <c r="EE10" s="277">
        <v>-0.38683060966041399</v>
      </c>
      <c r="EF10" s="277">
        <v>-1.6667580176577101E-2</v>
      </c>
      <c r="EG10" s="277">
        <v>0.58327659797133902</v>
      </c>
      <c r="EM10" s="277">
        <v>0.91945649127303097</v>
      </c>
      <c r="EO10" s="276">
        <v>-7.8877273366853601E-2</v>
      </c>
      <c r="EU10" s="17">
        <v>6</v>
      </c>
      <c r="EV10" s="17">
        <v>2</v>
      </c>
      <c r="EW10" s="35">
        <v>0</v>
      </c>
      <c r="EX10">
        <v>0</v>
      </c>
      <c r="EY10" s="35">
        <v>2</v>
      </c>
      <c r="EZ10" s="36">
        <v>-2</v>
      </c>
      <c r="GM10" s="147">
        <v>1299</v>
      </c>
      <c r="GN10" t="s">
        <v>1981</v>
      </c>
      <c r="HC10" s="147">
        <v>1198</v>
      </c>
      <c r="HD10" t="s">
        <v>1981</v>
      </c>
    </row>
    <row r="11" spans="1:212" ht="16" thickBot="1" x14ac:dyDescent="0.25">
      <c r="A11" s="39" t="s">
        <v>68</v>
      </c>
      <c r="B11" s="40">
        <v>8.8310159158085106</v>
      </c>
      <c r="C11" s="41" t="s">
        <v>68</v>
      </c>
      <c r="D11" s="40">
        <v>1.82381901225798</v>
      </c>
      <c r="E11" s="41" t="s">
        <v>68</v>
      </c>
      <c r="F11" s="40">
        <v>9.7022786254732907</v>
      </c>
      <c r="G11" s="41" t="s">
        <v>68</v>
      </c>
      <c r="H11" s="40">
        <v>2800.2031589656999</v>
      </c>
      <c r="I11" s="41" t="s">
        <v>68</v>
      </c>
      <c r="J11" s="40">
        <v>1.1383467544352801</v>
      </c>
      <c r="K11" s="41" t="s">
        <v>68</v>
      </c>
      <c r="L11" s="40">
        <v>0</v>
      </c>
      <c r="M11" s="41" t="s">
        <v>68</v>
      </c>
      <c r="N11" s="40">
        <v>2.26878126337746</v>
      </c>
      <c r="P11" s="35"/>
      <c r="Q11" s="36"/>
      <c r="S11" s="35" t="s">
        <v>76</v>
      </c>
      <c r="T11" s="36">
        <v>1</v>
      </c>
      <c r="V11" s="54" t="s">
        <v>127</v>
      </c>
      <c r="W11" s="50">
        <v>20</v>
      </c>
      <c r="Y11" s="35" t="s">
        <v>128</v>
      </c>
      <c r="Z11" s="36">
        <v>2</v>
      </c>
      <c r="AB11" s="35" t="s">
        <v>129</v>
      </c>
      <c r="AC11" s="36">
        <v>1</v>
      </c>
      <c r="AE11" s="31" t="s">
        <v>130</v>
      </c>
      <c r="AF11" s="34"/>
      <c r="AG11" s="34"/>
      <c r="AH11" s="33"/>
      <c r="AJ11" s="31" t="s">
        <v>131</v>
      </c>
      <c r="AK11" s="34"/>
      <c r="AL11" s="34"/>
      <c r="AM11" s="34"/>
      <c r="AN11" s="34"/>
      <c r="AO11" s="34"/>
      <c r="AP11" s="34"/>
      <c r="AQ11" s="34"/>
      <c r="AR11" s="33"/>
      <c r="AT11" s="31" t="s">
        <v>132</v>
      </c>
      <c r="AU11" s="34"/>
      <c r="AV11" s="34"/>
      <c r="AW11" s="33"/>
      <c r="AY11" s="31" t="s">
        <v>133</v>
      </c>
      <c r="AZ11" s="34"/>
      <c r="BA11" s="34"/>
      <c r="BB11" s="34"/>
      <c r="BC11" s="34"/>
      <c r="BD11" s="34"/>
      <c r="BE11" s="34"/>
      <c r="BF11" s="34"/>
      <c r="BG11" s="34"/>
      <c r="BH11" s="33"/>
      <c r="BP11" s="108" t="s">
        <v>297</v>
      </c>
      <c r="BQ11" s="111" t="s">
        <v>289</v>
      </c>
      <c r="BR11" s="110" t="s">
        <v>288</v>
      </c>
      <c r="BS11" s="109" t="s">
        <v>332</v>
      </c>
      <c r="BT11" s="109" t="s">
        <v>300</v>
      </c>
      <c r="BU11" s="109">
        <v>0</v>
      </c>
      <c r="BW11" s="108">
        <v>3</v>
      </c>
      <c r="BX11" s="111"/>
      <c r="BY11" s="110"/>
      <c r="BZ11" s="109"/>
      <c r="CA11" s="109"/>
      <c r="CB11" s="109"/>
      <c r="CD11" s="112">
        <v>-1</v>
      </c>
      <c r="CE11" s="17"/>
      <c r="CF11" s="17"/>
      <c r="CG11" s="114"/>
      <c r="CH11" s="109"/>
      <c r="CI11" s="109"/>
      <c r="CK11" s="30"/>
      <c r="CL11" s="30" t="s">
        <v>45</v>
      </c>
      <c r="CM11" s="30" t="s">
        <v>46</v>
      </c>
      <c r="CQ11" s="37">
        <v>5</v>
      </c>
      <c r="CR11" s="38">
        <v>5</v>
      </c>
      <c r="CS11">
        <f t="shared" si="1"/>
        <v>2</v>
      </c>
      <c r="CT11">
        <f t="shared" si="1"/>
        <v>2</v>
      </c>
      <c r="CV11" t="s">
        <v>72</v>
      </c>
      <c r="CW11" s="36">
        <v>3</v>
      </c>
      <c r="CX11" t="s">
        <v>72</v>
      </c>
      <c r="CY11">
        <v>3</v>
      </c>
      <c r="DA11" s="37">
        <v>5</v>
      </c>
      <c r="DB11" s="17">
        <v>4</v>
      </c>
      <c r="DC11" s="17">
        <v>4</v>
      </c>
      <c r="DD11" s="38">
        <v>4</v>
      </c>
      <c r="DE11" s="35">
        <f t="shared" si="2"/>
        <v>1</v>
      </c>
      <c r="DF11">
        <f t="shared" si="0"/>
        <v>0</v>
      </c>
      <c r="DG11">
        <f t="shared" si="0"/>
        <v>0</v>
      </c>
      <c r="DH11" s="36">
        <f t="shared" si="0"/>
        <v>0</v>
      </c>
      <c r="DJ11" s="35" t="s">
        <v>72</v>
      </c>
      <c r="DK11" s="36">
        <v>4</v>
      </c>
      <c r="DL11" t="s">
        <v>72</v>
      </c>
      <c r="DM11" s="36">
        <v>6</v>
      </c>
      <c r="DO11" s="256">
        <v>1</v>
      </c>
      <c r="DP11" s="111"/>
      <c r="DQ11" s="110"/>
      <c r="DR11" s="109"/>
      <c r="DS11" s="109"/>
      <c r="DT11" s="254"/>
      <c r="DU11" s="35">
        <f t="shared" si="5"/>
        <v>3</v>
      </c>
      <c r="DZ11" s="36"/>
      <c r="EA11">
        <v>3</v>
      </c>
      <c r="EC11" s="140">
        <v>11</v>
      </c>
      <c r="ED11" s="277">
        <v>9.0495214483407808E-3</v>
      </c>
      <c r="EE11" s="277">
        <v>0.71857627348155695</v>
      </c>
      <c r="EF11" s="277">
        <v>-0.58467735351753103</v>
      </c>
      <c r="EG11" s="277">
        <v>-0.116155573026394</v>
      </c>
      <c r="EI11" s="204" t="s">
        <v>1969</v>
      </c>
      <c r="EM11" s="277">
        <v>0.47415551986002802</v>
      </c>
      <c r="EO11" s="276">
        <v>-0.29841465935084999</v>
      </c>
      <c r="EU11" s="17">
        <v>6</v>
      </c>
      <c r="EV11" s="17">
        <v>3</v>
      </c>
      <c r="EW11" s="35">
        <v>1</v>
      </c>
      <c r="EX11">
        <v>0</v>
      </c>
      <c r="EY11" s="35">
        <v>2</v>
      </c>
      <c r="EZ11" s="36">
        <v>-1</v>
      </c>
      <c r="FB11" t="s">
        <v>1867</v>
      </c>
      <c r="FK11" t="s">
        <v>1867</v>
      </c>
      <c r="FT11" t="s">
        <v>1867</v>
      </c>
      <c r="GC11" t="s">
        <v>1867</v>
      </c>
      <c r="GM11" s="147">
        <v>3230</v>
      </c>
      <c r="GN11" t="s">
        <v>1981</v>
      </c>
      <c r="HC11" s="147">
        <v>1167</v>
      </c>
      <c r="HD11" t="s">
        <v>1981</v>
      </c>
    </row>
    <row r="12" spans="1:212" x14ac:dyDescent="0.2">
      <c r="A12" s="39" t="s">
        <v>134</v>
      </c>
      <c r="B12" s="40">
        <v>77.986842105263193</v>
      </c>
      <c r="C12" s="41" t="s">
        <v>134</v>
      </c>
      <c r="D12" s="40">
        <v>3.3263157894736901</v>
      </c>
      <c r="E12" s="41" t="s">
        <v>134</v>
      </c>
      <c r="F12" s="40">
        <v>94.134210526315798</v>
      </c>
      <c r="G12" s="41" t="s">
        <v>134</v>
      </c>
      <c r="H12" s="40">
        <v>7841137.7314814804</v>
      </c>
      <c r="I12" s="41" t="s">
        <v>134</v>
      </c>
      <c r="J12" s="40">
        <v>1.2958333333333301</v>
      </c>
      <c r="K12" s="41" t="s">
        <v>134</v>
      </c>
      <c r="L12" s="40">
        <v>0</v>
      </c>
      <c r="M12" s="41" t="s">
        <v>134</v>
      </c>
      <c r="N12" s="40">
        <v>5.1473684210526303</v>
      </c>
      <c r="P12" s="48" t="s">
        <v>135</v>
      </c>
      <c r="Q12" s="50">
        <v>20</v>
      </c>
      <c r="S12" s="35" t="s">
        <v>136</v>
      </c>
      <c r="T12" s="36">
        <v>1</v>
      </c>
      <c r="Y12" s="35" t="s">
        <v>137</v>
      </c>
      <c r="Z12" s="36">
        <v>1</v>
      </c>
      <c r="AB12" s="35"/>
      <c r="AC12" s="36"/>
      <c r="AE12" s="37"/>
      <c r="AF12" s="17" t="s">
        <v>96</v>
      </c>
      <c r="AG12" s="17" t="s">
        <v>97</v>
      </c>
      <c r="AH12" s="38" t="s">
        <v>98</v>
      </c>
      <c r="AJ12" s="35"/>
      <c r="AR12" s="36"/>
      <c r="AT12" s="35"/>
      <c r="AW12" s="36"/>
      <c r="AY12" s="35"/>
      <c r="BH12" s="36"/>
      <c r="BP12" s="17" t="s">
        <v>291</v>
      </c>
      <c r="BQ12" s="108" t="s">
        <v>280</v>
      </c>
      <c r="BR12" s="17" t="s">
        <v>337</v>
      </c>
      <c r="BS12" s="112" t="s">
        <v>290</v>
      </c>
      <c r="BT12" s="111" t="s">
        <v>289</v>
      </c>
      <c r="BU12" s="17">
        <v>0</v>
      </c>
      <c r="BW12" s="108">
        <v>2</v>
      </c>
      <c r="BY12" s="17"/>
      <c r="BZ12" s="112"/>
      <c r="CA12" s="111"/>
      <c r="CB12" s="17"/>
      <c r="CD12" s="112">
        <v>-1</v>
      </c>
      <c r="CE12" s="17"/>
      <c r="CG12" s="17"/>
      <c r="CH12" s="108"/>
      <c r="CI12" s="72"/>
      <c r="CK12" t="s">
        <v>47</v>
      </c>
      <c r="CL12">
        <v>2.2777777777777777</v>
      </c>
      <c r="CM12">
        <v>-1</v>
      </c>
      <c r="CQ12" s="37">
        <v>3</v>
      </c>
      <c r="CR12" s="38"/>
      <c r="CS12">
        <f t="shared" si="1"/>
        <v>0</v>
      </c>
      <c r="CV12" t="s">
        <v>73</v>
      </c>
      <c r="CW12" s="36">
        <v>2</v>
      </c>
      <c r="CX12" t="s">
        <v>73</v>
      </c>
      <c r="CY12">
        <v>2</v>
      </c>
      <c r="DA12" s="37">
        <v>4</v>
      </c>
      <c r="DB12" s="17">
        <v>1</v>
      </c>
      <c r="DC12" s="17">
        <v>1</v>
      </c>
      <c r="DD12" s="38">
        <v>4</v>
      </c>
      <c r="DE12" s="35">
        <f t="shared" si="2"/>
        <v>0</v>
      </c>
      <c r="DF12">
        <f t="shared" si="0"/>
        <v>-3</v>
      </c>
      <c r="DG12">
        <f t="shared" si="0"/>
        <v>-3</v>
      </c>
      <c r="DH12" s="36">
        <f t="shared" si="0"/>
        <v>0</v>
      </c>
      <c r="DJ12" s="35" t="s">
        <v>73</v>
      </c>
      <c r="DK12" s="36">
        <v>-1</v>
      </c>
      <c r="DL12" t="s">
        <v>73</v>
      </c>
      <c r="DM12" s="36">
        <v>-3</v>
      </c>
      <c r="DO12" s="37"/>
      <c r="DP12" s="108">
        <v>1</v>
      </c>
      <c r="DQ12" s="17"/>
      <c r="DR12" s="112"/>
      <c r="DS12" s="111"/>
      <c r="DT12" s="38"/>
      <c r="DU12" s="35"/>
      <c r="DV12">
        <f t="shared" si="8"/>
        <v>2</v>
      </c>
      <c r="DZ12" s="36"/>
      <c r="EA12">
        <v>2</v>
      </c>
      <c r="EC12" s="140">
        <v>12</v>
      </c>
      <c r="ED12" s="277">
        <v>0.86208958400464397</v>
      </c>
      <c r="EE12" s="277">
        <v>0.37851804943246398</v>
      </c>
      <c r="EF12" s="277">
        <v>-0.460218208464579</v>
      </c>
      <c r="EG12" s="277">
        <v>0.42066447137221602</v>
      </c>
      <c r="EI12" s="273" t="s">
        <v>47</v>
      </c>
      <c r="EJ12" s="274">
        <f>AVERAGE(EF3:EG19)</f>
        <v>-4.0775390474992589E-2</v>
      </c>
      <c r="EM12" s="277">
        <v>0.76401898836481497</v>
      </c>
      <c r="EO12" s="276">
        <v>-1.6667580176577101E-2</v>
      </c>
      <c r="EU12" s="17">
        <v>6</v>
      </c>
      <c r="EV12" s="17">
        <v>1</v>
      </c>
      <c r="EW12" s="35">
        <v>0</v>
      </c>
      <c r="EX12">
        <v>-3</v>
      </c>
      <c r="EY12" s="35">
        <v>2</v>
      </c>
      <c r="EZ12" s="36">
        <v>-3</v>
      </c>
      <c r="FB12" s="30"/>
      <c r="FC12" s="30" t="s">
        <v>194</v>
      </c>
      <c r="FD12" s="30" t="s">
        <v>1871</v>
      </c>
      <c r="FE12" s="30" t="s">
        <v>1872</v>
      </c>
      <c r="FF12" s="30" t="s">
        <v>195</v>
      </c>
      <c r="FG12" s="30" t="s">
        <v>1873</v>
      </c>
      <c r="FK12" s="30"/>
      <c r="FL12" s="30" t="s">
        <v>194</v>
      </c>
      <c r="FM12" s="30" t="s">
        <v>1871</v>
      </c>
      <c r="FN12" s="30" t="s">
        <v>1872</v>
      </c>
      <c r="FO12" s="30" t="s">
        <v>195</v>
      </c>
      <c r="FP12" s="30" t="s">
        <v>1873</v>
      </c>
      <c r="FT12" s="30"/>
      <c r="FU12" s="30" t="s">
        <v>194</v>
      </c>
      <c r="FV12" s="30" t="s">
        <v>1871</v>
      </c>
      <c r="FW12" s="30" t="s">
        <v>1872</v>
      </c>
      <c r="FX12" s="30" t="s">
        <v>195</v>
      </c>
      <c r="FY12" s="30" t="s">
        <v>1873</v>
      </c>
      <c r="GC12" s="30"/>
      <c r="GD12" s="30" t="s">
        <v>194</v>
      </c>
      <c r="GE12" s="30" t="s">
        <v>1871</v>
      </c>
      <c r="GF12" s="30" t="s">
        <v>1872</v>
      </c>
      <c r="GG12" s="30" t="s">
        <v>195</v>
      </c>
      <c r="GH12" s="30" t="s">
        <v>1873</v>
      </c>
      <c r="GM12" s="147">
        <v>2131</v>
      </c>
      <c r="GN12" t="s">
        <v>1981</v>
      </c>
      <c r="HC12" s="147">
        <v>4030</v>
      </c>
      <c r="HD12" t="s">
        <v>1981</v>
      </c>
    </row>
    <row r="13" spans="1:212" x14ac:dyDescent="0.2">
      <c r="A13" s="39" t="s">
        <v>69</v>
      </c>
      <c r="B13" s="40">
        <v>-1.2716017299792901</v>
      </c>
      <c r="C13" s="41" t="s">
        <v>69</v>
      </c>
      <c r="D13" s="40">
        <v>-1.17790795215699</v>
      </c>
      <c r="E13" s="41" t="s">
        <v>69</v>
      </c>
      <c r="F13" s="40">
        <v>-0.96723954602268203</v>
      </c>
      <c r="G13" s="41" t="s">
        <v>69</v>
      </c>
      <c r="H13" s="40">
        <v>0.55136472972345096</v>
      </c>
      <c r="I13" s="41" t="s">
        <v>69</v>
      </c>
      <c r="J13" s="40">
        <v>3.92145483366625</v>
      </c>
      <c r="K13" s="41" t="s">
        <v>69</v>
      </c>
      <c r="L13" s="40" t="e">
        <f>#DIV/0!</f>
        <v>#DIV/0!</v>
      </c>
      <c r="M13" s="41" t="s">
        <v>69</v>
      </c>
      <c r="N13" s="40">
        <v>-0.75854040915047505</v>
      </c>
      <c r="S13" s="35" t="s">
        <v>138</v>
      </c>
      <c r="T13" s="36">
        <v>1</v>
      </c>
      <c r="Y13" s="35" t="s">
        <v>139</v>
      </c>
      <c r="Z13" s="36">
        <v>1</v>
      </c>
      <c r="AB13" s="48"/>
      <c r="AC13" s="50">
        <v>20</v>
      </c>
      <c r="AE13" s="35" t="s">
        <v>104</v>
      </c>
      <c r="AF13">
        <v>15</v>
      </c>
      <c r="AG13">
        <f>AF13/20</f>
        <v>0.75</v>
      </c>
      <c r="AH13" s="36">
        <f>AG13*100</f>
        <v>75</v>
      </c>
      <c r="AJ13" s="43" t="s">
        <v>105</v>
      </c>
      <c r="AK13" s="26">
        <v>0</v>
      </c>
      <c r="AL13" s="26">
        <v>1</v>
      </c>
      <c r="AM13" s="26">
        <v>2</v>
      </c>
      <c r="AN13" s="26">
        <v>3</v>
      </c>
      <c r="AO13" s="26">
        <v>4</v>
      </c>
      <c r="AP13" s="26">
        <v>5</v>
      </c>
      <c r="AQ13" s="26">
        <v>6</v>
      </c>
      <c r="AR13" s="55" t="s">
        <v>140</v>
      </c>
      <c r="AT13" s="45" t="s">
        <v>105</v>
      </c>
      <c r="AU13" s="17" t="s">
        <v>106</v>
      </c>
      <c r="AV13" s="46" t="s">
        <v>107</v>
      </c>
      <c r="AW13" s="38" t="s">
        <v>108</v>
      </c>
      <c r="AY13" s="56" t="s">
        <v>141</v>
      </c>
      <c r="AZ13" s="26">
        <v>0</v>
      </c>
      <c r="BA13" s="26">
        <v>1</v>
      </c>
      <c r="BB13" s="26">
        <v>2</v>
      </c>
      <c r="BC13" s="26">
        <v>3</v>
      </c>
      <c r="BD13" s="26">
        <v>4</v>
      </c>
      <c r="BE13" s="26">
        <v>5</v>
      </c>
      <c r="BF13" s="26">
        <v>6</v>
      </c>
      <c r="BG13" s="26">
        <v>7</v>
      </c>
      <c r="BH13" s="57" t="s">
        <v>135</v>
      </c>
      <c r="BP13" s="108" t="s">
        <v>297</v>
      </c>
      <c r="BQ13" s="17" t="s">
        <v>291</v>
      </c>
      <c r="BR13" s="17" t="s">
        <v>342</v>
      </c>
      <c r="BS13" s="115" t="s">
        <v>289</v>
      </c>
      <c r="BT13" s="109">
        <v>0</v>
      </c>
      <c r="BU13" s="109">
        <v>0</v>
      </c>
      <c r="BW13" s="108">
        <v>3</v>
      </c>
      <c r="BX13" s="17"/>
      <c r="BY13" s="17"/>
      <c r="BZ13" s="115"/>
      <c r="CA13" s="109"/>
      <c r="CB13" s="109"/>
      <c r="CD13" s="112">
        <v>-1</v>
      </c>
      <c r="CE13" s="108"/>
      <c r="CF13" s="111"/>
      <c r="CG13" s="109"/>
      <c r="CH13" s="109"/>
      <c r="CI13" s="109"/>
      <c r="CK13" t="s">
        <v>48</v>
      </c>
      <c r="CL13">
        <v>1.5065359477124185</v>
      </c>
      <c r="CM13">
        <v>1.1428571428571428</v>
      </c>
      <c r="CQ13" s="37">
        <v>5</v>
      </c>
      <c r="CR13" s="38"/>
      <c r="CS13">
        <f t="shared" si="1"/>
        <v>2</v>
      </c>
      <c r="CV13" t="s">
        <v>74</v>
      </c>
      <c r="CW13" s="36">
        <v>5</v>
      </c>
      <c r="CX13" t="s">
        <v>74</v>
      </c>
      <c r="CY13">
        <v>5</v>
      </c>
      <c r="DA13" s="37">
        <v>6</v>
      </c>
      <c r="DB13" s="17">
        <v>6</v>
      </c>
      <c r="DC13" s="17">
        <v>4</v>
      </c>
      <c r="DD13" s="38">
        <v>4</v>
      </c>
      <c r="DE13" s="35">
        <f t="shared" si="2"/>
        <v>2</v>
      </c>
      <c r="DF13">
        <f t="shared" si="0"/>
        <v>2</v>
      </c>
      <c r="DG13">
        <f t="shared" si="0"/>
        <v>0</v>
      </c>
      <c r="DH13" s="36">
        <f t="shared" si="0"/>
        <v>0</v>
      </c>
      <c r="DJ13" s="35" t="s">
        <v>74</v>
      </c>
      <c r="DK13" s="36">
        <v>3</v>
      </c>
      <c r="DL13" t="s">
        <v>74</v>
      </c>
      <c r="DM13" s="36">
        <v>3</v>
      </c>
      <c r="DO13" s="256">
        <v>1</v>
      </c>
      <c r="DP13" s="17"/>
      <c r="DQ13" s="17"/>
      <c r="DR13" s="115"/>
      <c r="DS13" s="109"/>
      <c r="DT13" s="254"/>
      <c r="DU13" s="35">
        <f t="shared" si="5"/>
        <v>3</v>
      </c>
      <c r="DZ13" s="36"/>
      <c r="EA13">
        <v>3</v>
      </c>
      <c r="EC13" s="140">
        <v>13</v>
      </c>
      <c r="ED13" s="277">
        <v>0.48605597854475702</v>
      </c>
      <c r="EE13" s="277">
        <v>0.33852449629408798</v>
      </c>
      <c r="EF13" s="277">
        <v>-0.16584590636426799</v>
      </c>
      <c r="EG13" s="277">
        <v>-0.110446852939146</v>
      </c>
      <c r="EI13" s="35" t="s">
        <v>1910</v>
      </c>
      <c r="EJ13" s="36">
        <f>STDEV(EF3:EG19)</f>
        <v>0.30134011576136882</v>
      </c>
      <c r="EM13" s="277">
        <v>9.0495214483407808E-3</v>
      </c>
      <c r="EO13" s="276">
        <v>-0.58467735351753103</v>
      </c>
      <c r="EU13" s="17">
        <v>7</v>
      </c>
      <c r="EV13" s="17">
        <v>1</v>
      </c>
      <c r="EW13" s="35">
        <v>2</v>
      </c>
      <c r="EX13">
        <v>0</v>
      </c>
      <c r="EY13" s="35">
        <v>3</v>
      </c>
      <c r="EZ13" s="36">
        <v>-3</v>
      </c>
      <c r="FB13" t="s">
        <v>1868</v>
      </c>
      <c r="FC13">
        <v>1</v>
      </c>
      <c r="FD13">
        <v>0.14676549865228949</v>
      </c>
      <c r="FE13">
        <v>0.14676549865228949</v>
      </c>
      <c r="FF13">
        <v>9.1718135878718826E-2</v>
      </c>
      <c r="FG13">
        <v>0.76547622651884972</v>
      </c>
      <c r="FK13" t="s">
        <v>1868</v>
      </c>
      <c r="FL13">
        <v>1</v>
      </c>
      <c r="FM13">
        <v>1.5201149425287248</v>
      </c>
      <c r="FN13">
        <v>1.5201149425287248</v>
      </c>
      <c r="FO13">
        <v>0.99752765672141397</v>
      </c>
      <c r="FP13">
        <v>0.3311476471622864</v>
      </c>
      <c r="FT13" t="s">
        <v>1868</v>
      </c>
      <c r="FU13">
        <v>1</v>
      </c>
      <c r="FV13">
        <v>3.1137466307277677</v>
      </c>
      <c r="FW13">
        <v>3.1137466307277677</v>
      </c>
      <c r="FX13">
        <v>1.5531520764864082</v>
      </c>
      <c r="FY13">
        <v>0.22864703551640583</v>
      </c>
      <c r="GC13" t="s">
        <v>1868</v>
      </c>
      <c r="GD13">
        <v>1</v>
      </c>
      <c r="GE13">
        <v>0.73563218390803797</v>
      </c>
      <c r="GF13">
        <v>0.73563218390803797</v>
      </c>
      <c r="GG13">
        <v>0.34425053789146165</v>
      </c>
      <c r="GH13">
        <v>0.56467280750643789</v>
      </c>
      <c r="GM13" s="147">
        <v>2298</v>
      </c>
      <c r="GN13" t="s">
        <v>1981</v>
      </c>
      <c r="HC13" s="147">
        <v>1632</v>
      </c>
      <c r="HD13" t="s">
        <v>1981</v>
      </c>
    </row>
    <row r="14" spans="1:212" x14ac:dyDescent="0.2">
      <c r="A14" s="39" t="s">
        <v>142</v>
      </c>
      <c r="B14" s="40">
        <v>0.27737746109707001</v>
      </c>
      <c r="C14" s="41" t="s">
        <v>142</v>
      </c>
      <c r="D14" s="40">
        <v>-0.42337090113904002</v>
      </c>
      <c r="E14" s="41" t="s">
        <v>142</v>
      </c>
      <c r="F14" s="40">
        <v>0.60571718697921395</v>
      </c>
      <c r="G14" s="41" t="s">
        <v>142</v>
      </c>
      <c r="H14" s="40">
        <v>1.1093088559497299</v>
      </c>
      <c r="I14" s="41" t="s">
        <v>142</v>
      </c>
      <c r="J14" s="40">
        <v>-1.9477997067828099</v>
      </c>
      <c r="K14" s="41" t="s">
        <v>142</v>
      </c>
      <c r="L14" s="40" t="e">
        <f>#DIV/0!</f>
        <v>#DIV/0!</v>
      </c>
      <c r="M14" s="41" t="s">
        <v>142</v>
      </c>
      <c r="N14" s="40">
        <v>0.55403624346176805</v>
      </c>
      <c r="S14" s="35" t="s">
        <v>143</v>
      </c>
      <c r="T14" s="36">
        <v>1</v>
      </c>
      <c r="Y14" s="35" t="s">
        <v>144</v>
      </c>
      <c r="Z14" s="36">
        <v>1</v>
      </c>
      <c r="AE14" s="48" t="s">
        <v>115</v>
      </c>
      <c r="AF14" s="49">
        <v>5</v>
      </c>
      <c r="AG14" s="49">
        <f>AF14/20</f>
        <v>0.25</v>
      </c>
      <c r="AH14" s="50">
        <f>AG14*100</f>
        <v>25</v>
      </c>
      <c r="AJ14" s="48" t="s">
        <v>116</v>
      </c>
      <c r="AK14" s="49">
        <v>6</v>
      </c>
      <c r="AL14" s="49">
        <v>1</v>
      </c>
      <c r="AM14" s="49">
        <v>3</v>
      </c>
      <c r="AN14" s="49">
        <v>2</v>
      </c>
      <c r="AO14" s="49">
        <v>3</v>
      </c>
      <c r="AP14" s="49">
        <v>0</v>
      </c>
      <c r="AQ14" s="49">
        <v>1</v>
      </c>
      <c r="AR14" s="50">
        <v>4</v>
      </c>
      <c r="AT14" s="51" t="s">
        <v>116</v>
      </c>
      <c r="AU14" s="52">
        <f>SUM(AK14:AM14)/20</f>
        <v>0.5</v>
      </c>
      <c r="AV14" s="52">
        <f>SUM(AN14:AP14)/20</f>
        <v>0.25</v>
      </c>
      <c r="AW14" s="53">
        <f>SUM(AP14:AR14)/20</f>
        <v>0.25</v>
      </c>
      <c r="AY14" s="47" t="s">
        <v>116</v>
      </c>
      <c r="AZ14">
        <v>5</v>
      </c>
      <c r="BA14">
        <v>1</v>
      </c>
      <c r="BB14">
        <v>0</v>
      </c>
      <c r="BC14">
        <v>0</v>
      </c>
      <c r="BD14">
        <v>0</v>
      </c>
      <c r="BE14">
        <v>4</v>
      </c>
      <c r="BF14">
        <v>1</v>
      </c>
      <c r="BG14">
        <v>9</v>
      </c>
      <c r="BH14" s="58">
        <f>SUM(AZ14:BG14)</f>
        <v>20</v>
      </c>
      <c r="BP14" s="108" t="s">
        <v>297</v>
      </c>
      <c r="BQ14" s="17" t="s">
        <v>347</v>
      </c>
      <c r="BR14" s="110" t="s">
        <v>288</v>
      </c>
      <c r="BS14" s="109" t="s">
        <v>281</v>
      </c>
      <c r="BT14" s="109" t="s">
        <v>348</v>
      </c>
      <c r="BU14" s="109" t="s">
        <v>349</v>
      </c>
      <c r="BW14" s="108">
        <v>3</v>
      </c>
      <c r="BX14" s="17"/>
      <c r="BY14" s="110"/>
      <c r="BZ14" s="109"/>
      <c r="CA14" s="109"/>
      <c r="CB14" s="109"/>
      <c r="CD14" s="112">
        <v>-1</v>
      </c>
      <c r="CE14" s="108"/>
      <c r="CF14" s="17"/>
      <c r="CG14" s="109"/>
      <c r="CH14" s="109"/>
      <c r="CI14" s="109"/>
      <c r="CK14" t="s">
        <v>49</v>
      </c>
      <c r="CL14">
        <v>18</v>
      </c>
      <c r="CM14">
        <v>8</v>
      </c>
      <c r="CQ14" s="37">
        <v>4</v>
      </c>
      <c r="CR14" s="38">
        <v>3</v>
      </c>
      <c r="CS14">
        <f t="shared" si="1"/>
        <v>1</v>
      </c>
      <c r="CT14">
        <f t="shared" si="1"/>
        <v>0</v>
      </c>
      <c r="CV14" t="s">
        <v>75</v>
      </c>
      <c r="CW14" s="36">
        <v>90</v>
      </c>
      <c r="CX14" t="s">
        <v>75</v>
      </c>
      <c r="CY14">
        <v>55</v>
      </c>
      <c r="DA14" s="37">
        <v>4</v>
      </c>
      <c r="DB14" s="17">
        <v>1</v>
      </c>
      <c r="DC14" s="17">
        <v>4</v>
      </c>
      <c r="DD14" s="38">
        <v>1</v>
      </c>
      <c r="DE14" s="35">
        <f t="shared" si="2"/>
        <v>0</v>
      </c>
      <c r="DF14">
        <f t="shared" si="0"/>
        <v>-3</v>
      </c>
      <c r="DG14">
        <f t="shared" si="0"/>
        <v>0</v>
      </c>
      <c r="DH14" s="36">
        <f t="shared" si="0"/>
        <v>-3</v>
      </c>
      <c r="DJ14" s="35" t="s">
        <v>75</v>
      </c>
      <c r="DK14" s="36">
        <v>29</v>
      </c>
      <c r="DL14" t="s">
        <v>75</v>
      </c>
      <c r="DM14" s="36">
        <v>-1</v>
      </c>
      <c r="DO14" s="256">
        <v>1</v>
      </c>
      <c r="DP14" s="17"/>
      <c r="DQ14" s="110"/>
      <c r="DR14" s="109"/>
      <c r="DS14" s="109"/>
      <c r="DT14" s="254"/>
      <c r="DU14" s="35">
        <f t="shared" si="5"/>
        <v>3</v>
      </c>
      <c r="DZ14" s="36"/>
      <c r="EA14">
        <v>3</v>
      </c>
      <c r="EC14" s="140">
        <v>14</v>
      </c>
      <c r="ED14" s="277">
        <v>0.74810987109785998</v>
      </c>
      <c r="EE14" s="277">
        <v>0.31585500514137299</v>
      </c>
      <c r="EF14" s="277">
        <v>-0.28830387327405399</v>
      </c>
      <c r="EG14" s="277">
        <v>8.99168208877546E-2</v>
      </c>
      <c r="EI14" s="48" t="s">
        <v>65</v>
      </c>
      <c r="EJ14" s="275">
        <f>MEDIAN(EF3:EG19)</f>
        <v>-5.0772312799798297E-2</v>
      </c>
      <c r="EM14" s="277">
        <v>0.86208958400464397</v>
      </c>
      <c r="EO14" s="276">
        <v>-0.460218208464579</v>
      </c>
      <c r="EU14" s="17">
        <v>5</v>
      </c>
      <c r="EV14" s="17">
        <v>3</v>
      </c>
      <c r="EW14" s="35">
        <v>0</v>
      </c>
      <c r="EX14">
        <v>0</v>
      </c>
      <c r="EY14" s="35">
        <v>1</v>
      </c>
      <c r="EZ14" s="36">
        <v>-1</v>
      </c>
      <c r="FB14" t="s">
        <v>1869</v>
      </c>
      <c r="FC14">
        <v>18</v>
      </c>
      <c r="FD14">
        <v>28.803234501347706</v>
      </c>
      <c r="FE14">
        <v>1.600179694519317</v>
      </c>
      <c r="FK14" t="s">
        <v>1869</v>
      </c>
      <c r="FL14">
        <v>18</v>
      </c>
      <c r="FM14">
        <v>27.429885057471271</v>
      </c>
      <c r="FN14">
        <v>1.5238825031928485</v>
      </c>
      <c r="FT14" t="s">
        <v>1869</v>
      </c>
      <c r="FU14">
        <v>18</v>
      </c>
      <c r="FV14">
        <v>36.086253369272235</v>
      </c>
      <c r="FW14">
        <v>2.0047918538484577</v>
      </c>
      <c r="GC14" t="s">
        <v>1869</v>
      </c>
      <c r="GD14">
        <v>18</v>
      </c>
      <c r="GE14">
        <v>38.464367816091965</v>
      </c>
      <c r="GF14">
        <v>2.1369093231162202</v>
      </c>
      <c r="GM14" s="147">
        <v>2563</v>
      </c>
      <c r="GN14" t="s">
        <v>1981</v>
      </c>
      <c r="HC14" s="147">
        <v>1731</v>
      </c>
      <c r="HD14" t="s">
        <v>1981</v>
      </c>
    </row>
    <row r="15" spans="1:212" ht="16" thickBot="1" x14ac:dyDescent="0.25">
      <c r="A15" s="39" t="s">
        <v>72</v>
      </c>
      <c r="B15" s="40">
        <v>27</v>
      </c>
      <c r="C15" s="41" t="s">
        <v>72</v>
      </c>
      <c r="D15" s="40">
        <v>5</v>
      </c>
      <c r="E15" s="41" t="s">
        <v>72</v>
      </c>
      <c r="F15" s="40">
        <v>28</v>
      </c>
      <c r="G15" s="41" t="s">
        <v>72</v>
      </c>
      <c r="H15" s="40">
        <v>9500</v>
      </c>
      <c r="I15" s="41" t="s">
        <v>72</v>
      </c>
      <c r="J15" s="40">
        <v>4</v>
      </c>
      <c r="K15" s="41" t="s">
        <v>72</v>
      </c>
      <c r="L15" s="40">
        <v>0</v>
      </c>
      <c r="M15" s="41" t="s">
        <v>72</v>
      </c>
      <c r="N15" s="40">
        <v>7</v>
      </c>
      <c r="S15" s="35" t="s">
        <v>145</v>
      </c>
      <c r="T15" s="36">
        <v>1</v>
      </c>
      <c r="Y15" s="35"/>
      <c r="Z15" s="36"/>
      <c r="AR15" s="59" t="s">
        <v>146</v>
      </c>
      <c r="AY15" s="51" t="s">
        <v>147</v>
      </c>
      <c r="AZ15" s="52">
        <f t="shared" ref="AZ15:BG15" si="9">AZ14/$BH$14</f>
        <v>0.25</v>
      </c>
      <c r="BA15" s="52">
        <f t="shared" si="9"/>
        <v>0.05</v>
      </c>
      <c r="BB15" s="52">
        <f t="shared" si="9"/>
        <v>0</v>
      </c>
      <c r="BC15" s="52">
        <f t="shared" si="9"/>
        <v>0</v>
      </c>
      <c r="BD15" s="52">
        <f t="shared" si="9"/>
        <v>0</v>
      </c>
      <c r="BE15" s="52">
        <f t="shared" si="9"/>
        <v>0.2</v>
      </c>
      <c r="BF15" s="52">
        <f t="shared" si="9"/>
        <v>0.05</v>
      </c>
      <c r="BG15" s="52">
        <f t="shared" si="9"/>
        <v>0.45</v>
      </c>
      <c r="BH15" s="60">
        <f>SUM(AZ15:BG15)</f>
        <v>1</v>
      </c>
      <c r="BP15" s="114" t="s">
        <v>288</v>
      </c>
      <c r="BQ15" s="115" t="s">
        <v>289</v>
      </c>
      <c r="BR15" s="109" t="s">
        <v>291</v>
      </c>
      <c r="BS15" s="112" t="s">
        <v>290</v>
      </c>
      <c r="BT15" s="17" t="s">
        <v>313</v>
      </c>
      <c r="BU15" s="17">
        <v>0</v>
      </c>
      <c r="BW15" s="108">
        <v>2</v>
      </c>
      <c r="BX15" s="115"/>
      <c r="BY15" s="109"/>
      <c r="BZ15" s="112"/>
      <c r="CA15" s="17"/>
      <c r="CB15" s="17"/>
      <c r="CD15" s="112">
        <v>-1</v>
      </c>
      <c r="CE15" s="17"/>
      <c r="CF15" s="17"/>
      <c r="CG15" s="109"/>
      <c r="CH15" s="109"/>
      <c r="CI15" s="115"/>
      <c r="CK15" t="s">
        <v>194</v>
      </c>
      <c r="CL15">
        <v>17</v>
      </c>
      <c r="CM15">
        <v>7</v>
      </c>
      <c r="CQ15" s="37">
        <v>5</v>
      </c>
      <c r="CR15" s="38">
        <v>3</v>
      </c>
      <c r="CS15">
        <f t="shared" si="1"/>
        <v>2</v>
      </c>
      <c r="CT15">
        <f t="shared" si="1"/>
        <v>0</v>
      </c>
      <c r="CV15" t="s">
        <v>76</v>
      </c>
      <c r="CW15" s="36">
        <v>20</v>
      </c>
      <c r="CX15" t="s">
        <v>76</v>
      </c>
      <c r="CY15">
        <v>17</v>
      </c>
      <c r="DA15" s="37">
        <v>6</v>
      </c>
      <c r="DB15" s="17">
        <v>5</v>
      </c>
      <c r="DC15" s="17">
        <v>5</v>
      </c>
      <c r="DD15" s="38">
        <v>4</v>
      </c>
      <c r="DE15" s="35">
        <f t="shared" si="2"/>
        <v>2</v>
      </c>
      <c r="DF15">
        <f t="shared" si="0"/>
        <v>1</v>
      </c>
      <c r="DG15">
        <f t="shared" si="0"/>
        <v>1</v>
      </c>
      <c r="DH15" s="36">
        <f t="shared" si="0"/>
        <v>0</v>
      </c>
      <c r="DJ15" s="35" t="s">
        <v>76</v>
      </c>
      <c r="DK15" s="36">
        <v>20</v>
      </c>
      <c r="DL15" t="s">
        <v>76</v>
      </c>
      <c r="DM15" s="36">
        <v>20</v>
      </c>
      <c r="DO15" s="259"/>
      <c r="DP15" s="115"/>
      <c r="DQ15" s="109"/>
      <c r="DR15" s="112"/>
      <c r="DS15" s="17"/>
      <c r="DT15" s="38"/>
      <c r="DU15" s="35"/>
      <c r="DZ15" s="36"/>
      <c r="EC15" s="140">
        <v>15</v>
      </c>
      <c r="ED15" s="277">
        <v>1.0779206096752301</v>
      </c>
      <c r="EE15" s="277">
        <v>-0.95638963627435403</v>
      </c>
      <c r="EF15" s="277">
        <v>0.61406166537428497</v>
      </c>
      <c r="EG15" s="277">
        <v>0.36388457157915999</v>
      </c>
      <c r="EM15" s="277">
        <v>0.48605597854475702</v>
      </c>
      <c r="EO15" s="276">
        <v>-0.16584590636426799</v>
      </c>
      <c r="EU15" s="17">
        <v>7</v>
      </c>
      <c r="EV15" s="17">
        <v>1</v>
      </c>
      <c r="EW15" s="35">
        <v>2</v>
      </c>
      <c r="EX15">
        <v>1</v>
      </c>
      <c r="EY15" s="35">
        <v>3</v>
      </c>
      <c r="EZ15" s="36">
        <v>-3</v>
      </c>
      <c r="FB15" s="92" t="s">
        <v>240</v>
      </c>
      <c r="FC15" s="92">
        <v>19</v>
      </c>
      <c r="FD15" s="92">
        <v>28.949999999999996</v>
      </c>
      <c r="FE15" s="92"/>
      <c r="FF15" s="92"/>
      <c r="FG15" s="92"/>
      <c r="FK15" s="92" t="s">
        <v>240</v>
      </c>
      <c r="FL15" s="92">
        <v>19</v>
      </c>
      <c r="FM15" s="92">
        <v>28.949999999999996</v>
      </c>
      <c r="FN15" s="92"/>
      <c r="FO15" s="92"/>
      <c r="FP15" s="92"/>
      <c r="FT15" s="92" t="s">
        <v>240</v>
      </c>
      <c r="FU15" s="92">
        <v>19</v>
      </c>
      <c r="FV15" s="92">
        <v>39.200000000000003</v>
      </c>
      <c r="FW15" s="92"/>
      <c r="FX15" s="92"/>
      <c r="FY15" s="92"/>
      <c r="GC15" s="92" t="s">
        <v>240</v>
      </c>
      <c r="GD15" s="92">
        <v>19</v>
      </c>
      <c r="GE15" s="92">
        <v>39.200000000000003</v>
      </c>
      <c r="GF15" s="92"/>
      <c r="GG15" s="92"/>
      <c r="GH15" s="92"/>
      <c r="GM15" s="147">
        <v>1799</v>
      </c>
      <c r="GN15" t="s">
        <v>1981</v>
      </c>
      <c r="HC15" s="147">
        <v>1632</v>
      </c>
      <c r="HD15" t="s">
        <v>1981</v>
      </c>
    </row>
    <row r="16" spans="1:212" ht="16" thickBot="1" x14ac:dyDescent="0.25">
      <c r="A16" s="39" t="s">
        <v>73</v>
      </c>
      <c r="B16" s="40">
        <v>22</v>
      </c>
      <c r="C16" s="41" t="s">
        <v>73</v>
      </c>
      <c r="D16" s="40">
        <v>4</v>
      </c>
      <c r="E16" s="41" t="s">
        <v>73</v>
      </c>
      <c r="F16" s="40">
        <v>0</v>
      </c>
      <c r="G16" s="41" t="s">
        <v>73</v>
      </c>
      <c r="H16" s="40">
        <v>500</v>
      </c>
      <c r="I16" s="41" t="s">
        <v>73</v>
      </c>
      <c r="J16" s="40">
        <v>4</v>
      </c>
      <c r="K16" s="41" t="s">
        <v>73</v>
      </c>
      <c r="L16" s="40">
        <v>1</v>
      </c>
      <c r="M16" s="41" t="s">
        <v>73</v>
      </c>
      <c r="N16" s="40">
        <v>3</v>
      </c>
      <c r="S16" s="35" t="s">
        <v>148</v>
      </c>
      <c r="T16" s="36">
        <v>1</v>
      </c>
      <c r="U16" s="31" t="s">
        <v>149</v>
      </c>
      <c r="V16" s="34"/>
      <c r="Y16" s="48" t="s">
        <v>135</v>
      </c>
      <c r="Z16" s="50">
        <v>20</v>
      </c>
      <c r="AJ16" t="s">
        <v>135</v>
      </c>
      <c r="AK16">
        <f>SUM(AK8:AR8)</f>
        <v>20</v>
      </c>
      <c r="AL16">
        <f>SUM(AK14:AR14)</f>
        <v>20</v>
      </c>
      <c r="AU16" s="61"/>
      <c r="BP16" s="108" t="s">
        <v>297</v>
      </c>
      <c r="BQ16" s="111" t="s">
        <v>289</v>
      </c>
      <c r="BR16" s="110" t="s">
        <v>288</v>
      </c>
      <c r="BS16" s="112" t="s">
        <v>290</v>
      </c>
      <c r="BT16" s="110" t="s">
        <v>358</v>
      </c>
      <c r="BU16" s="111" t="s">
        <v>289</v>
      </c>
      <c r="BW16" s="108">
        <v>3</v>
      </c>
      <c r="BX16" s="111"/>
      <c r="BY16" s="110"/>
      <c r="BZ16" s="112"/>
      <c r="CA16" s="110"/>
      <c r="CB16" s="111"/>
      <c r="CD16" s="112">
        <v>-3</v>
      </c>
      <c r="CE16" s="17"/>
      <c r="CF16" s="110"/>
      <c r="CH16" s="17"/>
      <c r="CI16" s="17"/>
      <c r="CK16" t="s">
        <v>195</v>
      </c>
      <c r="CL16">
        <v>1.3182189542483662</v>
      </c>
      <c r="CQ16" s="37">
        <v>5</v>
      </c>
      <c r="CR16" s="38">
        <v>3</v>
      </c>
      <c r="CS16">
        <f t="shared" si="1"/>
        <v>2</v>
      </c>
      <c r="CT16">
        <f t="shared" si="1"/>
        <v>0</v>
      </c>
      <c r="CV16" s="92" t="s">
        <v>158</v>
      </c>
      <c r="CW16" s="218">
        <v>0.38712756635559226</v>
      </c>
      <c r="CX16" s="92" t="s">
        <v>158</v>
      </c>
      <c r="CY16" s="92">
        <v>0.53089244705314087</v>
      </c>
      <c r="DA16" s="37">
        <v>4</v>
      </c>
      <c r="DB16" s="17">
        <v>6</v>
      </c>
      <c r="DC16" s="17">
        <v>1</v>
      </c>
      <c r="DD16" s="38">
        <v>4</v>
      </c>
      <c r="DE16" s="35">
        <f t="shared" si="2"/>
        <v>0</v>
      </c>
      <c r="DF16">
        <f t="shared" si="0"/>
        <v>2</v>
      </c>
      <c r="DG16">
        <f t="shared" si="0"/>
        <v>-3</v>
      </c>
      <c r="DH16" s="36">
        <f t="shared" si="0"/>
        <v>0</v>
      </c>
      <c r="DJ16" s="236" t="s">
        <v>158</v>
      </c>
      <c r="DK16" s="218">
        <v>0.57770577011459612</v>
      </c>
      <c r="DL16" s="92" t="s">
        <v>158</v>
      </c>
      <c r="DM16" s="218">
        <v>0.94186082448373887</v>
      </c>
      <c r="DO16" s="256">
        <v>1</v>
      </c>
      <c r="DP16" s="111"/>
      <c r="DQ16" s="110"/>
      <c r="DR16" s="112"/>
      <c r="DS16" s="110"/>
      <c r="DT16" s="260"/>
      <c r="DU16" s="35">
        <f t="shared" si="5"/>
        <v>3</v>
      </c>
      <c r="DZ16" s="36"/>
      <c r="EA16">
        <v>3</v>
      </c>
      <c r="EC16" s="140">
        <v>16</v>
      </c>
      <c r="ED16" s="277">
        <v>0.27515818411533</v>
      </c>
      <c r="EE16" s="277">
        <v>0.92809484069661197</v>
      </c>
      <c r="EF16" s="277">
        <v>9.5077205540906005E-3</v>
      </c>
      <c r="EG16" s="277">
        <v>-0.112307140357795</v>
      </c>
      <c r="EM16" s="277">
        <v>0.74810987109785998</v>
      </c>
      <c r="EO16" s="276">
        <v>-0.28830387327405399</v>
      </c>
      <c r="EU16" s="17">
        <v>4</v>
      </c>
      <c r="EV16" s="17">
        <v>1</v>
      </c>
      <c r="EW16" s="35">
        <v>0</v>
      </c>
      <c r="EX16">
        <v>-3</v>
      </c>
      <c r="EY16" s="35">
        <v>0</v>
      </c>
      <c r="EZ16" s="36">
        <v>-3</v>
      </c>
      <c r="GM16" s="147">
        <v>3099</v>
      </c>
      <c r="GN16" t="s">
        <v>1981</v>
      </c>
      <c r="HC16" s="147">
        <v>2064</v>
      </c>
      <c r="HD16" t="s">
        <v>1981</v>
      </c>
    </row>
    <row r="17" spans="1:216" ht="16" thickBot="1" x14ac:dyDescent="0.25">
      <c r="A17" s="39" t="s">
        <v>74</v>
      </c>
      <c r="B17" s="40">
        <v>49</v>
      </c>
      <c r="C17" s="41" t="s">
        <v>74</v>
      </c>
      <c r="D17" s="40">
        <v>9</v>
      </c>
      <c r="E17" s="41" t="s">
        <v>74</v>
      </c>
      <c r="F17" s="40">
        <v>28</v>
      </c>
      <c r="G17" s="41" t="s">
        <v>74</v>
      </c>
      <c r="H17" s="40">
        <v>10000</v>
      </c>
      <c r="I17" s="41" t="s">
        <v>74</v>
      </c>
      <c r="J17" s="40">
        <v>8</v>
      </c>
      <c r="K17" s="41" t="s">
        <v>74</v>
      </c>
      <c r="L17" s="40">
        <v>1</v>
      </c>
      <c r="M17" s="41" t="s">
        <v>74</v>
      </c>
      <c r="N17" s="40">
        <v>10</v>
      </c>
      <c r="P17" s="62" t="s">
        <v>150</v>
      </c>
      <c r="Q17" s="33"/>
      <c r="S17" s="35" t="s">
        <v>151</v>
      </c>
      <c r="T17" s="36">
        <v>1</v>
      </c>
      <c r="U17" t="s">
        <v>135</v>
      </c>
      <c r="V17">
        <v>18</v>
      </c>
      <c r="BP17" s="108" t="s">
        <v>297</v>
      </c>
      <c r="BQ17" s="111" t="s">
        <v>289</v>
      </c>
      <c r="BR17" s="110" t="s">
        <v>288</v>
      </c>
      <c r="BS17" s="109" t="s">
        <v>313</v>
      </c>
      <c r="BT17" s="109">
        <v>0</v>
      </c>
      <c r="BU17" s="109">
        <v>0</v>
      </c>
      <c r="BW17" s="108">
        <v>3</v>
      </c>
      <c r="BX17" s="111"/>
      <c r="BY17" s="110"/>
      <c r="BZ17" s="109"/>
      <c r="CA17" s="109"/>
      <c r="CB17" s="109"/>
      <c r="CD17" s="111"/>
      <c r="CE17" s="108"/>
      <c r="CF17" s="110"/>
      <c r="CG17" s="109"/>
      <c r="CH17" s="109"/>
      <c r="CI17" s="109"/>
      <c r="CK17" t="s">
        <v>196</v>
      </c>
      <c r="CL17">
        <v>0.37161674357188129</v>
      </c>
      <c r="CQ17" s="37">
        <v>5</v>
      </c>
      <c r="CR17" s="38">
        <v>4</v>
      </c>
      <c r="CS17">
        <f t="shared" si="1"/>
        <v>2</v>
      </c>
      <c r="CT17">
        <f t="shared" si="1"/>
        <v>1</v>
      </c>
      <c r="DA17" s="37">
        <v>7</v>
      </c>
      <c r="DB17" s="17">
        <v>7</v>
      </c>
      <c r="DC17" s="17">
        <v>5</v>
      </c>
      <c r="DD17" s="38">
        <v>1</v>
      </c>
      <c r="DE17" s="35">
        <f t="shared" si="2"/>
        <v>3</v>
      </c>
      <c r="DF17">
        <f t="shared" si="0"/>
        <v>3</v>
      </c>
      <c r="DG17">
        <f t="shared" si="0"/>
        <v>1</v>
      </c>
      <c r="DH17" s="36">
        <f t="shared" si="0"/>
        <v>-3</v>
      </c>
      <c r="DJ17" s="247" t="s">
        <v>20</v>
      </c>
      <c r="DK17" s="246"/>
      <c r="DL17" s="199" t="s">
        <v>21</v>
      </c>
      <c r="DM17" s="246"/>
      <c r="DO17" s="256">
        <v>1</v>
      </c>
      <c r="DP17" s="111"/>
      <c r="DQ17" s="110"/>
      <c r="DR17" s="109"/>
      <c r="DS17" s="109"/>
      <c r="DT17" s="254"/>
      <c r="DU17" s="35">
        <f t="shared" si="5"/>
        <v>3</v>
      </c>
      <c r="DZ17" s="36"/>
      <c r="EA17">
        <v>3</v>
      </c>
      <c r="EC17" s="140">
        <v>17</v>
      </c>
      <c r="ED17" s="277">
        <v>0.75977784203494403</v>
      </c>
      <c r="EE17" s="277">
        <v>-0.46084396555336599</v>
      </c>
      <c r="EF17" s="277">
        <v>-0.43060824010683602</v>
      </c>
      <c r="EG17" s="277">
        <v>-9.3458635651037097E-2</v>
      </c>
      <c r="EI17" s="272" t="s">
        <v>1972</v>
      </c>
      <c r="EJ17" s="272"/>
      <c r="EM17" s="277">
        <v>1.0779206096752301</v>
      </c>
      <c r="EO17" s="276">
        <v>0.61406166537428497</v>
      </c>
      <c r="EU17" s="17">
        <v>7</v>
      </c>
      <c r="EV17" s="17">
        <v>1</v>
      </c>
      <c r="EW17" s="35">
        <v>3</v>
      </c>
      <c r="EX17">
        <v>1</v>
      </c>
      <c r="EY17" s="35">
        <v>3</v>
      </c>
      <c r="EZ17" s="36">
        <v>-3</v>
      </c>
      <c r="FB17" s="30"/>
      <c r="FC17" s="30" t="s">
        <v>1874</v>
      </c>
      <c r="FD17" s="30" t="s">
        <v>63</v>
      </c>
      <c r="FE17" s="30" t="s">
        <v>201</v>
      </c>
      <c r="FF17" s="30" t="s">
        <v>1875</v>
      </c>
      <c r="FG17" s="30" t="s">
        <v>1876</v>
      </c>
      <c r="FH17" s="30" t="s">
        <v>1877</v>
      </c>
      <c r="FI17" s="30" t="s">
        <v>1878</v>
      </c>
      <c r="FJ17" s="30" t="s">
        <v>1879</v>
      </c>
      <c r="FK17" s="30"/>
      <c r="FL17" s="30" t="s">
        <v>1874</v>
      </c>
      <c r="FM17" s="30" t="s">
        <v>63</v>
      </c>
      <c r="FN17" s="30" t="s">
        <v>201</v>
      </c>
      <c r="FO17" s="30" t="s">
        <v>1875</v>
      </c>
      <c r="FP17" s="30" t="s">
        <v>1876</v>
      </c>
      <c r="FQ17" s="30" t="s">
        <v>1877</v>
      </c>
      <c r="FR17" s="30" t="s">
        <v>1878</v>
      </c>
      <c r="FS17" s="30" t="s">
        <v>1879</v>
      </c>
      <c r="FT17" s="30"/>
      <c r="FU17" s="30" t="s">
        <v>1874</v>
      </c>
      <c r="FV17" s="30" t="s">
        <v>63</v>
      </c>
      <c r="FW17" s="30" t="s">
        <v>201</v>
      </c>
      <c r="FX17" s="30" t="s">
        <v>1875</v>
      </c>
      <c r="FY17" s="30" t="s">
        <v>1876</v>
      </c>
      <c r="FZ17" s="30" t="s">
        <v>1877</v>
      </c>
      <c r="GA17" s="30" t="s">
        <v>1878</v>
      </c>
      <c r="GB17" s="30" t="s">
        <v>1879</v>
      </c>
      <c r="GC17" s="30"/>
      <c r="GD17" s="30" t="s">
        <v>1874</v>
      </c>
      <c r="GE17" s="30" t="s">
        <v>63</v>
      </c>
      <c r="GF17" s="30" t="s">
        <v>201</v>
      </c>
      <c r="GG17" s="30" t="s">
        <v>1875</v>
      </c>
      <c r="GH17" s="30" t="s">
        <v>1876</v>
      </c>
      <c r="GI17" s="30" t="s">
        <v>1877</v>
      </c>
      <c r="GJ17" s="30" t="s">
        <v>1878</v>
      </c>
      <c r="GK17" s="30" t="s">
        <v>1879</v>
      </c>
      <c r="GM17" s="147">
        <v>2231</v>
      </c>
      <c r="GN17" t="s">
        <v>1981</v>
      </c>
      <c r="HC17" s="147">
        <v>5029</v>
      </c>
      <c r="HD17" t="s">
        <v>1981</v>
      </c>
    </row>
    <row r="18" spans="1:216" ht="16" thickBot="1" x14ac:dyDescent="0.25">
      <c r="A18" s="39" t="s">
        <v>75</v>
      </c>
      <c r="B18" s="40">
        <v>675</v>
      </c>
      <c r="C18" s="41" t="s">
        <v>75</v>
      </c>
      <c r="D18" s="40">
        <v>136</v>
      </c>
      <c r="E18" s="41" t="s">
        <v>75</v>
      </c>
      <c r="F18" s="40">
        <v>197</v>
      </c>
      <c r="G18" s="41" t="s">
        <v>75</v>
      </c>
      <c r="H18" s="40">
        <v>60083.333333333299</v>
      </c>
      <c r="I18" s="41" t="s">
        <v>75</v>
      </c>
      <c r="J18" s="40">
        <v>117</v>
      </c>
      <c r="K18" s="41" t="s">
        <v>75</v>
      </c>
      <c r="L18" s="40">
        <v>20</v>
      </c>
      <c r="M18" s="41" t="s">
        <v>75</v>
      </c>
      <c r="N18" s="40">
        <v>122</v>
      </c>
      <c r="P18" s="63" t="s">
        <v>152</v>
      </c>
      <c r="Q18" s="36"/>
      <c r="S18" s="35" t="s">
        <v>153</v>
      </c>
      <c r="T18" s="36">
        <v>1</v>
      </c>
      <c r="U18" t="s">
        <v>154</v>
      </c>
      <c r="V18">
        <v>6</v>
      </c>
      <c r="BP18" s="110" t="s">
        <v>288</v>
      </c>
      <c r="BQ18" s="108" t="s">
        <v>280</v>
      </c>
      <c r="BR18" s="17" t="s">
        <v>291</v>
      </c>
      <c r="BS18" s="112" t="s">
        <v>290</v>
      </c>
      <c r="BT18" s="17" t="s">
        <v>300</v>
      </c>
      <c r="BU18" s="17" t="s">
        <v>332</v>
      </c>
      <c r="BW18" s="108">
        <v>3</v>
      </c>
      <c r="BY18" s="17"/>
      <c r="BZ18" s="112"/>
      <c r="CA18" s="17"/>
      <c r="CB18" s="17"/>
      <c r="CD18" s="108"/>
      <c r="CE18" s="111"/>
      <c r="CF18" s="110"/>
      <c r="CG18" s="109"/>
      <c r="CH18" s="109"/>
      <c r="CI18" s="109"/>
      <c r="CK18" s="92" t="s">
        <v>197</v>
      </c>
      <c r="CL18" s="92">
        <v>3.4798766591329944</v>
      </c>
      <c r="CM18" s="92"/>
      <c r="CQ18" s="37">
        <v>4</v>
      </c>
      <c r="CR18" s="38">
        <v>2</v>
      </c>
      <c r="CS18">
        <f t="shared" si="1"/>
        <v>1</v>
      </c>
      <c r="CT18">
        <f t="shared" si="1"/>
        <v>-1</v>
      </c>
      <c r="CV18" s="205" t="s">
        <v>1945</v>
      </c>
      <c r="CW18" s="205"/>
      <c r="CX18" s="205" t="s">
        <v>1946</v>
      </c>
      <c r="CY18" s="205"/>
      <c r="DA18" s="37">
        <v>5</v>
      </c>
      <c r="DB18" s="17">
        <v>4</v>
      </c>
      <c r="DC18" s="17">
        <v>4</v>
      </c>
      <c r="DD18" s="38">
        <v>1</v>
      </c>
      <c r="DE18" s="35">
        <f t="shared" si="2"/>
        <v>1</v>
      </c>
      <c r="DF18">
        <f t="shared" ref="DF18:DF21" si="10">DB18-4</f>
        <v>0</v>
      </c>
      <c r="DG18">
        <f t="shared" ref="DG18:DG21" si="11">DC18-4</f>
        <v>0</v>
      </c>
      <c r="DH18" s="36">
        <f t="shared" ref="DH18:DH21" si="12">DD18-4</f>
        <v>-3</v>
      </c>
      <c r="DJ18" s="35"/>
      <c r="DK18" s="36"/>
      <c r="DM18" s="36"/>
      <c r="DO18" s="255"/>
      <c r="DP18" s="108">
        <v>1</v>
      </c>
      <c r="DQ18" s="17"/>
      <c r="DR18" s="112"/>
      <c r="DS18" s="17"/>
      <c r="DT18" s="38"/>
      <c r="DU18" s="35"/>
      <c r="DV18">
        <f t="shared" si="8"/>
        <v>2</v>
      </c>
      <c r="DZ18" s="36"/>
      <c r="EA18">
        <v>2</v>
      </c>
      <c r="EC18" s="140">
        <v>18</v>
      </c>
      <c r="ED18" s="277">
        <v>0.53828459453871702</v>
      </c>
      <c r="EE18" s="277">
        <v>7.5057113659874599E-3</v>
      </c>
      <c r="EF18" s="277">
        <v>5.7889255022425701E-2</v>
      </c>
      <c r="EG18" s="277">
        <v>0.14067833157434001</v>
      </c>
      <c r="EI18" s="272" t="s">
        <v>1974</v>
      </c>
      <c r="EJ18" s="272"/>
      <c r="EM18" s="277">
        <v>0.27515818411533</v>
      </c>
      <c r="EO18" s="276">
        <v>9.5077205540906005E-3</v>
      </c>
      <c r="EU18" s="17">
        <v>6</v>
      </c>
      <c r="EV18" s="17">
        <v>3</v>
      </c>
      <c r="EW18" s="35">
        <v>1</v>
      </c>
      <c r="EX18">
        <v>0</v>
      </c>
      <c r="EY18" s="35">
        <v>2</v>
      </c>
      <c r="EZ18" s="36">
        <v>-1</v>
      </c>
      <c r="FB18" t="s">
        <v>1870</v>
      </c>
      <c r="FC18">
        <v>1.6145552560646896</v>
      </c>
      <c r="FD18">
        <v>0.61257186920490192</v>
      </c>
      <c r="FE18">
        <v>2.6356993150213199</v>
      </c>
      <c r="FF18">
        <v>1.6788311090160254E-2</v>
      </c>
      <c r="FG18">
        <v>0.32758951482046084</v>
      </c>
      <c r="FH18">
        <v>2.9015209973089187</v>
      </c>
      <c r="FI18">
        <v>0.32758951482046084</v>
      </c>
      <c r="FJ18">
        <v>2.9015209973089187</v>
      </c>
      <c r="FK18" t="s">
        <v>1870</v>
      </c>
      <c r="FL18">
        <v>1.9126436781609193</v>
      </c>
      <c r="FM18">
        <v>0.53922517371273759</v>
      </c>
      <c r="FN18">
        <v>3.5470222300486389</v>
      </c>
      <c r="FO18">
        <v>2.3031324573930486E-3</v>
      </c>
      <c r="FP18">
        <v>0.77977362605502654</v>
      </c>
      <c r="FQ18">
        <v>3.045513730266812</v>
      </c>
      <c r="FR18">
        <v>0.77977362605502654</v>
      </c>
      <c r="FS18">
        <v>3.045513730266812</v>
      </c>
      <c r="FT18" t="s">
        <v>1870</v>
      </c>
      <c r="FU18">
        <v>-0.55795148247978466</v>
      </c>
      <c r="FV18">
        <v>0.68565763439436522</v>
      </c>
      <c r="FW18">
        <v>-0.81374647417528989</v>
      </c>
      <c r="FX18">
        <v>0.42642441615084148</v>
      </c>
      <c r="FY18">
        <v>-1.9984647186384381</v>
      </c>
      <c r="FZ18">
        <v>0.8825617536788688</v>
      </c>
      <c r="GA18">
        <v>-1.9984647186384381</v>
      </c>
      <c r="GB18">
        <v>0.8825617536788688</v>
      </c>
      <c r="GC18" t="s">
        <v>1870</v>
      </c>
      <c r="GD18">
        <v>0.52183908045977034</v>
      </c>
      <c r="GE18">
        <v>0.63853905418621493</v>
      </c>
      <c r="GF18">
        <v>0.81723909765367031</v>
      </c>
      <c r="GG18">
        <v>0.42447735516616047</v>
      </c>
      <c r="GH18">
        <v>-0.81968169203471497</v>
      </c>
      <c r="GI18">
        <v>1.8633598529542557</v>
      </c>
      <c r="GJ18">
        <v>-0.81968169203471497</v>
      </c>
      <c r="GK18">
        <v>1.8633598529542557</v>
      </c>
      <c r="GM18" s="147">
        <v>2132</v>
      </c>
      <c r="GN18" t="s">
        <v>1981</v>
      </c>
      <c r="HC18" s="147">
        <v>2765</v>
      </c>
      <c r="HD18" t="s">
        <v>1981</v>
      </c>
    </row>
    <row r="19" spans="1:216" ht="16" thickBot="1" x14ac:dyDescent="0.25">
      <c r="A19" s="39" t="s">
        <v>76</v>
      </c>
      <c r="B19" s="40">
        <v>20</v>
      </c>
      <c r="C19" s="41" t="s">
        <v>76</v>
      </c>
      <c r="D19" s="40">
        <v>20</v>
      </c>
      <c r="E19" s="41" t="s">
        <v>76</v>
      </c>
      <c r="F19" s="40">
        <v>20</v>
      </c>
      <c r="G19" s="41" t="s">
        <v>76</v>
      </c>
      <c r="H19" s="40">
        <v>16</v>
      </c>
      <c r="I19" s="41" t="s">
        <v>76</v>
      </c>
      <c r="J19" s="40">
        <v>16</v>
      </c>
      <c r="K19" s="41" t="s">
        <v>76</v>
      </c>
      <c r="L19" s="40">
        <v>20</v>
      </c>
      <c r="M19" s="41" t="s">
        <v>76</v>
      </c>
      <c r="N19" s="40">
        <v>20</v>
      </c>
      <c r="P19" s="64" t="s">
        <v>155</v>
      </c>
      <c r="Q19" s="50"/>
      <c r="S19" s="35" t="s">
        <v>156</v>
      </c>
      <c r="T19" s="36">
        <v>1</v>
      </c>
      <c r="U19" t="s">
        <v>157</v>
      </c>
      <c r="V19">
        <v>3</v>
      </c>
      <c r="BP19" s="109" t="s">
        <v>291</v>
      </c>
      <c r="BQ19" s="109" t="s">
        <v>337</v>
      </c>
      <c r="BR19" s="114" t="s">
        <v>288</v>
      </c>
      <c r="BS19" s="17" t="s">
        <v>300</v>
      </c>
      <c r="BT19" s="111" t="s">
        <v>289</v>
      </c>
      <c r="BU19" s="112" t="s">
        <v>290</v>
      </c>
      <c r="BW19" s="108">
        <v>3</v>
      </c>
      <c r="BX19" s="109"/>
      <c r="BY19" s="114"/>
      <c r="BZ19" s="17"/>
      <c r="CA19" s="111"/>
      <c r="CB19" s="112"/>
      <c r="CD19" s="17"/>
      <c r="CE19" s="108"/>
      <c r="CF19" s="17"/>
      <c r="CH19" s="111"/>
      <c r="CI19" s="17"/>
      <c r="CQ19" s="37">
        <v>5</v>
      </c>
      <c r="CR19" s="38">
        <v>2</v>
      </c>
      <c r="CS19">
        <f t="shared" si="1"/>
        <v>2</v>
      </c>
      <c r="CT19">
        <f t="shared" si="1"/>
        <v>-1</v>
      </c>
      <c r="DA19" s="37">
        <v>5</v>
      </c>
      <c r="DB19" s="17">
        <v>3</v>
      </c>
      <c r="DC19" s="17">
        <v>4</v>
      </c>
      <c r="DD19" s="38">
        <v>3</v>
      </c>
      <c r="DE19" s="35">
        <f t="shared" si="2"/>
        <v>1</v>
      </c>
      <c r="DF19">
        <f t="shared" si="10"/>
        <v>-1</v>
      </c>
      <c r="DG19">
        <f t="shared" si="11"/>
        <v>0</v>
      </c>
      <c r="DH19" s="36">
        <f t="shared" si="12"/>
        <v>-1</v>
      </c>
      <c r="DJ19" s="248" t="s">
        <v>47</v>
      </c>
      <c r="DK19" s="239">
        <v>0.2</v>
      </c>
      <c r="DL19" s="238" t="s">
        <v>47</v>
      </c>
      <c r="DM19" s="239">
        <v>-0.65</v>
      </c>
      <c r="DO19" s="261"/>
      <c r="DP19" s="109"/>
      <c r="DQ19" s="114"/>
      <c r="DR19" s="17"/>
      <c r="DS19" s="111"/>
      <c r="DT19" s="262"/>
      <c r="DU19" s="35"/>
      <c r="DZ19" s="36"/>
      <c r="EC19" s="140">
        <v>19</v>
      </c>
      <c r="ED19" s="277">
        <v>0.77290373239222498</v>
      </c>
      <c r="EE19" s="277">
        <v>1.2658294619933801</v>
      </c>
      <c r="EF19" s="277">
        <v>0.32053481092967001</v>
      </c>
      <c r="EG19" s="277">
        <v>-0.298238677796828</v>
      </c>
      <c r="EJ19" s="272"/>
      <c r="EM19" s="277">
        <v>0.75977784203494403</v>
      </c>
      <c r="EO19" s="276">
        <v>-0.43060824010683602</v>
      </c>
      <c r="EQ19" t="s">
        <v>193</v>
      </c>
      <c r="EU19" s="17">
        <v>7</v>
      </c>
      <c r="EV19" s="17">
        <v>1</v>
      </c>
      <c r="EW19" s="35">
        <v>1</v>
      </c>
      <c r="EX19">
        <v>0</v>
      </c>
      <c r="EY19" s="35">
        <v>3</v>
      </c>
      <c r="EZ19" s="36">
        <v>-3</v>
      </c>
      <c r="FB19" s="92" t="s">
        <v>10</v>
      </c>
      <c r="FC19" s="92">
        <v>-8.8948787061994466E-2</v>
      </c>
      <c r="FD19" s="92">
        <v>0.29370573080605517</v>
      </c>
      <c r="FE19" s="92">
        <v>-0.30285002208802886</v>
      </c>
      <c r="FF19" s="92">
        <v>0.76547622651884883</v>
      </c>
      <c r="FG19" s="92">
        <v>-0.70600163025753693</v>
      </c>
      <c r="FH19" s="92">
        <v>0.52810405613354794</v>
      </c>
      <c r="FI19" s="92">
        <v>-0.70600163025753693</v>
      </c>
      <c r="FJ19" s="92">
        <v>0.52810405613354794</v>
      </c>
      <c r="FK19" s="92" t="s">
        <v>12</v>
      </c>
      <c r="FL19" s="92">
        <v>0.26436781609195392</v>
      </c>
      <c r="FM19" s="92">
        <v>0.26469522731849254</v>
      </c>
      <c r="FN19" s="92">
        <v>0.99876306335457776</v>
      </c>
      <c r="FO19" s="92">
        <v>0.33114764716228495</v>
      </c>
      <c r="FP19" s="92">
        <v>-0.29173622092807872</v>
      </c>
      <c r="FQ19" s="92">
        <v>0.82047185311198656</v>
      </c>
      <c r="FR19" s="92">
        <v>-0.29173622092807872</v>
      </c>
      <c r="FS19" s="92">
        <v>0.82047185311198656</v>
      </c>
      <c r="FT19" s="92" t="s">
        <v>10</v>
      </c>
      <c r="FU19" s="92">
        <v>0.40970350404312683</v>
      </c>
      <c r="FV19" s="92">
        <v>0.32874767307538083</v>
      </c>
      <c r="FW19" s="92">
        <v>1.2462552212474005</v>
      </c>
      <c r="FX19" s="92">
        <v>0.22864703551640642</v>
      </c>
      <c r="FY19" s="92">
        <v>-0.28096972799889597</v>
      </c>
      <c r="FZ19" s="92">
        <v>1.1003767360851495</v>
      </c>
      <c r="GA19" s="92">
        <v>-0.28096972799889597</v>
      </c>
      <c r="GB19" s="92">
        <v>1.1003767360851495</v>
      </c>
      <c r="GC19" s="92" t="s">
        <v>12</v>
      </c>
      <c r="GD19" s="92">
        <v>0.18390804597701166</v>
      </c>
      <c r="GE19" s="92">
        <v>0.31344649385675155</v>
      </c>
      <c r="GF19" s="92">
        <v>0.58672867485019509</v>
      </c>
      <c r="GG19" s="92">
        <v>0.56467280750643545</v>
      </c>
      <c r="GH19" s="92">
        <v>-0.47461860140291473</v>
      </c>
      <c r="GI19" s="92">
        <v>0.84243469335693799</v>
      </c>
      <c r="GJ19" s="92">
        <v>-0.47461860140291473</v>
      </c>
      <c r="GK19" s="92">
        <v>0.84243469335693799</v>
      </c>
      <c r="GM19" s="147">
        <v>1498</v>
      </c>
      <c r="GN19" t="s">
        <v>1981</v>
      </c>
      <c r="HC19" s="147">
        <v>2198</v>
      </c>
      <c r="HD19" t="s">
        <v>1981</v>
      </c>
    </row>
    <row r="20" spans="1:216" ht="16" thickBot="1" x14ac:dyDescent="0.25">
      <c r="A20" s="65" t="s">
        <v>158</v>
      </c>
      <c r="B20" s="66">
        <v>4.1330426629304098</v>
      </c>
      <c r="C20" s="67" t="s">
        <v>158</v>
      </c>
      <c r="D20" s="66">
        <v>0.85357357058230598</v>
      </c>
      <c r="E20" s="67" t="s">
        <v>158</v>
      </c>
      <c r="F20" s="66">
        <v>4.5408061619428803</v>
      </c>
      <c r="G20" s="67" t="s">
        <v>158</v>
      </c>
      <c r="H20" s="66">
        <v>1492.1229307439401</v>
      </c>
      <c r="I20" s="67" t="s">
        <v>158</v>
      </c>
      <c r="J20" s="66">
        <v>0.606582165294826</v>
      </c>
      <c r="K20" s="67" t="s">
        <v>158</v>
      </c>
      <c r="L20" s="66">
        <v>0</v>
      </c>
      <c r="M20" s="67" t="s">
        <v>158</v>
      </c>
      <c r="N20" s="66">
        <v>1.06182231396621</v>
      </c>
      <c r="S20" s="48" t="s">
        <v>159</v>
      </c>
      <c r="T20" s="50">
        <v>1</v>
      </c>
      <c r="U20" t="s">
        <v>160</v>
      </c>
      <c r="V20">
        <v>9</v>
      </c>
      <c r="BP20" s="108" t="s">
        <v>297</v>
      </c>
      <c r="BQ20" s="110" t="s">
        <v>288</v>
      </c>
      <c r="BR20" s="17" t="s">
        <v>291</v>
      </c>
      <c r="BS20" s="109" t="s">
        <v>372</v>
      </c>
      <c r="BT20" s="109" t="s">
        <v>337</v>
      </c>
      <c r="BU20" s="109" t="s">
        <v>300</v>
      </c>
      <c r="BX20" s="110"/>
      <c r="BY20" s="17"/>
      <c r="BZ20" s="109"/>
      <c r="CA20" s="109"/>
      <c r="CB20" s="109"/>
      <c r="CD20" s="108"/>
      <c r="CE20" s="17"/>
      <c r="CF20" s="17"/>
      <c r="CG20" s="115"/>
      <c r="CH20" s="109"/>
      <c r="CI20" s="109"/>
      <c r="CK20" t="s">
        <v>1889</v>
      </c>
      <c r="CQ20" s="37">
        <v>4</v>
      </c>
      <c r="CR20" s="38">
        <v>2</v>
      </c>
      <c r="CS20">
        <f t="shared" si="1"/>
        <v>1</v>
      </c>
      <c r="CT20">
        <f t="shared" si="1"/>
        <v>-1</v>
      </c>
      <c r="CV20" s="238" t="s">
        <v>47</v>
      </c>
      <c r="CW20" s="238">
        <v>1.5</v>
      </c>
      <c r="CX20" s="238" t="s">
        <v>47</v>
      </c>
      <c r="CY20" s="238">
        <v>0.23529411764705899</v>
      </c>
      <c r="DA20" s="37">
        <v>7</v>
      </c>
      <c r="DB20" s="17">
        <v>5</v>
      </c>
      <c r="DC20" s="17">
        <v>4</v>
      </c>
      <c r="DD20" s="38">
        <v>3</v>
      </c>
      <c r="DE20" s="35">
        <f t="shared" si="2"/>
        <v>3</v>
      </c>
      <c r="DF20">
        <f t="shared" si="10"/>
        <v>1</v>
      </c>
      <c r="DG20">
        <f t="shared" si="11"/>
        <v>0</v>
      </c>
      <c r="DH20" s="36">
        <f t="shared" si="12"/>
        <v>-1</v>
      </c>
      <c r="DJ20" s="35" t="s">
        <v>63</v>
      </c>
      <c r="DK20" s="36">
        <v>0.32118202741878649</v>
      </c>
      <c r="DL20" t="s">
        <v>63</v>
      </c>
      <c r="DM20" s="36">
        <v>0.35743972624029474</v>
      </c>
      <c r="DO20" s="256">
        <v>1</v>
      </c>
      <c r="DP20" s="110"/>
      <c r="DQ20" s="17"/>
      <c r="DR20" s="109"/>
      <c r="DS20" s="109"/>
      <c r="DT20" s="254"/>
      <c r="DU20" s="35">
        <f t="shared" si="5"/>
        <v>3</v>
      </c>
      <c r="DZ20" s="36"/>
      <c r="EA20">
        <v>3</v>
      </c>
      <c r="EI20" t="s">
        <v>1973</v>
      </c>
      <c r="EJ20" s="272"/>
      <c r="EM20" s="277">
        <v>0.53828459453871702</v>
      </c>
      <c r="EO20" s="276">
        <v>5.7889255022425701E-2</v>
      </c>
      <c r="EU20" s="17">
        <v>4</v>
      </c>
      <c r="EV20" s="17">
        <v>3</v>
      </c>
      <c r="EW20" s="35">
        <v>3</v>
      </c>
      <c r="EX20">
        <v>0</v>
      </c>
      <c r="EY20" s="35">
        <v>0</v>
      </c>
      <c r="EZ20" s="36">
        <v>-1</v>
      </c>
      <c r="GM20" s="147">
        <v>1599</v>
      </c>
      <c r="GN20" t="s">
        <v>1981</v>
      </c>
      <c r="HC20" s="147">
        <v>2464</v>
      </c>
      <c r="HD20" t="s">
        <v>1981</v>
      </c>
    </row>
    <row r="21" spans="1:216" ht="16" thickBot="1" x14ac:dyDescent="0.25">
      <c r="A21" s="68"/>
      <c r="B21" s="68"/>
      <c r="C21" s="68"/>
      <c r="D21" s="68"/>
      <c r="E21" s="68"/>
      <c r="F21" s="68"/>
      <c r="G21" s="68"/>
      <c r="H21" s="68"/>
      <c r="L21" s="68"/>
      <c r="M21" s="68"/>
      <c r="N21" s="69"/>
      <c r="P21" s="68"/>
      <c r="Q21" s="68"/>
      <c r="R21" s="68"/>
      <c r="W21" s="68"/>
      <c r="X21" s="70"/>
      <c r="Y21" s="69"/>
      <c r="Z21" s="69"/>
      <c r="AA21" s="69"/>
      <c r="AB21" s="69"/>
      <c r="AC21" s="69"/>
      <c r="AD21" s="69"/>
      <c r="AE21" s="69"/>
      <c r="AM21" s="36"/>
      <c r="BP21" s="108" t="s">
        <v>297</v>
      </c>
      <c r="BQ21" s="17" t="s">
        <v>291</v>
      </c>
      <c r="BR21" s="111" t="s">
        <v>289</v>
      </c>
      <c r="BS21" s="114" t="s">
        <v>288</v>
      </c>
      <c r="BT21" s="109" t="s">
        <v>372</v>
      </c>
      <c r="BU21" s="109">
        <v>0</v>
      </c>
      <c r="BX21" s="17"/>
      <c r="BY21" s="111"/>
      <c r="BZ21" s="114"/>
      <c r="CA21" s="109"/>
      <c r="CB21" s="109"/>
      <c r="CD21" s="108"/>
      <c r="CE21" s="17"/>
      <c r="CF21" s="110"/>
      <c r="CG21" s="109"/>
      <c r="CH21" s="109"/>
      <c r="CI21" s="109"/>
      <c r="CQ21" s="90">
        <v>5</v>
      </c>
      <c r="CR21" s="91">
        <v>3</v>
      </c>
      <c r="CS21">
        <f t="shared" si="1"/>
        <v>2</v>
      </c>
      <c r="CT21">
        <f t="shared" si="1"/>
        <v>0</v>
      </c>
      <c r="CV21" t="s">
        <v>63</v>
      </c>
      <c r="CW21">
        <v>0.18496087779795345</v>
      </c>
      <c r="CX21" t="s">
        <v>63</v>
      </c>
      <c r="CY21">
        <v>0.25043215244009415</v>
      </c>
      <c r="DA21" s="90">
        <v>6</v>
      </c>
      <c r="DB21" s="243">
        <v>6</v>
      </c>
      <c r="DC21" s="243">
        <v>6</v>
      </c>
      <c r="DD21" s="91">
        <v>5</v>
      </c>
      <c r="DE21" s="48">
        <f t="shared" si="2"/>
        <v>2</v>
      </c>
      <c r="DF21" s="49">
        <f t="shared" si="10"/>
        <v>2</v>
      </c>
      <c r="DG21" s="49">
        <f t="shared" si="11"/>
        <v>2</v>
      </c>
      <c r="DH21" s="50">
        <f t="shared" si="12"/>
        <v>1</v>
      </c>
      <c r="DJ21" s="248" t="s">
        <v>65</v>
      </c>
      <c r="DK21" s="239">
        <v>0</v>
      </c>
      <c r="DL21" s="238" t="s">
        <v>65</v>
      </c>
      <c r="DM21" s="239">
        <v>0</v>
      </c>
      <c r="DO21" s="263">
        <v>1</v>
      </c>
      <c r="DP21" s="243"/>
      <c r="DQ21" s="264"/>
      <c r="DR21" s="265"/>
      <c r="DS21" s="266"/>
      <c r="DT21" s="267"/>
      <c r="DU21" s="48">
        <f t="shared" si="5"/>
        <v>3</v>
      </c>
      <c r="DV21" s="49"/>
      <c r="DW21" s="49"/>
      <c r="DX21" s="49"/>
      <c r="DY21" s="49"/>
      <c r="DZ21" s="50"/>
      <c r="EA21">
        <v>3</v>
      </c>
      <c r="EC21" s="139" t="s">
        <v>499</v>
      </c>
      <c r="ED21">
        <f>AVERAGE(ED3:ED19)</f>
        <v>0.5771828024090695</v>
      </c>
      <c r="EE21">
        <f>AVERAGE(EE3:EE19)</f>
        <v>0.23303589520535173</v>
      </c>
      <c r="EF21">
        <f>AVERAGE(EF3:EF19)</f>
        <v>-0.11032426608940413</v>
      </c>
      <c r="EG21">
        <f>AVERAGE(EG3:EG19)</f>
        <v>2.8773485139418992E-2</v>
      </c>
      <c r="EJ21" s="272"/>
      <c r="EM21" s="277">
        <v>0.77290373239222498</v>
      </c>
      <c r="EO21" s="276">
        <v>0.32053481092967001</v>
      </c>
      <c r="EQ21" s="30"/>
      <c r="ER21" s="30" t="s">
        <v>1970</v>
      </c>
      <c r="ES21" s="30" t="s">
        <v>1971</v>
      </c>
      <c r="EU21" s="17">
        <v>7</v>
      </c>
      <c r="EV21" s="17">
        <v>3</v>
      </c>
      <c r="EW21" s="48">
        <v>2</v>
      </c>
      <c r="EX21" s="49">
        <v>2</v>
      </c>
      <c r="EY21" s="48">
        <v>3</v>
      </c>
      <c r="EZ21" s="50">
        <v>-1</v>
      </c>
      <c r="GM21" s="147">
        <v>2299</v>
      </c>
      <c r="GN21" t="s">
        <v>1981</v>
      </c>
      <c r="HC21" s="147">
        <v>1166</v>
      </c>
      <c r="HD21" t="s">
        <v>1981</v>
      </c>
    </row>
    <row r="22" spans="1:216" x14ac:dyDescent="0.2">
      <c r="A22" s="26" t="s">
        <v>161</v>
      </c>
      <c r="B22" s="17"/>
      <c r="C22" s="71" t="s">
        <v>162</v>
      </c>
      <c r="D22" s="17"/>
      <c r="E22" s="72"/>
      <c r="F22" s="73"/>
      <c r="G22" s="17"/>
      <c r="H22" s="72"/>
      <c r="I22" s="41"/>
      <c r="L22" s="17"/>
      <c r="M22" s="17"/>
      <c r="N22" s="17"/>
      <c r="P22" s="17"/>
      <c r="Q22" s="17"/>
      <c r="R22" s="17"/>
      <c r="S22" s="17"/>
      <c r="W22" s="17"/>
      <c r="X22" s="17"/>
      <c r="Y22" s="17"/>
      <c r="Z22" s="17"/>
      <c r="AA22" s="17"/>
      <c r="AB22" s="17"/>
      <c r="AC22" s="17"/>
      <c r="AD22" s="17"/>
      <c r="AE22" s="17"/>
      <c r="AG22" s="17"/>
      <c r="CD22" s="114"/>
      <c r="CE22" s="115"/>
      <c r="CF22" s="109"/>
      <c r="CH22" s="17"/>
      <c r="CI22" s="17"/>
      <c r="CK22" s="30"/>
      <c r="CL22" s="30" t="s">
        <v>45</v>
      </c>
      <c r="CM22" s="30" t="s">
        <v>46</v>
      </c>
      <c r="CV22" s="238" t="s">
        <v>65</v>
      </c>
      <c r="CW22" s="238">
        <v>2</v>
      </c>
      <c r="CX22" s="238" t="s">
        <v>65</v>
      </c>
      <c r="CY22" s="238">
        <v>0</v>
      </c>
      <c r="DJ22" s="35" t="s">
        <v>64</v>
      </c>
      <c r="DK22" s="36">
        <v>0</v>
      </c>
      <c r="DL22" t="s">
        <v>64</v>
      </c>
      <c r="DM22" s="36">
        <v>0</v>
      </c>
      <c r="DY22" s="238">
        <f>MEDIAN(DU2:DZ21)</f>
        <v>3</v>
      </c>
      <c r="DZ22" s="238">
        <f>AVERAGE(DU2:DZ21)</f>
        <v>2.2777777777777777</v>
      </c>
      <c r="EA22" s="238">
        <f>STDEV(DU2:DZ21)</f>
        <v>1.2274102605536661</v>
      </c>
      <c r="EC22" s="139" t="s">
        <v>1899</v>
      </c>
      <c r="ED22">
        <f>STDEV(ED3:ED19)</f>
        <v>0.29023748989226406</v>
      </c>
      <c r="EE22">
        <f t="shared" ref="EE22:EG22" si="13">STDEV(EE3:EE19)</f>
        <v>0.54148735178754082</v>
      </c>
      <c r="EF22">
        <f t="shared" si="13"/>
        <v>0.31605856190068515</v>
      </c>
      <c r="EG22">
        <f t="shared" si="13"/>
        <v>0.27769652465956773</v>
      </c>
      <c r="EJ22" s="272"/>
      <c r="EM22" s="277">
        <v>0.44539570952677698</v>
      </c>
      <c r="EO22" s="276">
        <v>0.10931217604280299</v>
      </c>
      <c r="EQ22" t="s">
        <v>47</v>
      </c>
      <c r="ER22">
        <v>0.40510934880721061</v>
      </c>
      <c r="ES22">
        <v>-4.0775390474992575E-2</v>
      </c>
      <c r="GM22" s="147">
        <v>1865</v>
      </c>
      <c r="GN22" t="s">
        <v>1981</v>
      </c>
      <c r="HC22" s="147">
        <v>1299</v>
      </c>
      <c r="HD22" t="s">
        <v>1981</v>
      </c>
    </row>
    <row r="23" spans="1:216" ht="27" x14ac:dyDescent="0.2">
      <c r="A23" s="74" t="s">
        <v>163</v>
      </c>
      <c r="B23" s="74"/>
      <c r="C23" s="74" t="s">
        <v>164</v>
      </c>
      <c r="D23" s="74"/>
      <c r="E23" s="74" t="s">
        <v>165</v>
      </c>
      <c r="F23" s="76"/>
      <c r="G23" s="74" t="s">
        <v>166</v>
      </c>
      <c r="H23" s="75"/>
      <c r="I23" s="74" t="s">
        <v>167</v>
      </c>
      <c r="K23" s="77" t="s">
        <v>168</v>
      </c>
      <c r="L23" s="17"/>
      <c r="M23" s="74" t="s">
        <v>169</v>
      </c>
      <c r="N23" s="17"/>
      <c r="P23" s="17"/>
      <c r="Q23" s="17"/>
      <c r="R23" s="17"/>
      <c r="W23" s="17"/>
      <c r="X23" s="17"/>
      <c r="Y23" s="17"/>
      <c r="Z23" s="17"/>
      <c r="AA23" s="17"/>
      <c r="AB23" s="17"/>
      <c r="AC23" s="17"/>
      <c r="AD23" s="17"/>
      <c r="AE23" s="17"/>
      <c r="AG23" s="17"/>
      <c r="BO23" s="41" t="s">
        <v>1906</v>
      </c>
      <c r="BP23" s="214">
        <f>COUNTIF(BP2:BP21,"Whatsapp")/BP25</f>
        <v>0.5</v>
      </c>
      <c r="BQ23" s="214">
        <f t="shared" ref="BQ23:BU23" si="14">COUNTIF(BQ2:BQ21,"Whatsapp")/BQ25</f>
        <v>0.3</v>
      </c>
      <c r="BR23" s="214">
        <f t="shared" si="14"/>
        <v>0.05</v>
      </c>
      <c r="BS23" s="214">
        <f t="shared" si="14"/>
        <v>0</v>
      </c>
      <c r="BT23" s="214">
        <f t="shared" si="14"/>
        <v>0.05</v>
      </c>
      <c r="BU23" s="214">
        <f t="shared" si="14"/>
        <v>0</v>
      </c>
      <c r="BW23">
        <f>AVERAGE(BW2:CB21)</f>
        <v>2.2777777777777777</v>
      </c>
      <c r="BX23">
        <f>STDEV(BW2:CB21)</f>
        <v>1.2274102605536661</v>
      </c>
      <c r="CD23" s="108"/>
      <c r="CE23" s="111"/>
      <c r="CF23" s="110"/>
      <c r="CH23" s="110"/>
      <c r="CI23" s="111"/>
      <c r="CK23" t="s">
        <v>47</v>
      </c>
      <c r="CL23">
        <v>2.2777777777777777</v>
      </c>
      <c r="CM23">
        <v>-1</v>
      </c>
      <c r="CS23" s="270"/>
      <c r="CV23" s="238" t="s">
        <v>64</v>
      </c>
      <c r="CW23" s="238">
        <v>2</v>
      </c>
      <c r="CX23" s="238" t="s">
        <v>64</v>
      </c>
      <c r="CY23" s="238">
        <v>0</v>
      </c>
      <c r="DJ23" s="248" t="s">
        <v>68</v>
      </c>
      <c r="DK23" s="239">
        <v>1.4363696929192158</v>
      </c>
      <c r="DL23" s="238" t="s">
        <v>68</v>
      </c>
      <c r="DM23" s="239">
        <v>1.5985190514644287</v>
      </c>
      <c r="DO23" s="250" t="s">
        <v>1955</v>
      </c>
      <c r="DP23" s="251" t="s">
        <v>1956</v>
      </c>
      <c r="DQ23" s="251" t="s">
        <v>1957</v>
      </c>
      <c r="DR23" s="252" t="s">
        <v>1958</v>
      </c>
      <c r="DS23" s="252" t="s">
        <v>1959</v>
      </c>
      <c r="DT23" s="253" t="s">
        <v>1960</v>
      </c>
      <c r="DU23" s="268" t="s">
        <v>1955</v>
      </c>
      <c r="DV23" s="251" t="s">
        <v>1956</v>
      </c>
      <c r="DW23" s="251" t="s">
        <v>1957</v>
      </c>
      <c r="DX23" s="252" t="s">
        <v>1958</v>
      </c>
      <c r="DY23" s="252" t="s">
        <v>1959</v>
      </c>
      <c r="DZ23" s="253" t="s">
        <v>1960</v>
      </c>
      <c r="EA23" s="269" t="s">
        <v>1962</v>
      </c>
      <c r="EC23" s="139" t="s">
        <v>500</v>
      </c>
      <c r="ED23">
        <f>AVERAGE(ED3:EG19)</f>
        <v>0.18216697916610905</v>
      </c>
      <c r="EM23" s="277">
        <v>0.43838168980623798</v>
      </c>
      <c r="EO23" s="276">
        <v>0.21864675423226901</v>
      </c>
      <c r="EQ23" t="s">
        <v>48</v>
      </c>
      <c r="ER23">
        <v>0.21351081635544106</v>
      </c>
      <c r="ES23">
        <v>9.0805865367075175E-2</v>
      </c>
      <c r="FB23" t="s">
        <v>1880</v>
      </c>
      <c r="FF23" t="s">
        <v>1885</v>
      </c>
      <c r="FK23" t="s">
        <v>1880</v>
      </c>
      <c r="FO23" t="s">
        <v>1885</v>
      </c>
      <c r="FT23" t="s">
        <v>1880</v>
      </c>
      <c r="FX23" t="s">
        <v>1885</v>
      </c>
      <c r="GC23" t="s">
        <v>1880</v>
      </c>
      <c r="GG23" t="s">
        <v>1885</v>
      </c>
      <c r="GM23" s="147">
        <v>1131</v>
      </c>
      <c r="GN23" t="s">
        <v>1981</v>
      </c>
      <c r="HC23" s="147">
        <v>2264</v>
      </c>
      <c r="HD23" t="s">
        <v>1981</v>
      </c>
    </row>
    <row r="24" spans="1:216" ht="16" thickBot="1" x14ac:dyDescent="0.25">
      <c r="A24" s="17" t="b">
        <f>AND(B14&gt;(2*(SQRT(6/B19))))</f>
        <v>0</v>
      </c>
      <c r="B24" s="17"/>
      <c r="C24" s="17" t="b">
        <f>AND(D14&gt;(2*(SQRT(6/D19))))</f>
        <v>0</v>
      </c>
      <c r="D24" s="17"/>
      <c r="E24" s="17" t="b">
        <f>AND(F14&gt;(2*(SQRT(6/F19))))</f>
        <v>0</v>
      </c>
      <c r="F24" s="17"/>
      <c r="G24" s="17" t="b">
        <f>AND(H14&gt;(2*(SQRT(6/H19))))</f>
        <v>0</v>
      </c>
      <c r="H24" s="17"/>
      <c r="I24" s="17" t="b">
        <f>AND(J14&gt;(2*(SQRT(6/J19))))</f>
        <v>0</v>
      </c>
      <c r="J24" s="17"/>
      <c r="K24" s="17"/>
      <c r="L24" s="17"/>
      <c r="M24" s="17" t="b">
        <f>AND(N14&gt;(2*(SQRT(6/N19))))</f>
        <v>0</v>
      </c>
      <c r="N24" s="17"/>
      <c r="O24" s="17"/>
      <c r="P24" s="17"/>
      <c r="Q24" s="17"/>
      <c r="R24" s="17"/>
      <c r="S24" s="17"/>
      <c r="T24" s="17"/>
      <c r="W24" s="17"/>
      <c r="X24" s="17"/>
      <c r="Y24" s="17"/>
      <c r="Z24" s="17"/>
      <c r="AA24" s="17"/>
      <c r="AB24" s="17"/>
      <c r="AC24" s="17"/>
      <c r="AD24" s="17"/>
      <c r="AE24" s="17"/>
      <c r="AG24" s="17"/>
      <c r="BO24" s="41" t="s">
        <v>1907</v>
      </c>
      <c r="BP24" s="214">
        <f>COUNTIF(BP2:BP21,"Messenger")/BP25</f>
        <v>0</v>
      </c>
      <c r="BQ24" s="214">
        <f t="shared" ref="BQ24:BU24" si="15">COUNTIF(BQ2:BQ21,"Messenger")/BQ25</f>
        <v>0</v>
      </c>
      <c r="BR24" s="214">
        <f t="shared" si="15"/>
        <v>0.05</v>
      </c>
      <c r="BS24" s="214">
        <f t="shared" si="15"/>
        <v>0.3</v>
      </c>
      <c r="BT24" s="214">
        <f t="shared" si="15"/>
        <v>0</v>
      </c>
      <c r="BU24" s="214">
        <f t="shared" si="15"/>
        <v>0.05</v>
      </c>
      <c r="BW24">
        <f>COUNTA(BW2:BW19)</f>
        <v>18</v>
      </c>
      <c r="CD24" s="108"/>
      <c r="CE24" s="111"/>
      <c r="CF24" s="110"/>
      <c r="CG24" s="109"/>
      <c r="CH24" s="109"/>
      <c r="CI24" s="109"/>
      <c r="CK24" t="s">
        <v>48</v>
      </c>
      <c r="CL24">
        <v>1.5065359477124185</v>
      </c>
      <c r="CM24">
        <v>1.1428571428571428</v>
      </c>
      <c r="CV24" s="238" t="s">
        <v>68</v>
      </c>
      <c r="CW24" s="238">
        <v>0.82717019186851104</v>
      </c>
      <c r="CX24" s="238" t="s">
        <v>68</v>
      </c>
      <c r="CY24" s="238">
        <v>1.0325582165612917</v>
      </c>
      <c r="DJ24" s="35" t="s">
        <v>134</v>
      </c>
      <c r="DK24" s="36">
        <v>2.0631578947368423</v>
      </c>
      <c r="DL24" t="s">
        <v>134</v>
      </c>
      <c r="DM24" s="36">
        <v>2.5552631578947369</v>
      </c>
      <c r="DO24" s="37"/>
      <c r="DP24" s="108"/>
      <c r="DQ24" s="17"/>
      <c r="DR24" s="109"/>
      <c r="DS24" s="109"/>
      <c r="DT24" s="254"/>
      <c r="DZ24" s="36"/>
      <c r="EC24">
        <v>1</v>
      </c>
      <c r="ED24">
        <v>2</v>
      </c>
      <c r="EE24">
        <v>3</v>
      </c>
      <c r="EF24">
        <v>4</v>
      </c>
      <c r="EG24" t="s">
        <v>1856</v>
      </c>
      <c r="EM24" s="277">
        <v>0.11654235419999701</v>
      </c>
      <c r="EO24" s="276">
        <v>-0.35018517301790802</v>
      </c>
      <c r="EQ24" t="s">
        <v>49</v>
      </c>
      <c r="ER24">
        <v>34</v>
      </c>
      <c r="ES24">
        <v>34</v>
      </c>
      <c r="GM24">
        <v>2098</v>
      </c>
      <c r="GN24" t="s">
        <v>1981</v>
      </c>
      <c r="HC24">
        <v>2365</v>
      </c>
      <c r="HD24" t="s">
        <v>1981</v>
      </c>
    </row>
    <row r="25" spans="1:216" x14ac:dyDescent="0.2">
      <c r="A25" s="78" t="s">
        <v>170</v>
      </c>
      <c r="B25" s="17"/>
      <c r="C25" s="78" t="s">
        <v>170</v>
      </c>
      <c r="D25" s="17"/>
      <c r="E25" s="78" t="s">
        <v>170</v>
      </c>
      <c r="F25" s="73"/>
      <c r="G25" s="78" t="s">
        <v>170</v>
      </c>
      <c r="H25" s="72"/>
      <c r="I25" s="78" t="s">
        <v>170</v>
      </c>
      <c r="L25" s="17"/>
      <c r="M25" s="78" t="s">
        <v>170</v>
      </c>
      <c r="N25" s="17"/>
      <c r="P25" s="17"/>
      <c r="Q25" s="17"/>
      <c r="R25" s="17"/>
      <c r="S25" s="17"/>
      <c r="W25" s="17"/>
      <c r="X25" s="17"/>
      <c r="Y25" s="17"/>
      <c r="Z25" s="17"/>
      <c r="AA25" s="17"/>
      <c r="AB25" s="17"/>
      <c r="AC25" s="17"/>
      <c r="AD25" s="17"/>
      <c r="AE25" s="17"/>
      <c r="AG25" s="17"/>
      <c r="BO25" s="41" t="s">
        <v>56</v>
      </c>
      <c r="BP25">
        <f>COUNTA(BP2:BP21)</f>
        <v>20</v>
      </c>
      <c r="BQ25">
        <f t="shared" ref="BQ25:BU25" si="16">COUNTA(BQ2:BQ21)</f>
        <v>20</v>
      </c>
      <c r="BR25">
        <f t="shared" si="16"/>
        <v>20</v>
      </c>
      <c r="BS25">
        <f t="shared" si="16"/>
        <v>20</v>
      </c>
      <c r="BT25">
        <f t="shared" si="16"/>
        <v>20</v>
      </c>
      <c r="BU25">
        <f t="shared" si="16"/>
        <v>20</v>
      </c>
      <c r="CD25" s="110"/>
      <c r="CE25" s="108"/>
      <c r="CF25" s="17"/>
      <c r="CH25" s="17"/>
      <c r="CI25" s="17"/>
      <c r="CK25" t="s">
        <v>49</v>
      </c>
      <c r="CL25">
        <v>18</v>
      </c>
      <c r="CM25">
        <v>8</v>
      </c>
      <c r="CS25" s="272"/>
      <c r="CV25" t="s">
        <v>134</v>
      </c>
      <c r="CW25">
        <v>0.68421052631578949</v>
      </c>
      <c r="CX25" t="s">
        <v>134</v>
      </c>
      <c r="CY25">
        <v>1.0661764705882353</v>
      </c>
      <c r="DJ25" s="35" t="s">
        <v>69</v>
      </c>
      <c r="DK25" s="36">
        <v>1.4825930372148859</v>
      </c>
      <c r="DL25" t="s">
        <v>69</v>
      </c>
      <c r="DM25" s="36">
        <v>-0.96595373378303062</v>
      </c>
      <c r="DO25" s="255"/>
      <c r="DP25" s="111"/>
      <c r="DQ25" s="108"/>
      <c r="DR25" s="112">
        <v>1</v>
      </c>
      <c r="DS25" s="17"/>
      <c r="DT25" s="38"/>
      <c r="DX25">
        <f t="shared" ref="DX25:DX40" si="17">DR25*-1</f>
        <v>-1</v>
      </c>
      <c r="DZ25" s="36"/>
      <c r="EA25">
        <v>-1</v>
      </c>
      <c r="EC25">
        <v>0.5771828024090695</v>
      </c>
      <c r="ED25">
        <v>0.23303589520535173</v>
      </c>
      <c r="EE25">
        <v>-0.11032426608940413</v>
      </c>
      <c r="EF25">
        <v>2.8773485139418992E-2</v>
      </c>
      <c r="EG25">
        <v>0.18216697916610905</v>
      </c>
      <c r="EM25" s="277">
        <v>-0.18685229153942801</v>
      </c>
      <c r="EO25" s="276">
        <v>-4.7420774201051799E-2</v>
      </c>
      <c r="EQ25" t="s">
        <v>194</v>
      </c>
      <c r="ER25">
        <v>33</v>
      </c>
      <c r="ES25">
        <v>33</v>
      </c>
      <c r="FB25" s="30" t="s">
        <v>1881</v>
      </c>
      <c r="FC25" s="30" t="s">
        <v>1979</v>
      </c>
      <c r="FD25" s="30" t="s">
        <v>1883</v>
      </c>
      <c r="FF25" s="30" t="s">
        <v>1886</v>
      </c>
      <c r="FG25" s="30" t="s">
        <v>18</v>
      </c>
      <c r="FK25" s="30" t="s">
        <v>1881</v>
      </c>
      <c r="FL25" s="30" t="s">
        <v>1979</v>
      </c>
      <c r="FM25" s="30" t="s">
        <v>1883</v>
      </c>
      <c r="FO25" s="30" t="s">
        <v>1886</v>
      </c>
      <c r="FP25" s="30" t="s">
        <v>18</v>
      </c>
      <c r="FT25" s="30" t="s">
        <v>1881</v>
      </c>
      <c r="FU25" s="30" t="s">
        <v>1980</v>
      </c>
      <c r="FV25" s="30" t="s">
        <v>1883</v>
      </c>
      <c r="FX25" s="30" t="s">
        <v>1886</v>
      </c>
      <c r="FY25" s="30" t="s">
        <v>20</v>
      </c>
      <c r="GC25" s="30" t="s">
        <v>1881</v>
      </c>
      <c r="GD25" s="30" t="s">
        <v>1980</v>
      </c>
      <c r="GE25" s="30" t="s">
        <v>1883</v>
      </c>
      <c r="GG25" s="30" t="s">
        <v>1886</v>
      </c>
      <c r="GH25" s="30" t="s">
        <v>20</v>
      </c>
      <c r="GM25" s="147">
        <v>1798</v>
      </c>
      <c r="GN25" t="s">
        <v>1981</v>
      </c>
      <c r="HC25" s="147">
        <v>1865</v>
      </c>
      <c r="HD25" t="s">
        <v>1981</v>
      </c>
    </row>
    <row r="26" spans="1:216" x14ac:dyDescent="0.2">
      <c r="B26" s="17"/>
      <c r="C26" s="17"/>
      <c r="D26" s="17"/>
      <c r="E26" s="72"/>
      <c r="F26" s="79"/>
      <c r="G26" s="17"/>
      <c r="H26" s="72"/>
      <c r="I26" s="41"/>
      <c r="L26" s="17"/>
      <c r="M26" s="17"/>
      <c r="N26" s="17"/>
      <c r="P26" s="17"/>
      <c r="Q26" s="17"/>
      <c r="R26" s="17"/>
      <c r="S26" s="17"/>
      <c r="W26" s="17"/>
      <c r="X26" s="17"/>
      <c r="Y26" s="17"/>
      <c r="Z26" s="17"/>
      <c r="AA26" s="17"/>
      <c r="AB26" s="17"/>
      <c r="AC26" s="17"/>
      <c r="AD26" s="17"/>
      <c r="AE26" s="17"/>
      <c r="AG26" s="17"/>
      <c r="CD26" s="109"/>
      <c r="CE26" s="109"/>
      <c r="CF26" s="114"/>
      <c r="CG26" s="17"/>
      <c r="CH26" s="111"/>
      <c r="CK26" t="s">
        <v>1890</v>
      </c>
      <c r="CL26">
        <v>1.400462962962963</v>
      </c>
      <c r="CS26" s="272"/>
      <c r="CV26" t="s">
        <v>69</v>
      </c>
      <c r="CW26">
        <v>3.4433228912866927</v>
      </c>
      <c r="CX26" t="s">
        <v>69</v>
      </c>
      <c r="CY26">
        <v>-0.52320842534398038</v>
      </c>
      <c r="DJ26" s="35" t="s">
        <v>142</v>
      </c>
      <c r="DK26" s="36">
        <v>-0.62515882094984632</v>
      </c>
      <c r="DL26" t="s">
        <v>142</v>
      </c>
      <c r="DM26" s="36">
        <v>-0.38419529258434426</v>
      </c>
      <c r="DO26" s="256"/>
      <c r="DP26" s="17"/>
      <c r="DQ26" s="17"/>
      <c r="DR26" s="114"/>
      <c r="DS26" s="109"/>
      <c r="DT26" s="254"/>
      <c r="DZ26" s="36"/>
      <c r="EG26">
        <f>STDEV(ED3:EG19)</f>
        <v>0.447585144224878</v>
      </c>
      <c r="EM26" s="277">
        <v>0.389657954026496</v>
      </c>
      <c r="EO26" s="276">
        <v>-0.42711308471786602</v>
      </c>
      <c r="EQ26" t="s">
        <v>195</v>
      </c>
      <c r="ER26">
        <v>2.3512888236056262</v>
      </c>
      <c r="FB26">
        <v>1</v>
      </c>
      <c r="FC26">
        <v>1.4366576819407006</v>
      </c>
      <c r="FD26">
        <v>0.56334231805929935</v>
      </c>
      <c r="FF26">
        <v>2.5</v>
      </c>
      <c r="FG26">
        <v>-1</v>
      </c>
      <c r="FK26">
        <v>1</v>
      </c>
      <c r="FL26">
        <v>1.6482758620689655</v>
      </c>
      <c r="FM26">
        <v>0.35172413793103452</v>
      </c>
      <c r="FO26">
        <v>2.5</v>
      </c>
      <c r="FP26">
        <v>-1</v>
      </c>
      <c r="FT26">
        <v>1</v>
      </c>
      <c r="FU26">
        <v>0.26145552560646901</v>
      </c>
      <c r="FV26">
        <v>0.73854447439353099</v>
      </c>
      <c r="FX26">
        <v>2.5</v>
      </c>
      <c r="FY26">
        <v>-3</v>
      </c>
      <c r="GC26">
        <v>1</v>
      </c>
      <c r="GD26">
        <v>0.33793103448275869</v>
      </c>
      <c r="GE26">
        <v>0.66206896551724137</v>
      </c>
      <c r="GG26">
        <v>2.5</v>
      </c>
      <c r="GH26">
        <v>-3</v>
      </c>
      <c r="GM26" s="147">
        <v>3265</v>
      </c>
      <c r="GN26" t="s">
        <v>1981</v>
      </c>
      <c r="HC26" s="147">
        <v>4396</v>
      </c>
      <c r="HD26" t="s">
        <v>1981</v>
      </c>
    </row>
    <row r="27" spans="1:216" ht="16" thickBot="1" x14ac:dyDescent="0.25">
      <c r="A27" s="80" t="s">
        <v>171</v>
      </c>
      <c r="B27" s="17"/>
      <c r="C27" s="17"/>
      <c r="D27" s="17"/>
      <c r="E27" s="72"/>
      <c r="F27" s="73"/>
      <c r="G27" s="17"/>
      <c r="H27" s="72"/>
      <c r="I27" s="17"/>
      <c r="L27" s="17"/>
      <c r="M27" s="17"/>
      <c r="N27" s="17"/>
      <c r="P27" s="17"/>
      <c r="Q27" s="17"/>
      <c r="R27" s="17"/>
      <c r="S27" s="17"/>
      <c r="W27" s="17"/>
      <c r="X27" s="17"/>
      <c r="Y27" s="17"/>
      <c r="Z27" s="17"/>
      <c r="AA27" s="17"/>
      <c r="AB27" s="17"/>
      <c r="AC27" s="17"/>
      <c r="AD27" s="17"/>
      <c r="AE27" s="17"/>
      <c r="AG27" s="17"/>
      <c r="CD27" s="108"/>
      <c r="CE27" s="110"/>
      <c r="CF27" s="17"/>
      <c r="CG27" s="109"/>
      <c r="CH27" s="109"/>
      <c r="CI27" s="109"/>
      <c r="CK27" t="s">
        <v>200</v>
      </c>
      <c r="CL27">
        <v>0</v>
      </c>
      <c r="CS27" s="272"/>
      <c r="CV27" t="s">
        <v>142</v>
      </c>
      <c r="CW27">
        <v>-1.8599093071599655</v>
      </c>
      <c r="CX27" t="s">
        <v>142</v>
      </c>
      <c r="CY27">
        <v>0.62649886597046711</v>
      </c>
      <c r="DJ27" s="35" t="s">
        <v>72</v>
      </c>
      <c r="DK27" s="36">
        <v>6</v>
      </c>
      <c r="DL27" t="s">
        <v>72</v>
      </c>
      <c r="DM27" s="36">
        <v>5</v>
      </c>
      <c r="DO27" s="255"/>
      <c r="DP27" s="17"/>
      <c r="DQ27" s="112">
        <v>1</v>
      </c>
      <c r="DR27" s="17"/>
      <c r="DS27" s="108"/>
      <c r="DT27" s="40"/>
      <c r="DW27">
        <f t="shared" ref="DW27" si="18">DQ27*1</f>
        <v>1</v>
      </c>
      <c r="DZ27" s="36"/>
      <c r="EA27">
        <v>1</v>
      </c>
      <c r="EM27" s="277">
        <v>-2.9383730872625601E-2</v>
      </c>
      <c r="EO27" s="276">
        <v>0.232894708197974</v>
      </c>
      <c r="EQ27" t="s">
        <v>196</v>
      </c>
      <c r="ER27">
        <v>8.1578242694058268E-3</v>
      </c>
      <c r="FB27">
        <v>2</v>
      </c>
      <c r="FC27">
        <v>1.5256064690026951</v>
      </c>
      <c r="FD27">
        <v>0.47439353099730486</v>
      </c>
      <c r="FF27">
        <v>7.5</v>
      </c>
      <c r="FG27">
        <v>0</v>
      </c>
      <c r="FK27">
        <v>2</v>
      </c>
      <c r="FL27">
        <v>1.6482758620689655</v>
      </c>
      <c r="FM27">
        <v>0.35172413793103452</v>
      </c>
      <c r="FO27">
        <v>7.5</v>
      </c>
      <c r="FP27">
        <v>0</v>
      </c>
      <c r="FT27">
        <v>2</v>
      </c>
      <c r="FU27">
        <v>-0.14824797843665782</v>
      </c>
      <c r="FV27">
        <v>-0.85175202156334218</v>
      </c>
      <c r="FX27">
        <v>7.5</v>
      </c>
      <c r="FY27">
        <v>-3</v>
      </c>
      <c r="GC27">
        <v>2</v>
      </c>
      <c r="GD27">
        <v>0.33793103448275869</v>
      </c>
      <c r="GE27">
        <v>-1.3379310344827586</v>
      </c>
      <c r="GG27">
        <v>7.5</v>
      </c>
      <c r="GH27">
        <v>-3</v>
      </c>
      <c r="GM27" s="147">
        <v>2332</v>
      </c>
      <c r="GN27" t="s">
        <v>1981</v>
      </c>
      <c r="HC27" s="147">
        <v>1299</v>
      </c>
      <c r="HD27" t="s">
        <v>1981</v>
      </c>
    </row>
    <row r="28" spans="1:216" ht="16" thickBot="1" x14ac:dyDescent="0.25">
      <c r="A28" s="80" t="s">
        <v>172</v>
      </c>
      <c r="B28" s="17"/>
      <c r="C28" s="17"/>
      <c r="D28" s="17"/>
      <c r="E28" s="72"/>
      <c r="F28" s="17"/>
      <c r="G28" s="17"/>
      <c r="H28" s="72"/>
      <c r="L28" s="17"/>
      <c r="M28" s="17"/>
      <c r="N28" s="17"/>
      <c r="P28" s="17"/>
      <c r="Q28" s="17"/>
      <c r="R28" s="17"/>
      <c r="W28" s="17"/>
      <c r="X28" s="17"/>
      <c r="Y28" s="17"/>
      <c r="Z28" s="17"/>
      <c r="AA28" s="17"/>
      <c r="AB28" s="17"/>
      <c r="AC28" s="17"/>
      <c r="AD28" s="17"/>
      <c r="AE28" s="17"/>
      <c r="AG28" s="17"/>
      <c r="CD28" s="108"/>
      <c r="CE28" s="17"/>
      <c r="CF28" s="111"/>
      <c r="CG28" s="114"/>
      <c r="CH28" s="109"/>
      <c r="CI28" s="109"/>
      <c r="CK28" t="s">
        <v>194</v>
      </c>
      <c r="CL28">
        <v>24</v>
      </c>
      <c r="CS28" s="272"/>
      <c r="CV28" t="s">
        <v>72</v>
      </c>
      <c r="CW28">
        <v>3</v>
      </c>
      <c r="CX28" t="s">
        <v>72</v>
      </c>
      <c r="CY28">
        <v>3</v>
      </c>
      <c r="DJ28" s="35" t="s">
        <v>73</v>
      </c>
      <c r="DK28" s="36">
        <v>-3</v>
      </c>
      <c r="DL28" t="s">
        <v>73</v>
      </c>
      <c r="DM28" s="36">
        <v>-3</v>
      </c>
      <c r="DO28" s="37"/>
      <c r="DP28" s="108"/>
      <c r="DQ28" s="111"/>
      <c r="DR28" s="109"/>
      <c r="DS28" s="109"/>
      <c r="DT28" s="254"/>
      <c r="DZ28" s="36"/>
      <c r="EC28" s="30" t="s">
        <v>1963</v>
      </c>
      <c r="ED28" s="29"/>
      <c r="EE28" s="30" t="s">
        <v>1964</v>
      </c>
      <c r="EF28" s="29"/>
      <c r="EG28" s="30" t="s">
        <v>1965</v>
      </c>
      <c r="EH28" s="29"/>
      <c r="EI28" s="30" t="s">
        <v>1966</v>
      </c>
      <c r="EJ28" s="30"/>
      <c r="EM28" s="277">
        <v>0.63902890642619703</v>
      </c>
      <c r="EO28" s="276">
        <v>-0.114799272779707</v>
      </c>
      <c r="EQ28" s="92" t="s">
        <v>197</v>
      </c>
      <c r="ER28" s="92">
        <v>1.7878217468981401</v>
      </c>
      <c r="ES28" s="92"/>
      <c r="FB28">
        <v>3</v>
      </c>
      <c r="FC28">
        <v>1.5256064690026951</v>
      </c>
      <c r="FD28">
        <v>1.4743935309973049</v>
      </c>
      <c r="FF28">
        <v>12.5</v>
      </c>
      <c r="FG28">
        <v>0</v>
      </c>
      <c r="FK28">
        <v>3</v>
      </c>
      <c r="FL28">
        <v>1.9126436781609193</v>
      </c>
      <c r="FM28">
        <v>1.0873563218390807</v>
      </c>
      <c r="FO28">
        <v>12.5</v>
      </c>
      <c r="FP28">
        <v>0</v>
      </c>
      <c r="FT28">
        <v>3</v>
      </c>
      <c r="FU28">
        <v>-0.14824797843665782</v>
      </c>
      <c r="FV28">
        <v>1.1482479784366579</v>
      </c>
      <c r="FX28">
        <v>12.5</v>
      </c>
      <c r="FY28">
        <v>-1</v>
      </c>
      <c r="GC28">
        <v>3</v>
      </c>
      <c r="GD28">
        <v>0.52183908045977034</v>
      </c>
      <c r="GE28">
        <v>0.47816091954022966</v>
      </c>
      <c r="GG28">
        <v>12.5</v>
      </c>
      <c r="GH28">
        <v>-1</v>
      </c>
      <c r="GM28" s="147">
        <v>1432</v>
      </c>
      <c r="GN28" t="s">
        <v>1981</v>
      </c>
      <c r="HC28" s="147">
        <v>1432</v>
      </c>
      <c r="HD28" t="s">
        <v>1981</v>
      </c>
    </row>
    <row r="29" spans="1:216" ht="16" thickBot="1" x14ac:dyDescent="0.25">
      <c r="A29" s="71" t="s">
        <v>173</v>
      </c>
      <c r="C29" s="17"/>
      <c r="D29" s="17"/>
      <c r="E29" s="81" t="s">
        <v>174</v>
      </c>
      <c r="F29" s="82" t="s">
        <v>174</v>
      </c>
      <c r="G29" s="17"/>
      <c r="L29" s="17"/>
      <c r="M29" s="17"/>
      <c r="N29" s="17"/>
      <c r="P29" s="17"/>
      <c r="Q29" s="17"/>
      <c r="R29" s="17"/>
      <c r="W29" s="17"/>
      <c r="X29" s="17"/>
      <c r="Y29" s="17"/>
      <c r="Z29" s="17"/>
      <c r="AA29" s="17"/>
      <c r="AB29" s="17"/>
      <c r="AC29" s="17"/>
      <c r="AD29" s="17"/>
      <c r="AE29" s="17"/>
      <c r="CK29" t="s">
        <v>201</v>
      </c>
      <c r="CL29">
        <v>6.5183588354112354</v>
      </c>
      <c r="CS29" s="272"/>
      <c r="CV29" s="238" t="s">
        <v>73</v>
      </c>
      <c r="CW29" s="238">
        <v>-1</v>
      </c>
      <c r="CX29" s="238" t="s">
        <v>73</v>
      </c>
      <c r="CY29" s="238">
        <v>-1</v>
      </c>
      <c r="DJ29" s="35" t="s">
        <v>74</v>
      </c>
      <c r="DK29" s="36">
        <v>3</v>
      </c>
      <c r="DL29" t="s">
        <v>74</v>
      </c>
      <c r="DM29" s="36">
        <v>2</v>
      </c>
      <c r="DO29" s="37"/>
      <c r="DP29" s="108"/>
      <c r="DQ29" s="17"/>
      <c r="DR29" s="109"/>
      <c r="DS29" s="109"/>
      <c r="DT29" s="254"/>
      <c r="DZ29" s="36"/>
      <c r="ED29" s="36"/>
      <c r="EF29" s="36"/>
      <c r="EH29" s="36"/>
      <c r="EM29" s="277">
        <v>-0.38683060966041399</v>
      </c>
      <c r="EO29" s="276">
        <v>0.58327659797133902</v>
      </c>
      <c r="FB29">
        <v>4</v>
      </c>
      <c r="FC29">
        <v>1.4366576819407006</v>
      </c>
      <c r="FD29">
        <v>-2.4366576819407006</v>
      </c>
      <c r="FF29">
        <v>17.5</v>
      </c>
      <c r="FG29">
        <v>0</v>
      </c>
      <c r="FK29">
        <v>4</v>
      </c>
      <c r="FL29">
        <v>1.3839080459770114</v>
      </c>
      <c r="FM29">
        <v>-2.3839080459770114</v>
      </c>
      <c r="FO29">
        <v>17.5</v>
      </c>
      <c r="FP29">
        <v>0</v>
      </c>
      <c r="FT29">
        <v>4</v>
      </c>
      <c r="FU29">
        <v>0.26145552560646901</v>
      </c>
      <c r="FV29">
        <v>1.738544474393531</v>
      </c>
      <c r="FX29">
        <v>17.5</v>
      </c>
      <c r="FY29">
        <v>0</v>
      </c>
      <c r="GC29">
        <v>4</v>
      </c>
      <c r="GD29">
        <v>0.15402298850574703</v>
      </c>
      <c r="GE29">
        <v>1.8459770114942531</v>
      </c>
      <c r="GG29">
        <v>17.5</v>
      </c>
      <c r="GH29">
        <v>0</v>
      </c>
      <c r="GM29" s="147">
        <v>1132</v>
      </c>
      <c r="GN29" t="s">
        <v>1981</v>
      </c>
      <c r="GO29" s="281" t="s">
        <v>1986</v>
      </c>
      <c r="HC29" s="147">
        <v>1166</v>
      </c>
      <c r="HD29" t="s">
        <v>1981</v>
      </c>
      <c r="HE29" t="s">
        <v>1987</v>
      </c>
    </row>
    <row r="30" spans="1:216" ht="16.25" customHeight="1" thickBot="1" x14ac:dyDescent="0.25">
      <c r="A30" s="17"/>
      <c r="B30" s="17"/>
      <c r="C30" s="17"/>
      <c r="D30" s="17"/>
      <c r="E30" s="83" t="s">
        <v>175</v>
      </c>
      <c r="F30" s="84" t="s">
        <v>176</v>
      </c>
      <c r="G30" s="30" t="s">
        <v>175</v>
      </c>
      <c r="H30" s="30"/>
      <c r="I30" s="30" t="s">
        <v>176</v>
      </c>
      <c r="J30" s="30"/>
      <c r="L30" s="17" t="s">
        <v>177</v>
      </c>
      <c r="M30" s="17"/>
      <c r="N30" s="17"/>
      <c r="P30" s="17"/>
      <c r="Q30" s="17" t="s">
        <v>178</v>
      </c>
      <c r="R30" s="17"/>
      <c r="W30" s="17"/>
      <c r="X30" s="17"/>
      <c r="Y30" s="17"/>
      <c r="Z30" s="17"/>
      <c r="AA30" s="17"/>
      <c r="AB30" s="17"/>
      <c r="AC30" s="17"/>
      <c r="AD30" s="17"/>
      <c r="AE30" s="17"/>
      <c r="CD30">
        <f>AVERAGE(CD9:CI28)</f>
        <v>-1</v>
      </c>
      <c r="CE30">
        <f>STDEV(CD9:CI28)</f>
        <v>1.0690449676496976</v>
      </c>
      <c r="CK30" t="s">
        <v>202</v>
      </c>
      <c r="CL30">
        <v>4.8311540189452772E-7</v>
      </c>
      <c r="CV30" s="238" t="s">
        <v>74</v>
      </c>
      <c r="CW30" s="238">
        <v>2</v>
      </c>
      <c r="CX30" s="238" t="s">
        <v>74</v>
      </c>
      <c r="CY30" s="238">
        <v>2</v>
      </c>
      <c r="DJ30" s="35" t="s">
        <v>75</v>
      </c>
      <c r="DK30" s="36">
        <v>4</v>
      </c>
      <c r="DL30" t="s">
        <v>75</v>
      </c>
      <c r="DM30" s="36">
        <v>-13</v>
      </c>
      <c r="DO30" s="256"/>
      <c r="DP30" s="17"/>
      <c r="DQ30" s="17"/>
      <c r="DR30" s="109"/>
      <c r="DS30" s="109"/>
      <c r="DT30" s="257"/>
      <c r="DZ30" s="36"/>
      <c r="EC30" s="238" t="s">
        <v>47</v>
      </c>
      <c r="ED30" s="239">
        <v>0.5771828024090695</v>
      </c>
      <c r="EE30" s="238" t="s">
        <v>47</v>
      </c>
      <c r="EF30" s="239">
        <v>0.23303589520535173</v>
      </c>
      <c r="EG30" s="238" t="s">
        <v>47</v>
      </c>
      <c r="EH30" s="239">
        <v>-0.11032426608940413</v>
      </c>
      <c r="EI30" s="238" t="s">
        <v>47</v>
      </c>
      <c r="EJ30" s="238">
        <v>2.8773485139418992E-2</v>
      </c>
      <c r="EM30" s="277">
        <v>0.71857627348155695</v>
      </c>
      <c r="EO30" s="276">
        <v>-0.116155573026394</v>
      </c>
      <c r="EQ30">
        <f>_xlfn.T.TEST(EM5:EM38,EO5:EO38,2,3)</f>
        <v>1.6234949234159826E-5</v>
      </c>
      <c r="FB30">
        <v>5</v>
      </c>
      <c r="FC30">
        <v>1.5256064690026951</v>
      </c>
      <c r="FD30">
        <v>1.4743935309973049</v>
      </c>
      <c r="FF30">
        <v>22.5</v>
      </c>
      <c r="FG30">
        <v>0</v>
      </c>
      <c r="FK30">
        <v>5</v>
      </c>
      <c r="FL30">
        <v>1.1195402298850574</v>
      </c>
      <c r="FM30">
        <v>1.8804597701149426</v>
      </c>
      <c r="FO30">
        <v>22.5</v>
      </c>
      <c r="FP30">
        <v>0</v>
      </c>
      <c r="FT30">
        <v>5</v>
      </c>
      <c r="FU30">
        <v>-0.14824797843665782</v>
      </c>
      <c r="FV30">
        <v>3.1482479784366579</v>
      </c>
      <c r="FX30">
        <v>22.5</v>
      </c>
      <c r="FY30">
        <v>0</v>
      </c>
      <c r="GC30">
        <v>5</v>
      </c>
      <c r="GD30">
        <v>-2.9885057471264576E-2</v>
      </c>
      <c r="GE30">
        <v>3.0298850574712644</v>
      </c>
      <c r="GG30">
        <v>22.5</v>
      </c>
      <c r="GH30">
        <v>0</v>
      </c>
      <c r="GM30" s="147">
        <v>1099</v>
      </c>
      <c r="GN30" t="s">
        <v>1981</v>
      </c>
      <c r="GO30" s="281" t="s">
        <v>1984</v>
      </c>
      <c r="HC30" s="147">
        <v>1233</v>
      </c>
      <c r="HD30" t="s">
        <v>1981</v>
      </c>
      <c r="HE30" t="s">
        <v>1988</v>
      </c>
    </row>
    <row r="31" spans="1:216" x14ac:dyDescent="0.2">
      <c r="A31" s="85" t="s">
        <v>179</v>
      </c>
      <c r="B31" s="86" t="s">
        <v>177</v>
      </c>
      <c r="C31" s="87"/>
      <c r="D31" s="17"/>
      <c r="E31" s="37">
        <v>5.5</v>
      </c>
      <c r="F31" s="38">
        <v>1</v>
      </c>
      <c r="L31" s="17"/>
      <c r="M31" s="17"/>
      <c r="N31" s="17"/>
      <c r="P31" s="17"/>
      <c r="Q31" s="17"/>
      <c r="R31" s="17"/>
      <c r="W31" s="17"/>
      <c r="X31" s="17"/>
      <c r="Y31" s="17"/>
      <c r="Z31" s="17"/>
      <c r="AA31" s="17"/>
      <c r="AB31" s="17"/>
      <c r="AC31" s="17"/>
      <c r="AD31" s="17"/>
      <c r="AE31" s="17"/>
      <c r="CD31">
        <f>COUNTA(CD9:CD16)</f>
        <v>8</v>
      </c>
      <c r="CK31" t="s">
        <v>203</v>
      </c>
      <c r="CL31">
        <v>1.710882066733471</v>
      </c>
      <c r="CV31" t="s">
        <v>75</v>
      </c>
      <c r="CW31">
        <v>30</v>
      </c>
      <c r="CX31" t="s">
        <v>75</v>
      </c>
      <c r="CY31">
        <v>4</v>
      </c>
      <c r="DJ31" s="35" t="s">
        <v>76</v>
      </c>
      <c r="DK31" s="36">
        <v>20</v>
      </c>
      <c r="DL31" t="s">
        <v>76</v>
      </c>
      <c r="DM31" s="36">
        <v>20</v>
      </c>
      <c r="DO31" s="256"/>
      <c r="DP31" s="17"/>
      <c r="DQ31" s="110"/>
      <c r="DR31" s="112">
        <v>1</v>
      </c>
      <c r="DS31" s="17"/>
      <c r="DT31" s="38"/>
      <c r="DX31">
        <f t="shared" si="17"/>
        <v>-1</v>
      </c>
      <c r="DZ31" s="36"/>
      <c r="EA31">
        <v>-1</v>
      </c>
      <c r="EC31" t="s">
        <v>63</v>
      </c>
      <c r="ED31" s="36">
        <v>7.0392931019996635E-2</v>
      </c>
      <c r="EE31" t="s">
        <v>63</v>
      </c>
      <c r="EF31" s="36">
        <v>0.13132997331505991</v>
      </c>
      <c r="EG31" t="s">
        <v>63</v>
      </c>
      <c r="EH31" s="36">
        <v>7.6655460858667201E-2</v>
      </c>
      <c r="EI31" t="s">
        <v>63</v>
      </c>
      <c r="EJ31">
        <v>6.7351300178725718E-2</v>
      </c>
      <c r="EM31" s="277">
        <v>0.37851804943246398</v>
      </c>
      <c r="EO31" s="276">
        <v>0.42066447137221602</v>
      </c>
      <c r="FB31">
        <v>6</v>
      </c>
      <c r="FC31">
        <v>1.3477088948787062</v>
      </c>
      <c r="FD31">
        <v>-0.34770889487870615</v>
      </c>
      <c r="FF31">
        <v>27.5</v>
      </c>
      <c r="FG31">
        <v>1</v>
      </c>
      <c r="FK31">
        <v>6</v>
      </c>
      <c r="FL31">
        <v>1.6482758620689655</v>
      </c>
      <c r="FM31">
        <v>-0.64827586206896548</v>
      </c>
      <c r="FO31">
        <v>27.5</v>
      </c>
      <c r="FP31">
        <v>1</v>
      </c>
      <c r="FT31">
        <v>6</v>
      </c>
      <c r="FU31">
        <v>0.67115902964959595</v>
      </c>
      <c r="FV31">
        <v>-0.67115902964959595</v>
      </c>
      <c r="FX31">
        <v>27.5</v>
      </c>
      <c r="FY31">
        <v>0</v>
      </c>
      <c r="GC31">
        <v>6</v>
      </c>
      <c r="GD31">
        <v>0.33793103448275869</v>
      </c>
      <c r="GE31">
        <v>-0.33793103448275869</v>
      </c>
      <c r="GG31">
        <v>27.5</v>
      </c>
      <c r="GH31">
        <v>0</v>
      </c>
      <c r="GM31" s="147">
        <v>1566</v>
      </c>
      <c r="GN31" t="s">
        <v>1981</v>
      </c>
      <c r="GO31" s="281">
        <v>1799</v>
      </c>
      <c r="HC31" s="147">
        <v>2963</v>
      </c>
      <c r="HD31" t="s">
        <v>1981</v>
      </c>
      <c r="HE31">
        <v>2364</v>
      </c>
    </row>
    <row r="32" spans="1:216" ht="17" thickBot="1" x14ac:dyDescent="0.25">
      <c r="A32" s="3" t="s">
        <v>180</v>
      </c>
      <c r="B32" s="4" t="s">
        <v>181</v>
      </c>
      <c r="C32" s="5" t="s">
        <v>182</v>
      </c>
      <c r="D32" s="17"/>
      <c r="E32" s="37">
        <v>4</v>
      </c>
      <c r="F32" s="38">
        <v>2</v>
      </c>
      <c r="G32" s="41" t="s">
        <v>47</v>
      </c>
      <c r="H32" s="72">
        <v>3.5750000000000002</v>
      </c>
      <c r="I32" s="41" t="s">
        <v>47</v>
      </c>
      <c r="J32" s="72">
        <v>3.2</v>
      </c>
      <c r="L32" s="17"/>
      <c r="M32" s="17"/>
      <c r="N32" s="17"/>
      <c r="P32" s="17"/>
      <c r="Q32" s="17"/>
      <c r="R32" s="17"/>
      <c r="W32" s="17"/>
      <c r="X32" s="17"/>
      <c r="Y32" s="17"/>
      <c r="Z32" s="17"/>
      <c r="AA32" s="17"/>
      <c r="AB32" s="17"/>
      <c r="AC32" s="17"/>
      <c r="AD32" s="17"/>
      <c r="AE32" s="17"/>
      <c r="CK32" t="s">
        <v>204</v>
      </c>
      <c r="CL32" s="216">
        <v>9.6623080378905502E-7</v>
      </c>
      <c r="CV32" t="s">
        <v>76</v>
      </c>
      <c r="CW32">
        <v>20</v>
      </c>
      <c r="CX32" t="s">
        <v>76</v>
      </c>
      <c r="CY32">
        <v>17</v>
      </c>
      <c r="DJ32" s="236" t="s">
        <v>158</v>
      </c>
      <c r="DK32" s="218">
        <v>0.67224170923114912</v>
      </c>
      <c r="DL32" s="92" t="s">
        <v>158</v>
      </c>
      <c r="DM32" s="218">
        <v>0.74812994502205765</v>
      </c>
      <c r="DO32" s="258"/>
      <c r="DP32" s="108"/>
      <c r="DQ32" s="110"/>
      <c r="DR32" s="109"/>
      <c r="DS32" s="109"/>
      <c r="DT32" s="254"/>
      <c r="DZ32" s="36"/>
      <c r="EC32" s="238" t="s">
        <v>65</v>
      </c>
      <c r="ED32" s="239">
        <v>0.64389711087131096</v>
      </c>
      <c r="EE32" s="238" t="s">
        <v>65</v>
      </c>
      <c r="EF32" s="239">
        <v>0.33852449629408798</v>
      </c>
      <c r="EG32" s="238" t="s">
        <v>65</v>
      </c>
      <c r="EH32" s="239">
        <v>-5.3099180633498201E-2</v>
      </c>
      <c r="EI32" s="238" t="s">
        <v>65</v>
      </c>
      <c r="EJ32" s="238">
        <v>-4.7420774201051799E-2</v>
      </c>
      <c r="EM32" s="277">
        <v>0.33852449629408798</v>
      </c>
      <c r="EO32" s="276">
        <v>-0.110446852939146</v>
      </c>
      <c r="FB32">
        <v>7</v>
      </c>
      <c r="FC32">
        <v>1.4366576819407006</v>
      </c>
      <c r="FD32">
        <v>-0.43665768194070065</v>
      </c>
      <c r="FF32">
        <v>32.5</v>
      </c>
      <c r="FG32">
        <v>1</v>
      </c>
      <c r="FK32">
        <v>7</v>
      </c>
      <c r="FL32">
        <v>1.3839080459770114</v>
      </c>
      <c r="FM32">
        <v>-0.38390804597701145</v>
      </c>
      <c r="FO32">
        <v>32.5</v>
      </c>
      <c r="FP32">
        <v>1</v>
      </c>
      <c r="FT32">
        <v>7</v>
      </c>
      <c r="FU32">
        <v>0.26145552560646901</v>
      </c>
      <c r="FV32">
        <v>-0.26145552560646901</v>
      </c>
      <c r="FX32">
        <v>32.5</v>
      </c>
      <c r="FY32">
        <v>0</v>
      </c>
      <c r="GC32">
        <v>7</v>
      </c>
      <c r="GD32">
        <v>0.15402298850574703</v>
      </c>
      <c r="GE32">
        <v>-0.15402298850574703</v>
      </c>
      <c r="GG32">
        <v>32.5</v>
      </c>
      <c r="GH32">
        <v>0</v>
      </c>
      <c r="GM32" s="147">
        <v>1698</v>
      </c>
      <c r="GN32" t="s">
        <v>1981</v>
      </c>
      <c r="GO32" s="281">
        <v>4563</v>
      </c>
      <c r="GQ32" s="284" t="s">
        <v>1990</v>
      </c>
      <c r="HC32" s="147">
        <v>4997</v>
      </c>
      <c r="HD32" t="s">
        <v>1981</v>
      </c>
      <c r="HE32">
        <v>2264</v>
      </c>
      <c r="HH32" s="284" t="s">
        <v>1990</v>
      </c>
    </row>
    <row r="33" spans="1:223" ht="16.25" customHeight="1" thickBot="1" x14ac:dyDescent="0.25">
      <c r="A33" s="228" t="s">
        <v>183</v>
      </c>
      <c r="B33" s="229">
        <v>0.45741281656688298</v>
      </c>
      <c r="C33" s="230">
        <v>0.2374</v>
      </c>
      <c r="D33" s="17"/>
      <c r="E33" s="37">
        <v>3</v>
      </c>
      <c r="F33" s="38">
        <v>0</v>
      </c>
      <c r="G33" s="41" t="s">
        <v>63</v>
      </c>
      <c r="H33" s="72">
        <v>0.35032879293300301</v>
      </c>
      <c r="I33" s="41" t="s">
        <v>63</v>
      </c>
      <c r="J33" s="72">
        <v>0.70561656502813597</v>
      </c>
      <c r="L33" s="17"/>
      <c r="M33" s="17"/>
      <c r="N33" s="17"/>
      <c r="P33" s="17"/>
      <c r="Q33" s="17"/>
      <c r="R33" s="17"/>
      <c r="W33" s="17"/>
      <c r="X33" s="17"/>
      <c r="Y33" s="17"/>
      <c r="Z33" s="17"/>
      <c r="AA33" s="17"/>
      <c r="AB33" s="17"/>
      <c r="AC33" s="17"/>
      <c r="AD33" s="17"/>
      <c r="AE33" s="17"/>
      <c r="BP33" s="9" t="s">
        <v>1912</v>
      </c>
      <c r="BQ33" s="9" t="s">
        <v>1913</v>
      </c>
      <c r="BZ33" s="10" t="s">
        <v>18</v>
      </c>
      <c r="CA33" s="10" t="s">
        <v>19</v>
      </c>
      <c r="CB33" s="10" t="s">
        <v>20</v>
      </c>
      <c r="CC33" s="10" t="s">
        <v>21</v>
      </c>
      <c r="CE33" s="217" t="s">
        <v>1914</v>
      </c>
      <c r="CK33" s="92" t="s">
        <v>205</v>
      </c>
      <c r="CL33" s="92">
        <v>2.0638985473180682</v>
      </c>
      <c r="CM33" s="92"/>
      <c r="CV33" s="92" t="s">
        <v>158</v>
      </c>
      <c r="CW33" s="92">
        <v>0.38712756635559226</v>
      </c>
      <c r="CX33" s="92" t="s">
        <v>158</v>
      </c>
      <c r="CY33" s="92">
        <v>0.53089244705314076</v>
      </c>
      <c r="DO33" s="256"/>
      <c r="DP33" s="111"/>
      <c r="DQ33" s="110"/>
      <c r="DR33" s="109"/>
      <c r="DS33" s="109"/>
      <c r="DT33" s="254"/>
      <c r="DZ33" s="36"/>
      <c r="EC33" t="s">
        <v>64</v>
      </c>
      <c r="ED33" s="36" t="e">
        <v>#N/A</v>
      </c>
      <c r="EE33" t="s">
        <v>64</v>
      </c>
      <c r="EF33" s="36" t="e">
        <v>#N/A</v>
      </c>
      <c r="EG33" t="s">
        <v>64</v>
      </c>
      <c r="EH33" s="36" t="e">
        <v>#N/A</v>
      </c>
      <c r="EI33" t="s">
        <v>64</v>
      </c>
      <c r="EJ33" t="e">
        <v>#N/A</v>
      </c>
      <c r="EM33" s="277">
        <v>0.31585500514137299</v>
      </c>
      <c r="EO33" s="276">
        <v>8.99168208877546E-2</v>
      </c>
      <c r="FB33">
        <v>8</v>
      </c>
      <c r="FC33">
        <v>1.5256064690026951</v>
      </c>
      <c r="FD33">
        <v>1.4743935309973049</v>
      </c>
      <c r="FF33">
        <v>37.5</v>
      </c>
      <c r="FG33">
        <v>1</v>
      </c>
      <c r="FK33">
        <v>8</v>
      </c>
      <c r="FL33">
        <v>1.9126436781609193</v>
      </c>
      <c r="FM33">
        <v>1.0873563218390807</v>
      </c>
      <c r="FO33">
        <v>37.5</v>
      </c>
      <c r="FP33">
        <v>1</v>
      </c>
      <c r="FT33">
        <v>8</v>
      </c>
      <c r="FU33">
        <v>-0.14824797843665782</v>
      </c>
      <c r="FV33">
        <v>0.14824797843665782</v>
      </c>
      <c r="FX33">
        <v>37.5</v>
      </c>
      <c r="FY33">
        <v>0</v>
      </c>
      <c r="GC33">
        <v>8</v>
      </c>
      <c r="GD33">
        <v>0.52183908045977034</v>
      </c>
      <c r="GE33">
        <v>-0.52183908045977034</v>
      </c>
      <c r="GG33">
        <v>37.5</v>
      </c>
      <c r="GH33">
        <v>0</v>
      </c>
      <c r="GM33" s="147">
        <v>1834</v>
      </c>
      <c r="GN33" t="s">
        <v>1981</v>
      </c>
      <c r="GO33" s="281">
        <v>1599</v>
      </c>
      <c r="GQ33" s="285"/>
      <c r="HC33" s="147">
        <v>1399</v>
      </c>
      <c r="HD33" t="s">
        <v>1981</v>
      </c>
      <c r="HE33">
        <v>1799</v>
      </c>
      <c r="HH33" s="285"/>
    </row>
    <row r="34" spans="1:223" ht="16" x14ac:dyDescent="0.2">
      <c r="A34" s="228" t="s">
        <v>184</v>
      </c>
      <c r="B34" s="229">
        <v>0.156907429926466</v>
      </c>
      <c r="C34" s="230">
        <v>0.22090000000000001</v>
      </c>
      <c r="D34" s="17"/>
      <c r="E34" s="37">
        <v>2</v>
      </c>
      <c r="F34" s="38">
        <v>3</v>
      </c>
      <c r="G34" s="41" t="s">
        <v>65</v>
      </c>
      <c r="H34" s="72">
        <v>4</v>
      </c>
      <c r="I34" s="41" t="s">
        <v>65</v>
      </c>
      <c r="J34" s="72">
        <v>2.5</v>
      </c>
      <c r="L34" s="17"/>
      <c r="M34" s="17"/>
      <c r="N34" s="17"/>
      <c r="P34" s="17"/>
      <c r="Q34" s="17"/>
      <c r="R34" s="17"/>
      <c r="W34" s="17"/>
      <c r="X34" s="17"/>
      <c r="Y34" s="17"/>
      <c r="Z34" s="17"/>
      <c r="AA34" s="17"/>
      <c r="AB34" s="17"/>
      <c r="AC34" s="17"/>
      <c r="AD34" s="17"/>
      <c r="AE34" s="17"/>
      <c r="BP34" s="17">
        <v>5</v>
      </c>
      <c r="BQ34" s="17">
        <v>5</v>
      </c>
      <c r="BZ34" s="17">
        <v>6</v>
      </c>
      <c r="CA34" s="17">
        <v>5</v>
      </c>
      <c r="CB34" s="17">
        <v>5</v>
      </c>
      <c r="CC34" s="17">
        <v>5</v>
      </c>
      <c r="CE34" t="s">
        <v>193</v>
      </c>
      <c r="DO34" s="37"/>
      <c r="DP34" s="108"/>
      <c r="DQ34" s="17"/>
      <c r="DR34" s="112">
        <v>1</v>
      </c>
      <c r="DS34" s="111"/>
      <c r="DT34" s="38"/>
      <c r="DX34">
        <f t="shared" si="17"/>
        <v>-1</v>
      </c>
      <c r="DZ34" s="36"/>
      <c r="EA34">
        <v>-1</v>
      </c>
      <c r="EC34" s="238" t="s">
        <v>68</v>
      </c>
      <c r="ED34" s="239">
        <v>0.29023748989226406</v>
      </c>
      <c r="EE34" s="238" t="s">
        <v>68</v>
      </c>
      <c r="EF34" s="239">
        <v>0.54148735178754082</v>
      </c>
      <c r="EG34" s="238" t="s">
        <v>68</v>
      </c>
      <c r="EH34" s="239">
        <v>0.31605856190068515</v>
      </c>
      <c r="EI34" s="238" t="s">
        <v>68</v>
      </c>
      <c r="EJ34" s="238">
        <v>0.27769652465956773</v>
      </c>
      <c r="EM34" s="277">
        <v>-0.95638963627435403</v>
      </c>
      <c r="EO34" s="276">
        <v>0.36388457157915999</v>
      </c>
      <c r="FB34">
        <v>9</v>
      </c>
      <c r="FC34">
        <v>1.4366576819407006</v>
      </c>
      <c r="FD34">
        <v>-1.4366576819407006</v>
      </c>
      <c r="FF34">
        <v>42.5</v>
      </c>
      <c r="FG34">
        <v>1</v>
      </c>
      <c r="FK34">
        <v>9</v>
      </c>
      <c r="FL34">
        <v>1.3839080459770114</v>
      </c>
      <c r="FM34">
        <v>-1.3839080459770114</v>
      </c>
      <c r="FO34">
        <v>42.5</v>
      </c>
      <c r="FP34">
        <v>1</v>
      </c>
      <c r="FT34">
        <v>9</v>
      </c>
      <c r="FU34">
        <v>0.26145552560646901</v>
      </c>
      <c r="FV34">
        <v>-0.26145552560646901</v>
      </c>
      <c r="FX34">
        <v>42.5</v>
      </c>
      <c r="FY34">
        <v>0</v>
      </c>
      <c r="GC34">
        <v>9</v>
      </c>
      <c r="GD34">
        <v>0.15402298850574703</v>
      </c>
      <c r="GE34">
        <v>-0.15402298850574703</v>
      </c>
      <c r="GG34">
        <v>42.5</v>
      </c>
      <c r="GH34">
        <v>0</v>
      </c>
      <c r="GM34" s="147">
        <v>1999</v>
      </c>
      <c r="GN34" t="s">
        <v>1981</v>
      </c>
      <c r="GO34" s="281">
        <v>2698</v>
      </c>
      <c r="GQ34" s="284" t="s">
        <v>1994</v>
      </c>
      <c r="HC34" s="147">
        <v>1699</v>
      </c>
      <c r="HD34" t="s">
        <v>1981</v>
      </c>
      <c r="HE34">
        <v>4998</v>
      </c>
      <c r="HH34" s="284" t="s">
        <v>1991</v>
      </c>
    </row>
    <row r="35" spans="1:223" ht="18.5" customHeight="1" thickBot="1" x14ac:dyDescent="0.25">
      <c r="A35" s="228" t="s">
        <v>185</v>
      </c>
      <c r="B35" s="229">
        <v>0.95855787161070505</v>
      </c>
      <c r="C35" s="230">
        <v>0.51549999999999996</v>
      </c>
      <c r="D35" s="17"/>
      <c r="E35" s="37">
        <v>2</v>
      </c>
      <c r="F35" s="38">
        <v>4</v>
      </c>
      <c r="G35" s="41" t="s">
        <v>64</v>
      </c>
      <c r="H35" s="72">
        <v>4</v>
      </c>
      <c r="I35" s="41" t="s">
        <v>64</v>
      </c>
      <c r="J35" s="72">
        <v>0</v>
      </c>
      <c r="L35" s="17"/>
      <c r="M35" s="17"/>
      <c r="N35" s="17"/>
      <c r="P35" s="17"/>
      <c r="Q35" s="17"/>
      <c r="R35" s="17"/>
      <c r="W35" s="17"/>
      <c r="X35" s="17"/>
      <c r="Y35" s="17"/>
      <c r="Z35" s="17"/>
      <c r="AA35" s="17"/>
      <c r="AB35" s="17"/>
      <c r="AC35" s="17"/>
      <c r="AD35" s="17"/>
      <c r="AE35" s="17"/>
      <c r="BP35" s="17">
        <v>4</v>
      </c>
      <c r="BQ35" s="17">
        <v>2</v>
      </c>
      <c r="BS35" t="s">
        <v>193</v>
      </c>
      <c r="BZ35" s="17">
        <v>6</v>
      </c>
      <c r="CA35" s="17">
        <v>5</v>
      </c>
      <c r="CB35" s="17">
        <v>3</v>
      </c>
      <c r="CC35" s="17">
        <v>5</v>
      </c>
      <c r="CK35" s="10" t="s">
        <v>18</v>
      </c>
      <c r="CL35" s="10" t="s">
        <v>19</v>
      </c>
      <c r="CM35" s="10" t="s">
        <v>20</v>
      </c>
      <c r="CN35" s="10" t="s">
        <v>21</v>
      </c>
      <c r="DO35" s="256"/>
      <c r="DP35" s="17"/>
      <c r="DQ35" s="17"/>
      <c r="DR35" s="115"/>
      <c r="DS35" s="109"/>
      <c r="DT35" s="254"/>
      <c r="DZ35" s="36"/>
      <c r="EC35" t="s">
        <v>134</v>
      </c>
      <c r="ED35" s="36">
        <v>8.4237800538962071E-2</v>
      </c>
      <c r="EE35" t="s">
        <v>134</v>
      </c>
      <c r="EF35" s="36">
        <v>0.29320855214588404</v>
      </c>
      <c r="EG35" t="s">
        <v>134</v>
      </c>
      <c r="EH35" s="36">
        <v>9.9893014550729242E-2</v>
      </c>
      <c r="EI35" t="s">
        <v>134</v>
      </c>
      <c r="EJ35">
        <v>7.711535980800191E-2</v>
      </c>
      <c r="EM35" s="277">
        <v>0.92809484069661197</v>
      </c>
      <c r="EO35" s="276">
        <v>-0.112307140357795</v>
      </c>
      <c r="FB35">
        <v>10</v>
      </c>
      <c r="FC35">
        <v>1.4366576819407006</v>
      </c>
      <c r="FD35">
        <v>-0.43665768194070065</v>
      </c>
      <c r="FF35">
        <v>47.5</v>
      </c>
      <c r="FG35">
        <v>1</v>
      </c>
      <c r="FK35">
        <v>10</v>
      </c>
      <c r="FL35">
        <v>1.6482758620689655</v>
      </c>
      <c r="FM35">
        <v>-0.64827586206896548</v>
      </c>
      <c r="FO35">
        <v>47.5</v>
      </c>
      <c r="FP35">
        <v>1</v>
      </c>
      <c r="FT35">
        <v>10</v>
      </c>
      <c r="FU35">
        <v>0.26145552560646901</v>
      </c>
      <c r="FV35">
        <v>-0.26145552560646901</v>
      </c>
      <c r="FX35">
        <v>47.5</v>
      </c>
      <c r="FY35">
        <v>0</v>
      </c>
      <c r="GC35">
        <v>10</v>
      </c>
      <c r="GD35">
        <v>0.33793103448275869</v>
      </c>
      <c r="GE35">
        <v>-0.33793103448275869</v>
      </c>
      <c r="GG35">
        <v>47.5</v>
      </c>
      <c r="GH35">
        <v>0</v>
      </c>
      <c r="GM35" s="147">
        <v>1565</v>
      </c>
      <c r="GN35" t="s">
        <v>1981</v>
      </c>
      <c r="GO35" s="281">
        <v>2097</v>
      </c>
      <c r="GQ35" s="284" t="s">
        <v>1995</v>
      </c>
      <c r="HC35" s="147">
        <v>1432</v>
      </c>
      <c r="HD35" t="s">
        <v>1981</v>
      </c>
      <c r="HE35">
        <v>1365</v>
      </c>
      <c r="HH35" s="284" t="s">
        <v>1992</v>
      </c>
    </row>
    <row r="36" spans="1:223" ht="16" thickBot="1" x14ac:dyDescent="0.25">
      <c r="A36" s="231" t="s">
        <v>186</v>
      </c>
      <c r="B36" s="232">
        <v>0.97298169986175298</v>
      </c>
      <c r="C36" s="233">
        <v>0.26979999999999998</v>
      </c>
      <c r="D36" s="17"/>
      <c r="E36" s="37">
        <v>4</v>
      </c>
      <c r="F36" s="38">
        <v>0</v>
      </c>
      <c r="G36" s="41" t="s">
        <v>68</v>
      </c>
      <c r="H36" s="72">
        <v>1.5667179909472799</v>
      </c>
      <c r="I36" s="41" t="s">
        <v>68</v>
      </c>
      <c r="J36" s="72">
        <v>3.1556132109056199</v>
      </c>
      <c r="L36" s="17"/>
      <c r="M36" s="17"/>
      <c r="N36" s="17"/>
      <c r="P36" s="17"/>
      <c r="Q36" s="17"/>
      <c r="R36" s="17"/>
      <c r="W36" s="17"/>
      <c r="X36" s="17"/>
      <c r="Y36" s="17"/>
      <c r="Z36" s="17"/>
      <c r="AA36" s="17"/>
      <c r="AB36" s="17"/>
      <c r="AC36" s="17"/>
      <c r="AD36" s="17"/>
      <c r="AE36" s="17"/>
      <c r="BP36" s="17">
        <v>5</v>
      </c>
      <c r="BQ36" s="17">
        <v>3</v>
      </c>
      <c r="BZ36" s="17">
        <v>7</v>
      </c>
      <c r="CA36" s="17">
        <v>1</v>
      </c>
      <c r="CB36" s="17">
        <v>5</v>
      </c>
      <c r="CC36" s="17">
        <v>3</v>
      </c>
      <c r="CE36" s="30"/>
      <c r="CF36" s="30" t="s">
        <v>45</v>
      </c>
      <c r="CG36" s="30" t="s">
        <v>46</v>
      </c>
      <c r="CK36">
        <f>BZ34-4</f>
        <v>2</v>
      </c>
      <c r="CL36">
        <f t="shared" ref="CL36:CN36" si="19">CA34-4</f>
        <v>1</v>
      </c>
      <c r="CM36">
        <f t="shared" si="19"/>
        <v>1</v>
      </c>
      <c r="CN36">
        <f t="shared" si="19"/>
        <v>1</v>
      </c>
      <c r="DO36" s="256"/>
      <c r="DP36" s="17"/>
      <c r="DQ36" s="110"/>
      <c r="DR36" s="109"/>
      <c r="DS36" s="109"/>
      <c r="DT36" s="254"/>
      <c r="DZ36" s="36"/>
      <c r="EC36" t="s">
        <v>69</v>
      </c>
      <c r="ED36" s="36">
        <v>-0.36705164712356986</v>
      </c>
      <c r="EE36" t="s">
        <v>69</v>
      </c>
      <c r="EF36" s="36">
        <v>0.45139976199567977</v>
      </c>
      <c r="EG36" t="s">
        <v>69</v>
      </c>
      <c r="EH36" s="36">
        <v>0.43933634819472855</v>
      </c>
      <c r="EI36" t="s">
        <v>69</v>
      </c>
      <c r="EJ36">
        <v>-0.42373874343494355</v>
      </c>
      <c r="EM36" s="277">
        <v>-0.46084396555336599</v>
      </c>
      <c r="EO36" s="276">
        <v>-9.3458635651037097E-2</v>
      </c>
      <c r="FB36">
        <v>11</v>
      </c>
      <c r="FC36">
        <v>1.4366576819407006</v>
      </c>
      <c r="FD36">
        <v>-1.4366576819407006</v>
      </c>
      <c r="FF36">
        <v>52.5</v>
      </c>
      <c r="FG36">
        <v>2</v>
      </c>
      <c r="FK36">
        <v>11</v>
      </c>
      <c r="FL36">
        <v>1.1195402298850574</v>
      </c>
      <c r="FM36">
        <v>-1.1195402298850574</v>
      </c>
      <c r="FO36">
        <v>52.5</v>
      </c>
      <c r="FP36">
        <v>2</v>
      </c>
      <c r="FT36">
        <v>11</v>
      </c>
      <c r="FU36">
        <v>0.26145552560646901</v>
      </c>
      <c r="FV36">
        <v>-3.2614555256064692</v>
      </c>
      <c r="FX36">
        <v>52.5</v>
      </c>
      <c r="FY36">
        <v>0</v>
      </c>
      <c r="GC36">
        <v>11</v>
      </c>
      <c r="GD36">
        <v>-2.9885057471264576E-2</v>
      </c>
      <c r="GE36">
        <v>-2.9701149425287356</v>
      </c>
      <c r="GG36">
        <v>52.5</v>
      </c>
      <c r="GH36">
        <v>0</v>
      </c>
      <c r="GM36" s="147">
        <v>1597</v>
      </c>
      <c r="GN36" t="s">
        <v>1981</v>
      </c>
      <c r="GO36" s="281">
        <v>3264</v>
      </c>
      <c r="GQ36" s="238"/>
      <c r="HC36" s="147">
        <v>2865</v>
      </c>
      <c r="HD36" t="s">
        <v>1981</v>
      </c>
      <c r="HE36">
        <v>3431</v>
      </c>
      <c r="HH36" s="238"/>
    </row>
    <row r="37" spans="1:223" ht="17" thickBot="1" x14ac:dyDescent="0.25">
      <c r="D37" s="17"/>
      <c r="E37" s="37">
        <v>3</v>
      </c>
      <c r="F37" s="38">
        <v>2</v>
      </c>
      <c r="G37" s="41" t="s">
        <v>134</v>
      </c>
      <c r="H37" s="72">
        <v>2.4546052631578901</v>
      </c>
      <c r="I37" s="41" t="s">
        <v>134</v>
      </c>
      <c r="J37" s="72">
        <v>9.9578947368421105</v>
      </c>
      <c r="L37" s="17"/>
      <c r="M37" s="17"/>
      <c r="N37" s="17"/>
      <c r="P37" s="17"/>
      <c r="Q37" s="17"/>
      <c r="R37" s="17"/>
      <c r="W37" s="17"/>
      <c r="X37" s="17"/>
      <c r="Y37" s="17"/>
      <c r="Z37" s="17"/>
      <c r="AA37" s="17"/>
      <c r="AB37" s="17"/>
      <c r="AC37" s="17"/>
      <c r="AD37" s="17"/>
      <c r="AE37" s="17"/>
      <c r="BP37" s="17">
        <v>2</v>
      </c>
      <c r="BQ37" s="17">
        <v>4</v>
      </c>
      <c r="BS37" s="30"/>
      <c r="BT37" s="30" t="s">
        <v>45</v>
      </c>
      <c r="BU37" s="30" t="s">
        <v>46</v>
      </c>
      <c r="BZ37" s="17">
        <v>3</v>
      </c>
      <c r="CA37" s="17">
        <v>3</v>
      </c>
      <c r="CB37" s="17">
        <v>6</v>
      </c>
      <c r="CC37" s="17">
        <v>5</v>
      </c>
      <c r="CE37" t="s">
        <v>47</v>
      </c>
      <c r="CF37">
        <v>5.45</v>
      </c>
      <c r="CG37">
        <v>4.2</v>
      </c>
      <c r="CK37">
        <f t="shared" ref="CK37:CK55" si="20">BZ35-4</f>
        <v>2</v>
      </c>
      <c r="CL37">
        <f t="shared" ref="CL37:CL55" si="21">CA35-4</f>
        <v>1</v>
      </c>
      <c r="CM37">
        <f t="shared" ref="CM37:CM55" si="22">CB35-4</f>
        <v>-1</v>
      </c>
      <c r="CN37">
        <f t="shared" ref="CN37:CN55" si="23">CC35-4</f>
        <v>1</v>
      </c>
      <c r="DO37" s="259"/>
      <c r="DP37" s="115"/>
      <c r="DQ37" s="109"/>
      <c r="DR37" s="112">
        <v>1</v>
      </c>
      <c r="DS37" s="17"/>
      <c r="DT37" s="38"/>
      <c r="DX37">
        <f t="shared" si="17"/>
        <v>-1</v>
      </c>
      <c r="DZ37" s="36"/>
      <c r="EA37">
        <v>-1</v>
      </c>
      <c r="EC37" t="s">
        <v>142</v>
      </c>
      <c r="ED37" s="36">
        <v>-0.36773698723445336</v>
      </c>
      <c r="EE37" t="s">
        <v>142</v>
      </c>
      <c r="EF37" s="36">
        <v>-0.31872958436111731</v>
      </c>
      <c r="EG37" t="s">
        <v>142</v>
      </c>
      <c r="EH37" s="36">
        <v>0.38335105832843264</v>
      </c>
      <c r="EI37" t="s">
        <v>142</v>
      </c>
      <c r="EJ37">
        <v>0.29073987358372927</v>
      </c>
      <c r="EM37" s="277">
        <v>7.5057113659874599E-3</v>
      </c>
      <c r="EO37" s="276">
        <v>0.14067833157434001</v>
      </c>
      <c r="FB37">
        <v>12</v>
      </c>
      <c r="FC37">
        <v>1.3477088948787062</v>
      </c>
      <c r="FD37">
        <v>0.65229110512129385</v>
      </c>
      <c r="FF37">
        <v>57.5</v>
      </c>
      <c r="FG37">
        <v>2</v>
      </c>
      <c r="FK37">
        <v>12</v>
      </c>
      <c r="FL37">
        <v>1.1195402298850574</v>
      </c>
      <c r="FM37">
        <v>0.88045977011494259</v>
      </c>
      <c r="FO37">
        <v>57.5</v>
      </c>
      <c r="FP37">
        <v>2</v>
      </c>
      <c r="FT37">
        <v>12</v>
      </c>
      <c r="FU37">
        <v>0.67115902964959595</v>
      </c>
      <c r="FV37">
        <v>-0.67115902964959595</v>
      </c>
      <c r="FX37">
        <v>57.5</v>
      </c>
      <c r="FY37">
        <v>0</v>
      </c>
      <c r="GC37">
        <v>12</v>
      </c>
      <c r="GD37">
        <v>-2.9885057471264576E-2</v>
      </c>
      <c r="GE37">
        <v>2.9885057471264576E-2</v>
      </c>
      <c r="GG37">
        <v>57.5</v>
      </c>
      <c r="GH37">
        <v>0</v>
      </c>
      <c r="GM37" s="147">
        <v>1431</v>
      </c>
      <c r="GN37" t="s">
        <v>1981</v>
      </c>
      <c r="GO37" s="281">
        <v>1532</v>
      </c>
      <c r="GQ37" s="290" t="s">
        <v>1993</v>
      </c>
      <c r="HC37" s="147">
        <v>1365</v>
      </c>
      <c r="HD37" t="s">
        <v>1981</v>
      </c>
      <c r="HE37">
        <v>1465</v>
      </c>
      <c r="HH37" s="290" t="s">
        <v>1993</v>
      </c>
    </row>
    <row r="38" spans="1:223" x14ac:dyDescent="0.2">
      <c r="A38" s="85" t="s">
        <v>179</v>
      </c>
      <c r="B38" s="86" t="s">
        <v>178</v>
      </c>
      <c r="C38" s="87"/>
      <c r="D38" s="17"/>
      <c r="E38" s="37">
        <v>4</v>
      </c>
      <c r="F38" s="38">
        <v>2</v>
      </c>
      <c r="G38" s="41" t="s">
        <v>69</v>
      </c>
      <c r="H38" s="72">
        <v>0.68479210656486</v>
      </c>
      <c r="I38" s="41" t="s">
        <v>69</v>
      </c>
      <c r="J38" s="72">
        <v>-0.327694902945869</v>
      </c>
      <c r="L38" s="17"/>
      <c r="M38" s="17"/>
      <c r="N38" s="17"/>
      <c r="P38" s="17"/>
      <c r="Q38" s="17"/>
      <c r="R38" s="17"/>
      <c r="W38" s="17"/>
      <c r="X38" s="17"/>
      <c r="Y38" s="17"/>
      <c r="Z38" s="17"/>
      <c r="AA38" s="17"/>
      <c r="AB38" s="17"/>
      <c r="AC38" s="17"/>
      <c r="AD38" s="17"/>
      <c r="AE38" s="17"/>
      <c r="BP38" s="17">
        <v>5</v>
      </c>
      <c r="BQ38" s="17">
        <v>5</v>
      </c>
      <c r="BS38" t="s">
        <v>47</v>
      </c>
      <c r="BT38">
        <v>4.5</v>
      </c>
      <c r="BU38">
        <v>3.2352941176470589</v>
      </c>
      <c r="BZ38" s="17">
        <v>7</v>
      </c>
      <c r="CA38" s="17">
        <v>6</v>
      </c>
      <c r="CB38" s="17">
        <v>7</v>
      </c>
      <c r="CC38" s="17">
        <v>6</v>
      </c>
      <c r="CE38" t="s">
        <v>48</v>
      </c>
      <c r="CF38">
        <v>1.5236842105263182</v>
      </c>
      <c r="CG38">
        <v>2.0631578947368414</v>
      </c>
      <c r="CK38">
        <f t="shared" si="20"/>
        <v>3</v>
      </c>
      <c r="CL38">
        <f t="shared" si="21"/>
        <v>-3</v>
      </c>
      <c r="CM38">
        <f t="shared" si="22"/>
        <v>1</v>
      </c>
      <c r="CN38">
        <f t="shared" si="23"/>
        <v>-1</v>
      </c>
      <c r="DO38" s="256"/>
      <c r="DP38" s="111"/>
      <c r="DQ38" s="110"/>
      <c r="DR38" s="112">
        <v>1</v>
      </c>
      <c r="DS38" s="110"/>
      <c r="DT38" s="260"/>
      <c r="DX38">
        <f t="shared" si="17"/>
        <v>-1</v>
      </c>
      <c r="DZ38" s="36"/>
      <c r="EA38">
        <v>-1</v>
      </c>
      <c r="EC38" t="s">
        <v>72</v>
      </c>
      <c r="ED38" s="36">
        <v>1.0688710882268893</v>
      </c>
      <c r="EE38" t="s">
        <v>72</v>
      </c>
      <c r="EF38" s="36">
        <v>2.2222190982677343</v>
      </c>
      <c r="EG38" t="s">
        <v>72</v>
      </c>
      <c r="EH38" s="36">
        <v>1.2122288906358449</v>
      </c>
      <c r="EI38" t="s">
        <v>72</v>
      </c>
      <c r="EJ38">
        <v>1.0103896826892051</v>
      </c>
      <c r="EM38" s="277">
        <v>1.2658294619933801</v>
      </c>
      <c r="EO38" s="276">
        <v>-0.298238677796828</v>
      </c>
      <c r="FB38">
        <v>13</v>
      </c>
      <c r="FC38">
        <v>1.5256064690026951</v>
      </c>
      <c r="FD38">
        <v>-1.5256064690026951</v>
      </c>
      <c r="FF38">
        <v>62.5</v>
      </c>
      <c r="FG38">
        <v>2</v>
      </c>
      <c r="FK38">
        <v>13</v>
      </c>
      <c r="FL38">
        <v>1.6482758620689655</v>
      </c>
      <c r="FM38">
        <v>-1.6482758620689655</v>
      </c>
      <c r="FO38">
        <v>62.5</v>
      </c>
      <c r="FP38">
        <v>2</v>
      </c>
      <c r="FT38">
        <v>13</v>
      </c>
      <c r="FU38">
        <v>-0.14824797843665782</v>
      </c>
      <c r="FV38">
        <v>0.14824797843665782</v>
      </c>
      <c r="FX38">
        <v>62.5</v>
      </c>
      <c r="FY38">
        <v>0</v>
      </c>
      <c r="GC38">
        <v>13</v>
      </c>
      <c r="GD38">
        <v>0.33793103448275869</v>
      </c>
      <c r="GE38">
        <v>-0.33793103448275869</v>
      </c>
      <c r="GG38">
        <v>62.5</v>
      </c>
      <c r="GH38">
        <v>0</v>
      </c>
      <c r="GM38" s="147">
        <v>1366</v>
      </c>
      <c r="GN38" t="s">
        <v>1981</v>
      </c>
      <c r="GO38" s="281">
        <v>1299</v>
      </c>
      <c r="HC38" s="147">
        <v>1232</v>
      </c>
      <c r="HD38" t="s">
        <v>1981</v>
      </c>
      <c r="HE38">
        <v>1198</v>
      </c>
    </row>
    <row r="39" spans="1:223" x14ac:dyDescent="0.2">
      <c r="A39" s="3" t="s">
        <v>180</v>
      </c>
      <c r="B39" s="4" t="s">
        <v>181</v>
      </c>
      <c r="C39" s="5" t="s">
        <v>182</v>
      </c>
      <c r="D39" s="17"/>
      <c r="E39" s="37">
        <v>2</v>
      </c>
      <c r="F39" s="38">
        <v>10</v>
      </c>
      <c r="G39" s="41" t="s">
        <v>142</v>
      </c>
      <c r="H39" s="72">
        <v>-8.5565494674382403E-2</v>
      </c>
      <c r="I39" s="41" t="s">
        <v>142</v>
      </c>
      <c r="J39" s="72">
        <v>0.800836989214049</v>
      </c>
      <c r="L39" s="17"/>
      <c r="M39" s="17"/>
      <c r="N39" s="17"/>
      <c r="P39" s="17"/>
      <c r="Q39" s="17"/>
      <c r="R39" s="17"/>
      <c r="W39" s="17"/>
      <c r="X39" s="17"/>
      <c r="Y39" s="17"/>
      <c r="Z39" s="17"/>
      <c r="AA39" s="17"/>
      <c r="AB39" s="17"/>
      <c r="AC39" s="17"/>
      <c r="AD39" s="17"/>
      <c r="AE39" s="17"/>
      <c r="BP39" s="17">
        <v>5</v>
      </c>
      <c r="BQ39" s="17">
        <v>3</v>
      </c>
      <c r="BS39" t="s">
        <v>48</v>
      </c>
      <c r="BT39">
        <v>0.68421052631578949</v>
      </c>
      <c r="BU39">
        <v>1.0661764705882355</v>
      </c>
      <c r="BZ39" s="17">
        <v>5</v>
      </c>
      <c r="CA39" s="17">
        <v>4</v>
      </c>
      <c r="CB39" s="17">
        <v>4</v>
      </c>
      <c r="CC39" s="17">
        <v>1</v>
      </c>
      <c r="CE39" t="s">
        <v>49</v>
      </c>
      <c r="CF39">
        <v>20</v>
      </c>
      <c r="CG39">
        <v>20</v>
      </c>
      <c r="CK39">
        <f t="shared" si="20"/>
        <v>-1</v>
      </c>
      <c r="CL39">
        <f t="shared" si="21"/>
        <v>-1</v>
      </c>
      <c r="CM39">
        <f t="shared" si="22"/>
        <v>2</v>
      </c>
      <c r="CN39">
        <f t="shared" si="23"/>
        <v>1</v>
      </c>
      <c r="DO39" s="256"/>
      <c r="DP39" s="111"/>
      <c r="DQ39" s="110"/>
      <c r="DR39" s="109"/>
      <c r="DS39" s="109"/>
      <c r="DT39" s="254"/>
      <c r="DZ39" s="36"/>
      <c r="EC39" t="s">
        <v>73</v>
      </c>
      <c r="ED39" s="36">
        <v>9.0495214483407808E-3</v>
      </c>
      <c r="EE39" t="s">
        <v>73</v>
      </c>
      <c r="EF39" s="36">
        <v>-0.95638963627435403</v>
      </c>
      <c r="EG39" t="s">
        <v>73</v>
      </c>
      <c r="EH39" s="36">
        <v>-0.59816722526155996</v>
      </c>
      <c r="EI39" t="s">
        <v>73</v>
      </c>
      <c r="EJ39">
        <v>-0.42711308471786602</v>
      </c>
      <c r="FB39">
        <v>14</v>
      </c>
      <c r="FC39">
        <v>1.3477088948787062</v>
      </c>
      <c r="FD39">
        <v>0.65229110512129385</v>
      </c>
      <c r="FF39">
        <v>67.5</v>
      </c>
      <c r="FG39">
        <v>2</v>
      </c>
      <c r="FK39">
        <v>14</v>
      </c>
      <c r="FL39">
        <v>1.1195402298850574</v>
      </c>
      <c r="FM39">
        <v>0.88045977011494259</v>
      </c>
      <c r="FO39">
        <v>67.5</v>
      </c>
      <c r="FP39">
        <v>2</v>
      </c>
      <c r="FT39">
        <v>14</v>
      </c>
      <c r="FU39">
        <v>0.67115902964959595</v>
      </c>
      <c r="FV39">
        <v>0.32884097035040405</v>
      </c>
      <c r="FX39">
        <v>67.5</v>
      </c>
      <c r="FY39">
        <v>1</v>
      </c>
      <c r="GC39">
        <v>14</v>
      </c>
      <c r="GD39">
        <v>-2.9885057471264576E-2</v>
      </c>
      <c r="GE39">
        <v>1.0298850574712646</v>
      </c>
      <c r="GG39">
        <v>67.5</v>
      </c>
      <c r="GH39">
        <v>1</v>
      </c>
      <c r="GM39" s="147">
        <v>1267</v>
      </c>
      <c r="GN39" t="s">
        <v>1981</v>
      </c>
      <c r="GO39" s="281">
        <v>3230</v>
      </c>
      <c r="HC39" s="147">
        <v>1165</v>
      </c>
      <c r="HD39" t="s">
        <v>1981</v>
      </c>
      <c r="HE39">
        <v>1167</v>
      </c>
    </row>
    <row r="40" spans="1:223" x14ac:dyDescent="0.2">
      <c r="A40" s="6" t="s">
        <v>183</v>
      </c>
      <c r="B40" s="7">
        <v>0.78396986753225295</v>
      </c>
      <c r="C40" s="8">
        <v>3.4599999999999999E-2</v>
      </c>
      <c r="D40" s="17"/>
      <c r="E40" s="37">
        <v>5</v>
      </c>
      <c r="F40" s="38">
        <v>9</v>
      </c>
      <c r="G40" s="41" t="s">
        <v>72</v>
      </c>
      <c r="H40" s="72">
        <v>7</v>
      </c>
      <c r="I40" s="41" t="s">
        <v>72</v>
      </c>
      <c r="J40" s="72">
        <v>10</v>
      </c>
      <c r="L40" s="17"/>
      <c r="M40" s="17"/>
      <c r="N40" s="17"/>
      <c r="P40" s="17"/>
      <c r="Q40" s="17"/>
      <c r="R40" s="17"/>
      <c r="W40" s="17"/>
      <c r="X40" s="17"/>
      <c r="Y40" s="17"/>
      <c r="Z40" s="17"/>
      <c r="AA40" s="17"/>
      <c r="AB40" s="17"/>
      <c r="AC40" s="17"/>
      <c r="AD40" s="17"/>
      <c r="AE40" s="17"/>
      <c r="BP40" s="17">
        <v>5</v>
      </c>
      <c r="BQ40" s="17">
        <v>3</v>
      </c>
      <c r="BS40" t="s">
        <v>49</v>
      </c>
      <c r="BT40">
        <v>20</v>
      </c>
      <c r="BU40">
        <v>17</v>
      </c>
      <c r="BZ40" s="17">
        <v>5</v>
      </c>
      <c r="CA40" s="17">
        <v>5</v>
      </c>
      <c r="CB40" s="17">
        <v>4</v>
      </c>
      <c r="CC40" s="17">
        <v>4</v>
      </c>
      <c r="CE40" t="s">
        <v>194</v>
      </c>
      <c r="CF40">
        <v>19</v>
      </c>
      <c r="CG40">
        <v>19</v>
      </c>
      <c r="CK40">
        <f t="shared" si="20"/>
        <v>3</v>
      </c>
      <c r="CL40">
        <f t="shared" si="21"/>
        <v>2</v>
      </c>
      <c r="CM40">
        <f t="shared" si="22"/>
        <v>3</v>
      </c>
      <c r="CN40">
        <f t="shared" si="23"/>
        <v>2</v>
      </c>
      <c r="DO40" s="255"/>
      <c r="DP40" s="108"/>
      <c r="DQ40" s="17"/>
      <c r="DR40" s="112">
        <v>1</v>
      </c>
      <c r="DS40" s="17"/>
      <c r="DT40" s="38"/>
      <c r="DX40">
        <f t="shared" si="17"/>
        <v>-1</v>
      </c>
      <c r="DZ40" s="36"/>
      <c r="EA40">
        <v>-1</v>
      </c>
      <c r="EC40" t="s">
        <v>74</v>
      </c>
      <c r="ED40" s="36">
        <v>1.0779206096752301</v>
      </c>
      <c r="EE40" t="s">
        <v>74</v>
      </c>
      <c r="EF40" s="36">
        <v>1.2658294619933801</v>
      </c>
      <c r="EG40" t="s">
        <v>74</v>
      </c>
      <c r="EH40" s="36">
        <v>0.61406166537428497</v>
      </c>
      <c r="EI40" t="s">
        <v>74</v>
      </c>
      <c r="EJ40">
        <v>0.58327659797133902</v>
      </c>
      <c r="FB40">
        <v>15</v>
      </c>
      <c r="FC40">
        <v>1.6145552560646896</v>
      </c>
      <c r="FD40">
        <v>-1.6145552560646896</v>
      </c>
      <c r="FF40">
        <v>72.5</v>
      </c>
      <c r="FG40">
        <v>2</v>
      </c>
      <c r="FK40">
        <v>15</v>
      </c>
      <c r="FL40">
        <v>1.1195402298850574</v>
      </c>
      <c r="FM40">
        <v>-1.1195402298850574</v>
      </c>
      <c r="FO40">
        <v>72.5</v>
      </c>
      <c r="FP40">
        <v>2</v>
      </c>
      <c r="FT40">
        <v>15</v>
      </c>
      <c r="FU40">
        <v>-0.55795148247978466</v>
      </c>
      <c r="FV40">
        <v>-2.4420485175202153</v>
      </c>
      <c r="FX40">
        <v>72.5</v>
      </c>
      <c r="FY40">
        <v>1</v>
      </c>
      <c r="GC40">
        <v>15</v>
      </c>
      <c r="GD40">
        <v>-2.9885057471264576E-2</v>
      </c>
      <c r="GE40">
        <v>-2.9701149425287356</v>
      </c>
      <c r="GG40">
        <v>72.5</v>
      </c>
      <c r="GH40">
        <v>1</v>
      </c>
      <c r="GM40" s="147">
        <v>1965</v>
      </c>
      <c r="GN40" t="s">
        <v>1981</v>
      </c>
      <c r="GO40" s="281">
        <v>2131</v>
      </c>
      <c r="HC40" s="147">
        <v>1564</v>
      </c>
      <c r="HD40" t="s">
        <v>1981</v>
      </c>
      <c r="HE40">
        <v>4030</v>
      </c>
    </row>
    <row r="41" spans="1:223" ht="16" x14ac:dyDescent="0.2">
      <c r="A41" s="6" t="s">
        <v>184</v>
      </c>
      <c r="B41" s="7">
        <v>0.15527563518685999</v>
      </c>
      <c r="C41" s="8">
        <v>0.23400000000000001</v>
      </c>
      <c r="D41" s="17"/>
      <c r="E41" s="37">
        <v>3</v>
      </c>
      <c r="F41" s="38">
        <v>0</v>
      </c>
      <c r="G41" s="41" t="s">
        <v>73</v>
      </c>
      <c r="H41" s="72">
        <v>0</v>
      </c>
      <c r="I41" s="41" t="s">
        <v>73</v>
      </c>
      <c r="J41" s="72">
        <v>0</v>
      </c>
      <c r="L41" s="17"/>
      <c r="M41" s="17"/>
      <c r="N41" s="17"/>
      <c r="P41" s="17"/>
      <c r="Q41" s="17"/>
      <c r="R41" s="17"/>
      <c r="W41" s="17"/>
      <c r="X41" s="17"/>
      <c r="Y41" s="17"/>
      <c r="Z41" s="17"/>
      <c r="AA41" s="17"/>
      <c r="AB41" s="17"/>
      <c r="AC41" s="17"/>
      <c r="AD41" s="17"/>
      <c r="AE41" s="17"/>
      <c r="BP41" s="17">
        <v>5</v>
      </c>
      <c r="BQ41" s="17">
        <v>3</v>
      </c>
      <c r="BS41" t="s">
        <v>194</v>
      </c>
      <c r="BT41">
        <v>19</v>
      </c>
      <c r="BU41">
        <v>16</v>
      </c>
      <c r="BZ41" s="17">
        <v>7</v>
      </c>
      <c r="CA41" s="17">
        <v>1</v>
      </c>
      <c r="CB41" s="17">
        <v>4</v>
      </c>
      <c r="CC41" s="17">
        <v>1</v>
      </c>
      <c r="CE41" t="s">
        <v>195</v>
      </c>
      <c r="CF41">
        <v>0.7385204081632667</v>
      </c>
      <c r="CK41">
        <f t="shared" si="20"/>
        <v>1</v>
      </c>
      <c r="CL41">
        <f t="shared" si="21"/>
        <v>0</v>
      </c>
      <c r="CM41">
        <f t="shared" si="22"/>
        <v>0</v>
      </c>
      <c r="CN41">
        <f t="shared" si="23"/>
        <v>-3</v>
      </c>
      <c r="DO41" s="261"/>
      <c r="DP41" s="109"/>
      <c r="DQ41" s="114"/>
      <c r="DR41" s="17"/>
      <c r="DS41" s="111"/>
      <c r="DT41" s="262">
        <v>1</v>
      </c>
      <c r="DZ41" s="36">
        <f t="shared" ref="DZ41" si="24">DT41*-3</f>
        <v>-3</v>
      </c>
      <c r="EA41">
        <v>-3</v>
      </c>
      <c r="EC41" t="s">
        <v>75</v>
      </c>
      <c r="ED41" s="36">
        <v>9.8121076409541814</v>
      </c>
      <c r="EE41" t="s">
        <v>75</v>
      </c>
      <c r="EF41" s="36">
        <v>3.9616102184909794</v>
      </c>
      <c r="EG41" t="s">
        <v>75</v>
      </c>
      <c r="EH41" s="36">
        <v>-1.8755125235198702</v>
      </c>
      <c r="EI41" t="s">
        <v>75</v>
      </c>
      <c r="EJ41">
        <v>0.48914924737012289</v>
      </c>
      <c r="FB41">
        <v>16</v>
      </c>
      <c r="FC41">
        <v>1.3477088948787062</v>
      </c>
      <c r="FD41">
        <v>1.6522911051212938</v>
      </c>
      <c r="FF41">
        <v>77.5</v>
      </c>
      <c r="FG41">
        <v>3</v>
      </c>
      <c r="FK41">
        <v>16</v>
      </c>
      <c r="FL41">
        <v>1.1195402298850574</v>
      </c>
      <c r="FM41">
        <v>1.8804597701149426</v>
      </c>
      <c r="FO41">
        <v>77.5</v>
      </c>
      <c r="FP41">
        <v>3</v>
      </c>
      <c r="FT41">
        <v>16</v>
      </c>
      <c r="FU41">
        <v>0.67115902964959595</v>
      </c>
      <c r="FV41">
        <v>0.32884097035040405</v>
      </c>
      <c r="FX41">
        <v>77.5</v>
      </c>
      <c r="FY41">
        <v>1</v>
      </c>
      <c r="GC41">
        <v>16</v>
      </c>
      <c r="GD41">
        <v>-2.9885057471264576E-2</v>
      </c>
      <c r="GE41">
        <v>1.0298850574712646</v>
      </c>
      <c r="GG41">
        <v>77.5</v>
      </c>
      <c r="GH41">
        <v>1</v>
      </c>
      <c r="GM41" s="147">
        <v>2165</v>
      </c>
      <c r="GN41" t="s">
        <v>1981</v>
      </c>
      <c r="GO41" s="281">
        <v>2298</v>
      </c>
      <c r="GQ41" s="289" t="s">
        <v>1996</v>
      </c>
      <c r="HC41" s="147">
        <v>3229</v>
      </c>
      <c r="HD41" t="s">
        <v>1981</v>
      </c>
      <c r="HE41">
        <v>1632</v>
      </c>
      <c r="HH41" s="292" t="s">
        <v>2056</v>
      </c>
    </row>
    <row r="42" spans="1:223" ht="16" x14ac:dyDescent="0.2">
      <c r="A42" s="6" t="s">
        <v>185</v>
      </c>
      <c r="B42" s="7">
        <v>0.88318088683009599</v>
      </c>
      <c r="C42" s="8">
        <v>2.0199999999999999E-2</v>
      </c>
      <c r="E42" s="37">
        <v>4</v>
      </c>
      <c r="F42" s="38">
        <v>0</v>
      </c>
      <c r="G42" s="41" t="s">
        <v>74</v>
      </c>
      <c r="H42" s="72">
        <v>7</v>
      </c>
      <c r="I42" s="41" t="s">
        <v>74</v>
      </c>
      <c r="J42" s="72">
        <v>10</v>
      </c>
      <c r="BP42" s="17">
        <v>4</v>
      </c>
      <c r="BQ42" s="17">
        <v>5</v>
      </c>
      <c r="BS42" t="s">
        <v>195</v>
      </c>
      <c r="BT42">
        <v>0.64174228675136102</v>
      </c>
      <c r="BZ42" s="17">
        <v>4</v>
      </c>
      <c r="CA42" s="17">
        <v>1</v>
      </c>
      <c r="CB42" s="17">
        <v>4</v>
      </c>
      <c r="CC42" s="17">
        <v>3</v>
      </c>
      <c r="CE42" t="s">
        <v>196</v>
      </c>
      <c r="CF42">
        <v>0.25760415110327306</v>
      </c>
      <c r="CK42">
        <f t="shared" si="20"/>
        <v>1</v>
      </c>
      <c r="CL42">
        <f t="shared" si="21"/>
        <v>1</v>
      </c>
      <c r="CM42">
        <f t="shared" si="22"/>
        <v>0</v>
      </c>
      <c r="CN42">
        <f t="shared" si="23"/>
        <v>0</v>
      </c>
      <c r="DO42" s="256"/>
      <c r="DP42" s="110"/>
      <c r="DQ42" s="17"/>
      <c r="DR42" s="109"/>
      <c r="DS42" s="109"/>
      <c r="DT42" s="254"/>
      <c r="DZ42" s="36"/>
      <c r="EC42" t="s">
        <v>76</v>
      </c>
      <c r="ED42" s="36">
        <v>17</v>
      </c>
      <c r="EE42" t="s">
        <v>76</v>
      </c>
      <c r="EF42" s="36">
        <v>17</v>
      </c>
      <c r="EG42" t="s">
        <v>76</v>
      </c>
      <c r="EH42" s="36">
        <v>17</v>
      </c>
      <c r="EI42" t="s">
        <v>76</v>
      </c>
      <c r="EJ42">
        <v>17</v>
      </c>
      <c r="FB42">
        <v>17</v>
      </c>
      <c r="FC42">
        <v>1.4366576819407006</v>
      </c>
      <c r="FD42">
        <v>-0.43665768194070065</v>
      </c>
      <c r="FF42">
        <v>82.5</v>
      </c>
      <c r="FG42">
        <v>3</v>
      </c>
      <c r="FK42">
        <v>17</v>
      </c>
      <c r="FL42">
        <v>1.6482758620689655</v>
      </c>
      <c r="FM42">
        <v>-0.64827586206896548</v>
      </c>
      <c r="FO42">
        <v>82.5</v>
      </c>
      <c r="FP42">
        <v>3</v>
      </c>
      <c r="FT42">
        <v>17</v>
      </c>
      <c r="FU42">
        <v>0.26145552560646901</v>
      </c>
      <c r="FV42">
        <v>-0.26145552560646901</v>
      </c>
      <c r="FX42">
        <v>82.5</v>
      </c>
      <c r="FY42">
        <v>1</v>
      </c>
      <c r="GC42">
        <v>17</v>
      </c>
      <c r="GD42">
        <v>0.33793103448275869</v>
      </c>
      <c r="GE42">
        <v>-0.33793103448275869</v>
      </c>
      <c r="GG42">
        <v>82.5</v>
      </c>
      <c r="GH42">
        <v>1</v>
      </c>
      <c r="GM42" s="147">
        <v>1165</v>
      </c>
      <c r="GN42" t="s">
        <v>1981</v>
      </c>
      <c r="GO42" s="281">
        <v>2563</v>
      </c>
      <c r="GQ42" s="285"/>
      <c r="HC42" s="147">
        <v>1132</v>
      </c>
      <c r="HD42" t="s">
        <v>1981</v>
      </c>
      <c r="HE42">
        <v>1731</v>
      </c>
      <c r="HH42" s="286" t="s">
        <v>2040</v>
      </c>
      <c r="HO42" s="292" t="s">
        <v>2060</v>
      </c>
    </row>
    <row r="43" spans="1:223" ht="17" thickBot="1" x14ac:dyDescent="0.25">
      <c r="A43" s="14" t="s">
        <v>186</v>
      </c>
      <c r="B43" s="15">
        <v>0.94680509497950704</v>
      </c>
      <c r="C43" s="16">
        <v>3.9300000000000002E-2</v>
      </c>
      <c r="E43" s="37">
        <v>5</v>
      </c>
      <c r="F43" s="38">
        <v>4</v>
      </c>
      <c r="G43" s="41" t="s">
        <v>75</v>
      </c>
      <c r="H43" s="72">
        <v>71.5</v>
      </c>
      <c r="I43" s="41" t="s">
        <v>75</v>
      </c>
      <c r="J43" s="72">
        <v>64</v>
      </c>
      <c r="BP43" s="17">
        <v>5</v>
      </c>
      <c r="BQ43" s="17">
        <v>3</v>
      </c>
      <c r="BS43" t="s">
        <v>196</v>
      </c>
      <c r="BT43">
        <v>0.17693150825513482</v>
      </c>
      <c r="BZ43" s="17">
        <v>5</v>
      </c>
      <c r="CA43" s="17">
        <v>4</v>
      </c>
      <c r="CB43" s="17">
        <v>4</v>
      </c>
      <c r="CC43" s="17">
        <v>4</v>
      </c>
      <c r="CE43" s="92" t="s">
        <v>197</v>
      </c>
      <c r="CF43" s="92">
        <v>0.46120108907850299</v>
      </c>
      <c r="CG43" s="92"/>
      <c r="CK43">
        <f t="shared" si="20"/>
        <v>3</v>
      </c>
      <c r="CL43">
        <f t="shared" si="21"/>
        <v>-3</v>
      </c>
      <c r="CM43">
        <f t="shared" si="22"/>
        <v>0</v>
      </c>
      <c r="CN43">
        <f t="shared" si="23"/>
        <v>-3</v>
      </c>
      <c r="DO43" s="263"/>
      <c r="DP43" s="243"/>
      <c r="DQ43" s="264"/>
      <c r="DR43" s="265"/>
      <c r="DS43" s="266"/>
      <c r="DT43" s="267"/>
      <c r="DU43" s="49"/>
      <c r="DV43" s="49"/>
      <c r="DW43" s="49"/>
      <c r="DX43" s="49"/>
      <c r="DY43" s="49"/>
      <c r="DZ43" s="50"/>
      <c r="EC43" s="92" t="s">
        <v>158</v>
      </c>
      <c r="ED43" s="218">
        <v>0.14922634749700714</v>
      </c>
      <c r="EE43" s="92" t="s">
        <v>158</v>
      </c>
      <c r="EF43" s="218">
        <v>0.27840710637718152</v>
      </c>
      <c r="EG43" s="92" t="s">
        <v>158</v>
      </c>
      <c r="EH43" s="218">
        <v>0.1625023176885361</v>
      </c>
      <c r="EI43" s="92" t="s">
        <v>158</v>
      </c>
      <c r="EJ43" s="92">
        <v>0.14277837815832212</v>
      </c>
      <c r="FB43">
        <v>18</v>
      </c>
      <c r="FC43">
        <v>1.3477088948787062</v>
      </c>
      <c r="FD43">
        <v>-0.34770889487870615</v>
      </c>
      <c r="FF43">
        <v>87.5</v>
      </c>
      <c r="FG43">
        <v>3</v>
      </c>
      <c r="FK43">
        <v>18</v>
      </c>
      <c r="FL43">
        <v>1.1195402298850574</v>
      </c>
      <c r="FM43">
        <v>-0.11954022988505741</v>
      </c>
      <c r="FO43">
        <v>87.5</v>
      </c>
      <c r="FP43">
        <v>3</v>
      </c>
      <c r="FT43">
        <v>18</v>
      </c>
      <c r="FU43">
        <v>0.67115902964959595</v>
      </c>
      <c r="FV43">
        <v>-0.67115902964959595</v>
      </c>
      <c r="FX43">
        <v>87.5</v>
      </c>
      <c r="FY43">
        <v>2</v>
      </c>
      <c r="GC43">
        <v>18</v>
      </c>
      <c r="GD43">
        <v>-2.9885057471264576E-2</v>
      </c>
      <c r="GE43">
        <v>2.9885057471264576E-2</v>
      </c>
      <c r="GG43">
        <v>87.5</v>
      </c>
      <c r="GH43">
        <v>2</v>
      </c>
      <c r="GM43" s="147">
        <v>1700</v>
      </c>
      <c r="GN43" t="s">
        <v>1981</v>
      </c>
      <c r="GO43" s="281">
        <v>1799</v>
      </c>
      <c r="GQ43" s="284" t="s">
        <v>1997</v>
      </c>
      <c r="HC43" s="147">
        <v>1000</v>
      </c>
      <c r="HD43" t="s">
        <v>1981</v>
      </c>
      <c r="HE43">
        <v>1632</v>
      </c>
      <c r="HH43" s="286" t="s">
        <v>2057</v>
      </c>
      <c r="HO43" s="286" t="s">
        <v>2061</v>
      </c>
    </row>
    <row r="44" spans="1:223" ht="17" thickBot="1" x14ac:dyDescent="0.25">
      <c r="E44" s="37">
        <v>5</v>
      </c>
      <c r="F44" s="38">
        <v>7</v>
      </c>
      <c r="G44" s="41" t="s">
        <v>76</v>
      </c>
      <c r="H44" s="72">
        <v>20</v>
      </c>
      <c r="I44" s="41" t="s">
        <v>76</v>
      </c>
      <c r="J44" s="72">
        <v>20</v>
      </c>
      <c r="BP44" s="17">
        <v>3</v>
      </c>
      <c r="BQ44" s="17">
        <v>3</v>
      </c>
      <c r="BS44" s="92" t="s">
        <v>197</v>
      </c>
      <c r="BT44" s="92">
        <v>0.45148867032275597</v>
      </c>
      <c r="BU44" s="92"/>
      <c r="BZ44" s="17">
        <v>4</v>
      </c>
      <c r="CA44" s="17">
        <v>1</v>
      </c>
      <c r="CB44" s="17">
        <v>1</v>
      </c>
      <c r="CC44" s="17">
        <v>4</v>
      </c>
      <c r="CK44">
        <f t="shared" si="20"/>
        <v>0</v>
      </c>
      <c r="CL44">
        <f t="shared" si="21"/>
        <v>-3</v>
      </c>
      <c r="CM44">
        <f t="shared" si="22"/>
        <v>0</v>
      </c>
      <c r="CN44">
        <f t="shared" si="23"/>
        <v>-1</v>
      </c>
      <c r="DY44" s="238">
        <f>MEDIAN(DV24:DZ42)</f>
        <v>-1</v>
      </c>
      <c r="DZ44" s="249">
        <f>AVERAGE(DU24:DZ43)</f>
        <v>-1</v>
      </c>
      <c r="EA44" s="238">
        <f>STDEV(DU24:DZ43)</f>
        <v>1.0690449676496976</v>
      </c>
      <c r="FB44">
        <v>19</v>
      </c>
      <c r="FC44">
        <v>1.6145552560646896</v>
      </c>
      <c r="FD44">
        <v>1.3854447439353104</v>
      </c>
      <c r="FF44">
        <v>92.5</v>
      </c>
      <c r="FG44">
        <v>3</v>
      </c>
      <c r="FK44">
        <v>19</v>
      </c>
      <c r="FL44">
        <v>1.6482758620689655</v>
      </c>
      <c r="FM44">
        <v>1.3517241379310345</v>
      </c>
      <c r="FO44">
        <v>92.5</v>
      </c>
      <c r="FP44">
        <v>3</v>
      </c>
      <c r="FT44">
        <v>19</v>
      </c>
      <c r="FU44">
        <v>-0.55795148247978466</v>
      </c>
      <c r="FV44">
        <v>0.55795148247978466</v>
      </c>
      <c r="FX44">
        <v>92.5</v>
      </c>
      <c r="FY44">
        <v>2</v>
      </c>
      <c r="GC44">
        <v>19</v>
      </c>
      <c r="GD44">
        <v>0.33793103448275869</v>
      </c>
      <c r="GE44">
        <v>-0.33793103448275869</v>
      </c>
      <c r="GG44">
        <v>92.5</v>
      </c>
      <c r="GH44">
        <v>2</v>
      </c>
      <c r="GM44">
        <v>1833</v>
      </c>
      <c r="GN44" t="s">
        <v>1981</v>
      </c>
      <c r="GO44" s="281">
        <v>3099</v>
      </c>
      <c r="GQ44" s="285"/>
      <c r="HC44">
        <v>1166</v>
      </c>
      <c r="HD44" t="s">
        <v>1981</v>
      </c>
      <c r="HE44">
        <v>2064</v>
      </c>
      <c r="HH44" s="292" t="s">
        <v>2058</v>
      </c>
    </row>
    <row r="45" spans="1:223" ht="17" thickBot="1" x14ac:dyDescent="0.25">
      <c r="A45" s="71" t="s">
        <v>187</v>
      </c>
      <c r="E45" s="37">
        <v>7</v>
      </c>
      <c r="F45" s="38">
        <v>7</v>
      </c>
      <c r="G45" s="67" t="s">
        <v>158</v>
      </c>
      <c r="H45" s="88">
        <v>0.73324658896539896</v>
      </c>
      <c r="I45" s="67" t="s">
        <v>158</v>
      </c>
      <c r="J45" s="88">
        <v>1.4768724405798701</v>
      </c>
      <c r="BP45" s="17">
        <v>5</v>
      </c>
      <c r="BQ45" s="17">
        <v>3</v>
      </c>
      <c r="BZ45" s="17">
        <v>6</v>
      </c>
      <c r="CA45" s="17">
        <v>6</v>
      </c>
      <c r="CB45" s="17">
        <v>4</v>
      </c>
      <c r="CC45" s="17">
        <v>4</v>
      </c>
      <c r="CE45" t="s">
        <v>1889</v>
      </c>
      <c r="CK45">
        <f t="shared" si="20"/>
        <v>1</v>
      </c>
      <c r="CL45">
        <f t="shared" si="21"/>
        <v>0</v>
      </c>
      <c r="CM45">
        <f t="shared" si="22"/>
        <v>0</v>
      </c>
      <c r="CN45">
        <f t="shared" si="23"/>
        <v>0</v>
      </c>
      <c r="FB45" s="92">
        <v>20</v>
      </c>
      <c r="FC45" s="92">
        <v>1.3477088948787062</v>
      </c>
      <c r="FD45" s="92">
        <v>0.65229110512129385</v>
      </c>
      <c r="FF45" s="92">
        <v>97.5</v>
      </c>
      <c r="FG45" s="92">
        <v>3</v>
      </c>
      <c r="FK45" s="92">
        <v>20</v>
      </c>
      <c r="FL45" s="92">
        <v>1.6482758620689655</v>
      </c>
      <c r="FM45" s="92">
        <v>0.35172413793103452</v>
      </c>
      <c r="FO45" s="92">
        <v>97.5</v>
      </c>
      <c r="FP45" s="92">
        <v>3</v>
      </c>
      <c r="FT45" s="92">
        <v>20</v>
      </c>
      <c r="FU45" s="92">
        <v>0.67115902964959595</v>
      </c>
      <c r="FV45" s="92">
        <v>1.328840970350404</v>
      </c>
      <c r="FX45" s="92">
        <v>97.5</v>
      </c>
      <c r="FY45" s="92">
        <v>3</v>
      </c>
      <c r="GC45" s="92">
        <v>20</v>
      </c>
      <c r="GD45" s="92">
        <v>0.33793103448275869</v>
      </c>
      <c r="GE45" s="92">
        <v>1.6620689655172414</v>
      </c>
      <c r="GG45" s="92">
        <v>97.5</v>
      </c>
      <c r="GH45" s="92">
        <v>3</v>
      </c>
      <c r="GM45" s="147">
        <v>1299</v>
      </c>
      <c r="GN45" t="s">
        <v>1981</v>
      </c>
      <c r="GO45" s="281">
        <v>2231</v>
      </c>
      <c r="GQ45" s="284" t="s">
        <v>1998</v>
      </c>
      <c r="HC45" s="147">
        <v>2932</v>
      </c>
      <c r="HD45" t="s">
        <v>1981</v>
      </c>
      <c r="HE45">
        <v>5029</v>
      </c>
      <c r="HH45" s="286" t="s">
        <v>2040</v>
      </c>
      <c r="HO45" s="292" t="s">
        <v>2062</v>
      </c>
    </row>
    <row r="46" spans="1:223" ht="17" thickBot="1" x14ac:dyDescent="0.25">
      <c r="A46" s="71" t="s">
        <v>188</v>
      </c>
      <c r="E46" s="37">
        <v>4</v>
      </c>
      <c r="F46" s="38">
        <v>3</v>
      </c>
      <c r="BP46" s="17">
        <v>4</v>
      </c>
      <c r="BQ46" s="17">
        <v>4</v>
      </c>
      <c r="BS46" t="s">
        <v>1889</v>
      </c>
      <c r="BZ46" s="17">
        <v>4</v>
      </c>
      <c r="CA46" s="17">
        <v>1</v>
      </c>
      <c r="CB46" s="17">
        <v>4</v>
      </c>
      <c r="CC46" s="17">
        <v>1</v>
      </c>
      <c r="CK46">
        <f t="shared" si="20"/>
        <v>0</v>
      </c>
      <c r="CL46">
        <f t="shared" si="21"/>
        <v>-3</v>
      </c>
      <c r="CM46">
        <f t="shared" si="22"/>
        <v>-3</v>
      </c>
      <c r="CN46">
        <f t="shared" si="23"/>
        <v>0</v>
      </c>
      <c r="GM46" s="147">
        <v>1799</v>
      </c>
      <c r="GN46" t="s">
        <v>1981</v>
      </c>
      <c r="GO46" s="281">
        <v>2132</v>
      </c>
      <c r="GQ46" s="284" t="s">
        <v>1999</v>
      </c>
      <c r="HC46" s="147">
        <v>3998</v>
      </c>
      <c r="HD46" t="s">
        <v>1981</v>
      </c>
      <c r="HE46">
        <v>2765</v>
      </c>
      <c r="HH46" s="286" t="s">
        <v>2059</v>
      </c>
      <c r="HO46" s="286" t="s">
        <v>2063</v>
      </c>
    </row>
    <row r="47" spans="1:223" ht="17" thickBot="1" x14ac:dyDescent="0.25">
      <c r="A47" s="71" t="s">
        <v>189</v>
      </c>
      <c r="E47" s="37">
        <v>4</v>
      </c>
      <c r="F47" s="38">
        <v>0</v>
      </c>
      <c r="BP47" s="17">
        <v>5</v>
      </c>
      <c r="BQ47" s="17">
        <v>2</v>
      </c>
      <c r="BZ47" s="17">
        <v>6</v>
      </c>
      <c r="CA47" s="17">
        <v>5</v>
      </c>
      <c r="CB47" s="17">
        <v>5</v>
      </c>
      <c r="CC47" s="17">
        <v>4</v>
      </c>
      <c r="CE47" s="30"/>
      <c r="CF47" s="30" t="s">
        <v>45</v>
      </c>
      <c r="CG47" s="30" t="s">
        <v>46</v>
      </c>
      <c r="CK47">
        <f t="shared" si="20"/>
        <v>2</v>
      </c>
      <c r="CL47">
        <f t="shared" si="21"/>
        <v>2</v>
      </c>
      <c r="CM47">
        <f t="shared" si="22"/>
        <v>0</v>
      </c>
      <c r="CN47">
        <f t="shared" si="23"/>
        <v>0</v>
      </c>
      <c r="GM47" s="147">
        <v>1632</v>
      </c>
      <c r="GN47" t="s">
        <v>1981</v>
      </c>
      <c r="GO47" s="281">
        <v>1498</v>
      </c>
      <c r="GQ47" s="284" t="s">
        <v>2000</v>
      </c>
      <c r="HC47" s="147">
        <v>1533</v>
      </c>
      <c r="HD47" t="s">
        <v>1981</v>
      </c>
      <c r="HE47">
        <v>2198</v>
      </c>
    </row>
    <row r="48" spans="1:223" x14ac:dyDescent="0.2">
      <c r="A48" s="71" t="s">
        <v>190</v>
      </c>
      <c r="E48" s="37">
        <v>3</v>
      </c>
      <c r="F48" s="38">
        <v>6</v>
      </c>
      <c r="BP48" s="17">
        <v>5</v>
      </c>
      <c r="BQ48" s="17">
        <v>2</v>
      </c>
      <c r="BS48" s="30"/>
      <c r="BT48" s="30" t="s">
        <v>45</v>
      </c>
      <c r="BU48" s="30" t="s">
        <v>46</v>
      </c>
      <c r="BZ48" s="17">
        <v>4</v>
      </c>
      <c r="CA48" s="17">
        <v>6</v>
      </c>
      <c r="CB48" s="17">
        <v>1</v>
      </c>
      <c r="CC48" s="17">
        <v>4</v>
      </c>
      <c r="CE48" t="s">
        <v>47</v>
      </c>
      <c r="CF48">
        <v>5.45</v>
      </c>
      <c r="CG48">
        <v>4.2</v>
      </c>
      <c r="CK48">
        <f t="shared" si="20"/>
        <v>0</v>
      </c>
      <c r="CL48">
        <f t="shared" si="21"/>
        <v>-3</v>
      </c>
      <c r="CM48">
        <f t="shared" si="22"/>
        <v>0</v>
      </c>
      <c r="CN48">
        <f t="shared" si="23"/>
        <v>-3</v>
      </c>
      <c r="GM48" s="147">
        <v>1698</v>
      </c>
      <c r="GN48" t="s">
        <v>1981</v>
      </c>
      <c r="GO48" s="281">
        <v>1599</v>
      </c>
      <c r="GQ48" s="238"/>
      <c r="HC48" s="147">
        <v>1665</v>
      </c>
      <c r="HD48" t="s">
        <v>1981</v>
      </c>
      <c r="HE48">
        <v>2464</v>
      </c>
    </row>
    <row r="49" spans="1:213" ht="16" x14ac:dyDescent="0.2">
      <c r="A49" s="71" t="s">
        <v>1944</v>
      </c>
      <c r="E49" s="37">
        <v>0</v>
      </c>
      <c r="F49" s="38">
        <v>0</v>
      </c>
      <c r="BP49" s="17">
        <v>5</v>
      </c>
      <c r="BQ49" s="17">
        <v>2</v>
      </c>
      <c r="BS49" t="s">
        <v>47</v>
      </c>
      <c r="BT49">
        <v>4.5</v>
      </c>
      <c r="BU49">
        <v>3.2352941176470589</v>
      </c>
      <c r="BZ49" s="17">
        <v>7</v>
      </c>
      <c r="CA49" s="17">
        <v>7</v>
      </c>
      <c r="CB49" s="17">
        <v>5</v>
      </c>
      <c r="CC49" s="17">
        <v>1</v>
      </c>
      <c r="CE49" t="s">
        <v>48</v>
      </c>
      <c r="CF49">
        <v>1.5236842105263182</v>
      </c>
      <c r="CG49">
        <v>2.0631578947368414</v>
      </c>
      <c r="CK49">
        <f t="shared" si="20"/>
        <v>2</v>
      </c>
      <c r="CL49">
        <f t="shared" si="21"/>
        <v>1</v>
      </c>
      <c r="CM49">
        <f t="shared" si="22"/>
        <v>1</v>
      </c>
      <c r="CN49">
        <f t="shared" si="23"/>
        <v>0</v>
      </c>
      <c r="GM49" s="147">
        <v>1132</v>
      </c>
      <c r="GN49" t="s">
        <v>1981</v>
      </c>
      <c r="GO49" s="281">
        <v>2299</v>
      </c>
      <c r="GQ49" s="290" t="s">
        <v>2001</v>
      </c>
      <c r="HC49" s="147">
        <v>2265</v>
      </c>
      <c r="HD49" t="s">
        <v>1981</v>
      </c>
      <c r="HE49">
        <v>1166</v>
      </c>
    </row>
    <row r="50" spans="1:213" x14ac:dyDescent="0.2">
      <c r="A50" s="89"/>
      <c r="E50" s="90">
        <v>2</v>
      </c>
      <c r="F50" s="91">
        <v>4</v>
      </c>
      <c r="BP50" s="17">
        <v>4</v>
      </c>
      <c r="BQ50" s="17">
        <v>3</v>
      </c>
      <c r="BS50" t="s">
        <v>48</v>
      </c>
      <c r="BT50">
        <v>0.68421052631578949</v>
      </c>
      <c r="BU50">
        <v>1.0661764705882355</v>
      </c>
      <c r="BZ50" s="17">
        <v>5</v>
      </c>
      <c r="CA50" s="17">
        <v>4</v>
      </c>
      <c r="CB50" s="17">
        <v>4</v>
      </c>
      <c r="CC50" s="17">
        <v>1</v>
      </c>
      <c r="CE50" t="s">
        <v>49</v>
      </c>
      <c r="CF50">
        <v>20</v>
      </c>
      <c r="CG50">
        <v>20</v>
      </c>
      <c r="CK50">
        <f t="shared" si="20"/>
        <v>0</v>
      </c>
      <c r="CL50">
        <f t="shared" si="21"/>
        <v>2</v>
      </c>
      <c r="CM50">
        <f t="shared" si="22"/>
        <v>-3</v>
      </c>
      <c r="CN50">
        <f t="shared" si="23"/>
        <v>0</v>
      </c>
      <c r="GM50" s="147">
        <v>1531</v>
      </c>
      <c r="GN50" t="s">
        <v>1981</v>
      </c>
      <c r="GO50" s="281">
        <v>1865</v>
      </c>
      <c r="HC50" s="147">
        <v>999</v>
      </c>
      <c r="HD50" t="s">
        <v>1981</v>
      </c>
      <c r="HE50">
        <v>1299</v>
      </c>
    </row>
    <row r="51" spans="1:213" x14ac:dyDescent="0.2">
      <c r="A51" s="71" t="s">
        <v>191</v>
      </c>
      <c r="BP51" s="17">
        <v>5</v>
      </c>
      <c r="BS51" t="s">
        <v>49</v>
      </c>
      <c r="BT51">
        <v>20</v>
      </c>
      <c r="BU51">
        <v>17</v>
      </c>
      <c r="BZ51" s="17">
        <v>5</v>
      </c>
      <c r="CA51" s="17">
        <v>3</v>
      </c>
      <c r="CB51" s="17">
        <v>4</v>
      </c>
      <c r="CC51" s="17">
        <v>3</v>
      </c>
      <c r="CE51" t="s">
        <v>1890</v>
      </c>
      <c r="CF51">
        <v>1.7934210526315799</v>
      </c>
      <c r="CK51">
        <f t="shared" si="20"/>
        <v>3</v>
      </c>
      <c r="CL51">
        <f t="shared" si="21"/>
        <v>3</v>
      </c>
      <c r="CM51">
        <f t="shared" si="22"/>
        <v>1</v>
      </c>
      <c r="CN51">
        <f t="shared" si="23"/>
        <v>-3</v>
      </c>
      <c r="DB51" s="234">
        <f>4/20</f>
        <v>0.2</v>
      </c>
      <c r="GM51" s="147">
        <v>1432</v>
      </c>
      <c r="GN51" t="s">
        <v>1981</v>
      </c>
      <c r="GO51" s="281">
        <v>1131</v>
      </c>
      <c r="HC51" s="147">
        <v>1267</v>
      </c>
      <c r="HD51" t="s">
        <v>1981</v>
      </c>
      <c r="HE51">
        <v>2264</v>
      </c>
    </row>
    <row r="52" spans="1:213" x14ac:dyDescent="0.2">
      <c r="A52" s="71" t="s">
        <v>192</v>
      </c>
      <c r="BP52" s="17">
        <v>4</v>
      </c>
      <c r="BS52" t="s">
        <v>1890</v>
      </c>
      <c r="BT52">
        <v>0.85882352941176476</v>
      </c>
      <c r="BZ52" s="17">
        <v>7</v>
      </c>
      <c r="CA52" s="17">
        <v>5</v>
      </c>
      <c r="CB52" s="17">
        <v>4</v>
      </c>
      <c r="CC52" s="17">
        <v>3</v>
      </c>
      <c r="CE52" t="s">
        <v>200</v>
      </c>
      <c r="CF52">
        <v>0</v>
      </c>
      <c r="CK52">
        <f t="shared" si="20"/>
        <v>1</v>
      </c>
      <c r="CL52">
        <f t="shared" si="21"/>
        <v>0</v>
      </c>
      <c r="CM52">
        <f t="shared" si="22"/>
        <v>0</v>
      </c>
      <c r="CN52">
        <f t="shared" si="23"/>
        <v>-3</v>
      </c>
      <c r="GM52" s="147">
        <v>1864</v>
      </c>
      <c r="GN52" t="s">
        <v>1981</v>
      </c>
      <c r="GO52" s="281">
        <v>2098</v>
      </c>
      <c r="HC52" s="147">
        <v>1432</v>
      </c>
      <c r="HD52" t="s">
        <v>1981</v>
      </c>
      <c r="HE52">
        <v>2365</v>
      </c>
    </row>
    <row r="53" spans="1:213" x14ac:dyDescent="0.2">
      <c r="A53" t="s">
        <v>193</v>
      </c>
      <c r="BP53" s="17">
        <v>5</v>
      </c>
      <c r="BS53" t="s">
        <v>200</v>
      </c>
      <c r="BT53">
        <v>0</v>
      </c>
      <c r="BZ53" s="17">
        <v>6</v>
      </c>
      <c r="CA53" s="17">
        <v>6</v>
      </c>
      <c r="CB53" s="17">
        <v>6</v>
      </c>
      <c r="CC53" s="17">
        <v>5</v>
      </c>
      <c r="CE53" t="s">
        <v>194</v>
      </c>
      <c r="CF53">
        <v>38</v>
      </c>
      <c r="CK53">
        <f t="shared" si="20"/>
        <v>1</v>
      </c>
      <c r="CL53">
        <f t="shared" si="21"/>
        <v>-1</v>
      </c>
      <c r="CM53">
        <f t="shared" si="22"/>
        <v>0</v>
      </c>
      <c r="CN53">
        <f t="shared" si="23"/>
        <v>-1</v>
      </c>
      <c r="GM53" s="147">
        <v>1331</v>
      </c>
      <c r="GN53" t="s">
        <v>1981</v>
      </c>
      <c r="GO53" s="281">
        <v>1798</v>
      </c>
      <c r="GQ53" s="292" t="s">
        <v>2064</v>
      </c>
      <c r="GR53" s="26"/>
      <c r="HC53" s="147">
        <v>1432</v>
      </c>
      <c r="HD53" t="s">
        <v>1981</v>
      </c>
      <c r="HE53">
        <v>1865</v>
      </c>
    </row>
    <row r="54" spans="1:213" ht="16" thickBot="1" x14ac:dyDescent="0.25">
      <c r="BS54" t="s">
        <v>194</v>
      </c>
      <c r="BT54">
        <v>35</v>
      </c>
      <c r="CE54" t="s">
        <v>201</v>
      </c>
      <c r="CF54">
        <v>2.9516773400202703</v>
      </c>
      <c r="CK54">
        <f t="shared" si="20"/>
        <v>3</v>
      </c>
      <c r="CL54">
        <f t="shared" si="21"/>
        <v>1</v>
      </c>
      <c r="CM54">
        <f t="shared" si="22"/>
        <v>0</v>
      </c>
      <c r="CN54">
        <f t="shared" si="23"/>
        <v>-1</v>
      </c>
      <c r="GM54" s="147">
        <v>1465</v>
      </c>
      <c r="GN54" t="s">
        <v>1981</v>
      </c>
      <c r="GO54" s="281">
        <v>3265</v>
      </c>
      <c r="GQ54" s="286"/>
      <c r="GR54" s="26"/>
      <c r="HC54" s="147">
        <v>1632</v>
      </c>
      <c r="HD54" t="s">
        <v>1981</v>
      </c>
      <c r="HE54">
        <v>4396</v>
      </c>
    </row>
    <row r="55" spans="1:213" x14ac:dyDescent="0.2">
      <c r="A55" s="30"/>
      <c r="B55" s="30" t="s">
        <v>175</v>
      </c>
      <c r="C55" s="30" t="s">
        <v>176</v>
      </c>
      <c r="BS55" t="s">
        <v>201</v>
      </c>
      <c r="BT55">
        <v>4.1369109055017406</v>
      </c>
      <c r="BZ55">
        <f>AVERAGE(BZ34:BZ53)-4</f>
        <v>1.4500000000000002</v>
      </c>
      <c r="CA55">
        <f t="shared" ref="CA55:CB55" si="25">AVERAGE(CA34:CA53)-4</f>
        <v>-4.9999999999999822E-2</v>
      </c>
      <c r="CB55">
        <f t="shared" si="25"/>
        <v>0.20000000000000018</v>
      </c>
      <c r="CC55">
        <f>AVERAGE(CC34:CC53)-4</f>
        <v>-0.64999999999999991</v>
      </c>
      <c r="CE55" t="s">
        <v>202</v>
      </c>
      <c r="CF55">
        <v>2.6955469432417591E-3</v>
      </c>
      <c r="CK55">
        <f t="shared" si="20"/>
        <v>2</v>
      </c>
      <c r="CL55">
        <f t="shared" si="21"/>
        <v>2</v>
      </c>
      <c r="CM55">
        <f t="shared" si="22"/>
        <v>2</v>
      </c>
      <c r="CN55">
        <f t="shared" si="23"/>
        <v>1</v>
      </c>
      <c r="GM55" s="147">
        <v>1331</v>
      </c>
      <c r="GN55" t="s">
        <v>1981</v>
      </c>
      <c r="GO55" s="281">
        <v>2332</v>
      </c>
      <c r="GQ55" s="286" t="s">
        <v>1997</v>
      </c>
      <c r="GR55" s="26"/>
      <c r="HC55" s="147">
        <v>1232</v>
      </c>
      <c r="HD55" t="s">
        <v>1981</v>
      </c>
      <c r="HE55">
        <v>1299</v>
      </c>
    </row>
    <row r="56" spans="1:213" x14ac:dyDescent="0.2">
      <c r="A56" t="s">
        <v>47</v>
      </c>
      <c r="B56">
        <v>3.5750000000000002</v>
      </c>
      <c r="C56">
        <v>3.2</v>
      </c>
      <c r="BS56" t="s">
        <v>202</v>
      </c>
      <c r="BT56">
        <v>1.048559163261787E-4</v>
      </c>
      <c r="BZ56" s="204" t="s">
        <v>1915</v>
      </c>
      <c r="CE56" t="s">
        <v>203</v>
      </c>
      <c r="CF56">
        <v>1.6859544606360437</v>
      </c>
      <c r="GM56" s="147">
        <v>1665</v>
      </c>
      <c r="GN56" t="s">
        <v>1981</v>
      </c>
      <c r="GO56" s="281">
        <v>1432</v>
      </c>
      <c r="GQ56" s="286"/>
      <c r="GR56" s="26"/>
      <c r="HC56" s="147">
        <v>900</v>
      </c>
      <c r="HD56" t="s">
        <v>1981</v>
      </c>
      <c r="HE56">
        <v>1432</v>
      </c>
    </row>
    <row r="57" spans="1:213" x14ac:dyDescent="0.2">
      <c r="A57" t="s">
        <v>48</v>
      </c>
      <c r="B57">
        <v>2.4546052631578901</v>
      </c>
      <c r="C57">
        <v>9.9578947368421105</v>
      </c>
      <c r="BS57" t="s">
        <v>203</v>
      </c>
      <c r="BT57">
        <v>1.6895724395467924</v>
      </c>
      <c r="BZ57" t="s">
        <v>193</v>
      </c>
      <c r="CE57" t="s">
        <v>204</v>
      </c>
      <c r="CF57">
        <v>5.3910938864835181E-3</v>
      </c>
      <c r="CK57" t="s">
        <v>1889</v>
      </c>
      <c r="CN57" t="s">
        <v>1889</v>
      </c>
      <c r="GM57" s="147">
        <v>1632</v>
      </c>
      <c r="GN57" t="s">
        <v>1981</v>
      </c>
      <c r="GO57" s="281">
        <v>1132</v>
      </c>
      <c r="GQ57" s="286" t="s">
        <v>1998</v>
      </c>
      <c r="GR57" s="26"/>
      <c r="HC57" s="147">
        <v>1231</v>
      </c>
      <c r="HD57" t="s">
        <v>1981</v>
      </c>
      <c r="HE57">
        <v>1166</v>
      </c>
    </row>
    <row r="58" spans="1:213" ht="16" thickBot="1" x14ac:dyDescent="0.25">
      <c r="A58" t="s">
        <v>49</v>
      </c>
      <c r="B58">
        <v>20</v>
      </c>
      <c r="C58">
        <v>20</v>
      </c>
      <c r="BS58" t="s">
        <v>204</v>
      </c>
      <c r="BT58">
        <v>2.0971183265235739E-4</v>
      </c>
      <c r="CE58" s="92" t="s">
        <v>205</v>
      </c>
      <c r="CF58" s="92">
        <v>2.0243941467155704</v>
      </c>
      <c r="CG58" s="92"/>
      <c r="CK58" s="204" t="s">
        <v>1914</v>
      </c>
      <c r="GM58" s="147">
        <v>1899</v>
      </c>
      <c r="GN58" t="s">
        <v>1981</v>
      </c>
      <c r="GO58" s="281">
        <v>1099</v>
      </c>
      <c r="GQ58" s="286" t="s">
        <v>2065</v>
      </c>
      <c r="GR58" s="26"/>
      <c r="HC58" s="147">
        <v>1298</v>
      </c>
      <c r="HD58" t="s">
        <v>1981</v>
      </c>
      <c r="HE58">
        <v>1233</v>
      </c>
    </row>
    <row r="59" spans="1:213" ht="16" thickBot="1" x14ac:dyDescent="0.25">
      <c r="A59" t="s">
        <v>194</v>
      </c>
      <c r="B59">
        <v>19</v>
      </c>
      <c r="C59">
        <v>19</v>
      </c>
      <c r="BS59" s="92" t="s">
        <v>205</v>
      </c>
      <c r="BT59" s="92">
        <v>2.0301079154483119</v>
      </c>
      <c r="BU59" s="92"/>
      <c r="BZ59" s="30"/>
      <c r="CA59" s="30" t="s">
        <v>45</v>
      </c>
      <c r="CB59" s="30" t="s">
        <v>46</v>
      </c>
      <c r="CK59" s="30"/>
      <c r="CL59" s="30" t="s">
        <v>45</v>
      </c>
      <c r="CM59" s="29" t="s">
        <v>46</v>
      </c>
      <c r="CN59" s="30"/>
      <c r="CO59" s="30" t="s">
        <v>45</v>
      </c>
      <c r="CP59" s="30" t="s">
        <v>46</v>
      </c>
      <c r="GM59" s="147">
        <v>1899</v>
      </c>
      <c r="GN59" t="s">
        <v>1981</v>
      </c>
      <c r="GO59" s="281">
        <v>1566</v>
      </c>
      <c r="GQ59" s="299" t="s">
        <v>2066</v>
      </c>
      <c r="GR59" s="26"/>
      <c r="HC59" s="147">
        <v>1267</v>
      </c>
      <c r="HD59" t="s">
        <v>1981</v>
      </c>
      <c r="HE59">
        <v>2963</v>
      </c>
    </row>
    <row r="60" spans="1:213" ht="16" x14ac:dyDescent="0.2">
      <c r="A60" t="s">
        <v>195</v>
      </c>
      <c r="B60">
        <v>0.246498414376321</v>
      </c>
      <c r="BZ60" t="s">
        <v>47</v>
      </c>
      <c r="CA60">
        <v>3.95</v>
      </c>
      <c r="CB60">
        <v>3.35</v>
      </c>
      <c r="CK60" t="s">
        <v>47</v>
      </c>
      <c r="CL60">
        <v>1.45</v>
      </c>
      <c r="CM60" s="36">
        <v>0.2</v>
      </c>
      <c r="CN60" t="s">
        <v>47</v>
      </c>
      <c r="CO60">
        <v>-0.05</v>
      </c>
      <c r="CP60">
        <v>-0.65</v>
      </c>
      <c r="GM60" s="147">
        <v>1432</v>
      </c>
      <c r="GN60" t="s">
        <v>1981</v>
      </c>
      <c r="GO60" s="281">
        <v>1698</v>
      </c>
      <c r="GQ60" s="298"/>
      <c r="GR60" s="26"/>
      <c r="HC60" s="147">
        <v>1033</v>
      </c>
      <c r="HD60" t="s">
        <v>1981</v>
      </c>
      <c r="HE60">
        <v>4997</v>
      </c>
    </row>
    <row r="61" spans="1:213" ht="16" x14ac:dyDescent="0.2">
      <c r="A61" t="s">
        <v>196</v>
      </c>
      <c r="B61">
        <v>1.8503652849693999E-3</v>
      </c>
      <c r="BZ61" t="s">
        <v>48</v>
      </c>
      <c r="CA61">
        <v>4.05</v>
      </c>
      <c r="CB61">
        <v>2.5552631578947373</v>
      </c>
      <c r="CK61" t="s">
        <v>48</v>
      </c>
      <c r="CL61">
        <v>1.523684210526316</v>
      </c>
      <c r="CM61" s="36">
        <v>2.0631578947368423</v>
      </c>
      <c r="CN61" t="s">
        <v>48</v>
      </c>
      <c r="CO61">
        <v>4.05</v>
      </c>
      <c r="CP61">
        <v>2.5552631578947369</v>
      </c>
      <c r="GM61" s="147">
        <v>1432</v>
      </c>
      <c r="GN61" t="s">
        <v>1981</v>
      </c>
      <c r="GO61" s="281">
        <v>1834</v>
      </c>
      <c r="GQ61" s="298"/>
      <c r="GR61" s="26"/>
      <c r="HC61" s="147">
        <v>1466</v>
      </c>
      <c r="HD61" t="s">
        <v>1981</v>
      </c>
      <c r="HE61">
        <v>1399</v>
      </c>
    </row>
    <row r="62" spans="1:213" ht="16" thickBot="1" x14ac:dyDescent="0.25">
      <c r="A62" s="92" t="s">
        <v>197</v>
      </c>
      <c r="B62" s="92">
        <v>0.46120108907850299</v>
      </c>
      <c r="C62" s="92"/>
      <c r="BZ62" t="s">
        <v>49</v>
      </c>
      <c r="CA62">
        <v>20</v>
      </c>
      <c r="CB62">
        <v>20</v>
      </c>
      <c r="CK62" t="s">
        <v>49</v>
      </c>
      <c r="CL62">
        <v>20</v>
      </c>
      <c r="CM62" s="36">
        <v>20</v>
      </c>
      <c r="CN62" t="s">
        <v>49</v>
      </c>
      <c r="CO62">
        <v>20</v>
      </c>
      <c r="CP62">
        <v>20</v>
      </c>
      <c r="GM62" s="147">
        <v>1265</v>
      </c>
      <c r="GN62" t="s">
        <v>1981</v>
      </c>
      <c r="GO62" s="281">
        <v>1999</v>
      </c>
      <c r="GQ62" s="292" t="s">
        <v>2067</v>
      </c>
      <c r="GR62" s="26"/>
      <c r="HC62" s="147">
        <v>1298</v>
      </c>
      <c r="HD62" t="s">
        <v>1981</v>
      </c>
      <c r="HE62">
        <v>1699</v>
      </c>
    </row>
    <row r="63" spans="1:213" x14ac:dyDescent="0.2">
      <c r="A63" s="80" t="s">
        <v>198</v>
      </c>
      <c r="BZ63" t="s">
        <v>194</v>
      </c>
      <c r="CA63">
        <v>19</v>
      </c>
      <c r="CB63">
        <v>19</v>
      </c>
      <c r="CK63" t="s">
        <v>1890</v>
      </c>
      <c r="CL63">
        <v>1.793421052631579</v>
      </c>
      <c r="CM63" s="36"/>
      <c r="CN63" t="s">
        <v>1890</v>
      </c>
      <c r="CO63">
        <v>3.3026315789473686</v>
      </c>
      <c r="GM63" s="147">
        <v>1432</v>
      </c>
      <c r="GN63" t="s">
        <v>1981</v>
      </c>
      <c r="GO63" s="281">
        <v>1565</v>
      </c>
      <c r="GQ63" s="286"/>
      <c r="GR63" s="26"/>
      <c r="HC63" s="147">
        <v>3130</v>
      </c>
      <c r="HD63" t="s">
        <v>1981</v>
      </c>
      <c r="HE63">
        <v>1432</v>
      </c>
    </row>
    <row r="64" spans="1:213" x14ac:dyDescent="0.2">
      <c r="A64" t="s">
        <v>199</v>
      </c>
      <c r="BZ64" t="s">
        <v>195</v>
      </c>
      <c r="CA64">
        <v>1.5849639546858905</v>
      </c>
      <c r="CK64" t="s">
        <v>200</v>
      </c>
      <c r="CL64">
        <v>0</v>
      </c>
      <c r="CM64" s="36"/>
      <c r="CN64" t="s">
        <v>200</v>
      </c>
      <c r="CO64">
        <v>0</v>
      </c>
      <c r="GM64">
        <v>2931</v>
      </c>
      <c r="GN64" t="s">
        <v>1981</v>
      </c>
      <c r="GO64" s="281">
        <v>1597</v>
      </c>
      <c r="GQ64" s="291"/>
      <c r="GR64" s="283" t="s">
        <v>2068</v>
      </c>
      <c r="HC64">
        <v>2364</v>
      </c>
      <c r="HD64" t="s">
        <v>1981</v>
      </c>
      <c r="HE64">
        <v>2865</v>
      </c>
    </row>
    <row r="65" spans="1:213" ht="16" thickBot="1" x14ac:dyDescent="0.25">
      <c r="BZ65" t="s">
        <v>196</v>
      </c>
      <c r="CA65">
        <v>0.16197141828570766</v>
      </c>
      <c r="CK65" t="s">
        <v>194</v>
      </c>
      <c r="CL65">
        <v>38</v>
      </c>
      <c r="CM65" s="36"/>
      <c r="CN65" t="s">
        <v>194</v>
      </c>
      <c r="CO65">
        <v>38</v>
      </c>
      <c r="GM65" s="147">
        <v>1831</v>
      </c>
      <c r="GN65" t="s">
        <v>1981</v>
      </c>
      <c r="GO65" s="281">
        <v>1431</v>
      </c>
      <c r="GQ65" s="286"/>
      <c r="GR65" s="26"/>
      <c r="HC65" s="147">
        <v>1298</v>
      </c>
      <c r="HD65" t="s">
        <v>1981</v>
      </c>
      <c r="HE65">
        <v>1365</v>
      </c>
    </row>
    <row r="66" spans="1:213" ht="16" thickBot="1" x14ac:dyDescent="0.25">
      <c r="A66" s="30"/>
      <c r="B66" s="93" t="s">
        <v>175</v>
      </c>
      <c r="C66" s="30" t="s">
        <v>176</v>
      </c>
      <c r="BZ66" s="92" t="s">
        <v>197</v>
      </c>
      <c r="CA66" s="92">
        <v>2.1682516014826367</v>
      </c>
      <c r="CB66" s="92"/>
      <c r="CK66" t="s">
        <v>201</v>
      </c>
      <c r="CL66">
        <v>2.9516773400202707</v>
      </c>
      <c r="CM66" s="36"/>
      <c r="CN66" t="s">
        <v>201</v>
      </c>
      <c r="CO66">
        <v>1.0440497309215928</v>
      </c>
      <c r="GM66" s="147">
        <v>1632</v>
      </c>
      <c r="GN66" t="s">
        <v>1981</v>
      </c>
      <c r="GO66" s="281">
        <v>1366</v>
      </c>
      <c r="GQ66" s="286" t="s">
        <v>1998</v>
      </c>
      <c r="GR66" s="26"/>
      <c r="HC66" s="147">
        <v>2798</v>
      </c>
      <c r="HD66" t="s">
        <v>1981</v>
      </c>
      <c r="HE66">
        <v>1232</v>
      </c>
    </row>
    <row r="67" spans="1:213" x14ac:dyDescent="0.2">
      <c r="A67" t="s">
        <v>47</v>
      </c>
      <c r="B67">
        <v>3.5750000000000002</v>
      </c>
      <c r="C67">
        <v>3.2</v>
      </c>
      <c r="CK67" t="s">
        <v>202</v>
      </c>
      <c r="CL67">
        <v>2.6955469432417591E-3</v>
      </c>
      <c r="CM67" s="36"/>
      <c r="CN67" t="s">
        <v>202</v>
      </c>
      <c r="CO67">
        <v>0.1515294711918696</v>
      </c>
      <c r="GM67" s="147">
        <v>2398</v>
      </c>
      <c r="GN67" t="s">
        <v>1981</v>
      </c>
      <c r="GO67" s="281">
        <v>1267</v>
      </c>
      <c r="GQ67" s="286" t="s">
        <v>2069</v>
      </c>
      <c r="GR67" s="26"/>
      <c r="HC67" s="147">
        <v>2165</v>
      </c>
      <c r="HD67" t="s">
        <v>1981</v>
      </c>
      <c r="HE67">
        <v>1165</v>
      </c>
    </row>
    <row r="68" spans="1:213" x14ac:dyDescent="0.2">
      <c r="A68" t="s">
        <v>48</v>
      </c>
      <c r="B68">
        <v>2.4546052631578901</v>
      </c>
      <c r="C68">
        <v>9.9578947368421105</v>
      </c>
      <c r="BZ68" t="s">
        <v>1889</v>
      </c>
      <c r="CK68" t="s">
        <v>203</v>
      </c>
      <c r="CL68">
        <v>1.6859544606360437</v>
      </c>
      <c r="CM68" s="36"/>
      <c r="CN68" t="s">
        <v>203</v>
      </c>
      <c r="CO68">
        <v>1.6859544606360437</v>
      </c>
      <c r="GM68" s="147">
        <v>2331</v>
      </c>
      <c r="GN68" t="s">
        <v>1981</v>
      </c>
      <c r="GO68" s="281">
        <v>1965</v>
      </c>
      <c r="GQ68" s="299" t="s">
        <v>2071</v>
      </c>
      <c r="GR68" s="26"/>
      <c r="HC68" s="147">
        <v>4994</v>
      </c>
      <c r="HD68" t="s">
        <v>1981</v>
      </c>
      <c r="HE68">
        <v>1564</v>
      </c>
    </row>
    <row r="69" spans="1:213" ht="16" thickBot="1" x14ac:dyDescent="0.25">
      <c r="A69" t="s">
        <v>49</v>
      </c>
      <c r="B69">
        <v>20</v>
      </c>
      <c r="C69">
        <v>20</v>
      </c>
      <c r="CK69" t="s">
        <v>204</v>
      </c>
      <c r="CL69">
        <v>5.3910938864835181E-3</v>
      </c>
      <c r="CM69" s="36"/>
      <c r="CN69" t="s">
        <v>204</v>
      </c>
      <c r="CO69">
        <v>0.3030589423837392</v>
      </c>
      <c r="GM69" s="147">
        <v>1832</v>
      </c>
      <c r="GN69" t="s">
        <v>1981</v>
      </c>
      <c r="GO69" s="281">
        <v>2165</v>
      </c>
      <c r="GQ69" s="286" t="s">
        <v>2070</v>
      </c>
      <c r="GR69" s="26"/>
      <c r="HC69" s="147">
        <v>2797</v>
      </c>
      <c r="HD69" t="s">
        <v>1981</v>
      </c>
      <c r="HE69">
        <v>3229</v>
      </c>
    </row>
    <row r="70" spans="1:213" ht="16" thickBot="1" x14ac:dyDescent="0.25">
      <c r="A70" t="s">
        <v>200</v>
      </c>
      <c r="B70">
        <v>0</v>
      </c>
      <c r="BZ70" s="30"/>
      <c r="CA70" s="30" t="s">
        <v>45</v>
      </c>
      <c r="CB70" s="30" t="s">
        <v>46</v>
      </c>
      <c r="CK70" s="92" t="s">
        <v>205</v>
      </c>
      <c r="CL70" s="92">
        <v>2.0243941467155704</v>
      </c>
      <c r="CM70" s="218"/>
      <c r="CN70" s="92" t="s">
        <v>205</v>
      </c>
      <c r="CO70" s="92">
        <v>2.0243941467155704</v>
      </c>
      <c r="CP70" s="92"/>
      <c r="GM70" s="147">
        <v>1067</v>
      </c>
      <c r="GN70" t="s">
        <v>1981</v>
      </c>
      <c r="GO70" s="281">
        <v>1165</v>
      </c>
      <c r="HC70" s="147">
        <v>1199</v>
      </c>
      <c r="HD70" t="s">
        <v>1981</v>
      </c>
      <c r="HE70">
        <v>1132</v>
      </c>
    </row>
    <row r="71" spans="1:213" x14ac:dyDescent="0.2">
      <c r="A71" t="s">
        <v>194</v>
      </c>
      <c r="B71">
        <v>28</v>
      </c>
      <c r="BZ71" t="s">
        <v>47</v>
      </c>
      <c r="CA71">
        <v>3.95</v>
      </c>
      <c r="CB71">
        <v>3.35</v>
      </c>
      <c r="GM71" s="147">
        <v>1665</v>
      </c>
      <c r="GN71" t="s">
        <v>1981</v>
      </c>
      <c r="GO71" s="281">
        <v>1700</v>
      </c>
      <c r="HC71" s="147">
        <v>1332</v>
      </c>
      <c r="HD71" t="s">
        <v>1981</v>
      </c>
      <c r="HE71">
        <v>1000</v>
      </c>
    </row>
    <row r="72" spans="1:213" x14ac:dyDescent="0.2">
      <c r="A72" t="s">
        <v>201</v>
      </c>
      <c r="B72">
        <v>0.47601061198153299</v>
      </c>
      <c r="BZ72" t="s">
        <v>48</v>
      </c>
      <c r="CA72">
        <v>4.05</v>
      </c>
      <c r="CB72">
        <v>2.5552631578947373</v>
      </c>
      <c r="GM72" s="147">
        <v>2265</v>
      </c>
      <c r="GN72" t="s">
        <v>1981</v>
      </c>
      <c r="GO72" s="281">
        <v>1833</v>
      </c>
      <c r="HC72" s="147">
        <v>1132</v>
      </c>
      <c r="HD72" t="s">
        <v>1981</v>
      </c>
      <c r="HE72">
        <v>1166</v>
      </c>
    </row>
    <row r="73" spans="1:213" x14ac:dyDescent="0.2">
      <c r="A73" t="s">
        <v>202</v>
      </c>
      <c r="B73">
        <v>0.31888003115824498</v>
      </c>
      <c r="BZ73" t="s">
        <v>49</v>
      </c>
      <c r="CA73">
        <v>20</v>
      </c>
      <c r="CB73">
        <v>20</v>
      </c>
      <c r="CK73" t="s">
        <v>1916</v>
      </c>
      <c r="GM73" s="147">
        <v>1332</v>
      </c>
      <c r="GN73" t="s">
        <v>1981</v>
      </c>
      <c r="GO73" s="281">
        <v>1299</v>
      </c>
      <c r="HC73" s="147">
        <v>1366</v>
      </c>
      <c r="HD73" t="s">
        <v>1981</v>
      </c>
      <c r="HE73">
        <v>2932</v>
      </c>
    </row>
    <row r="74" spans="1:213" x14ac:dyDescent="0.2">
      <c r="A74" t="s">
        <v>203</v>
      </c>
      <c r="B74">
        <v>2.76326244241061</v>
      </c>
      <c r="BZ74" t="s">
        <v>1890</v>
      </c>
      <c r="CA74">
        <v>3.3026315789473686</v>
      </c>
      <c r="GM74" s="147">
        <v>3064</v>
      </c>
      <c r="GN74" t="s">
        <v>1981</v>
      </c>
      <c r="GO74" s="281">
        <v>1799</v>
      </c>
      <c r="HC74" s="147">
        <v>1400</v>
      </c>
      <c r="HD74" t="s">
        <v>1981</v>
      </c>
      <c r="HE74">
        <v>3998</v>
      </c>
    </row>
    <row r="75" spans="1:213" x14ac:dyDescent="0.2">
      <c r="A75" t="s">
        <v>204</v>
      </c>
      <c r="B75">
        <v>0.63776006231649096</v>
      </c>
      <c r="BZ75" t="s">
        <v>200</v>
      </c>
      <c r="CA75">
        <v>0</v>
      </c>
      <c r="CK75">
        <f>(0.376-(-0.376))/(SQRT(((19*(POWER(0.499,2)))+(19*(POWER(0.507,2))))/(19+19))*(SQRT((1/20)+(1/20))))</f>
        <v>4.7275499244025552</v>
      </c>
      <c r="GM75" s="147">
        <v>1565</v>
      </c>
      <c r="GN75" t="s">
        <v>1981</v>
      </c>
      <c r="GO75" s="281">
        <v>1632</v>
      </c>
      <c r="HC75" s="147">
        <v>4598</v>
      </c>
      <c r="HD75" t="s">
        <v>1981</v>
      </c>
      <c r="HE75">
        <v>1533</v>
      </c>
    </row>
    <row r="76" spans="1:213" ht="16" thickBot="1" x14ac:dyDescent="0.25">
      <c r="A76" s="92" t="s">
        <v>205</v>
      </c>
      <c r="B76" s="92">
        <v>3.04692877218003</v>
      </c>
      <c r="C76" s="92"/>
      <c r="BZ76" t="s">
        <v>194</v>
      </c>
      <c r="CA76">
        <v>38</v>
      </c>
      <c r="CK76" s="219">
        <f>TDIST(CK75,38,2)</f>
        <v>3.0978500513789161E-5</v>
      </c>
      <c r="GM76" s="147">
        <v>1464</v>
      </c>
      <c r="GN76" t="s">
        <v>1981</v>
      </c>
      <c r="GO76" s="281">
        <v>1698</v>
      </c>
      <c r="HC76" s="147">
        <v>1432</v>
      </c>
      <c r="HD76" t="s">
        <v>1981</v>
      </c>
      <c r="HE76">
        <v>1665</v>
      </c>
    </row>
    <row r="77" spans="1:213" x14ac:dyDescent="0.2">
      <c r="A77" s="94" t="s">
        <v>206</v>
      </c>
      <c r="BZ77" t="s">
        <v>201</v>
      </c>
      <c r="CA77">
        <v>1.0440497309215928</v>
      </c>
      <c r="CE77" s="23">
        <f>TDIST(CA81,CA76,2)</f>
        <v>5.0000001849983135E-2</v>
      </c>
      <c r="GM77" s="147">
        <v>1498</v>
      </c>
      <c r="GN77" t="s">
        <v>1981</v>
      </c>
      <c r="GO77" s="281">
        <v>1132</v>
      </c>
      <c r="HC77" s="147">
        <v>1166</v>
      </c>
      <c r="HD77" t="s">
        <v>1981</v>
      </c>
      <c r="HE77">
        <v>2265</v>
      </c>
    </row>
    <row r="78" spans="1:213" x14ac:dyDescent="0.2">
      <c r="A78" s="80" t="s">
        <v>207</v>
      </c>
      <c r="BZ78" t="s">
        <v>202</v>
      </c>
      <c r="CA78">
        <v>0.1515294711918696</v>
      </c>
      <c r="CK78">
        <v>3.0978500502665999E-5</v>
      </c>
      <c r="GM78" s="147">
        <v>1132</v>
      </c>
      <c r="GN78" t="s">
        <v>1981</v>
      </c>
      <c r="GO78" s="281">
        <v>1531</v>
      </c>
      <c r="HC78" s="147">
        <v>1099</v>
      </c>
      <c r="HD78" t="s">
        <v>1981</v>
      </c>
      <c r="HE78">
        <v>999</v>
      </c>
    </row>
    <row r="79" spans="1:213" x14ac:dyDescent="0.2">
      <c r="A79" s="80" t="s">
        <v>208</v>
      </c>
      <c r="BZ79" t="s">
        <v>203</v>
      </c>
      <c r="CA79">
        <v>1.6859544606360437</v>
      </c>
      <c r="CE79">
        <f>TDIST(CF58,CF53,2)</f>
        <v>5.0000001849983135E-2</v>
      </c>
      <c r="GM79" s="147">
        <v>2333</v>
      </c>
      <c r="GN79" t="s">
        <v>1981</v>
      </c>
      <c r="GO79" s="281">
        <v>1432</v>
      </c>
      <c r="HC79" s="147">
        <v>1632</v>
      </c>
      <c r="HD79" t="s">
        <v>1981</v>
      </c>
      <c r="HE79">
        <v>1267</v>
      </c>
    </row>
    <row r="80" spans="1:213" x14ac:dyDescent="0.2">
      <c r="BZ80" t="s">
        <v>204</v>
      </c>
      <c r="CA80">
        <v>0.3030589423837392</v>
      </c>
      <c r="GM80" s="147">
        <v>3232</v>
      </c>
      <c r="GN80" t="s">
        <v>1981</v>
      </c>
      <c r="GO80" s="281">
        <v>1864</v>
      </c>
      <c r="HC80" s="147">
        <v>1200</v>
      </c>
      <c r="HD80" t="s">
        <v>1981</v>
      </c>
      <c r="HE80">
        <v>1432</v>
      </c>
    </row>
    <row r="81" spans="1:213" ht="16" thickBot="1" x14ac:dyDescent="0.25">
      <c r="BZ81" s="92" t="s">
        <v>205</v>
      </c>
      <c r="CA81" s="92">
        <v>2.0243941467155704</v>
      </c>
      <c r="CB81" s="92"/>
      <c r="GM81" s="147">
        <v>3631</v>
      </c>
      <c r="GN81" t="s">
        <v>1981</v>
      </c>
      <c r="GO81" s="281">
        <v>1331</v>
      </c>
      <c r="HC81" s="147">
        <v>1600</v>
      </c>
      <c r="HD81" t="s">
        <v>1981</v>
      </c>
      <c r="HE81">
        <v>1432</v>
      </c>
    </row>
    <row r="82" spans="1:213" ht="25.25" customHeight="1" x14ac:dyDescent="0.2">
      <c r="A82" s="27" t="s">
        <v>209</v>
      </c>
      <c r="BL82" s="12" t="s">
        <v>258</v>
      </c>
      <c r="BM82" s="103" t="s">
        <v>175</v>
      </c>
      <c r="BN82" s="11" t="s">
        <v>259</v>
      </c>
      <c r="BO82" s="11" t="s">
        <v>1920</v>
      </c>
      <c r="BP82" s="11" t="s">
        <v>263</v>
      </c>
      <c r="BQ82" s="11" t="s">
        <v>176</v>
      </c>
      <c r="BR82" s="11" t="s">
        <v>264</v>
      </c>
      <c r="BS82" s="11" t="s">
        <v>1919</v>
      </c>
      <c r="BT82" t="s">
        <v>1918</v>
      </c>
      <c r="BU82" t="s">
        <v>1921</v>
      </c>
      <c r="CA82" t="s">
        <v>1918</v>
      </c>
      <c r="CB82" t="s">
        <v>1921</v>
      </c>
      <c r="CF82" t="s">
        <v>1920</v>
      </c>
      <c r="CG82" t="s">
        <v>1918</v>
      </c>
      <c r="CI82" t="s">
        <v>1919</v>
      </c>
      <c r="CJ82" t="s">
        <v>1921</v>
      </c>
      <c r="GM82" s="147">
        <v>2132</v>
      </c>
      <c r="GN82" t="s">
        <v>1981</v>
      </c>
      <c r="GO82" s="281">
        <v>1465</v>
      </c>
      <c r="HC82" s="147">
        <v>1599</v>
      </c>
      <c r="HD82" t="s">
        <v>1981</v>
      </c>
      <c r="HE82">
        <v>1632</v>
      </c>
    </row>
    <row r="83" spans="1:213" x14ac:dyDescent="0.2">
      <c r="BJ83">
        <v>1</v>
      </c>
      <c r="BL83" s="17">
        <v>1</v>
      </c>
      <c r="BM83" s="17">
        <v>5.5</v>
      </c>
      <c r="BN83" s="17">
        <v>7</v>
      </c>
      <c r="BO83" s="220">
        <f>AVERAGE(BL83:BN83)</f>
        <v>4.5</v>
      </c>
      <c r="BP83" s="17">
        <v>1</v>
      </c>
      <c r="BQ83" s="17">
        <v>1</v>
      </c>
      <c r="BR83" s="17">
        <v>1</v>
      </c>
      <c r="BS83" s="221">
        <f>AVERAGE(BP83:BR83)</f>
        <v>1</v>
      </c>
      <c r="BT83">
        <v>0.64667467523570998</v>
      </c>
      <c r="BU83" s="20">
        <v>-5.3099180633498201E-2</v>
      </c>
      <c r="BW83">
        <f>BM83-BQ83</f>
        <v>4.5</v>
      </c>
      <c r="BX83" t="b">
        <f>AND(BW83&gt;0)</f>
        <v>1</v>
      </c>
      <c r="BY83" t="e">
        <f>BW83+BW84+BW85+BW88+BW89+BW90+BW93+BW94+BW95+BW98+BW99+BW101</f>
        <v>#REF!</v>
      </c>
      <c r="CA83">
        <f>AVERAGE(BT83,BT100)</f>
        <v>0.54603519238124343</v>
      </c>
      <c r="CB83" s="20">
        <f>AVERAGE(BU83,BU100)</f>
        <v>2.8106497704652397E-2</v>
      </c>
      <c r="CF83">
        <v>4.5</v>
      </c>
      <c r="CG83">
        <v>0.54603519238124343</v>
      </c>
      <c r="CI83">
        <v>1</v>
      </c>
      <c r="CJ83">
        <v>2.8106497704652397E-2</v>
      </c>
      <c r="GM83" s="147">
        <v>1966</v>
      </c>
      <c r="GN83" t="s">
        <v>1981</v>
      </c>
      <c r="GO83" s="281">
        <v>1331</v>
      </c>
      <c r="HC83" s="147">
        <v>2065</v>
      </c>
      <c r="HD83" t="s">
        <v>1981</v>
      </c>
      <c r="HE83">
        <v>1232</v>
      </c>
    </row>
    <row r="84" spans="1:213" ht="16" thickBot="1" x14ac:dyDescent="0.25">
      <c r="A84" s="26" t="s">
        <v>79</v>
      </c>
      <c r="BJ84">
        <v>2</v>
      </c>
      <c r="BL84" s="17">
        <v>1</v>
      </c>
      <c r="BM84" s="17">
        <v>4</v>
      </c>
      <c r="BN84" s="17">
        <v>7</v>
      </c>
      <c r="BO84" s="220">
        <f t="shared" ref="BO84:BO86" si="26">AVERAGE(BL84:BN84)</f>
        <v>4</v>
      </c>
      <c r="BP84" s="17">
        <v>1</v>
      </c>
      <c r="BQ84" s="17">
        <v>2</v>
      </c>
      <c r="BR84" s="17">
        <v>7</v>
      </c>
      <c r="BS84" s="221">
        <f t="shared" ref="BS84:BS86" si="27">AVERAGE(BP84:BR84)</f>
        <v>3.3333333333333335</v>
      </c>
      <c r="BT84">
        <v>0.31398121855414501</v>
      </c>
      <c r="BU84">
        <v>-0.59816722526155996</v>
      </c>
      <c r="BW84">
        <f t="shared" ref="BW84:BW102" si="28">BM84-BQ84</f>
        <v>2</v>
      </c>
      <c r="BX84" t="b">
        <f t="shared" ref="BX84:BX102" si="29">AND(BW84&gt;0)</f>
        <v>1</v>
      </c>
      <c r="CA84">
        <f t="shared" ref="CA84:CA98" si="30">AVERAGE(BT84,BT101)</f>
        <v>0.3761814541801915</v>
      </c>
      <c r="CB84" s="20">
        <f t="shared" ref="CB84:CB98" si="31">AVERAGE(BU84,BU101)</f>
        <v>-0.18976023551464549</v>
      </c>
      <c r="CF84">
        <v>4</v>
      </c>
      <c r="CG84">
        <v>0.3761814541801915</v>
      </c>
      <c r="CI84">
        <v>3.3333333333333335</v>
      </c>
      <c r="CJ84">
        <v>-0.18976023551464549</v>
      </c>
      <c r="GM84">
        <v>5028</v>
      </c>
      <c r="GN84" t="s">
        <v>1981</v>
      </c>
      <c r="GO84" s="281">
        <v>1665</v>
      </c>
      <c r="HC84">
        <v>2797</v>
      </c>
      <c r="HD84" t="s">
        <v>1981</v>
      </c>
      <c r="HE84">
        <v>900</v>
      </c>
    </row>
    <row r="85" spans="1:213" x14ac:dyDescent="0.2">
      <c r="A85" s="30" t="s">
        <v>18</v>
      </c>
      <c r="B85" s="30"/>
      <c r="C85" s="30" t="s">
        <v>20</v>
      </c>
      <c r="D85" s="30"/>
      <c r="E85" s="30" t="s">
        <v>10</v>
      </c>
      <c r="F85" s="30"/>
      <c r="G85" s="30" t="s">
        <v>12</v>
      </c>
      <c r="H85" s="30"/>
      <c r="I85" s="30" t="s">
        <v>14</v>
      </c>
      <c r="J85" s="30"/>
      <c r="K85" s="30" t="s">
        <v>16</v>
      </c>
      <c r="L85" s="30"/>
      <c r="BJ85">
        <v>3</v>
      </c>
      <c r="BL85" s="17">
        <v>1</v>
      </c>
      <c r="BM85" s="17">
        <v>3</v>
      </c>
      <c r="BN85" s="17">
        <v>7</v>
      </c>
      <c r="BO85" s="220">
        <f t="shared" si="26"/>
        <v>3.6666666666666665</v>
      </c>
      <c r="BP85" s="17">
        <v>0</v>
      </c>
      <c r="BQ85" s="17">
        <v>0</v>
      </c>
      <c r="BR85" s="17">
        <v>0</v>
      </c>
      <c r="BS85" s="221">
        <f t="shared" si="27"/>
        <v>0</v>
      </c>
      <c r="BT85">
        <v>0.417042554196559</v>
      </c>
      <c r="BU85" s="20">
        <v>-4.84454449660984E-2</v>
      </c>
      <c r="BW85">
        <f t="shared" si="28"/>
        <v>3</v>
      </c>
      <c r="BX85" t="b">
        <f t="shared" si="29"/>
        <v>1</v>
      </c>
      <c r="BY85" t="e">
        <f>SUM(BW86:BW87,BW91:BW92,BW96,BW100:BW102)</f>
        <v>#REF!</v>
      </c>
      <c r="CA85">
        <f t="shared" si="30"/>
        <v>0.26679245419827802</v>
      </c>
      <c r="CB85" s="20">
        <f t="shared" si="31"/>
        <v>-0.19931530899200323</v>
      </c>
      <c r="CF85">
        <v>3.6666666666666665</v>
      </c>
      <c r="CG85">
        <v>0.26679245419827802</v>
      </c>
      <c r="CI85">
        <v>0</v>
      </c>
      <c r="CJ85">
        <v>-0.19931530899200323</v>
      </c>
      <c r="GM85" s="147">
        <v>3031</v>
      </c>
      <c r="GN85" t="s">
        <v>1981</v>
      </c>
      <c r="GO85" s="281">
        <v>1632</v>
      </c>
      <c r="HC85" s="147">
        <v>1666</v>
      </c>
      <c r="HD85" t="s">
        <v>1981</v>
      </c>
      <c r="HE85">
        <v>1231</v>
      </c>
    </row>
    <row r="86" spans="1:213" x14ac:dyDescent="0.2">
      <c r="BJ86">
        <v>4</v>
      </c>
      <c r="BL86" s="17">
        <v>1</v>
      </c>
      <c r="BM86" s="17">
        <v>2</v>
      </c>
      <c r="BN86" s="17">
        <v>7</v>
      </c>
      <c r="BO86" s="220">
        <f t="shared" si="26"/>
        <v>3.3333333333333335</v>
      </c>
      <c r="BP86" s="17">
        <v>1</v>
      </c>
      <c r="BQ86" s="17">
        <v>3</v>
      </c>
      <c r="BR86" s="17">
        <v>7</v>
      </c>
      <c r="BS86" s="221">
        <f t="shared" si="27"/>
        <v>3.6666666666666665</v>
      </c>
      <c r="BT86">
        <v>0.103531164746535</v>
      </c>
      <c r="BU86">
        <v>0.112268261248217</v>
      </c>
      <c r="BW86">
        <f t="shared" si="28"/>
        <v>-1</v>
      </c>
      <c r="BX86" t="b">
        <f t="shared" si="29"/>
        <v>0</v>
      </c>
      <c r="CA86">
        <f t="shared" si="30"/>
        <v>-4.1660563396446505E-2</v>
      </c>
      <c r="CB86" s="20">
        <f t="shared" si="31"/>
        <v>3.2423743523582599E-2</v>
      </c>
      <c r="CF86">
        <v>3.3333333333333335</v>
      </c>
      <c r="CG86">
        <v>-4.1660563396446505E-2</v>
      </c>
      <c r="CI86">
        <v>3.6666666666666665</v>
      </c>
      <c r="CJ86">
        <v>3.2423743523582599E-2</v>
      </c>
      <c r="GM86" s="147">
        <v>2765</v>
      </c>
      <c r="GN86" t="s">
        <v>1981</v>
      </c>
      <c r="GO86" s="281">
        <v>1899</v>
      </c>
      <c r="HC86" s="147">
        <v>1598</v>
      </c>
      <c r="HD86" t="s">
        <v>1981</v>
      </c>
      <c r="HE86">
        <v>1298</v>
      </c>
    </row>
    <row r="87" spans="1:213" x14ac:dyDescent="0.2">
      <c r="A87" s="17" t="s">
        <v>47</v>
      </c>
      <c r="B87" s="17">
        <v>5.45</v>
      </c>
      <c r="C87" s="17" t="s">
        <v>47</v>
      </c>
      <c r="D87" s="17">
        <v>4.2</v>
      </c>
      <c r="E87" s="17" t="s">
        <v>47</v>
      </c>
      <c r="F87" s="17">
        <v>5.85</v>
      </c>
      <c r="G87" s="17" t="s">
        <v>47</v>
      </c>
      <c r="H87" s="17">
        <v>2.25</v>
      </c>
      <c r="I87" s="17" t="s">
        <v>47</v>
      </c>
      <c r="J87" s="17">
        <v>5.9</v>
      </c>
      <c r="K87" s="17" t="s">
        <v>47</v>
      </c>
      <c r="L87" s="17">
        <v>2.0499999999999998</v>
      </c>
      <c r="BJ87">
        <v>6</v>
      </c>
      <c r="BL87" s="17">
        <v>1</v>
      </c>
      <c r="BM87" s="17">
        <v>4</v>
      </c>
      <c r="BN87" s="17">
        <v>7</v>
      </c>
      <c r="BO87" s="220">
        <f t="shared" ref="BO87:BO99" si="32">AVERAGE(BL87:BN87)</f>
        <v>4</v>
      </c>
      <c r="BP87" s="17">
        <v>0</v>
      </c>
      <c r="BQ87" s="17">
        <v>0</v>
      </c>
      <c r="BR87" s="17">
        <v>0</v>
      </c>
      <c r="BS87" s="221">
        <f t="shared" ref="BS87:BS99" si="33">AVERAGE(BP87:BR87)</f>
        <v>0</v>
      </c>
      <c r="BT87">
        <v>0.64389711087131096</v>
      </c>
      <c r="BU87" s="23">
        <v>3.35507088341465E-2</v>
      </c>
      <c r="BW87" t="e">
        <f>#REF!-#REF!</f>
        <v>#REF!</v>
      </c>
      <c r="BX87" t="e">
        <f t="shared" si="29"/>
        <v>#REF!</v>
      </c>
      <c r="CA87">
        <f t="shared" si="30"/>
        <v>0.51677753244890345</v>
      </c>
      <c r="CB87" s="20">
        <f t="shared" si="31"/>
        <v>-0.19678118794185975</v>
      </c>
      <c r="CF87">
        <v>4</v>
      </c>
      <c r="CG87">
        <v>0.51677753244890345</v>
      </c>
      <c r="CI87">
        <v>0</v>
      </c>
      <c r="CJ87">
        <v>-0.19678118794185975</v>
      </c>
      <c r="GM87" s="147">
        <v>3330</v>
      </c>
      <c r="GN87" t="s">
        <v>1981</v>
      </c>
      <c r="GO87" s="281">
        <v>1899</v>
      </c>
      <c r="HC87" s="147">
        <v>1364</v>
      </c>
      <c r="HD87" t="s">
        <v>1981</v>
      </c>
      <c r="HE87">
        <v>1267</v>
      </c>
    </row>
    <row r="88" spans="1:213" x14ac:dyDescent="0.2">
      <c r="A88" s="17" t="s">
        <v>63</v>
      </c>
      <c r="B88" s="17">
        <v>0.27601487374110101</v>
      </c>
      <c r="C88" s="17" t="s">
        <v>63</v>
      </c>
      <c r="D88" s="17">
        <v>0.32118202741878599</v>
      </c>
      <c r="E88" s="17" t="s">
        <v>63</v>
      </c>
      <c r="F88" s="17">
        <v>0.22094295524791899</v>
      </c>
      <c r="G88" s="17" t="s">
        <v>63</v>
      </c>
      <c r="H88" s="17">
        <v>0.239242224754041</v>
      </c>
      <c r="I88" s="17" t="s">
        <v>63</v>
      </c>
      <c r="J88" s="17">
        <v>0.20390916450326799</v>
      </c>
      <c r="K88" s="17" t="s">
        <v>63</v>
      </c>
      <c r="L88" s="17">
        <v>0.31182822531846499</v>
      </c>
      <c r="BJ88">
        <v>7</v>
      </c>
      <c r="BL88" s="17">
        <v>1</v>
      </c>
      <c r="BM88" s="17">
        <v>3</v>
      </c>
      <c r="BN88" s="17">
        <v>7</v>
      </c>
      <c r="BO88" s="220">
        <f t="shared" si="32"/>
        <v>3.6666666666666665</v>
      </c>
      <c r="BP88" s="17">
        <v>1</v>
      </c>
      <c r="BQ88" s="17">
        <v>2</v>
      </c>
      <c r="BR88" s="17">
        <v>6</v>
      </c>
      <c r="BS88" s="221">
        <f t="shared" si="33"/>
        <v>3</v>
      </c>
      <c r="BT88">
        <v>0.91945649127303097</v>
      </c>
      <c r="BU88" s="20">
        <v>-7.8877273366853601E-2</v>
      </c>
      <c r="BW88">
        <f>BM87-BQ87</f>
        <v>4</v>
      </c>
      <c r="BX88" t="b">
        <f t="shared" si="29"/>
        <v>1</v>
      </c>
      <c r="CA88">
        <f t="shared" si="30"/>
        <v>0.4450363802002027</v>
      </c>
      <c r="CB88" s="20">
        <f t="shared" si="31"/>
        <v>7.7008717415560202E-2</v>
      </c>
      <c r="CF88">
        <v>3.6666666666666665</v>
      </c>
      <c r="CG88">
        <v>0.4450363802002027</v>
      </c>
      <c r="CI88">
        <v>3</v>
      </c>
      <c r="CJ88">
        <v>7.7008717415560202E-2</v>
      </c>
      <c r="GM88" s="147">
        <v>3664</v>
      </c>
      <c r="GN88" t="s">
        <v>1981</v>
      </c>
      <c r="GO88" s="281">
        <v>1432</v>
      </c>
      <c r="HC88" s="147">
        <v>2132</v>
      </c>
      <c r="HD88" t="s">
        <v>1981</v>
      </c>
      <c r="HE88">
        <v>1033</v>
      </c>
    </row>
    <row r="89" spans="1:213" x14ac:dyDescent="0.2">
      <c r="A89" s="17" t="s">
        <v>65</v>
      </c>
      <c r="B89" s="17">
        <v>5.5</v>
      </c>
      <c r="C89" s="17" t="s">
        <v>65</v>
      </c>
      <c r="D89" s="17">
        <v>4</v>
      </c>
      <c r="E89" s="17" t="s">
        <v>65</v>
      </c>
      <c r="F89" s="17">
        <v>6</v>
      </c>
      <c r="G89" s="17" t="s">
        <v>65</v>
      </c>
      <c r="H89" s="17">
        <v>2.5</v>
      </c>
      <c r="I89" s="17" t="s">
        <v>65</v>
      </c>
      <c r="J89" s="17">
        <v>6</v>
      </c>
      <c r="K89" s="17" t="s">
        <v>65</v>
      </c>
      <c r="L89" s="17">
        <v>2</v>
      </c>
      <c r="BJ89">
        <v>9</v>
      </c>
      <c r="BL89" s="17">
        <v>1</v>
      </c>
      <c r="BM89" s="17">
        <v>2</v>
      </c>
      <c r="BN89" s="17">
        <v>7</v>
      </c>
      <c r="BO89" s="220">
        <f t="shared" si="32"/>
        <v>3.3333333333333335</v>
      </c>
      <c r="BP89" s="17">
        <v>1</v>
      </c>
      <c r="BQ89" s="17">
        <v>10</v>
      </c>
      <c r="BR89" s="17">
        <v>7</v>
      </c>
      <c r="BS89" s="221">
        <f t="shared" si="33"/>
        <v>6</v>
      </c>
      <c r="BT89">
        <v>0.47415551986002802</v>
      </c>
      <c r="BU89">
        <v>-0.29841465935084999</v>
      </c>
      <c r="BW89">
        <f>BM88-BQ88</f>
        <v>1</v>
      </c>
      <c r="BX89" t="b">
        <f t="shared" si="29"/>
        <v>1</v>
      </c>
      <c r="CA89">
        <f t="shared" si="30"/>
        <v>0.55659221314311247</v>
      </c>
      <c r="CB89" s="20">
        <f t="shared" si="31"/>
        <v>-0.20660696606527851</v>
      </c>
      <c r="CF89">
        <v>3.3333333333333335</v>
      </c>
      <c r="CG89">
        <v>0.55659221314311247</v>
      </c>
      <c r="CI89">
        <v>6</v>
      </c>
      <c r="CJ89">
        <v>-0.20660696606527851</v>
      </c>
      <c r="GM89" s="147">
        <v>1432</v>
      </c>
      <c r="GN89" t="s">
        <v>1981</v>
      </c>
      <c r="GO89" s="281">
        <v>1432</v>
      </c>
      <c r="HC89" s="147">
        <v>2564</v>
      </c>
      <c r="HD89" t="s">
        <v>1981</v>
      </c>
      <c r="HE89">
        <v>1466</v>
      </c>
    </row>
    <row r="90" spans="1:213" x14ac:dyDescent="0.2">
      <c r="A90" s="17" t="s">
        <v>64</v>
      </c>
      <c r="B90" s="17">
        <v>6</v>
      </c>
      <c r="C90" s="17" t="s">
        <v>64</v>
      </c>
      <c r="D90" s="17">
        <v>4</v>
      </c>
      <c r="E90" s="17" t="s">
        <v>64</v>
      </c>
      <c r="F90" s="17">
        <v>6</v>
      </c>
      <c r="G90" s="17" t="s">
        <v>64</v>
      </c>
      <c r="H90" s="17">
        <v>3</v>
      </c>
      <c r="I90" s="17" t="s">
        <v>64</v>
      </c>
      <c r="J90" s="17">
        <v>6</v>
      </c>
      <c r="K90" s="17" t="s">
        <v>64</v>
      </c>
      <c r="L90" s="17">
        <v>1</v>
      </c>
      <c r="BJ90">
        <v>10</v>
      </c>
      <c r="BL90" s="17">
        <v>1</v>
      </c>
      <c r="BM90" s="17">
        <v>5</v>
      </c>
      <c r="BN90" s="17">
        <v>7</v>
      </c>
      <c r="BO90" s="220">
        <f t="shared" si="32"/>
        <v>4.333333333333333</v>
      </c>
      <c r="BP90" s="17">
        <v>1</v>
      </c>
      <c r="BQ90" s="17">
        <v>9</v>
      </c>
      <c r="BR90" s="17">
        <v>7</v>
      </c>
      <c r="BS90" s="221">
        <f t="shared" si="33"/>
        <v>5.666666666666667</v>
      </c>
      <c r="BT90">
        <v>0.76401898836481497</v>
      </c>
      <c r="BU90" s="20">
        <v>-1.6667580176577101E-2</v>
      </c>
      <c r="BW90" t="e">
        <f>#REF!-#REF!</f>
        <v>#REF!</v>
      </c>
      <c r="BX90" t="e">
        <f t="shared" si="29"/>
        <v>#REF!</v>
      </c>
      <c r="CA90">
        <f t="shared" si="30"/>
        <v>0.18859418935220049</v>
      </c>
      <c r="CB90" s="20">
        <f t="shared" si="31"/>
        <v>0.28330450889738096</v>
      </c>
      <c r="CF90">
        <v>4.333333333333333</v>
      </c>
      <c r="CG90">
        <v>0.18859418935220049</v>
      </c>
      <c r="CI90">
        <v>5.666666666666667</v>
      </c>
      <c r="CJ90">
        <v>0.28330450889738096</v>
      </c>
      <c r="GM90" s="147">
        <v>1367</v>
      </c>
      <c r="GN90" t="s">
        <v>1981</v>
      </c>
      <c r="GO90" s="281">
        <v>1265</v>
      </c>
      <c r="HC90" s="147">
        <v>832</v>
      </c>
      <c r="HD90" t="s">
        <v>1981</v>
      </c>
      <c r="HE90">
        <v>1298</v>
      </c>
    </row>
    <row r="91" spans="1:213" x14ac:dyDescent="0.2">
      <c r="A91" s="17" t="s">
        <v>68</v>
      </c>
      <c r="B91" s="17">
        <v>1.23437604097225</v>
      </c>
      <c r="C91" s="17" t="s">
        <v>68</v>
      </c>
      <c r="D91" s="17">
        <v>1.43636969291922</v>
      </c>
      <c r="E91" s="17" t="s">
        <v>68</v>
      </c>
      <c r="F91" s="17">
        <v>0.98808693416808302</v>
      </c>
      <c r="G91" s="17" t="s">
        <v>68</v>
      </c>
      <c r="H91" s="17">
        <v>1.0699237552766401</v>
      </c>
      <c r="I91" s="17" t="s">
        <v>68</v>
      </c>
      <c r="J91" s="17">
        <v>0.91190950612899002</v>
      </c>
      <c r="K91" s="17" t="s">
        <v>68</v>
      </c>
      <c r="L91" s="17">
        <v>1.39453821823042</v>
      </c>
      <c r="BJ91">
        <v>11</v>
      </c>
      <c r="BL91" s="17">
        <v>1</v>
      </c>
      <c r="BM91" s="17">
        <v>3</v>
      </c>
      <c r="BN91" s="17">
        <v>7</v>
      </c>
      <c r="BO91" s="220">
        <f t="shared" si="32"/>
        <v>3.6666666666666665</v>
      </c>
      <c r="BP91" s="17">
        <v>0</v>
      </c>
      <c r="BQ91" s="17">
        <v>0</v>
      </c>
      <c r="BR91" s="17">
        <v>0</v>
      </c>
      <c r="BS91" s="221">
        <f t="shared" si="33"/>
        <v>0</v>
      </c>
      <c r="BT91" s="20">
        <v>9.0495214483407808E-3</v>
      </c>
      <c r="BU91">
        <v>-0.58467735351753103</v>
      </c>
      <c r="BW91">
        <f t="shared" ref="BW91:BW101" si="34">BM89-BQ89</f>
        <v>-8</v>
      </c>
      <c r="BX91" t="b">
        <f t="shared" si="29"/>
        <v>0</v>
      </c>
      <c r="CA91">
        <f t="shared" si="30"/>
        <v>0.36381289746494888</v>
      </c>
      <c r="CB91" s="20">
        <f t="shared" si="31"/>
        <v>-0.35041646327196252</v>
      </c>
      <c r="CF91">
        <v>3.6666666666666665</v>
      </c>
      <c r="CG91">
        <v>0.36381289746494888</v>
      </c>
      <c r="CI91">
        <v>0</v>
      </c>
      <c r="CJ91">
        <v>-0.35041646327196252</v>
      </c>
      <c r="GM91" s="147">
        <v>1931</v>
      </c>
      <c r="GN91" t="s">
        <v>1981</v>
      </c>
      <c r="GO91" s="281">
        <v>1432</v>
      </c>
      <c r="HC91" s="147">
        <v>1765</v>
      </c>
      <c r="HD91" t="s">
        <v>1981</v>
      </c>
      <c r="HE91">
        <v>3130</v>
      </c>
    </row>
    <row r="92" spans="1:213" x14ac:dyDescent="0.2">
      <c r="A92" s="17" t="s">
        <v>134</v>
      </c>
      <c r="B92" s="17">
        <v>1.52368421052632</v>
      </c>
      <c r="C92" s="17" t="s">
        <v>134</v>
      </c>
      <c r="D92" s="17">
        <v>2.0631578947368401</v>
      </c>
      <c r="E92" s="17" t="s">
        <v>134</v>
      </c>
      <c r="F92" s="17">
        <v>0.97631578947368203</v>
      </c>
      <c r="G92" s="17" t="s">
        <v>134</v>
      </c>
      <c r="H92" s="17">
        <v>1.1447368421052599</v>
      </c>
      <c r="I92" s="17" t="s">
        <v>134</v>
      </c>
      <c r="J92" s="17">
        <v>0.83157894736841897</v>
      </c>
      <c r="K92" s="17" t="s">
        <v>134</v>
      </c>
      <c r="L92" s="17">
        <v>1.94473684210526</v>
      </c>
      <c r="BJ92">
        <v>12</v>
      </c>
      <c r="BL92" s="17">
        <v>1</v>
      </c>
      <c r="BM92" s="17">
        <v>4</v>
      </c>
      <c r="BN92" s="17">
        <v>7</v>
      </c>
      <c r="BO92" s="220">
        <f t="shared" si="32"/>
        <v>4</v>
      </c>
      <c r="BP92" s="17">
        <v>0</v>
      </c>
      <c r="BQ92" s="17">
        <v>0</v>
      </c>
      <c r="BR92" s="17">
        <v>0</v>
      </c>
      <c r="BS92" s="221">
        <f t="shared" si="33"/>
        <v>0</v>
      </c>
      <c r="BT92">
        <v>0.86208958400464397</v>
      </c>
      <c r="BU92">
        <v>-0.460218208464579</v>
      </c>
      <c r="BW92">
        <f t="shared" si="34"/>
        <v>-4</v>
      </c>
      <c r="BX92" t="b">
        <f t="shared" si="29"/>
        <v>0</v>
      </c>
      <c r="CA92">
        <f t="shared" si="30"/>
        <v>0.62030381671855395</v>
      </c>
      <c r="CB92" s="20">
        <f t="shared" si="31"/>
        <v>-1.9776868546181492E-2</v>
      </c>
      <c r="CF92">
        <v>4</v>
      </c>
      <c r="CG92">
        <v>0.62030381671855395</v>
      </c>
      <c r="CI92">
        <v>0</v>
      </c>
      <c r="CJ92">
        <v>-1.9776868546181492E-2</v>
      </c>
      <c r="GM92" s="147">
        <v>1101</v>
      </c>
      <c r="GN92" t="s">
        <v>1981</v>
      </c>
      <c r="GO92" s="281">
        <v>2931</v>
      </c>
      <c r="HC92" s="147">
        <v>3997</v>
      </c>
      <c r="HD92" t="s">
        <v>1981</v>
      </c>
      <c r="HE92">
        <v>2364</v>
      </c>
    </row>
    <row r="93" spans="1:213" x14ac:dyDescent="0.2">
      <c r="A93" s="17" t="s">
        <v>69</v>
      </c>
      <c r="B93" s="17">
        <v>-0.94928371985947702</v>
      </c>
      <c r="C93" s="17" t="s">
        <v>69</v>
      </c>
      <c r="D93" s="17">
        <v>1.4825930372148901</v>
      </c>
      <c r="E93" s="17" t="s">
        <v>69</v>
      </c>
      <c r="F93" s="17">
        <v>-0.77037294091719999</v>
      </c>
      <c r="G93" s="17" t="s">
        <v>69</v>
      </c>
      <c r="H93" s="17">
        <v>-1.42286260520855</v>
      </c>
      <c r="I93" s="17" t="s">
        <v>69</v>
      </c>
      <c r="J93" s="17">
        <v>-0.84884586746090696</v>
      </c>
      <c r="K93" s="17" t="s">
        <v>69</v>
      </c>
      <c r="L93" s="17">
        <v>8.1763759097989208</v>
      </c>
      <c r="BJ93">
        <v>13</v>
      </c>
      <c r="BL93" s="17">
        <v>1</v>
      </c>
      <c r="BM93" s="17">
        <v>5</v>
      </c>
      <c r="BN93" s="17">
        <v>7</v>
      </c>
      <c r="BO93" s="220">
        <f t="shared" si="32"/>
        <v>4.333333333333333</v>
      </c>
      <c r="BP93" s="17">
        <v>1</v>
      </c>
      <c r="BQ93" s="17">
        <v>4</v>
      </c>
      <c r="BR93" s="17">
        <v>5</v>
      </c>
      <c r="BS93" s="221">
        <f t="shared" si="33"/>
        <v>3.3333333333333335</v>
      </c>
      <c r="BT93">
        <v>0.48605597854475702</v>
      </c>
      <c r="BU93">
        <v>-0.16584590636426799</v>
      </c>
      <c r="BW93">
        <f t="shared" si="34"/>
        <v>3</v>
      </c>
      <c r="BX93" t="b">
        <f t="shared" si="29"/>
        <v>1</v>
      </c>
      <c r="CA93">
        <f t="shared" si="30"/>
        <v>0.4122902374194225</v>
      </c>
      <c r="CB93" s="20">
        <f t="shared" si="31"/>
        <v>-0.13814637965170701</v>
      </c>
      <c r="CF93">
        <v>4.333333333333333</v>
      </c>
      <c r="CG93">
        <v>0.4122902374194225</v>
      </c>
      <c r="CI93">
        <v>3.3333333333333335</v>
      </c>
      <c r="CJ93">
        <v>-0.13814637965170701</v>
      </c>
      <c r="GM93" s="147">
        <v>2663</v>
      </c>
      <c r="GN93" t="s">
        <v>1981</v>
      </c>
      <c r="GO93" s="281">
        <v>1831</v>
      </c>
      <c r="HC93" s="147">
        <v>1701</v>
      </c>
      <c r="HD93" t="s">
        <v>1981</v>
      </c>
      <c r="HE93">
        <v>1298</v>
      </c>
    </row>
    <row r="94" spans="1:213" x14ac:dyDescent="0.2">
      <c r="A94" s="17" t="s">
        <v>142</v>
      </c>
      <c r="B94" s="17">
        <v>-0.24578949269839001</v>
      </c>
      <c r="C94" s="17" t="s">
        <v>142</v>
      </c>
      <c r="D94" s="17">
        <v>-0.62515882094984598</v>
      </c>
      <c r="E94" s="17" t="s">
        <v>142</v>
      </c>
      <c r="F94" s="17">
        <v>-0.399184986929571</v>
      </c>
      <c r="G94" s="17" t="s">
        <v>142</v>
      </c>
      <c r="H94" s="17">
        <v>1.7905096534333899E-2</v>
      </c>
      <c r="I94" s="17" t="s">
        <v>142</v>
      </c>
      <c r="J94" s="17">
        <v>-0.249858236737796</v>
      </c>
      <c r="K94" s="17" t="s">
        <v>142</v>
      </c>
      <c r="L94" s="17">
        <v>2.4895759077648898</v>
      </c>
      <c r="BJ94">
        <v>14</v>
      </c>
      <c r="BL94" s="17">
        <v>1</v>
      </c>
      <c r="BM94" s="17">
        <v>5</v>
      </c>
      <c r="BN94" s="17">
        <v>7</v>
      </c>
      <c r="BO94" s="220">
        <f t="shared" si="32"/>
        <v>4.333333333333333</v>
      </c>
      <c r="BP94" s="17">
        <v>1</v>
      </c>
      <c r="BQ94" s="17">
        <v>7</v>
      </c>
      <c r="BR94" s="17">
        <v>7</v>
      </c>
      <c r="BS94" s="221">
        <f t="shared" si="33"/>
        <v>5</v>
      </c>
      <c r="BT94">
        <v>0.74810987109785998</v>
      </c>
      <c r="BU94">
        <v>-0.28830387327405399</v>
      </c>
      <c r="BW94">
        <f t="shared" si="34"/>
        <v>4</v>
      </c>
      <c r="BX94" t="b">
        <f t="shared" si="29"/>
        <v>1</v>
      </c>
      <c r="CA94">
        <f t="shared" si="30"/>
        <v>0.53198243811961654</v>
      </c>
      <c r="CB94" s="20">
        <f t="shared" si="31"/>
        <v>-9.9193526193149695E-2</v>
      </c>
      <c r="CF94">
        <v>4.333333333333333</v>
      </c>
      <c r="CG94">
        <v>0.53198243811961654</v>
      </c>
      <c r="CI94">
        <v>5</v>
      </c>
      <c r="CJ94">
        <v>-9.9193526193149695E-2</v>
      </c>
      <c r="CU94">
        <f>11/18</f>
        <v>0.61111111111111116</v>
      </c>
      <c r="GM94" s="147">
        <v>3297</v>
      </c>
      <c r="GN94" t="s">
        <v>1981</v>
      </c>
      <c r="GO94" s="281">
        <v>1632</v>
      </c>
      <c r="HC94" s="147">
        <v>1232</v>
      </c>
      <c r="HD94" t="s">
        <v>1981</v>
      </c>
      <c r="HE94">
        <v>2798</v>
      </c>
    </row>
    <row r="95" spans="1:213" x14ac:dyDescent="0.2">
      <c r="A95" s="17" t="s">
        <v>72</v>
      </c>
      <c r="B95" s="17">
        <v>4</v>
      </c>
      <c r="C95" s="17" t="s">
        <v>72</v>
      </c>
      <c r="D95" s="17">
        <v>6</v>
      </c>
      <c r="E95" s="17" t="s">
        <v>72</v>
      </c>
      <c r="F95" s="17">
        <v>3</v>
      </c>
      <c r="G95" s="17" t="s">
        <v>72</v>
      </c>
      <c r="H95" s="17">
        <v>3</v>
      </c>
      <c r="I95" s="17" t="s">
        <v>72</v>
      </c>
      <c r="J95" s="17">
        <v>3</v>
      </c>
      <c r="K95" s="17" t="s">
        <v>72</v>
      </c>
      <c r="L95" s="17">
        <v>6</v>
      </c>
      <c r="BJ95">
        <v>15</v>
      </c>
      <c r="BL95" s="17">
        <v>1</v>
      </c>
      <c r="BM95" s="17">
        <v>7</v>
      </c>
      <c r="BN95" s="17">
        <v>7</v>
      </c>
      <c r="BO95" s="220">
        <f t="shared" si="32"/>
        <v>5</v>
      </c>
      <c r="BP95" s="17">
        <v>1</v>
      </c>
      <c r="BQ95" s="17">
        <v>7</v>
      </c>
      <c r="BR95" s="17">
        <v>7</v>
      </c>
      <c r="BS95" s="221">
        <f t="shared" si="33"/>
        <v>5</v>
      </c>
      <c r="BT95">
        <v>1.0779206096752301</v>
      </c>
      <c r="BU95">
        <v>0.61406166537428497</v>
      </c>
      <c r="BW95">
        <f t="shared" si="34"/>
        <v>1</v>
      </c>
      <c r="BX95" t="b">
        <f t="shared" si="29"/>
        <v>1</v>
      </c>
      <c r="CA95">
        <f t="shared" si="30"/>
        <v>6.0765486700438021E-2</v>
      </c>
      <c r="CB95" s="20">
        <f t="shared" si="31"/>
        <v>0.48897311847672248</v>
      </c>
      <c r="CF95">
        <v>5</v>
      </c>
      <c r="CG95">
        <v>6.0765486700438021E-2</v>
      </c>
      <c r="CI95">
        <v>5</v>
      </c>
      <c r="CJ95">
        <v>0.48897311847672248</v>
      </c>
      <c r="CU95" s="223">
        <f>7/12</f>
        <v>0.58333333333333337</v>
      </c>
      <c r="GM95" s="147">
        <v>2597</v>
      </c>
      <c r="GN95" t="s">
        <v>1981</v>
      </c>
      <c r="GO95" s="281">
        <v>2398</v>
      </c>
      <c r="HC95" s="147">
        <v>1432</v>
      </c>
      <c r="HD95" t="s">
        <v>1981</v>
      </c>
      <c r="HE95">
        <v>2165</v>
      </c>
    </row>
    <row r="96" spans="1:213" x14ac:dyDescent="0.2">
      <c r="A96" s="17" t="s">
        <v>73</v>
      </c>
      <c r="B96" s="17">
        <v>3</v>
      </c>
      <c r="C96" s="17" t="s">
        <v>73</v>
      </c>
      <c r="D96" s="17">
        <v>1</v>
      </c>
      <c r="E96" s="17" t="s">
        <v>73</v>
      </c>
      <c r="F96" s="17">
        <v>4</v>
      </c>
      <c r="G96" s="17" t="s">
        <v>73</v>
      </c>
      <c r="H96" s="17">
        <v>1</v>
      </c>
      <c r="I96" s="17" t="s">
        <v>73</v>
      </c>
      <c r="J96" s="17">
        <v>4</v>
      </c>
      <c r="K96" s="17" t="s">
        <v>73</v>
      </c>
      <c r="L96" s="17">
        <v>1</v>
      </c>
      <c r="BJ96">
        <v>16</v>
      </c>
      <c r="BL96" s="17">
        <v>1</v>
      </c>
      <c r="BM96" s="17">
        <v>4</v>
      </c>
      <c r="BN96" s="17">
        <v>7</v>
      </c>
      <c r="BO96" s="220">
        <f t="shared" si="32"/>
        <v>4</v>
      </c>
      <c r="BP96" s="17">
        <v>1</v>
      </c>
      <c r="BQ96" s="17">
        <v>3</v>
      </c>
      <c r="BR96" s="17">
        <v>7</v>
      </c>
      <c r="BS96" s="221">
        <f t="shared" si="33"/>
        <v>3.6666666666666665</v>
      </c>
      <c r="BT96">
        <v>0.27515818411533</v>
      </c>
      <c r="BU96" s="20">
        <v>9.5077205540906005E-3</v>
      </c>
      <c r="BW96">
        <f t="shared" si="34"/>
        <v>-2</v>
      </c>
      <c r="BX96" t="b">
        <f t="shared" si="29"/>
        <v>0</v>
      </c>
      <c r="CA96">
        <f t="shared" si="30"/>
        <v>0.60162651240597098</v>
      </c>
      <c r="CB96" s="20">
        <f t="shared" si="31"/>
        <v>-5.1399709901852199E-2</v>
      </c>
      <c r="CF96">
        <v>4</v>
      </c>
      <c r="CG96">
        <v>0.60162651240597098</v>
      </c>
      <c r="CI96">
        <v>3.6666666666666665</v>
      </c>
      <c r="CJ96">
        <v>-5.1399709901852199E-2</v>
      </c>
      <c r="CU96">
        <f>5/12</f>
        <v>0.41666666666666669</v>
      </c>
      <c r="GM96" s="147">
        <v>1933</v>
      </c>
      <c r="GN96" t="s">
        <v>1981</v>
      </c>
      <c r="GO96" s="281">
        <v>2331</v>
      </c>
      <c r="HC96" s="147">
        <v>932</v>
      </c>
      <c r="HD96" t="s">
        <v>1981</v>
      </c>
      <c r="HE96">
        <v>4994</v>
      </c>
    </row>
    <row r="97" spans="1:213" x14ac:dyDescent="0.2">
      <c r="A97" s="17" t="s">
        <v>74</v>
      </c>
      <c r="B97" s="17">
        <v>7</v>
      </c>
      <c r="C97" s="17" t="s">
        <v>74</v>
      </c>
      <c r="D97" s="17">
        <v>7</v>
      </c>
      <c r="E97" s="17" t="s">
        <v>74</v>
      </c>
      <c r="F97" s="17">
        <v>7</v>
      </c>
      <c r="G97" s="17" t="s">
        <v>74</v>
      </c>
      <c r="H97" s="17">
        <v>4</v>
      </c>
      <c r="I97" s="17" t="s">
        <v>74</v>
      </c>
      <c r="J97" s="17">
        <v>7</v>
      </c>
      <c r="K97" s="17" t="s">
        <v>74</v>
      </c>
      <c r="L97" s="17">
        <v>7</v>
      </c>
      <c r="BJ97">
        <v>17</v>
      </c>
      <c r="BL97" s="17">
        <v>1</v>
      </c>
      <c r="BM97" s="17">
        <v>4</v>
      </c>
      <c r="BN97" s="17">
        <v>7</v>
      </c>
      <c r="BO97" s="220">
        <f t="shared" si="32"/>
        <v>4</v>
      </c>
      <c r="BP97" s="17">
        <v>0</v>
      </c>
      <c r="BQ97" s="17">
        <v>0</v>
      </c>
      <c r="BR97" s="17">
        <v>0</v>
      </c>
      <c r="BS97" s="221">
        <f t="shared" si="33"/>
        <v>0</v>
      </c>
      <c r="BT97">
        <v>0.75977784203494403</v>
      </c>
      <c r="BU97">
        <v>-0.43060824010683602</v>
      </c>
      <c r="BW97">
        <f t="shared" si="34"/>
        <v>0</v>
      </c>
      <c r="BX97" t="b">
        <f t="shared" si="29"/>
        <v>0</v>
      </c>
      <c r="CA97">
        <f t="shared" si="30"/>
        <v>0.14946693824078902</v>
      </c>
      <c r="CB97" s="20">
        <f t="shared" si="31"/>
        <v>-0.26203343787893657</v>
      </c>
      <c r="CF97">
        <v>4</v>
      </c>
      <c r="CG97">
        <v>0.14946693824078902</v>
      </c>
      <c r="CI97">
        <v>0</v>
      </c>
      <c r="CJ97">
        <v>-0.26203343787893657</v>
      </c>
      <c r="GM97" s="147">
        <v>1433</v>
      </c>
      <c r="GN97" t="s">
        <v>1981</v>
      </c>
      <c r="GO97" s="281">
        <v>1832</v>
      </c>
      <c r="HC97" s="147">
        <v>3329</v>
      </c>
      <c r="HD97" t="s">
        <v>1981</v>
      </c>
      <c r="HE97">
        <v>2797</v>
      </c>
    </row>
    <row r="98" spans="1:213" x14ac:dyDescent="0.2">
      <c r="A98" s="17" t="s">
        <v>75</v>
      </c>
      <c r="B98" s="17">
        <v>109</v>
      </c>
      <c r="C98" s="17" t="s">
        <v>75</v>
      </c>
      <c r="D98" s="17">
        <v>84</v>
      </c>
      <c r="E98" s="17" t="s">
        <v>75</v>
      </c>
      <c r="F98" s="17">
        <v>117</v>
      </c>
      <c r="G98" s="17" t="s">
        <v>75</v>
      </c>
      <c r="H98" s="17">
        <v>45</v>
      </c>
      <c r="I98" s="17" t="s">
        <v>75</v>
      </c>
      <c r="J98" s="17">
        <v>118</v>
      </c>
      <c r="K98" s="17" t="s">
        <v>75</v>
      </c>
      <c r="L98" s="17">
        <v>41</v>
      </c>
      <c r="BJ98">
        <v>18</v>
      </c>
      <c r="BL98" s="17">
        <v>1</v>
      </c>
      <c r="BM98" s="17">
        <v>3</v>
      </c>
      <c r="BN98" s="17">
        <v>7</v>
      </c>
      <c r="BO98" s="220">
        <f t="shared" si="32"/>
        <v>3.6666666666666665</v>
      </c>
      <c r="BP98" s="17">
        <v>1</v>
      </c>
      <c r="BQ98" s="17">
        <v>6</v>
      </c>
      <c r="BR98" s="17">
        <v>7</v>
      </c>
      <c r="BS98" s="221">
        <f t="shared" si="33"/>
        <v>4.666666666666667</v>
      </c>
      <c r="BT98">
        <v>0.53828459453871702</v>
      </c>
      <c r="BU98" s="20">
        <v>5.7889255022425701E-2</v>
      </c>
      <c r="BW98">
        <f t="shared" si="34"/>
        <v>1</v>
      </c>
      <c r="BX98" t="b">
        <f t="shared" si="29"/>
        <v>1</v>
      </c>
      <c r="CA98">
        <f t="shared" si="30"/>
        <v>0.27289515295235223</v>
      </c>
      <c r="CB98" s="20">
        <f t="shared" si="31"/>
        <v>9.9283793298382855E-2</v>
      </c>
      <c r="CF98">
        <v>3.6666666666666665</v>
      </c>
      <c r="CG98">
        <v>0.27289515295235223</v>
      </c>
      <c r="CI98">
        <v>4.666666666666667</v>
      </c>
      <c r="CJ98">
        <v>9.9283793298382855E-2</v>
      </c>
      <c r="GM98" s="147">
        <v>2331</v>
      </c>
      <c r="GN98" t="s">
        <v>1981</v>
      </c>
      <c r="GO98" s="281">
        <v>1067</v>
      </c>
      <c r="HC98" s="147">
        <v>1300</v>
      </c>
      <c r="HD98" t="s">
        <v>1981</v>
      </c>
      <c r="HE98">
        <v>1199</v>
      </c>
    </row>
    <row r="99" spans="1:213" x14ac:dyDescent="0.2">
      <c r="A99" s="17" t="s">
        <v>76</v>
      </c>
      <c r="B99" s="17">
        <v>20</v>
      </c>
      <c r="C99" s="17" t="s">
        <v>76</v>
      </c>
      <c r="D99" s="17">
        <v>20</v>
      </c>
      <c r="E99" s="17" t="s">
        <v>76</v>
      </c>
      <c r="F99" s="17">
        <v>20</v>
      </c>
      <c r="G99" s="17" t="s">
        <v>76</v>
      </c>
      <c r="H99" s="17">
        <v>20</v>
      </c>
      <c r="I99" s="17" t="s">
        <v>76</v>
      </c>
      <c r="J99" s="17">
        <v>20</v>
      </c>
      <c r="K99" s="17" t="s">
        <v>76</v>
      </c>
      <c r="L99" s="17">
        <v>20</v>
      </c>
      <c r="BJ99">
        <v>19</v>
      </c>
      <c r="BL99" s="17">
        <v>1</v>
      </c>
      <c r="BM99" s="17">
        <v>0</v>
      </c>
      <c r="BN99" s="17">
        <v>7</v>
      </c>
      <c r="BO99" s="220">
        <f t="shared" si="32"/>
        <v>2.6666666666666665</v>
      </c>
      <c r="BP99" s="17">
        <v>1</v>
      </c>
      <c r="BQ99" s="17">
        <v>0</v>
      </c>
      <c r="BR99" s="17">
        <v>5</v>
      </c>
      <c r="BS99" s="221">
        <f t="shared" si="33"/>
        <v>2</v>
      </c>
      <c r="BT99">
        <v>0.77290373239222498</v>
      </c>
      <c r="BU99">
        <v>0.32053481092967001</v>
      </c>
      <c r="BW99">
        <f t="shared" si="34"/>
        <v>4</v>
      </c>
      <c r="BX99" t="b">
        <f t="shared" si="29"/>
        <v>1</v>
      </c>
      <c r="CA99">
        <f>AVERAGE(BT99,BT116)</f>
        <v>1.0193665971928025</v>
      </c>
      <c r="CB99" s="20">
        <f>AVERAGE(BU99,BU116)</f>
        <v>1.1148066566421005E-2</v>
      </c>
      <c r="CF99">
        <v>2.6666666666666665</v>
      </c>
      <c r="CG99">
        <v>1.0193665971928025</v>
      </c>
      <c r="CI99">
        <v>2</v>
      </c>
      <c r="CJ99">
        <v>1.1148066566421005E-2</v>
      </c>
      <c r="GM99" s="147">
        <v>2664</v>
      </c>
      <c r="GN99" t="s">
        <v>1981</v>
      </c>
      <c r="GO99" s="281">
        <v>1665</v>
      </c>
      <c r="HC99" s="147">
        <v>3029</v>
      </c>
      <c r="HD99" t="s">
        <v>1981</v>
      </c>
      <c r="HE99">
        <v>1332</v>
      </c>
    </row>
    <row r="100" spans="1:213" ht="16" thickBot="1" x14ac:dyDescent="0.25">
      <c r="A100" s="95" t="s">
        <v>158</v>
      </c>
      <c r="B100" s="95">
        <v>0.57770576885777802</v>
      </c>
      <c r="C100" s="95" t="s">
        <v>158</v>
      </c>
      <c r="D100" s="95">
        <v>0.67224170776866399</v>
      </c>
      <c r="E100" s="95" t="s">
        <v>158</v>
      </c>
      <c r="F100" s="95">
        <v>0.46243891897990202</v>
      </c>
      <c r="G100" s="95" t="s">
        <v>158</v>
      </c>
      <c r="H100" s="95">
        <v>0.50073973015099105</v>
      </c>
      <c r="I100" s="95" t="s">
        <v>158</v>
      </c>
      <c r="J100" s="95">
        <v>0.42678678529115199</v>
      </c>
      <c r="K100" s="95" t="s">
        <v>158</v>
      </c>
      <c r="L100" s="95">
        <v>0.65266397501510798</v>
      </c>
      <c r="BM100">
        <f>MIN(BM83:BM99)</f>
        <v>0</v>
      </c>
      <c r="BN100">
        <f>MIN(BN83:BN99)</f>
        <v>7</v>
      </c>
      <c r="BQ100">
        <f t="shared" ref="BQ100:BR100" si="35">MIN(BQ83:BQ99)</f>
        <v>0</v>
      </c>
      <c r="BR100">
        <f t="shared" si="35"/>
        <v>0</v>
      </c>
      <c r="BT100">
        <v>0.44539570952677698</v>
      </c>
      <c r="BU100">
        <v>0.10931217604280299</v>
      </c>
      <c r="BW100">
        <f t="shared" si="34"/>
        <v>-3</v>
      </c>
      <c r="BX100" t="b">
        <f t="shared" si="29"/>
        <v>0</v>
      </c>
      <c r="GM100" s="147">
        <v>1764</v>
      </c>
      <c r="GN100" t="s">
        <v>1981</v>
      </c>
      <c r="GO100" s="281">
        <v>2265</v>
      </c>
      <c r="HC100" s="147">
        <v>1433</v>
      </c>
      <c r="HD100" t="s">
        <v>1981</v>
      </c>
      <c r="HE100">
        <v>1132</v>
      </c>
    </row>
    <row r="101" spans="1:213" x14ac:dyDescent="0.2">
      <c r="A101" s="30" t="s">
        <v>19</v>
      </c>
      <c r="B101" s="30"/>
      <c r="C101" s="30" t="s">
        <v>21</v>
      </c>
      <c r="D101" s="30"/>
      <c r="E101" s="30" t="s">
        <v>11</v>
      </c>
      <c r="F101" s="30"/>
      <c r="G101" s="30" t="s">
        <v>13</v>
      </c>
      <c r="H101" s="30"/>
      <c r="I101" s="30" t="s">
        <v>15</v>
      </c>
      <c r="J101" s="30"/>
      <c r="K101" s="30" t="s">
        <v>17</v>
      </c>
      <c r="L101" s="30"/>
      <c r="BM101">
        <f>MAX(BM83:BM99)</f>
        <v>7</v>
      </c>
      <c r="BN101">
        <f>MAX(BN83:BN99)</f>
        <v>7</v>
      </c>
      <c r="BQ101">
        <f t="shared" ref="BQ101" si="36">MAX(BQ83:BQ99)</f>
        <v>10</v>
      </c>
      <c r="BR101">
        <f t="shared" ref="BR101" si="37">MAX(BR83:BR99)</f>
        <v>7</v>
      </c>
      <c r="BT101">
        <v>0.43838168980623798</v>
      </c>
      <c r="BU101">
        <v>0.21864675423226901</v>
      </c>
      <c r="BW101">
        <f t="shared" si="34"/>
        <v>0</v>
      </c>
      <c r="BX101" t="b">
        <f t="shared" si="29"/>
        <v>0</v>
      </c>
      <c r="BZ101" t="s">
        <v>1922</v>
      </c>
      <c r="CA101">
        <f>CORREL(CA83:CA99,BO83:BO99)</f>
        <v>-0.38900860314282421</v>
      </c>
      <c r="CB101">
        <f>CORREL(CB83:CB99,BP83:BP99)</f>
        <v>0.52853743631226691</v>
      </c>
      <c r="GM101" s="147">
        <v>1532</v>
      </c>
      <c r="GN101" t="s">
        <v>1981</v>
      </c>
      <c r="GO101" s="281">
        <v>1332</v>
      </c>
      <c r="HC101" s="147">
        <v>999</v>
      </c>
      <c r="HD101" t="s">
        <v>1981</v>
      </c>
      <c r="HE101">
        <v>1366</v>
      </c>
    </row>
    <row r="102" spans="1:213" x14ac:dyDescent="0.2">
      <c r="BL102" s="17"/>
      <c r="BM102" s="17">
        <f>AVERAGE(BM83:BM99)</f>
        <v>3.7352941176470589</v>
      </c>
      <c r="BN102" s="17">
        <f>AVERAGE(BN83:BN99)</f>
        <v>7</v>
      </c>
      <c r="BO102" s="220">
        <f>AVERAGE(BO83:BO99)</f>
        <v>3.9117647058823528</v>
      </c>
      <c r="BP102" s="17"/>
      <c r="BQ102" s="17">
        <f>AVERAGE(BQ83:BQ99)</f>
        <v>3.1764705882352939</v>
      </c>
      <c r="BR102" s="17">
        <f>AVERAGE(BR83:BR99)</f>
        <v>4.2941176470588234</v>
      </c>
      <c r="BS102" s="221">
        <f>AVERAGE(BS83:BS99)</f>
        <v>2.725490196078431</v>
      </c>
      <c r="BT102">
        <v>0.11654235419999701</v>
      </c>
      <c r="BU102">
        <v>-0.35018517301790802</v>
      </c>
      <c r="BW102">
        <f t="shared" si="28"/>
        <v>0.55882352941176494</v>
      </c>
      <c r="BX102" t="b">
        <f t="shared" si="29"/>
        <v>1</v>
      </c>
      <c r="GM102" s="147">
        <v>1465</v>
      </c>
      <c r="GN102" t="s">
        <v>1981</v>
      </c>
      <c r="GO102" s="281">
        <v>3064</v>
      </c>
      <c r="HC102" s="147">
        <v>1898</v>
      </c>
      <c r="HD102" t="s">
        <v>1981</v>
      </c>
      <c r="HE102">
        <v>1400</v>
      </c>
    </row>
    <row r="103" spans="1:213" x14ac:dyDescent="0.2">
      <c r="A103" s="17" t="s">
        <v>47</v>
      </c>
      <c r="B103" s="17">
        <v>3.95</v>
      </c>
      <c r="C103" s="17" t="s">
        <v>47</v>
      </c>
      <c r="D103" s="17">
        <v>3.35</v>
      </c>
      <c r="E103" s="17" t="s">
        <v>47</v>
      </c>
      <c r="F103" s="17">
        <v>4.0999999999999996</v>
      </c>
      <c r="G103" s="17" t="s">
        <v>47</v>
      </c>
      <c r="H103" s="17">
        <v>4.4000000000000004</v>
      </c>
      <c r="I103" s="17" t="s">
        <v>47</v>
      </c>
      <c r="J103" s="17">
        <v>4.1500000000000004</v>
      </c>
      <c r="K103" s="17" t="s">
        <v>47</v>
      </c>
      <c r="L103" s="17">
        <v>4.55</v>
      </c>
      <c r="BK103" s="41" t="s">
        <v>1909</v>
      </c>
      <c r="BL103" s="222">
        <f>AVERAGE(BL83:BL102)</f>
        <v>1</v>
      </c>
      <c r="BM103" s="222">
        <f t="shared" ref="BM103:BS103" si="38">AVERAGE(BM83:BM102)</f>
        <v>3.7117647058823531</v>
      </c>
      <c r="BN103" s="222">
        <f t="shared" si="38"/>
        <v>7</v>
      </c>
      <c r="BO103" s="222">
        <f t="shared" si="38"/>
        <v>3.9117647058823528</v>
      </c>
      <c r="BP103" s="222">
        <f t="shared" si="38"/>
        <v>0.70588235294117652</v>
      </c>
      <c r="BQ103" s="222">
        <f t="shared" si="38"/>
        <v>3.3588235294117643</v>
      </c>
      <c r="BR103" s="222">
        <f t="shared" si="38"/>
        <v>4.2147058823529413</v>
      </c>
      <c r="BS103" s="222">
        <f t="shared" si="38"/>
        <v>2.725490196078431</v>
      </c>
      <c r="BT103">
        <v>-0.18685229153942801</v>
      </c>
      <c r="BU103" s="20">
        <v>-4.7420774201051799E-2</v>
      </c>
      <c r="GM103" s="147">
        <v>3798</v>
      </c>
      <c r="GN103" t="s">
        <v>1981</v>
      </c>
      <c r="GO103" s="281">
        <v>1565</v>
      </c>
      <c r="HC103" s="147">
        <v>967</v>
      </c>
      <c r="HD103" t="s">
        <v>1981</v>
      </c>
      <c r="HE103">
        <v>4598</v>
      </c>
    </row>
    <row r="104" spans="1:213" x14ac:dyDescent="0.2">
      <c r="A104" s="17" t="s">
        <v>63</v>
      </c>
      <c r="B104" s="17">
        <v>0.45</v>
      </c>
      <c r="C104" s="17" t="s">
        <v>63</v>
      </c>
      <c r="D104" s="17">
        <v>0.35743972624029502</v>
      </c>
      <c r="E104" s="17" t="s">
        <v>63</v>
      </c>
      <c r="F104" s="17">
        <v>0.46396460845061999</v>
      </c>
      <c r="G104" s="17" t="s">
        <v>63</v>
      </c>
      <c r="H104" s="17">
        <v>0.40652571615426403</v>
      </c>
      <c r="I104" s="17" t="s">
        <v>63</v>
      </c>
      <c r="J104" s="17">
        <v>0.31850803509652997</v>
      </c>
      <c r="K104" s="17" t="s">
        <v>63</v>
      </c>
      <c r="L104" s="17">
        <v>0.40701092704845399</v>
      </c>
      <c r="BK104" s="41" t="s">
        <v>1917</v>
      </c>
      <c r="BL104" s="222">
        <v>1</v>
      </c>
      <c r="BM104" s="222">
        <f t="shared" ref="BM104:BR104" si="39">STDEV(BM83:BM102)</f>
        <v>1.858953830131495</v>
      </c>
      <c r="BN104" s="222">
        <v>1</v>
      </c>
      <c r="BO104" s="222">
        <f>STDEV(BO83:BO99)</f>
        <v>0.53397632808416329</v>
      </c>
      <c r="BP104" s="222">
        <f t="shared" si="39"/>
        <v>0.46966821831386213</v>
      </c>
      <c r="BQ104" s="222">
        <f t="shared" si="39"/>
        <v>3.5722324979097038</v>
      </c>
      <c r="BR104" s="222">
        <f t="shared" si="39"/>
        <v>3.1719538464151738</v>
      </c>
      <c r="BS104" s="222">
        <f>STDEV(BS83:BS99)</f>
        <v>2.189733920028385</v>
      </c>
      <c r="BT104">
        <v>0.389657954026496</v>
      </c>
      <c r="BU104">
        <v>-0.42711308471786602</v>
      </c>
      <c r="GM104">
        <v>4995</v>
      </c>
      <c r="GN104" t="s">
        <v>1981</v>
      </c>
      <c r="GO104" s="281">
        <v>1464</v>
      </c>
      <c r="HC104">
        <v>2298</v>
      </c>
      <c r="HD104" t="s">
        <v>1981</v>
      </c>
      <c r="HE104">
        <v>1432</v>
      </c>
    </row>
    <row r="105" spans="1:213" x14ac:dyDescent="0.2">
      <c r="A105" s="17" t="s">
        <v>65</v>
      </c>
      <c r="B105" s="17">
        <v>4.5</v>
      </c>
      <c r="C105" s="17" t="s">
        <v>65</v>
      </c>
      <c r="D105" s="17">
        <v>4</v>
      </c>
      <c r="E105" s="17" t="s">
        <v>65</v>
      </c>
      <c r="F105" s="17">
        <v>4</v>
      </c>
      <c r="G105" s="17" t="s">
        <v>65</v>
      </c>
      <c r="H105" s="17">
        <v>4</v>
      </c>
      <c r="I105" s="17" t="s">
        <v>65</v>
      </c>
      <c r="J105" s="17">
        <v>4</v>
      </c>
      <c r="K105" s="17" t="s">
        <v>65</v>
      </c>
      <c r="L105" s="17">
        <v>4.5</v>
      </c>
      <c r="BJ105">
        <v>1</v>
      </c>
      <c r="BL105">
        <f>(BL83-BL$103)/BL$104</f>
        <v>0</v>
      </c>
      <c r="BM105">
        <f t="shared" ref="BM105:BS105" si="40">(BM83-BM$103)/BM$104</f>
        <v>0.96195788466201682</v>
      </c>
      <c r="BN105">
        <f t="shared" si="40"/>
        <v>0</v>
      </c>
      <c r="BO105">
        <f t="shared" si="40"/>
        <v>1.1016130550733549</v>
      </c>
      <c r="BP105">
        <f t="shared" si="40"/>
        <v>0.62622429108514943</v>
      </c>
      <c r="BQ105">
        <f t="shared" si="40"/>
        <v>-0.6603219501507902</v>
      </c>
      <c r="BR105">
        <f t="shared" si="40"/>
        <v>-1.0134781393449606</v>
      </c>
      <c r="BS105">
        <f t="shared" si="40"/>
        <v>-0.7879908057761027</v>
      </c>
      <c r="BT105" s="20">
        <v>-2.9383730872625601E-2</v>
      </c>
      <c r="BU105">
        <v>0.232894708197974</v>
      </c>
      <c r="BW105" s="223"/>
      <c r="GM105" s="147">
        <v>1399</v>
      </c>
      <c r="GN105" t="s">
        <v>1981</v>
      </c>
      <c r="GO105" s="281">
        <v>1498</v>
      </c>
      <c r="HC105" s="147">
        <v>1698</v>
      </c>
      <c r="HD105" t="s">
        <v>1981</v>
      </c>
      <c r="HE105">
        <v>1166</v>
      </c>
    </row>
    <row r="106" spans="1:213" x14ac:dyDescent="0.2">
      <c r="A106" s="17" t="s">
        <v>64</v>
      </c>
      <c r="B106" s="17">
        <v>5</v>
      </c>
      <c r="C106" s="17" t="s">
        <v>64</v>
      </c>
      <c r="D106" s="17">
        <v>4</v>
      </c>
      <c r="E106" s="17" t="s">
        <v>64</v>
      </c>
      <c r="F106" s="17">
        <v>4</v>
      </c>
      <c r="G106" s="17" t="s">
        <v>64</v>
      </c>
      <c r="H106" s="17">
        <v>3</v>
      </c>
      <c r="I106" s="17" t="s">
        <v>64</v>
      </c>
      <c r="J106" s="17">
        <v>4</v>
      </c>
      <c r="K106" s="17" t="s">
        <v>64</v>
      </c>
      <c r="L106" s="17">
        <v>3</v>
      </c>
      <c r="BJ106">
        <v>2</v>
      </c>
      <c r="BL106">
        <f t="shared" ref="BL106:BL124" si="41">(BL84-$BL$103)/$BL$104</f>
        <v>0</v>
      </c>
      <c r="BM106">
        <f t="shared" ref="BM106:BS106" si="42">(BM84-BM$103)/BM$104</f>
        <v>0.15505242219881185</v>
      </c>
      <c r="BN106">
        <f t="shared" si="42"/>
        <v>0</v>
      </c>
      <c r="BO106">
        <f t="shared" si="42"/>
        <v>0.16524195826100344</v>
      </c>
      <c r="BP106">
        <f t="shared" si="42"/>
        <v>0.62622429108514943</v>
      </c>
      <c r="BQ106">
        <f t="shared" si="42"/>
        <v>-0.38038496380257486</v>
      </c>
      <c r="BR106">
        <f t="shared" si="42"/>
        <v>0.87810045558982397</v>
      </c>
      <c r="BS106">
        <f t="shared" si="42"/>
        <v>0.27758767021658193</v>
      </c>
      <c r="BT106">
        <v>0.63902890642619703</v>
      </c>
      <c r="BU106">
        <v>-0.114799272779707</v>
      </c>
      <c r="BW106" t="s">
        <v>1862</v>
      </c>
      <c r="CN106" t="s">
        <v>1862</v>
      </c>
      <c r="GM106" s="147">
        <v>3797</v>
      </c>
      <c r="GN106" t="s">
        <v>1981</v>
      </c>
      <c r="GO106" s="281">
        <v>1132</v>
      </c>
      <c r="HC106" s="147">
        <v>1998</v>
      </c>
      <c r="HD106" t="s">
        <v>1981</v>
      </c>
      <c r="HE106">
        <v>1099</v>
      </c>
    </row>
    <row r="107" spans="1:213" ht="16" thickBot="1" x14ac:dyDescent="0.25">
      <c r="A107" s="17" t="s">
        <v>68</v>
      </c>
      <c r="B107" s="17">
        <v>2.0124611797498102</v>
      </c>
      <c r="C107" s="17" t="s">
        <v>68</v>
      </c>
      <c r="D107" s="17">
        <v>1.5985190514644301</v>
      </c>
      <c r="E107" s="17" t="s">
        <v>68</v>
      </c>
      <c r="F107" s="17">
        <v>2.0749128072993201</v>
      </c>
      <c r="G107" s="17" t="s">
        <v>68</v>
      </c>
      <c r="H107" s="17">
        <v>1.81803827184544</v>
      </c>
      <c r="I107" s="17" t="s">
        <v>68</v>
      </c>
      <c r="J107" s="17">
        <v>1.42441123571146</v>
      </c>
      <c r="K107" s="17" t="s">
        <v>68</v>
      </c>
      <c r="L107" s="17">
        <v>1.8202082009311</v>
      </c>
      <c r="BJ107">
        <v>3</v>
      </c>
      <c r="BL107">
        <f t="shared" si="41"/>
        <v>0</v>
      </c>
      <c r="BM107">
        <f t="shared" ref="BM107:BS107" si="43">(BM85-BM$103)/BM$104</f>
        <v>-0.38288455277665812</v>
      </c>
      <c r="BN107">
        <f t="shared" si="43"/>
        <v>0</v>
      </c>
      <c r="BO107">
        <f t="shared" si="43"/>
        <v>-0.45900543961389778</v>
      </c>
      <c r="BP107">
        <f t="shared" si="43"/>
        <v>-1.5029382986043589</v>
      </c>
      <c r="BQ107">
        <f t="shared" si="43"/>
        <v>-0.9402589364990056</v>
      </c>
      <c r="BR107">
        <f t="shared" si="43"/>
        <v>-1.328741238500758</v>
      </c>
      <c r="BS107">
        <f t="shared" si="43"/>
        <v>-1.2446672954872531</v>
      </c>
      <c r="BT107">
        <v>-0.38683060966041399</v>
      </c>
      <c r="BU107">
        <v>0.58327659797133902</v>
      </c>
      <c r="GM107" s="147">
        <v>1599</v>
      </c>
      <c r="GN107" t="s">
        <v>1981</v>
      </c>
      <c r="GO107" s="281">
        <v>2333</v>
      </c>
      <c r="HC107" s="147">
        <v>866</v>
      </c>
      <c r="HD107" t="s">
        <v>1981</v>
      </c>
      <c r="HE107">
        <v>1632</v>
      </c>
    </row>
    <row r="108" spans="1:213" x14ac:dyDescent="0.2">
      <c r="A108" s="17" t="s">
        <v>134</v>
      </c>
      <c r="B108" s="17">
        <v>4.05</v>
      </c>
      <c r="C108" s="17" t="s">
        <v>134</v>
      </c>
      <c r="D108" s="17">
        <v>2.55526315789474</v>
      </c>
      <c r="E108" s="17" t="s">
        <v>134</v>
      </c>
      <c r="F108" s="17">
        <v>4.30526315789474</v>
      </c>
      <c r="G108" s="17" t="s">
        <v>134</v>
      </c>
      <c r="H108" s="17">
        <v>3.30526315789474</v>
      </c>
      <c r="I108" s="17" t="s">
        <v>134</v>
      </c>
      <c r="J108" s="17">
        <v>2.0289473684210502</v>
      </c>
      <c r="K108" s="17" t="s">
        <v>134</v>
      </c>
      <c r="L108" s="17">
        <v>3.3131578947368401</v>
      </c>
      <c r="BJ108">
        <v>4</v>
      </c>
      <c r="BL108">
        <f t="shared" si="41"/>
        <v>0</v>
      </c>
      <c r="BM108">
        <f t="shared" ref="BM108:BS108" si="44">(BM86-BM$103)/BM$104</f>
        <v>-0.920821527752128</v>
      </c>
      <c r="BN108">
        <f t="shared" si="44"/>
        <v>0</v>
      </c>
      <c r="BO108">
        <f t="shared" si="44"/>
        <v>-1.0832528374887982</v>
      </c>
      <c r="BP108">
        <f t="shared" si="44"/>
        <v>0.62622429108514943</v>
      </c>
      <c r="BQ108">
        <f t="shared" si="44"/>
        <v>-0.10044797745435952</v>
      </c>
      <c r="BR108">
        <f t="shared" si="44"/>
        <v>0.87810045558982397</v>
      </c>
      <c r="BS108">
        <f t="shared" si="44"/>
        <v>0.42981316678696529</v>
      </c>
      <c r="BT108">
        <v>0.71857627348155695</v>
      </c>
      <c r="BU108">
        <v>-0.116155573026394</v>
      </c>
      <c r="BW108" s="205" t="s">
        <v>1863</v>
      </c>
      <c r="BX108" s="205"/>
      <c r="CN108" s="205" t="s">
        <v>1863</v>
      </c>
      <c r="CO108" s="205"/>
      <c r="GM108" s="147">
        <v>1398</v>
      </c>
      <c r="GN108" t="s">
        <v>1981</v>
      </c>
      <c r="GO108" s="281">
        <v>3232</v>
      </c>
      <c r="HC108" s="147">
        <v>1232</v>
      </c>
      <c r="HD108" t="s">
        <v>1981</v>
      </c>
      <c r="HE108">
        <v>1200</v>
      </c>
    </row>
    <row r="109" spans="1:213" x14ac:dyDescent="0.2">
      <c r="A109" s="17" t="s">
        <v>69</v>
      </c>
      <c r="B109" s="17">
        <v>-1.14530792944329</v>
      </c>
      <c r="C109" s="17" t="s">
        <v>69</v>
      </c>
      <c r="D109" s="17">
        <v>-0.96595373378303095</v>
      </c>
      <c r="E109" s="17" t="s">
        <v>69</v>
      </c>
      <c r="F109" s="17">
        <v>-1.23930603559984</v>
      </c>
      <c r="G109" s="17" t="s">
        <v>69</v>
      </c>
      <c r="H109" s="17">
        <v>-0.98533011322099595</v>
      </c>
      <c r="I109" s="17" t="s">
        <v>69</v>
      </c>
      <c r="J109" s="17">
        <v>0.30093918191257601</v>
      </c>
      <c r="K109" s="17" t="s">
        <v>69</v>
      </c>
      <c r="L109" s="17">
        <v>-0.98747944235076002</v>
      </c>
      <c r="BJ109">
        <v>5</v>
      </c>
      <c r="BL109" t="e">
        <f>(#REF!-$BL$103)/$BL$104</f>
        <v>#REF!</v>
      </c>
      <c r="BM109" t="e">
        <f>(#REF!-BM$103)/BM$104</f>
        <v>#REF!</v>
      </c>
      <c r="BN109" t="e">
        <f>(#REF!-BN$103)/BN$104</f>
        <v>#REF!</v>
      </c>
      <c r="BO109" t="e">
        <f>(#REF!-BO$103)/BO$104</f>
        <v>#REF!</v>
      </c>
      <c r="BP109" t="e">
        <f>(#REF!-BP$103)/BP$104</f>
        <v>#REF!</v>
      </c>
      <c r="BQ109" t="e">
        <f>(#REF!-BQ$103)/BQ$104</f>
        <v>#REF!</v>
      </c>
      <c r="BR109" t="e">
        <f>(#REF!-BR$103)/BR$104</f>
        <v>#REF!</v>
      </c>
      <c r="BS109" t="e">
        <f>(#REF!-BS$103)/BS$104</f>
        <v>#REF!</v>
      </c>
      <c r="BT109">
        <v>0.37851804943246398</v>
      </c>
      <c r="BU109">
        <v>0.42066447137221602</v>
      </c>
      <c r="BW109" t="s">
        <v>1864</v>
      </c>
      <c r="BX109">
        <v>0.38900860314282421</v>
      </c>
      <c r="CN109" t="s">
        <v>1864</v>
      </c>
      <c r="CO109">
        <v>0.52059593503498358</v>
      </c>
      <c r="GM109" s="147">
        <v>1000</v>
      </c>
      <c r="GN109" t="s">
        <v>1981</v>
      </c>
      <c r="GO109" s="281">
        <v>3631</v>
      </c>
      <c r="HC109" s="147">
        <v>700</v>
      </c>
      <c r="HD109" t="s">
        <v>1981</v>
      </c>
      <c r="HE109">
        <v>1600</v>
      </c>
    </row>
    <row r="110" spans="1:213" x14ac:dyDescent="0.2">
      <c r="A110" s="17" t="s">
        <v>142</v>
      </c>
      <c r="B110" s="17">
        <v>-0.440939065955125</v>
      </c>
      <c r="C110" s="17" t="s">
        <v>142</v>
      </c>
      <c r="D110" s="17">
        <v>-0.38419529258434398</v>
      </c>
      <c r="E110" s="17" t="s">
        <v>142</v>
      </c>
      <c r="F110" s="17">
        <v>-0.14768739521470101</v>
      </c>
      <c r="G110" s="17" t="s">
        <v>142</v>
      </c>
      <c r="H110" s="17">
        <v>9.1089994146987499E-2</v>
      </c>
      <c r="I110" s="17" t="s">
        <v>142</v>
      </c>
      <c r="J110" s="17">
        <v>-0.170275372004382</v>
      </c>
      <c r="K110" s="17" t="s">
        <v>142</v>
      </c>
      <c r="L110" s="17">
        <v>-0.118255811868216</v>
      </c>
      <c r="BJ110">
        <v>6</v>
      </c>
      <c r="BL110">
        <f>(BL87-$BL$103)/$BL$104</f>
        <v>0</v>
      </c>
      <c r="BM110">
        <f t="shared" ref="BM110:BS111" si="45">(BM87-BM$103)/BM$104</f>
        <v>0.15505242219881185</v>
      </c>
      <c r="BN110">
        <f t="shared" si="45"/>
        <v>0</v>
      </c>
      <c r="BO110">
        <f t="shared" si="45"/>
        <v>0.16524195826100344</v>
      </c>
      <c r="BP110">
        <f t="shared" si="45"/>
        <v>-1.5029382986043589</v>
      </c>
      <c r="BQ110">
        <f t="shared" si="45"/>
        <v>-0.9402589364990056</v>
      </c>
      <c r="BR110">
        <f t="shared" si="45"/>
        <v>-1.328741238500758</v>
      </c>
      <c r="BS110">
        <f t="shared" si="45"/>
        <v>-1.2446672954872531</v>
      </c>
      <c r="BT110">
        <v>0.33852449629408798</v>
      </c>
      <c r="BU110">
        <v>-0.110446852939146</v>
      </c>
      <c r="BW110" t="s">
        <v>1865</v>
      </c>
      <c r="BX110">
        <v>0.15132769331913129</v>
      </c>
      <c r="CN110" t="s">
        <v>1865</v>
      </c>
      <c r="CO110">
        <v>0.27102012757494887</v>
      </c>
      <c r="GM110" s="147">
        <v>1765</v>
      </c>
      <c r="GN110" t="s">
        <v>1981</v>
      </c>
      <c r="GO110" s="281">
        <v>2132</v>
      </c>
      <c r="HC110" s="147">
        <v>1766</v>
      </c>
      <c r="HD110" t="s">
        <v>1981</v>
      </c>
      <c r="HE110">
        <v>1599</v>
      </c>
    </row>
    <row r="111" spans="1:213" x14ac:dyDescent="0.2">
      <c r="A111" s="17" t="s">
        <v>72</v>
      </c>
      <c r="B111" s="17">
        <v>6</v>
      </c>
      <c r="C111" s="17" t="s">
        <v>72</v>
      </c>
      <c r="D111" s="17">
        <v>5</v>
      </c>
      <c r="E111" s="17" t="s">
        <v>72</v>
      </c>
      <c r="F111" s="17">
        <v>6</v>
      </c>
      <c r="G111" s="17" t="s">
        <v>72</v>
      </c>
      <c r="H111" s="17">
        <v>6</v>
      </c>
      <c r="I111" s="17" t="s">
        <v>72</v>
      </c>
      <c r="J111" s="17">
        <v>6</v>
      </c>
      <c r="K111" s="17" t="s">
        <v>72</v>
      </c>
      <c r="L111" s="17">
        <v>6</v>
      </c>
      <c r="BJ111">
        <v>7</v>
      </c>
      <c r="BL111">
        <f>(BL88-$BL$103)/$BL$104</f>
        <v>0</v>
      </c>
      <c r="BM111">
        <f t="shared" si="45"/>
        <v>-0.38288455277665812</v>
      </c>
      <c r="BN111">
        <f t="shared" si="45"/>
        <v>0</v>
      </c>
      <c r="BO111">
        <f t="shared" si="45"/>
        <v>-0.45900543961389778</v>
      </c>
      <c r="BP111">
        <f t="shared" si="45"/>
        <v>0.62622429108514943</v>
      </c>
      <c r="BQ111">
        <f t="shared" si="45"/>
        <v>-0.38038496380257486</v>
      </c>
      <c r="BR111">
        <f t="shared" si="45"/>
        <v>0.56283735643402655</v>
      </c>
      <c r="BS111">
        <f t="shared" si="45"/>
        <v>0.12536217364619834</v>
      </c>
      <c r="BT111">
        <v>0.31585500514137299</v>
      </c>
      <c r="BU111" s="20">
        <v>8.99168208877546E-2</v>
      </c>
      <c r="BW111" t="s">
        <v>1866</v>
      </c>
      <c r="BX111">
        <v>9.4749539540406713E-2</v>
      </c>
      <c r="CN111" t="s">
        <v>1866</v>
      </c>
      <c r="CO111">
        <v>0.22242146941327878</v>
      </c>
      <c r="GM111" s="147">
        <v>2831</v>
      </c>
      <c r="GN111" t="s">
        <v>1981</v>
      </c>
      <c r="GO111" s="281">
        <v>1966</v>
      </c>
      <c r="HC111" s="147">
        <v>1235</v>
      </c>
      <c r="HD111" t="s">
        <v>1981</v>
      </c>
      <c r="HE111">
        <v>2065</v>
      </c>
    </row>
    <row r="112" spans="1:213" x14ac:dyDescent="0.2">
      <c r="A112" s="17" t="s">
        <v>73</v>
      </c>
      <c r="B112" s="17">
        <v>1</v>
      </c>
      <c r="C112" s="17" t="s">
        <v>73</v>
      </c>
      <c r="D112" s="17">
        <v>1</v>
      </c>
      <c r="E112" s="17" t="s">
        <v>73</v>
      </c>
      <c r="F112" s="17">
        <v>1</v>
      </c>
      <c r="G112" s="17" t="s">
        <v>73</v>
      </c>
      <c r="H112" s="17">
        <v>1</v>
      </c>
      <c r="I112" s="17" t="s">
        <v>73</v>
      </c>
      <c r="J112" s="17">
        <v>1</v>
      </c>
      <c r="K112" s="17" t="s">
        <v>73</v>
      </c>
      <c r="L112" s="17">
        <v>1</v>
      </c>
      <c r="BJ112">
        <v>8</v>
      </c>
      <c r="BL112" t="e">
        <f>(#REF!-$BL$103)/$BL$104</f>
        <v>#REF!</v>
      </c>
      <c r="BM112" t="e">
        <f>(#REF!-BM$103)/BM$104</f>
        <v>#REF!</v>
      </c>
      <c r="BN112" t="e">
        <f>(#REF!-BN$103)/BN$104</f>
        <v>#REF!</v>
      </c>
      <c r="BO112" t="e">
        <f>(#REF!-BO$103)/BO$104</f>
        <v>#REF!</v>
      </c>
      <c r="BP112" t="e">
        <f>(#REF!-BP$103)/BP$104</f>
        <v>#REF!</v>
      </c>
      <c r="BQ112" t="e">
        <f>(#REF!-BQ$103)/BQ$104</f>
        <v>#REF!</v>
      </c>
      <c r="BR112" t="e">
        <f>(#REF!-BR$103)/BR$104</f>
        <v>#REF!</v>
      </c>
      <c r="BS112" t="e">
        <f>(#REF!-BS$103)/BS$104</f>
        <v>#REF!</v>
      </c>
      <c r="BT112">
        <v>-0.95638963627435403</v>
      </c>
      <c r="BU112">
        <v>0.36388457157915999</v>
      </c>
      <c r="BW112" t="s">
        <v>63</v>
      </c>
      <c r="BX112">
        <v>0.508049913516879</v>
      </c>
      <c r="CN112" t="s">
        <v>63</v>
      </c>
      <c r="CO112">
        <v>1.930916422851374</v>
      </c>
      <c r="GM112" s="147">
        <v>3464</v>
      </c>
      <c r="GN112" t="s">
        <v>1981</v>
      </c>
      <c r="GO112" s="281">
        <v>5028</v>
      </c>
      <c r="HC112" s="147">
        <v>1932</v>
      </c>
      <c r="HD112" t="s">
        <v>1981</v>
      </c>
      <c r="HE112">
        <v>2797</v>
      </c>
    </row>
    <row r="113" spans="1:213" ht="16" thickBot="1" x14ac:dyDescent="0.25">
      <c r="A113" s="17" t="s">
        <v>74</v>
      </c>
      <c r="B113" s="17">
        <v>7</v>
      </c>
      <c r="C113" s="17" t="s">
        <v>74</v>
      </c>
      <c r="D113" s="17">
        <v>6</v>
      </c>
      <c r="E113" s="17" t="s">
        <v>74</v>
      </c>
      <c r="F113" s="17">
        <v>7</v>
      </c>
      <c r="G113" s="17" t="s">
        <v>74</v>
      </c>
      <c r="H113" s="17">
        <v>7</v>
      </c>
      <c r="I113" s="17" t="s">
        <v>74</v>
      </c>
      <c r="J113" s="17">
        <v>7</v>
      </c>
      <c r="K113" s="17" t="s">
        <v>74</v>
      </c>
      <c r="L113" s="17">
        <v>7</v>
      </c>
      <c r="BJ113">
        <v>9</v>
      </c>
      <c r="BL113">
        <f t="shared" ref="BL113:BL123" si="46">(BL89-$BL$103)/$BL$104</f>
        <v>0</v>
      </c>
      <c r="BM113">
        <f t="shared" ref="BM113:BS123" si="47">(BM89-BM$103)/BM$104</f>
        <v>-0.920821527752128</v>
      </c>
      <c r="BN113">
        <f t="shared" si="47"/>
        <v>0</v>
      </c>
      <c r="BO113">
        <f t="shared" si="47"/>
        <v>-1.0832528374887982</v>
      </c>
      <c r="BP113">
        <f t="shared" si="47"/>
        <v>0.62622429108514943</v>
      </c>
      <c r="BQ113">
        <f t="shared" si="47"/>
        <v>1.8591109269831481</v>
      </c>
      <c r="BR113">
        <f t="shared" si="47"/>
        <v>0.87810045558982397</v>
      </c>
      <c r="BS113">
        <f t="shared" si="47"/>
        <v>1.4953916427796499</v>
      </c>
      <c r="BT113">
        <v>0.92809484069661197</v>
      </c>
      <c r="BU113">
        <v>-0.112307140357795</v>
      </c>
      <c r="BW113" s="92" t="s">
        <v>49</v>
      </c>
      <c r="BX113" s="92">
        <v>17</v>
      </c>
      <c r="CN113" s="92" t="s">
        <v>49</v>
      </c>
      <c r="CO113" s="92">
        <v>17</v>
      </c>
      <c r="GM113" s="147">
        <v>1999</v>
      </c>
      <c r="GN113" t="s">
        <v>1981</v>
      </c>
      <c r="GO113" s="281">
        <v>3031</v>
      </c>
      <c r="HC113" s="147">
        <v>1165</v>
      </c>
      <c r="HD113" t="s">
        <v>1981</v>
      </c>
      <c r="HE113">
        <v>1666</v>
      </c>
    </row>
    <row r="114" spans="1:213" x14ac:dyDescent="0.2">
      <c r="A114" s="17" t="s">
        <v>75</v>
      </c>
      <c r="B114" s="17">
        <v>79</v>
      </c>
      <c r="C114" s="17" t="s">
        <v>75</v>
      </c>
      <c r="D114" s="17">
        <v>67</v>
      </c>
      <c r="E114" s="17" t="s">
        <v>75</v>
      </c>
      <c r="F114" s="17">
        <v>82</v>
      </c>
      <c r="G114" s="17" t="s">
        <v>75</v>
      </c>
      <c r="H114" s="17">
        <v>88</v>
      </c>
      <c r="I114" s="17" t="s">
        <v>75</v>
      </c>
      <c r="J114" s="17">
        <v>83</v>
      </c>
      <c r="K114" s="17" t="s">
        <v>75</v>
      </c>
      <c r="L114" s="17">
        <v>91</v>
      </c>
      <c r="BJ114">
        <v>10</v>
      </c>
      <c r="BL114">
        <f t="shared" si="46"/>
        <v>0</v>
      </c>
      <c r="BM114">
        <f t="shared" si="47"/>
        <v>0.69298939717428176</v>
      </c>
      <c r="BN114">
        <f t="shared" si="47"/>
        <v>0</v>
      </c>
      <c r="BO114">
        <f t="shared" si="47"/>
        <v>0.78948935613590387</v>
      </c>
      <c r="BP114">
        <f t="shared" si="47"/>
        <v>0.62622429108514943</v>
      </c>
      <c r="BQ114">
        <f t="shared" si="47"/>
        <v>1.5791739406349325</v>
      </c>
      <c r="BR114">
        <f t="shared" si="47"/>
        <v>0.87810045558982397</v>
      </c>
      <c r="BS114">
        <f t="shared" si="47"/>
        <v>1.3431661462092666</v>
      </c>
      <c r="BT114">
        <v>-0.46084396555336599</v>
      </c>
      <c r="BU114" s="20">
        <v>-9.3458635651037097E-2</v>
      </c>
      <c r="GM114" s="147">
        <v>1565</v>
      </c>
      <c r="GN114" t="s">
        <v>1981</v>
      </c>
      <c r="GO114" s="281">
        <v>2765</v>
      </c>
      <c r="HC114" s="147">
        <v>1599</v>
      </c>
      <c r="HD114" t="s">
        <v>1981</v>
      </c>
      <c r="HE114">
        <v>1598</v>
      </c>
    </row>
    <row r="115" spans="1:213" ht="16" thickBot="1" x14ac:dyDescent="0.25">
      <c r="A115" s="17" t="s">
        <v>76</v>
      </c>
      <c r="B115" s="17">
        <v>20</v>
      </c>
      <c r="C115" s="17" t="s">
        <v>76</v>
      </c>
      <c r="D115" s="17">
        <v>20</v>
      </c>
      <c r="E115" s="17" t="s">
        <v>76</v>
      </c>
      <c r="F115" s="17">
        <v>20</v>
      </c>
      <c r="G115" s="17" t="s">
        <v>76</v>
      </c>
      <c r="H115" s="17">
        <v>20</v>
      </c>
      <c r="I115" s="17" t="s">
        <v>76</v>
      </c>
      <c r="J115" s="17">
        <v>20</v>
      </c>
      <c r="K115" s="17" t="s">
        <v>76</v>
      </c>
      <c r="L115" s="17">
        <v>20</v>
      </c>
      <c r="BJ115">
        <v>11</v>
      </c>
      <c r="BL115">
        <f t="shared" si="46"/>
        <v>0</v>
      </c>
      <c r="BM115">
        <f t="shared" si="47"/>
        <v>-0.38288455277665812</v>
      </c>
      <c r="BN115">
        <f t="shared" si="47"/>
        <v>0</v>
      </c>
      <c r="BO115">
        <f t="shared" si="47"/>
        <v>-0.45900543961389778</v>
      </c>
      <c r="BP115">
        <f t="shared" si="47"/>
        <v>-1.5029382986043589</v>
      </c>
      <c r="BQ115">
        <f t="shared" si="47"/>
        <v>-0.9402589364990056</v>
      </c>
      <c r="BR115">
        <f t="shared" si="47"/>
        <v>-1.328741238500758</v>
      </c>
      <c r="BS115">
        <f t="shared" si="47"/>
        <v>-1.2446672954872531</v>
      </c>
      <c r="BT115" s="20">
        <v>7.5057113659874599E-3</v>
      </c>
      <c r="BU115">
        <v>0.14067833157434001</v>
      </c>
      <c r="BW115" t="s">
        <v>1867</v>
      </c>
      <c r="CN115" t="s">
        <v>1867</v>
      </c>
      <c r="GM115" s="147">
        <v>1565</v>
      </c>
      <c r="GN115" t="s">
        <v>1981</v>
      </c>
      <c r="GO115" s="281">
        <v>3330</v>
      </c>
      <c r="HC115" s="147">
        <v>1199</v>
      </c>
      <c r="HD115" t="s">
        <v>1981</v>
      </c>
      <c r="HE115">
        <v>1364</v>
      </c>
    </row>
    <row r="116" spans="1:213" ht="16" thickBot="1" x14ac:dyDescent="0.25">
      <c r="A116" s="95" t="s">
        <v>158</v>
      </c>
      <c r="B116" s="95">
        <v>0.94186082243468905</v>
      </c>
      <c r="C116" s="95" t="s">
        <v>158</v>
      </c>
      <c r="D116" s="95">
        <v>0.74812994339447603</v>
      </c>
      <c r="E116" s="95" t="s">
        <v>158</v>
      </c>
      <c r="F116" s="95">
        <v>0.971089083768642</v>
      </c>
      <c r="G116" s="95" t="s">
        <v>158</v>
      </c>
      <c r="H116" s="95">
        <v>0.85086810079534603</v>
      </c>
      <c r="I116" s="95" t="s">
        <v>158</v>
      </c>
      <c r="J116" s="95">
        <v>0.66664497752905505</v>
      </c>
      <c r="K116" s="95" t="s">
        <v>158</v>
      </c>
      <c r="L116" s="95">
        <v>0.85188365886613804</v>
      </c>
      <c r="BJ116">
        <v>12</v>
      </c>
      <c r="BL116">
        <f t="shared" si="46"/>
        <v>0</v>
      </c>
      <c r="BM116">
        <f t="shared" si="47"/>
        <v>0.15505242219881185</v>
      </c>
      <c r="BN116">
        <f t="shared" si="47"/>
        <v>0</v>
      </c>
      <c r="BO116">
        <f t="shared" si="47"/>
        <v>0.16524195826100344</v>
      </c>
      <c r="BP116">
        <f t="shared" si="47"/>
        <v>-1.5029382986043589</v>
      </c>
      <c r="BQ116">
        <f t="shared" si="47"/>
        <v>-0.9402589364990056</v>
      </c>
      <c r="BR116">
        <f t="shared" si="47"/>
        <v>-1.328741238500758</v>
      </c>
      <c r="BS116">
        <f t="shared" si="47"/>
        <v>-1.2446672954872531</v>
      </c>
      <c r="BT116">
        <v>1.2658294619933801</v>
      </c>
      <c r="BU116">
        <v>-0.298238677796828</v>
      </c>
      <c r="BW116" s="30"/>
      <c r="BX116" s="30" t="s">
        <v>194</v>
      </c>
      <c r="BY116" s="30" t="s">
        <v>1871</v>
      </c>
      <c r="BZ116" s="30" t="s">
        <v>1872</v>
      </c>
      <c r="CA116" s="30" t="s">
        <v>195</v>
      </c>
      <c r="CB116" s="30" t="s">
        <v>1873</v>
      </c>
      <c r="CN116" s="30"/>
      <c r="CO116" s="30" t="s">
        <v>194</v>
      </c>
      <c r="CP116" s="30" t="s">
        <v>1871</v>
      </c>
      <c r="CQ116" s="30" t="s">
        <v>1872</v>
      </c>
      <c r="CR116" s="30" t="s">
        <v>195</v>
      </c>
      <c r="CS116" s="30" t="s">
        <v>1873</v>
      </c>
      <c r="GM116" s="147">
        <v>1432</v>
      </c>
      <c r="GN116" t="s">
        <v>1981</v>
      </c>
      <c r="GO116" s="281">
        <v>3664</v>
      </c>
      <c r="HC116" s="147">
        <v>1032</v>
      </c>
      <c r="HD116" t="s">
        <v>1981</v>
      </c>
      <c r="HE116">
        <v>2132</v>
      </c>
    </row>
    <row r="117" spans="1:213" x14ac:dyDescent="0.2">
      <c r="A117" s="30" t="s">
        <v>210</v>
      </c>
      <c r="B117" s="30"/>
      <c r="C117" s="30" t="s">
        <v>211</v>
      </c>
      <c r="D117" s="30"/>
      <c r="BJ117">
        <v>13</v>
      </c>
      <c r="BL117">
        <f t="shared" si="46"/>
        <v>0</v>
      </c>
      <c r="BM117">
        <f t="shared" si="47"/>
        <v>0.69298939717428176</v>
      </c>
      <c r="BN117">
        <f t="shared" si="47"/>
        <v>0</v>
      </c>
      <c r="BO117">
        <f t="shared" si="47"/>
        <v>0.78948935613590387</v>
      </c>
      <c r="BP117">
        <f t="shared" si="47"/>
        <v>0.62622429108514943</v>
      </c>
      <c r="BQ117">
        <f t="shared" si="47"/>
        <v>0.17948900889385583</v>
      </c>
      <c r="BR117">
        <f t="shared" si="47"/>
        <v>0.24757425727822913</v>
      </c>
      <c r="BS117">
        <f t="shared" si="47"/>
        <v>0.27758767021658193</v>
      </c>
      <c r="BW117" t="s">
        <v>1868</v>
      </c>
      <c r="BX117">
        <v>1</v>
      </c>
      <c r="BY117">
        <v>0.69037078390035056</v>
      </c>
      <c r="BZ117">
        <v>0.69037078390035056</v>
      </c>
      <c r="CA117">
        <v>2.6746665137036683</v>
      </c>
      <c r="CB117">
        <v>0.12276228730868807</v>
      </c>
      <c r="CN117" t="s">
        <v>1868</v>
      </c>
      <c r="CO117">
        <v>1</v>
      </c>
      <c r="CP117">
        <v>20.792380767808822</v>
      </c>
      <c r="CQ117">
        <v>20.792380767808822</v>
      </c>
      <c r="CR117">
        <v>5.576699806677035</v>
      </c>
      <c r="CS117">
        <v>3.2150628700365176E-2</v>
      </c>
      <c r="GM117" s="147">
        <v>1299</v>
      </c>
      <c r="GN117" t="s">
        <v>1981</v>
      </c>
      <c r="GO117" s="281">
        <v>1432</v>
      </c>
      <c r="HC117" s="147">
        <v>1332</v>
      </c>
      <c r="HD117" t="s">
        <v>1981</v>
      </c>
      <c r="HE117">
        <v>2564</v>
      </c>
    </row>
    <row r="118" spans="1:213" x14ac:dyDescent="0.2">
      <c r="BJ118">
        <v>14</v>
      </c>
      <c r="BL118">
        <f t="shared" si="46"/>
        <v>0</v>
      </c>
      <c r="BM118">
        <f t="shared" si="47"/>
        <v>0.69298939717428176</v>
      </c>
      <c r="BN118">
        <f t="shared" si="47"/>
        <v>0</v>
      </c>
      <c r="BO118">
        <f t="shared" si="47"/>
        <v>0.78948935613590387</v>
      </c>
      <c r="BP118">
        <f t="shared" si="47"/>
        <v>0.62622429108514943</v>
      </c>
      <c r="BQ118">
        <f t="shared" si="47"/>
        <v>1.019299967938502</v>
      </c>
      <c r="BR118">
        <f t="shared" si="47"/>
        <v>0.87810045558982397</v>
      </c>
      <c r="BS118">
        <f t="shared" si="47"/>
        <v>1.0387151530684993</v>
      </c>
      <c r="BW118" t="s">
        <v>1869</v>
      </c>
      <c r="BX118">
        <v>15</v>
      </c>
      <c r="BY118">
        <v>3.8717207193676231</v>
      </c>
      <c r="BZ118">
        <v>0.25811471462450819</v>
      </c>
      <c r="CN118" t="s">
        <v>1869</v>
      </c>
      <c r="CO118">
        <v>15</v>
      </c>
      <c r="CP118">
        <v>55.926573480557195</v>
      </c>
      <c r="CQ118">
        <v>3.7284382320371465</v>
      </c>
      <c r="GM118" s="147">
        <v>1432</v>
      </c>
      <c r="GN118" t="s">
        <v>1981</v>
      </c>
      <c r="GO118" s="281">
        <v>1367</v>
      </c>
      <c r="HC118" s="147">
        <v>1000</v>
      </c>
      <c r="HD118" t="s">
        <v>1981</v>
      </c>
      <c r="HE118">
        <v>832</v>
      </c>
    </row>
    <row r="119" spans="1:213" ht="16" thickBot="1" x14ac:dyDescent="0.25">
      <c r="A119" s="17" t="s">
        <v>47</v>
      </c>
      <c r="B119" s="17">
        <v>4.5</v>
      </c>
      <c r="C119" s="17" t="s">
        <v>47</v>
      </c>
      <c r="D119" s="17">
        <v>2.75</v>
      </c>
      <c r="BJ119">
        <v>15</v>
      </c>
      <c r="BL119">
        <f t="shared" si="46"/>
        <v>0</v>
      </c>
      <c r="BM119">
        <f t="shared" si="47"/>
        <v>1.7688633471252218</v>
      </c>
      <c r="BN119">
        <f t="shared" si="47"/>
        <v>0</v>
      </c>
      <c r="BO119">
        <f t="shared" si="47"/>
        <v>2.0379841518857065</v>
      </c>
      <c r="BP119">
        <f t="shared" si="47"/>
        <v>0.62622429108514943</v>
      </c>
      <c r="BQ119">
        <f t="shared" si="47"/>
        <v>1.019299967938502</v>
      </c>
      <c r="BR119">
        <f t="shared" si="47"/>
        <v>0.87810045558982397</v>
      </c>
      <c r="BS119">
        <f t="shared" si="47"/>
        <v>1.0387151530684993</v>
      </c>
      <c r="BW119" s="92" t="s">
        <v>240</v>
      </c>
      <c r="BX119" s="92">
        <v>16</v>
      </c>
      <c r="BY119" s="92">
        <v>4.5620915032679736</v>
      </c>
      <c r="BZ119" s="92"/>
      <c r="CA119" s="92"/>
      <c r="CB119" s="92"/>
      <c r="CN119" s="92" t="s">
        <v>240</v>
      </c>
      <c r="CO119" s="92">
        <v>16</v>
      </c>
      <c r="CP119" s="92">
        <v>76.718954248366018</v>
      </c>
      <c r="CQ119" s="92"/>
      <c r="CR119" s="92"/>
      <c r="CS119" s="92"/>
      <c r="GM119" s="147">
        <v>1866</v>
      </c>
      <c r="GN119" t="s">
        <v>1981</v>
      </c>
      <c r="GO119" s="281">
        <v>1931</v>
      </c>
      <c r="HC119" s="147">
        <v>2365</v>
      </c>
      <c r="HD119" t="s">
        <v>1981</v>
      </c>
      <c r="HE119">
        <v>1765</v>
      </c>
    </row>
    <row r="120" spans="1:213" ht="16" thickBot="1" x14ac:dyDescent="0.25">
      <c r="A120" s="17" t="s">
        <v>63</v>
      </c>
      <c r="B120" s="17">
        <v>0.184960877797953</v>
      </c>
      <c r="C120" s="17" t="s">
        <v>63</v>
      </c>
      <c r="D120" s="17">
        <v>0.33931044626914802</v>
      </c>
      <c r="BJ120">
        <v>16</v>
      </c>
      <c r="BL120">
        <f t="shared" si="46"/>
        <v>0</v>
      </c>
      <c r="BM120">
        <f t="shared" si="47"/>
        <v>0.15505242219881185</v>
      </c>
      <c r="BN120">
        <f t="shared" si="47"/>
        <v>0</v>
      </c>
      <c r="BO120">
        <f t="shared" si="47"/>
        <v>0.16524195826100344</v>
      </c>
      <c r="BP120">
        <f t="shared" si="47"/>
        <v>0.62622429108514943</v>
      </c>
      <c r="BQ120">
        <f t="shared" si="47"/>
        <v>-0.10044797745435952</v>
      </c>
      <c r="BR120">
        <f t="shared" si="47"/>
        <v>0.87810045558982397</v>
      </c>
      <c r="BS120">
        <f t="shared" si="47"/>
        <v>0.42981316678696529</v>
      </c>
      <c r="GM120" s="147">
        <v>1231</v>
      </c>
      <c r="GN120" t="s">
        <v>1981</v>
      </c>
      <c r="GO120" s="281">
        <v>1101</v>
      </c>
      <c r="HC120" s="147">
        <v>2098</v>
      </c>
      <c r="HD120" t="s">
        <v>1981</v>
      </c>
      <c r="HE120">
        <v>3997</v>
      </c>
    </row>
    <row r="121" spans="1:213" x14ac:dyDescent="0.2">
      <c r="A121" s="17" t="s">
        <v>65</v>
      </c>
      <c r="B121" s="17">
        <v>5</v>
      </c>
      <c r="C121" s="17" t="s">
        <v>65</v>
      </c>
      <c r="D121" s="17">
        <v>3</v>
      </c>
      <c r="BJ121">
        <v>17</v>
      </c>
      <c r="BL121">
        <f t="shared" si="46"/>
        <v>0</v>
      </c>
      <c r="BM121">
        <f t="shared" si="47"/>
        <v>0.15505242219881185</v>
      </c>
      <c r="BN121">
        <f t="shared" si="47"/>
        <v>0</v>
      </c>
      <c r="BO121">
        <f t="shared" si="47"/>
        <v>0.16524195826100344</v>
      </c>
      <c r="BP121">
        <f t="shared" si="47"/>
        <v>-1.5029382986043589</v>
      </c>
      <c r="BQ121">
        <f t="shared" si="47"/>
        <v>-0.9402589364990056</v>
      </c>
      <c r="BR121">
        <f t="shared" si="47"/>
        <v>-1.328741238500758</v>
      </c>
      <c r="BS121">
        <f t="shared" si="47"/>
        <v>-1.2446672954872531</v>
      </c>
      <c r="BW121" s="30"/>
      <c r="BX121" s="30" t="s">
        <v>1874</v>
      </c>
      <c r="BY121" s="30" t="s">
        <v>63</v>
      </c>
      <c r="BZ121" s="30" t="s">
        <v>201</v>
      </c>
      <c r="CA121" s="30" t="s">
        <v>1875</v>
      </c>
      <c r="CB121" s="30" t="s">
        <v>1876</v>
      </c>
      <c r="CC121" s="30" t="s">
        <v>1877</v>
      </c>
      <c r="CD121" s="30" t="s">
        <v>1878</v>
      </c>
      <c r="CE121" s="30" t="s">
        <v>1879</v>
      </c>
      <c r="CN121" s="30"/>
      <c r="CO121" s="30" t="s">
        <v>1874</v>
      </c>
      <c r="CP121" s="30" t="s">
        <v>63</v>
      </c>
      <c r="CQ121" s="30" t="s">
        <v>201</v>
      </c>
      <c r="CR121" s="30" t="s">
        <v>1875</v>
      </c>
      <c r="CS121" s="30" t="s">
        <v>1876</v>
      </c>
      <c r="CT121" s="30" t="s">
        <v>1877</v>
      </c>
      <c r="CU121" s="30" t="s">
        <v>1878</v>
      </c>
      <c r="CV121" s="30" t="s">
        <v>1879</v>
      </c>
      <c r="GM121" s="147">
        <v>1400</v>
      </c>
      <c r="GN121" t="s">
        <v>1981</v>
      </c>
      <c r="GO121" s="281">
        <v>2663</v>
      </c>
      <c r="HC121" s="147">
        <v>1166</v>
      </c>
      <c r="HD121" t="s">
        <v>1981</v>
      </c>
      <c r="HE121">
        <v>1701</v>
      </c>
    </row>
    <row r="122" spans="1:213" x14ac:dyDescent="0.2">
      <c r="A122" s="17" t="s">
        <v>64</v>
      </c>
      <c r="B122" s="17">
        <v>5</v>
      </c>
      <c r="C122" s="17" t="s">
        <v>64</v>
      </c>
      <c r="D122" s="17">
        <v>3</v>
      </c>
      <c r="BJ122">
        <v>18</v>
      </c>
      <c r="BL122">
        <f t="shared" si="46"/>
        <v>0</v>
      </c>
      <c r="BM122">
        <f t="shared" si="47"/>
        <v>-0.38288455277665812</v>
      </c>
      <c r="BN122">
        <f t="shared" si="47"/>
        <v>0</v>
      </c>
      <c r="BO122">
        <f t="shared" si="47"/>
        <v>-0.45900543961389778</v>
      </c>
      <c r="BP122">
        <f t="shared" si="47"/>
        <v>0.62622429108514943</v>
      </c>
      <c r="BQ122">
        <f t="shared" si="47"/>
        <v>0.73936298159028657</v>
      </c>
      <c r="BR122">
        <f t="shared" si="47"/>
        <v>0.87810045558982397</v>
      </c>
      <c r="BS122">
        <f t="shared" si="47"/>
        <v>0.88648965649811595</v>
      </c>
      <c r="BW122" t="s">
        <v>1870</v>
      </c>
      <c r="BX122">
        <v>4.2475556965600809</v>
      </c>
      <c r="BY122">
        <v>0.23945792182482029</v>
      </c>
      <c r="BZ122">
        <v>17.738213311929833</v>
      </c>
      <c r="CA122">
        <v>1.7819988043055816E-11</v>
      </c>
      <c r="CB122">
        <v>3.737163220272639</v>
      </c>
      <c r="CC122">
        <v>4.7579481728475228</v>
      </c>
      <c r="CD122">
        <v>3.737163220272639</v>
      </c>
      <c r="CE122">
        <v>4.7579481728475228</v>
      </c>
      <c r="CN122" t="s">
        <v>1870</v>
      </c>
      <c r="CO122">
        <v>2.9494214830262173</v>
      </c>
      <c r="CP122">
        <v>0.47781985403358596</v>
      </c>
      <c r="CQ122">
        <v>6.1726641497381198</v>
      </c>
      <c r="CR122">
        <v>1.7845139192611965E-5</v>
      </c>
      <c r="CS122">
        <v>1.9309725770095791</v>
      </c>
      <c r="CT122">
        <v>3.9678703890428553</v>
      </c>
      <c r="CU122">
        <v>1.9309725770095791</v>
      </c>
      <c r="CV122">
        <v>3.9678703890428553</v>
      </c>
      <c r="GM122" s="147">
        <v>1132</v>
      </c>
      <c r="GN122" t="s">
        <v>1981</v>
      </c>
      <c r="GO122" s="281">
        <v>3297</v>
      </c>
      <c r="HC122" s="147">
        <v>932</v>
      </c>
      <c r="HD122" t="s">
        <v>1981</v>
      </c>
      <c r="HE122">
        <v>1232</v>
      </c>
    </row>
    <row r="123" spans="1:213" ht="16" thickBot="1" x14ac:dyDescent="0.25">
      <c r="A123" s="17" t="s">
        <v>68</v>
      </c>
      <c r="B123" s="17">
        <v>0.82717019186851104</v>
      </c>
      <c r="C123" s="17" t="s">
        <v>68</v>
      </c>
      <c r="D123" s="17">
        <v>1.5174424466672101</v>
      </c>
      <c r="BJ123">
        <v>19</v>
      </c>
      <c r="BL123">
        <f t="shared" si="46"/>
        <v>0</v>
      </c>
      <c r="BM123">
        <f t="shared" si="47"/>
        <v>-1.9966954777030679</v>
      </c>
      <c r="BN123">
        <f t="shared" si="47"/>
        <v>0</v>
      </c>
      <c r="BO123">
        <f t="shared" si="47"/>
        <v>-2.3317476332386007</v>
      </c>
      <c r="BP123">
        <f t="shared" si="47"/>
        <v>0.62622429108514943</v>
      </c>
      <c r="BQ123">
        <f t="shared" si="47"/>
        <v>-0.9402589364990056</v>
      </c>
      <c r="BR123">
        <f t="shared" si="47"/>
        <v>0.24757425727822913</v>
      </c>
      <c r="BS123">
        <f t="shared" si="47"/>
        <v>-0.33131431606495215</v>
      </c>
      <c r="BW123" s="92" t="s">
        <v>1918</v>
      </c>
      <c r="BX123" s="92">
        <v>-0.82888975943512344</v>
      </c>
      <c r="BY123" s="92">
        <v>0.50682958038202008</v>
      </c>
      <c r="BZ123" s="92">
        <v>-1.6354407704663809</v>
      </c>
      <c r="CA123" s="92">
        <v>0.12276228730868807</v>
      </c>
      <c r="CB123" s="92">
        <v>-1.909171433207218</v>
      </c>
      <c r="CC123" s="92">
        <v>0.25139191433697117</v>
      </c>
      <c r="CD123" s="92">
        <v>-1.909171433207218</v>
      </c>
      <c r="CE123" s="92">
        <v>0.25139191433697117</v>
      </c>
      <c r="CN123" s="92" t="s">
        <v>1921</v>
      </c>
      <c r="CO123" s="92">
        <v>5.491824464197899</v>
      </c>
      <c r="CP123" s="92">
        <v>2.3255624897123424</v>
      </c>
      <c r="CQ123" s="92">
        <v>2.3615037172693665</v>
      </c>
      <c r="CR123" s="92">
        <v>3.2150628700365176E-2</v>
      </c>
      <c r="CS123" s="92">
        <v>0.53500537531511494</v>
      </c>
      <c r="CT123" s="92">
        <v>10.448643553080682</v>
      </c>
      <c r="CU123" s="92">
        <v>0.53500537531511494</v>
      </c>
      <c r="CV123" s="92">
        <v>10.448643553080682</v>
      </c>
      <c r="GM123" s="147">
        <v>999</v>
      </c>
      <c r="GN123" t="s">
        <v>1981</v>
      </c>
      <c r="GO123" s="281">
        <v>2597</v>
      </c>
      <c r="HC123" s="147">
        <v>1064</v>
      </c>
      <c r="HD123" t="s">
        <v>1981</v>
      </c>
      <c r="HE123">
        <v>1432</v>
      </c>
    </row>
    <row r="124" spans="1:213" x14ac:dyDescent="0.2">
      <c r="A124" s="17" t="s">
        <v>134</v>
      </c>
      <c r="B124" s="17">
        <v>0.68421052631579005</v>
      </c>
      <c r="C124" s="17" t="s">
        <v>134</v>
      </c>
      <c r="D124" s="17">
        <v>2.3026315789473699</v>
      </c>
      <c r="BJ124">
        <v>20</v>
      </c>
      <c r="BL124">
        <f t="shared" si="41"/>
        <v>-1</v>
      </c>
      <c r="BM124">
        <f t="shared" ref="BM124:BS124" si="48">(BM102-BM$103)/BM$104</f>
        <v>1.2657340587658071E-2</v>
      </c>
      <c r="BN124">
        <f t="shared" si="48"/>
        <v>0</v>
      </c>
      <c r="BO124">
        <f t="shared" si="48"/>
        <v>0</v>
      </c>
      <c r="BP124">
        <f t="shared" si="48"/>
        <v>-1.5029382986043589</v>
      </c>
      <c r="BQ124">
        <f t="shared" si="48"/>
        <v>-5.1047332804674508E-2</v>
      </c>
      <c r="BR124">
        <f t="shared" si="48"/>
        <v>2.5035599050607354E-2</v>
      </c>
      <c r="BS124">
        <f t="shared" si="48"/>
        <v>0</v>
      </c>
      <c r="GM124">
        <v>1066</v>
      </c>
      <c r="GN124" t="s">
        <v>1981</v>
      </c>
      <c r="GO124" s="281">
        <v>1933</v>
      </c>
      <c r="HC124">
        <v>1032</v>
      </c>
      <c r="HD124" t="s">
        <v>1981</v>
      </c>
      <c r="HE124">
        <v>932</v>
      </c>
    </row>
    <row r="125" spans="1:213" x14ac:dyDescent="0.2">
      <c r="A125" s="17" t="s">
        <v>69</v>
      </c>
      <c r="B125" s="17">
        <v>3.44332289128669</v>
      </c>
      <c r="C125" s="17" t="s">
        <v>69</v>
      </c>
      <c r="D125" s="17">
        <v>-6.9826330532212197E-2</v>
      </c>
      <c r="GM125" s="147">
        <v>1032</v>
      </c>
      <c r="GN125" t="s">
        <v>1981</v>
      </c>
      <c r="GO125" s="281">
        <v>1433</v>
      </c>
      <c r="HC125" s="147">
        <v>1300</v>
      </c>
      <c r="HD125" t="s">
        <v>1981</v>
      </c>
      <c r="HE125">
        <v>3329</v>
      </c>
    </row>
    <row r="126" spans="1:213" x14ac:dyDescent="0.2">
      <c r="A126" s="17" t="s">
        <v>142</v>
      </c>
      <c r="B126" s="17">
        <v>-1.8599093071599699</v>
      </c>
      <c r="C126" s="17" t="s">
        <v>142</v>
      </c>
      <c r="D126" s="17">
        <v>-0.43305949335090299</v>
      </c>
      <c r="BM126" s="201"/>
      <c r="BO126" s="201"/>
      <c r="GM126" s="147">
        <v>1965</v>
      </c>
      <c r="GN126" t="s">
        <v>1981</v>
      </c>
      <c r="GO126" s="281">
        <v>2331</v>
      </c>
      <c r="HC126" s="147">
        <v>3165</v>
      </c>
      <c r="HD126" t="s">
        <v>1981</v>
      </c>
      <c r="HE126">
        <v>1300</v>
      </c>
    </row>
    <row r="127" spans="1:213" x14ac:dyDescent="0.2">
      <c r="A127" s="17" t="s">
        <v>72</v>
      </c>
      <c r="B127" s="17">
        <v>3</v>
      </c>
      <c r="C127" s="17" t="s">
        <v>72</v>
      </c>
      <c r="D127" s="17">
        <v>5</v>
      </c>
      <c r="BW127" t="s">
        <v>1880</v>
      </c>
      <c r="CN127" t="s">
        <v>1880</v>
      </c>
      <c r="GM127" s="147">
        <v>2032</v>
      </c>
      <c r="GN127" t="s">
        <v>1981</v>
      </c>
      <c r="GO127" s="281">
        <v>2664</v>
      </c>
      <c r="HC127" s="147">
        <v>1065</v>
      </c>
      <c r="HD127" t="s">
        <v>1981</v>
      </c>
      <c r="HE127">
        <v>3029</v>
      </c>
    </row>
    <row r="128" spans="1:213" ht="16" thickBot="1" x14ac:dyDescent="0.25">
      <c r="A128" s="17" t="s">
        <v>73</v>
      </c>
      <c r="B128" s="17">
        <v>2</v>
      </c>
      <c r="C128" s="17" t="s">
        <v>73</v>
      </c>
      <c r="D128" s="17">
        <v>0</v>
      </c>
      <c r="GM128" s="147">
        <v>1998</v>
      </c>
      <c r="GN128" t="s">
        <v>1981</v>
      </c>
      <c r="GO128" s="281">
        <v>1764</v>
      </c>
      <c r="HC128" s="147">
        <v>1066</v>
      </c>
      <c r="HD128" t="s">
        <v>1981</v>
      </c>
      <c r="HE128">
        <v>1433</v>
      </c>
    </row>
    <row r="129" spans="1:213" x14ac:dyDescent="0.2">
      <c r="A129" s="17" t="s">
        <v>74</v>
      </c>
      <c r="B129" s="17">
        <v>5</v>
      </c>
      <c r="C129" s="17" t="s">
        <v>74</v>
      </c>
      <c r="D129" s="17">
        <v>5</v>
      </c>
      <c r="BW129" s="30" t="s">
        <v>1881</v>
      </c>
      <c r="BX129" s="30" t="s">
        <v>1923</v>
      </c>
      <c r="BY129" s="30" t="s">
        <v>1883</v>
      </c>
      <c r="CN129" s="30" t="s">
        <v>1881</v>
      </c>
      <c r="CO129" s="30" t="s">
        <v>1924</v>
      </c>
      <c r="CP129" s="30" t="s">
        <v>1883</v>
      </c>
      <c r="GM129" s="147">
        <v>1866</v>
      </c>
      <c r="GN129" t="s">
        <v>1981</v>
      </c>
      <c r="GO129" s="281">
        <v>1532</v>
      </c>
      <c r="HC129" s="147">
        <v>699</v>
      </c>
      <c r="HD129" t="s">
        <v>1981</v>
      </c>
      <c r="HE129">
        <v>999</v>
      </c>
    </row>
    <row r="130" spans="1:213" x14ac:dyDescent="0.2">
      <c r="A130" s="17" t="s">
        <v>75</v>
      </c>
      <c r="B130" s="17">
        <v>90</v>
      </c>
      <c r="C130" s="17" t="s">
        <v>75</v>
      </c>
      <c r="D130" s="17">
        <v>55</v>
      </c>
      <c r="BW130">
        <v>1</v>
      </c>
      <c r="BX130">
        <v>3.7949527173040805</v>
      </c>
      <c r="BY130">
        <v>0.70504728269591954</v>
      </c>
      <c r="CN130">
        <v>1</v>
      </c>
      <c r="CO130">
        <v>3.1037774347235496</v>
      </c>
      <c r="CP130">
        <v>-2.1037774347235496</v>
      </c>
      <c r="GM130" s="147">
        <v>832</v>
      </c>
      <c r="GN130" t="s">
        <v>1981</v>
      </c>
      <c r="GO130" s="281">
        <v>1465</v>
      </c>
      <c r="HC130" s="147">
        <v>866</v>
      </c>
      <c r="HD130" t="s">
        <v>1981</v>
      </c>
      <c r="HE130">
        <v>1898</v>
      </c>
    </row>
    <row r="131" spans="1:213" x14ac:dyDescent="0.2">
      <c r="A131" s="17" t="s">
        <v>76</v>
      </c>
      <c r="B131" s="17">
        <v>20</v>
      </c>
      <c r="C131" s="17" t="s">
        <v>76</v>
      </c>
      <c r="D131" s="17">
        <v>20</v>
      </c>
      <c r="BW131">
        <v>2</v>
      </c>
      <c r="BX131">
        <v>3.9357427415007069</v>
      </c>
      <c r="BY131">
        <v>6.4257258499293091E-2</v>
      </c>
      <c r="CN131">
        <v>2</v>
      </c>
      <c r="CO131">
        <v>1.9072915792949321</v>
      </c>
      <c r="CP131">
        <v>1.4260417540384014</v>
      </c>
      <c r="GM131" s="147">
        <v>1832</v>
      </c>
      <c r="GN131" t="s">
        <v>1981</v>
      </c>
      <c r="GO131" s="281">
        <v>3798</v>
      </c>
      <c r="HC131" s="147">
        <v>2132</v>
      </c>
      <c r="HD131" t="s">
        <v>1981</v>
      </c>
      <c r="HE131">
        <v>967</v>
      </c>
    </row>
    <row r="132" spans="1:213" ht="16" thickBot="1" x14ac:dyDescent="0.25">
      <c r="A132" s="95" t="s">
        <v>158</v>
      </c>
      <c r="B132" s="95">
        <v>0.38712756551338301</v>
      </c>
      <c r="C132" s="95" t="s">
        <v>158</v>
      </c>
      <c r="D132" s="95">
        <v>0.71018492440831404</v>
      </c>
      <c r="BW132">
        <v>3</v>
      </c>
      <c r="BX132">
        <v>4.0264141633805641</v>
      </c>
      <c r="BY132">
        <v>-0.35974749671389761</v>
      </c>
      <c r="CN132">
        <v>3</v>
      </c>
      <c r="CO132">
        <v>1.8548167930147705</v>
      </c>
      <c r="CP132">
        <v>-1.8548167930147705</v>
      </c>
      <c r="GM132" s="147">
        <v>898</v>
      </c>
      <c r="GN132" t="s">
        <v>1981</v>
      </c>
      <c r="GO132" s="281">
        <v>4995</v>
      </c>
      <c r="HC132" s="147">
        <v>998</v>
      </c>
      <c r="HD132" t="s">
        <v>1981</v>
      </c>
      <c r="HE132">
        <v>2298</v>
      </c>
    </row>
    <row r="133" spans="1:213" x14ac:dyDescent="0.2">
      <c r="BW133">
        <v>4</v>
      </c>
      <c r="BX133">
        <v>4.2820877109316928</v>
      </c>
      <c r="BY133">
        <v>-0.94875437759835934</v>
      </c>
      <c r="CN133">
        <v>4</v>
      </c>
      <c r="CO133">
        <v>3.1274869909299063</v>
      </c>
      <c r="CP133">
        <v>0.53917967573676018</v>
      </c>
      <c r="GM133" s="147">
        <v>2032</v>
      </c>
      <c r="GN133" t="s">
        <v>1981</v>
      </c>
      <c r="GO133" s="281">
        <v>1399</v>
      </c>
      <c r="HC133" s="147">
        <v>1498</v>
      </c>
      <c r="HD133" t="s">
        <v>1981</v>
      </c>
      <c r="HE133">
        <v>1698</v>
      </c>
    </row>
    <row r="134" spans="1:213" x14ac:dyDescent="0.2">
      <c r="A134" s="26" t="s">
        <v>161</v>
      </c>
      <c r="I134" s="96"/>
      <c r="BW134">
        <v>5</v>
      </c>
      <c r="BX134">
        <v>3.8192040920070327</v>
      </c>
      <c r="BY134">
        <v>0.1807959079929673</v>
      </c>
      <c r="CN134">
        <v>5</v>
      </c>
      <c r="CO134">
        <v>1.8687337409931872</v>
      </c>
      <c r="CP134">
        <v>-1.8687337409931872</v>
      </c>
      <c r="GM134" s="147">
        <v>1932</v>
      </c>
      <c r="GN134" t="s">
        <v>1981</v>
      </c>
      <c r="GO134" s="281">
        <v>3797</v>
      </c>
      <c r="HC134" s="147">
        <v>999</v>
      </c>
      <c r="HD134" t="s">
        <v>1981</v>
      </c>
      <c r="HE134">
        <v>1998</v>
      </c>
    </row>
    <row r="135" spans="1:213" x14ac:dyDescent="0.2">
      <c r="A135" s="71" t="s">
        <v>212</v>
      </c>
      <c r="BW135">
        <v>6</v>
      </c>
      <c r="BX135">
        <v>3.8786695984360566</v>
      </c>
      <c r="BY135">
        <v>-0.21200293176939011</v>
      </c>
      <c r="CN135">
        <v>6</v>
      </c>
      <c r="CO135">
        <v>3.3723398412854935</v>
      </c>
      <c r="CP135">
        <v>-0.37233984128549347</v>
      </c>
      <c r="GM135" s="147">
        <v>933</v>
      </c>
      <c r="GN135" t="s">
        <v>1981</v>
      </c>
      <c r="GO135" s="281">
        <v>1599</v>
      </c>
      <c r="HC135" s="147">
        <v>1799</v>
      </c>
      <c r="HD135" t="s">
        <v>1981</v>
      </c>
      <c r="HE135">
        <v>866</v>
      </c>
    </row>
    <row r="136" spans="1:213" x14ac:dyDescent="0.2">
      <c r="A136" s="80" t="s">
        <v>213</v>
      </c>
      <c r="BW136">
        <v>7</v>
      </c>
      <c r="BX136">
        <v>3.7862021109044237</v>
      </c>
      <c r="BY136">
        <v>-0.45286877757109023</v>
      </c>
      <c r="CN136">
        <v>7</v>
      </c>
      <c r="CO136">
        <v>1.8147722923152156</v>
      </c>
      <c r="CP136">
        <v>4.1852277076847848</v>
      </c>
      <c r="GM136" s="147">
        <v>1565</v>
      </c>
      <c r="GN136" t="s">
        <v>1981</v>
      </c>
      <c r="GO136" s="281">
        <v>1398</v>
      </c>
      <c r="HC136" s="147">
        <v>1200</v>
      </c>
      <c r="HD136" t="s">
        <v>1981</v>
      </c>
      <c r="HE136">
        <v>1232</v>
      </c>
    </row>
    <row r="137" spans="1:213" x14ac:dyDescent="0.2">
      <c r="A137" s="80" t="s">
        <v>214</v>
      </c>
      <c r="E137" s="80" t="s">
        <v>215</v>
      </c>
      <c r="I137" s="80" t="s">
        <v>216</v>
      </c>
      <c r="M137" s="80" t="s">
        <v>217</v>
      </c>
      <c r="P137" s="80" t="s">
        <v>218</v>
      </c>
      <c r="U137" s="80" t="s">
        <v>219</v>
      </c>
      <c r="Y137" s="80" t="s">
        <v>220</v>
      </c>
      <c r="BW137">
        <v>8</v>
      </c>
      <c r="BX137">
        <v>4.0912319043170733</v>
      </c>
      <c r="BY137">
        <v>0.24210142901625975</v>
      </c>
      <c r="CN137">
        <v>8</v>
      </c>
      <c r="CO137">
        <v>4.5052801158064257</v>
      </c>
      <c r="CP137">
        <v>1.1613865508602412</v>
      </c>
      <c r="GM137" s="147">
        <v>1365</v>
      </c>
      <c r="GN137" t="s">
        <v>1981</v>
      </c>
      <c r="GO137" s="281">
        <v>1000</v>
      </c>
      <c r="HC137" s="147">
        <v>1799</v>
      </c>
      <c r="HD137" t="s">
        <v>1981</v>
      </c>
      <c r="HE137">
        <v>700</v>
      </c>
    </row>
    <row r="138" spans="1:213" ht="16" thickBot="1" x14ac:dyDescent="0.25">
      <c r="BW138">
        <v>9</v>
      </c>
      <c r="BX138">
        <v>3.9459949115009643</v>
      </c>
      <c r="BY138">
        <v>-0.27932824483429775</v>
      </c>
      <c r="CN138">
        <v>9</v>
      </c>
      <c r="CO138">
        <v>1.024995777371549</v>
      </c>
      <c r="CP138">
        <v>-1.024995777371549</v>
      </c>
      <c r="GM138" s="147">
        <v>1766</v>
      </c>
      <c r="GN138" t="s">
        <v>1981</v>
      </c>
      <c r="GO138" s="281">
        <v>1765</v>
      </c>
      <c r="HC138" s="147">
        <v>1799</v>
      </c>
      <c r="HD138" t="s">
        <v>1981</v>
      </c>
      <c r="HE138">
        <v>1766</v>
      </c>
    </row>
    <row r="139" spans="1:213" x14ac:dyDescent="0.2">
      <c r="A139" s="85" t="s">
        <v>221</v>
      </c>
      <c r="B139" s="4" t="s">
        <v>3</v>
      </c>
      <c r="C139" s="5" t="s">
        <v>4</v>
      </c>
      <c r="E139" s="85" t="s">
        <v>221</v>
      </c>
      <c r="F139" s="4" t="s">
        <v>3</v>
      </c>
      <c r="G139" s="5" t="s">
        <v>4</v>
      </c>
      <c r="I139" s="85" t="s">
        <v>221</v>
      </c>
      <c r="J139" s="4" t="s">
        <v>3</v>
      </c>
      <c r="K139" s="5" t="s">
        <v>4</v>
      </c>
      <c r="M139" s="85" t="s">
        <v>221</v>
      </c>
      <c r="N139" s="4" t="s">
        <v>3</v>
      </c>
      <c r="O139" s="5" t="s">
        <v>4</v>
      </c>
      <c r="P139" s="85" t="s">
        <v>221</v>
      </c>
      <c r="Q139" s="4" t="s">
        <v>3</v>
      </c>
      <c r="R139" s="5" t="s">
        <v>4</v>
      </c>
      <c r="U139" s="85" t="s">
        <v>221</v>
      </c>
      <c r="V139" s="4" t="s">
        <v>3</v>
      </c>
      <c r="W139" s="5" t="s">
        <v>4</v>
      </c>
      <c r="Y139" s="85" t="s">
        <v>221</v>
      </c>
      <c r="Z139" s="4" t="s">
        <v>3</v>
      </c>
      <c r="AA139" s="5" t="s">
        <v>4</v>
      </c>
      <c r="AK139">
        <v>1</v>
      </c>
      <c r="AL139">
        <v>2</v>
      </c>
      <c r="AM139">
        <v>3</v>
      </c>
      <c r="AN139">
        <v>4</v>
      </c>
      <c r="AO139">
        <v>5</v>
      </c>
      <c r="AP139">
        <v>6</v>
      </c>
      <c r="AQ139">
        <v>7</v>
      </c>
      <c r="BW139">
        <v>10</v>
      </c>
      <c r="BX139">
        <v>3.7333922151435499</v>
      </c>
      <c r="BY139">
        <v>0.26660778485645009</v>
      </c>
      <c r="CN139">
        <v>10</v>
      </c>
      <c r="CO139">
        <v>2.8408103925190717</v>
      </c>
      <c r="CP139">
        <v>-2.8408103925190717</v>
      </c>
      <c r="GM139" s="147">
        <v>1399</v>
      </c>
      <c r="GN139" t="s">
        <v>1981</v>
      </c>
      <c r="GO139" s="281">
        <v>2831</v>
      </c>
      <c r="HC139" s="147">
        <v>2298</v>
      </c>
      <c r="HD139" t="s">
        <v>1981</v>
      </c>
      <c r="HE139">
        <v>1235</v>
      </c>
    </row>
    <row r="140" spans="1:213" x14ac:dyDescent="0.2">
      <c r="A140" s="6" t="s">
        <v>5</v>
      </c>
      <c r="B140" s="7">
        <v>0</v>
      </c>
      <c r="C140" s="8">
        <v>0</v>
      </c>
      <c r="E140" s="6" t="s">
        <v>5</v>
      </c>
      <c r="F140" s="7">
        <v>0</v>
      </c>
      <c r="G140" s="8">
        <v>0</v>
      </c>
      <c r="I140" s="6" t="s">
        <v>5</v>
      </c>
      <c r="J140" s="7">
        <v>1</v>
      </c>
      <c r="K140" s="8">
        <v>0.05</v>
      </c>
      <c r="M140" s="6" t="s">
        <v>5</v>
      </c>
      <c r="N140" s="7">
        <v>4</v>
      </c>
      <c r="O140" s="8">
        <v>0.2</v>
      </c>
      <c r="P140" s="6" t="s">
        <v>5</v>
      </c>
      <c r="Q140" s="7">
        <v>5</v>
      </c>
      <c r="R140" s="8">
        <v>0.25</v>
      </c>
      <c r="U140" s="6" t="s">
        <v>5</v>
      </c>
      <c r="V140" s="7">
        <v>5</v>
      </c>
      <c r="W140" s="8">
        <v>0.25</v>
      </c>
      <c r="Y140" s="6" t="s">
        <v>5</v>
      </c>
      <c r="Z140" s="7">
        <v>5</v>
      </c>
      <c r="AA140" s="8">
        <v>0.25</v>
      </c>
      <c r="BW140">
        <v>11</v>
      </c>
      <c r="BX140">
        <v>3.905812540848046</v>
      </c>
      <c r="BY140">
        <v>0.42752079248528707</v>
      </c>
      <c r="CN140">
        <v>11</v>
      </c>
      <c r="CO140">
        <v>2.1907458156146018</v>
      </c>
      <c r="CP140">
        <v>1.1425875177187317</v>
      </c>
      <c r="GM140" s="147">
        <v>1232</v>
      </c>
      <c r="GN140" t="s">
        <v>1981</v>
      </c>
      <c r="GO140" s="281">
        <v>3464</v>
      </c>
      <c r="HC140" s="147">
        <v>1334</v>
      </c>
      <c r="HD140" t="s">
        <v>1981</v>
      </c>
      <c r="HE140">
        <v>1932</v>
      </c>
    </row>
    <row r="141" spans="1:213" ht="16" thickBot="1" x14ac:dyDescent="0.25">
      <c r="A141" s="14" t="s">
        <v>28</v>
      </c>
      <c r="B141" s="15">
        <v>20</v>
      </c>
      <c r="C141" s="16">
        <v>1</v>
      </c>
      <c r="E141" s="14" t="s">
        <v>28</v>
      </c>
      <c r="F141" s="15">
        <v>20</v>
      </c>
      <c r="G141" s="16">
        <v>1</v>
      </c>
      <c r="I141" s="14" t="s">
        <v>28</v>
      </c>
      <c r="J141" s="15">
        <v>19</v>
      </c>
      <c r="K141" s="16">
        <v>0.95</v>
      </c>
      <c r="M141" s="14" t="s">
        <v>28</v>
      </c>
      <c r="N141" s="15">
        <v>16</v>
      </c>
      <c r="O141" s="16">
        <v>0.8</v>
      </c>
      <c r="P141" s="14" t="s">
        <v>28</v>
      </c>
      <c r="Q141" s="15">
        <v>15</v>
      </c>
      <c r="R141" s="16">
        <v>0.75</v>
      </c>
      <c r="U141" s="14" t="s">
        <v>28</v>
      </c>
      <c r="V141" s="15">
        <v>15</v>
      </c>
      <c r="W141" s="16">
        <v>0.75</v>
      </c>
      <c r="Y141" s="14" t="s">
        <v>28</v>
      </c>
      <c r="Z141" s="15">
        <v>15</v>
      </c>
      <c r="AA141" s="16">
        <v>0.75</v>
      </c>
      <c r="BW141">
        <v>12</v>
      </c>
      <c r="BX141">
        <v>3.8066009014034017</v>
      </c>
      <c r="BY141">
        <v>0.52673243192993136</v>
      </c>
      <c r="CN141">
        <v>12</v>
      </c>
      <c r="CO141">
        <v>2.404668049188623</v>
      </c>
      <c r="CP141">
        <v>2.595331950811377</v>
      </c>
      <c r="GM141" s="147">
        <v>1065</v>
      </c>
      <c r="GN141" t="s">
        <v>1981</v>
      </c>
      <c r="GO141" s="281">
        <v>1999</v>
      </c>
      <c r="HC141" s="147">
        <v>1432</v>
      </c>
      <c r="HD141" t="s">
        <v>1981</v>
      </c>
      <c r="HE141">
        <v>1165</v>
      </c>
    </row>
    <row r="142" spans="1:213" x14ac:dyDescent="0.2">
      <c r="A142" s="85" t="s">
        <v>222</v>
      </c>
      <c r="B142" s="4" t="s">
        <v>3</v>
      </c>
      <c r="C142" s="5" t="s">
        <v>4</v>
      </c>
      <c r="E142" s="85" t="s">
        <v>222</v>
      </c>
      <c r="F142" s="4" t="s">
        <v>3</v>
      </c>
      <c r="G142" s="5" t="s">
        <v>4</v>
      </c>
      <c r="I142" s="85" t="s">
        <v>222</v>
      </c>
      <c r="J142" s="4" t="s">
        <v>3</v>
      </c>
      <c r="K142" s="5" t="s">
        <v>4</v>
      </c>
      <c r="M142" s="85" t="s">
        <v>222</v>
      </c>
      <c r="N142" s="4" t="s">
        <v>3</v>
      </c>
      <c r="O142" s="5" t="s">
        <v>4</v>
      </c>
      <c r="P142" s="85" t="s">
        <v>222</v>
      </c>
      <c r="Q142" s="4" t="s">
        <v>3</v>
      </c>
      <c r="R142" s="5" t="s">
        <v>4</v>
      </c>
      <c r="U142" s="85" t="s">
        <v>222</v>
      </c>
      <c r="V142" s="4" t="s">
        <v>3</v>
      </c>
      <c r="W142" s="5" t="s">
        <v>4</v>
      </c>
      <c r="Y142" s="85" t="s">
        <v>222</v>
      </c>
      <c r="Z142" s="4" t="s">
        <v>3</v>
      </c>
      <c r="AA142" s="5" t="s">
        <v>4</v>
      </c>
      <c r="BW142">
        <v>13</v>
      </c>
      <c r="BX142">
        <v>4.1971878069069968</v>
      </c>
      <c r="BY142">
        <v>0.80281219309300322</v>
      </c>
      <c r="CN142">
        <v>13</v>
      </c>
      <c r="CO142">
        <v>5.63477601741182</v>
      </c>
      <c r="CP142">
        <v>-0.63477601741181999</v>
      </c>
      <c r="GM142" s="147">
        <v>1899</v>
      </c>
      <c r="GN142" t="s">
        <v>1981</v>
      </c>
      <c r="GO142" s="281">
        <v>1565</v>
      </c>
      <c r="HC142" s="147">
        <v>1100</v>
      </c>
      <c r="HD142" t="s">
        <v>1981</v>
      </c>
      <c r="HE142">
        <v>1599</v>
      </c>
    </row>
    <row r="143" spans="1:213" x14ac:dyDescent="0.2">
      <c r="A143" s="6" t="s">
        <v>5</v>
      </c>
      <c r="B143" s="7">
        <v>5</v>
      </c>
      <c r="C143" s="8">
        <v>0.25</v>
      </c>
      <c r="E143" s="6" t="s">
        <v>5</v>
      </c>
      <c r="F143" s="7">
        <v>0</v>
      </c>
      <c r="G143" s="8">
        <v>0</v>
      </c>
      <c r="I143" s="6" t="s">
        <v>5</v>
      </c>
      <c r="J143" s="7">
        <v>2</v>
      </c>
      <c r="K143" s="8">
        <v>0.1</v>
      </c>
      <c r="M143" s="6" t="s">
        <v>5</v>
      </c>
      <c r="N143" s="7">
        <v>3</v>
      </c>
      <c r="O143" s="8">
        <v>0.15</v>
      </c>
      <c r="P143" s="6" t="s">
        <v>5</v>
      </c>
      <c r="Q143" s="7">
        <v>5</v>
      </c>
      <c r="R143" s="8">
        <v>0.25</v>
      </c>
      <c r="U143" s="6" t="s">
        <v>5</v>
      </c>
      <c r="V143" s="7">
        <v>4</v>
      </c>
      <c r="W143" s="8">
        <v>0.2</v>
      </c>
      <c r="Y143" s="6" t="s">
        <v>5</v>
      </c>
      <c r="Z143" s="7">
        <v>1</v>
      </c>
      <c r="AA143" s="8">
        <v>0.05</v>
      </c>
      <c r="BW143">
        <v>14</v>
      </c>
      <c r="BX143">
        <v>3.7488736414221036</v>
      </c>
      <c r="BY143">
        <v>0.25112635857789645</v>
      </c>
      <c r="CN143">
        <v>14</v>
      </c>
      <c r="CO143">
        <v>2.6671432987345502</v>
      </c>
      <c r="CP143">
        <v>0.99952336793211627</v>
      </c>
      <c r="GM143" s="147">
        <v>1065</v>
      </c>
      <c r="GN143" t="s">
        <v>1981</v>
      </c>
      <c r="GO143" s="281">
        <v>1565</v>
      </c>
      <c r="HC143" s="147">
        <v>1334</v>
      </c>
      <c r="HD143" t="s">
        <v>1981</v>
      </c>
      <c r="HE143">
        <v>1199</v>
      </c>
    </row>
    <row r="144" spans="1:213" ht="16" thickBot="1" x14ac:dyDescent="0.25">
      <c r="A144" s="14" t="s">
        <v>28</v>
      </c>
      <c r="B144" s="15">
        <v>15</v>
      </c>
      <c r="C144" s="16">
        <v>0.75</v>
      </c>
      <c r="E144" s="14" t="s">
        <v>28</v>
      </c>
      <c r="F144" s="15">
        <v>20</v>
      </c>
      <c r="G144" s="16">
        <v>1</v>
      </c>
      <c r="I144" s="14" t="s">
        <v>28</v>
      </c>
      <c r="J144" s="15">
        <v>18</v>
      </c>
      <c r="K144" s="16">
        <v>0.9</v>
      </c>
      <c r="M144" s="14" t="s">
        <v>28</v>
      </c>
      <c r="N144" s="15">
        <v>17</v>
      </c>
      <c r="O144" s="16">
        <v>0.85</v>
      </c>
      <c r="P144" s="14" t="s">
        <v>28</v>
      </c>
      <c r="Q144" s="15">
        <v>15</v>
      </c>
      <c r="R144" s="16">
        <v>0.75</v>
      </c>
      <c r="U144" s="14" t="s">
        <v>28</v>
      </c>
      <c r="V144" s="15">
        <v>16</v>
      </c>
      <c r="W144" s="16">
        <v>0.8</v>
      </c>
      <c r="Y144" s="14" t="s">
        <v>28</v>
      </c>
      <c r="Z144" s="15">
        <v>19</v>
      </c>
      <c r="AA144" s="16">
        <v>0.95</v>
      </c>
      <c r="BW144">
        <v>15</v>
      </c>
      <c r="BX144">
        <v>4.1236640820781689</v>
      </c>
      <c r="BY144">
        <v>-0.12366408207816892</v>
      </c>
      <c r="CN144">
        <v>15</v>
      </c>
      <c r="CO144">
        <v>1.5103798384447931</v>
      </c>
      <c r="CP144">
        <v>-1.5103798384447931</v>
      </c>
      <c r="GM144">
        <v>4663</v>
      </c>
      <c r="GN144" t="s">
        <v>1981</v>
      </c>
      <c r="GO144" s="281">
        <v>1432</v>
      </c>
      <c r="HC144">
        <v>1432</v>
      </c>
      <c r="HD144" t="s">
        <v>1981</v>
      </c>
      <c r="HE144">
        <v>1032</v>
      </c>
    </row>
    <row r="145" spans="1:213" x14ac:dyDescent="0.2">
      <c r="A145" s="300" t="s">
        <v>30</v>
      </c>
      <c r="B145" s="300"/>
      <c r="C145" s="97"/>
      <c r="E145" s="300" t="s">
        <v>30</v>
      </c>
      <c r="F145" s="300"/>
      <c r="G145" s="98"/>
      <c r="I145" s="300" t="s">
        <v>30</v>
      </c>
      <c r="J145" s="300"/>
      <c r="M145" s="300" t="s">
        <v>30</v>
      </c>
      <c r="N145" s="300"/>
      <c r="P145" s="300" t="s">
        <v>30</v>
      </c>
      <c r="Q145" s="300"/>
      <c r="U145" s="300" t="s">
        <v>30</v>
      </c>
      <c r="V145" s="300"/>
      <c r="Y145" s="300" t="s">
        <v>30</v>
      </c>
      <c r="Z145" s="300"/>
      <c r="BW145">
        <v>16</v>
      </c>
      <c r="BX145">
        <v>4.0213556988783941</v>
      </c>
      <c r="BY145">
        <v>-0.35468903221172754</v>
      </c>
      <c r="CN145">
        <v>16</v>
      </c>
      <c r="CO145">
        <v>3.4946706479606435</v>
      </c>
      <c r="CP145">
        <v>1.1719960187060234</v>
      </c>
      <c r="GM145" s="147">
        <v>1699</v>
      </c>
      <c r="GN145" t="s">
        <v>1981</v>
      </c>
      <c r="GO145" s="281">
        <v>1299</v>
      </c>
      <c r="HC145" s="147">
        <v>1832</v>
      </c>
      <c r="HD145" t="s">
        <v>1981</v>
      </c>
      <c r="HE145">
        <v>1332</v>
      </c>
    </row>
    <row r="146" spans="1:213" ht="16" thickBot="1" x14ac:dyDescent="0.25">
      <c r="A146" s="6" t="s">
        <v>31</v>
      </c>
      <c r="B146" s="8">
        <v>-2.3904570000000001</v>
      </c>
      <c r="C146" s="99"/>
      <c r="E146" s="6" t="s">
        <v>31</v>
      </c>
      <c r="F146" s="8"/>
      <c r="I146" s="6" t="s">
        <v>31</v>
      </c>
      <c r="J146" s="8">
        <v>-0.60030019999999995</v>
      </c>
      <c r="M146" s="6" t="s">
        <v>31</v>
      </c>
      <c r="N146" s="8">
        <v>0.41612519999999997</v>
      </c>
      <c r="P146" s="6" t="s">
        <v>31</v>
      </c>
      <c r="Q146" s="8">
        <v>0</v>
      </c>
      <c r="U146" s="6" t="s">
        <v>31</v>
      </c>
      <c r="V146" s="8">
        <v>0.37864120000000001</v>
      </c>
      <c r="Y146" s="6" t="s">
        <v>31</v>
      </c>
      <c r="Z146" s="8">
        <v>1.7712300000000001</v>
      </c>
      <c r="BW146" s="92">
        <v>17</v>
      </c>
      <c r="BX146" s="92">
        <v>3.4026131630367384</v>
      </c>
      <c r="BY146" s="92">
        <v>-0.73594649637007192</v>
      </c>
      <c r="CN146" s="92">
        <v>17</v>
      </c>
      <c r="CO146" s="92">
        <v>3.0106447077241949</v>
      </c>
      <c r="CP146" s="92">
        <v>-1.0106447077241949</v>
      </c>
      <c r="GM146" s="147">
        <v>3429</v>
      </c>
      <c r="GN146" t="s">
        <v>1981</v>
      </c>
      <c r="GO146" s="281">
        <v>1432</v>
      </c>
      <c r="HC146" s="147">
        <v>1166</v>
      </c>
      <c r="HD146" t="s">
        <v>1981</v>
      </c>
      <c r="HE146">
        <v>1000</v>
      </c>
    </row>
    <row r="147" spans="1:213" x14ac:dyDescent="0.2">
      <c r="A147" s="6" t="s">
        <v>32</v>
      </c>
      <c r="B147" s="8">
        <v>1.6827410000000001E-2</v>
      </c>
      <c r="E147" s="6" t="s">
        <v>32</v>
      </c>
      <c r="F147" s="8"/>
      <c r="I147" s="6" t="s">
        <v>32</v>
      </c>
      <c r="J147" s="8">
        <v>0.54830619999999997</v>
      </c>
      <c r="M147" s="6" t="s">
        <v>32</v>
      </c>
      <c r="N147" s="8">
        <v>0.67731839999999999</v>
      </c>
      <c r="P147" s="6" t="s">
        <v>32</v>
      </c>
      <c r="Q147" s="8">
        <v>1</v>
      </c>
      <c r="U147" s="6" t="s">
        <v>32</v>
      </c>
      <c r="V147" s="8">
        <v>0.70495430000000003</v>
      </c>
      <c r="Y147" s="6" t="s">
        <v>32</v>
      </c>
      <c r="Z147" s="8">
        <v>7.6522499999999993E-2</v>
      </c>
      <c r="GM147" s="147">
        <v>1265</v>
      </c>
      <c r="GN147" t="s">
        <v>1981</v>
      </c>
      <c r="GO147" s="281">
        <v>1866</v>
      </c>
      <c r="HC147" s="147">
        <v>4165</v>
      </c>
      <c r="HD147" t="s">
        <v>1981</v>
      </c>
      <c r="HE147">
        <v>2365</v>
      </c>
    </row>
    <row r="148" spans="1:213" x14ac:dyDescent="0.2">
      <c r="A148" s="6" t="s">
        <v>33</v>
      </c>
      <c r="B148" s="8">
        <v>0</v>
      </c>
      <c r="E148" s="6" t="s">
        <v>33</v>
      </c>
      <c r="F148" s="8">
        <v>0</v>
      </c>
      <c r="I148" s="6" t="s">
        <v>33</v>
      </c>
      <c r="J148" s="8">
        <v>0.05</v>
      </c>
      <c r="M148" s="6" t="s">
        <v>33</v>
      </c>
      <c r="N148" s="8">
        <v>0.2</v>
      </c>
      <c r="P148" s="6" t="s">
        <v>33</v>
      </c>
      <c r="Q148" s="8">
        <v>0.25</v>
      </c>
      <c r="U148" s="6" t="s">
        <v>33</v>
      </c>
      <c r="V148" s="8">
        <v>0.25</v>
      </c>
      <c r="Y148" s="6" t="s">
        <v>33</v>
      </c>
      <c r="Z148" s="8">
        <v>0.25</v>
      </c>
      <c r="GM148" s="147">
        <v>1466</v>
      </c>
      <c r="GN148" t="s">
        <v>1981</v>
      </c>
      <c r="GO148" s="281">
        <v>1231</v>
      </c>
      <c r="HC148" s="147">
        <v>1000</v>
      </c>
      <c r="HD148" t="s">
        <v>1981</v>
      </c>
      <c r="HE148">
        <v>2098</v>
      </c>
    </row>
    <row r="149" spans="1:213" x14ac:dyDescent="0.2">
      <c r="A149" s="6" t="s">
        <v>34</v>
      </c>
      <c r="B149" s="8">
        <v>0.25</v>
      </c>
      <c r="E149" s="6" t="s">
        <v>34</v>
      </c>
      <c r="F149" s="8">
        <v>0</v>
      </c>
      <c r="I149" s="6" t="s">
        <v>34</v>
      </c>
      <c r="J149" s="8">
        <v>0.1</v>
      </c>
      <c r="M149" s="6" t="s">
        <v>34</v>
      </c>
      <c r="N149" s="8">
        <v>0.15</v>
      </c>
      <c r="P149" s="6" t="s">
        <v>34</v>
      </c>
      <c r="Q149" s="8">
        <v>0.25</v>
      </c>
      <c r="U149" s="6" t="s">
        <v>34</v>
      </c>
      <c r="V149" s="8">
        <v>0.2</v>
      </c>
      <c r="Y149" s="6" t="s">
        <v>34</v>
      </c>
      <c r="Z149" s="8">
        <v>0.05</v>
      </c>
      <c r="GM149" s="147">
        <v>1265</v>
      </c>
      <c r="GN149" t="s">
        <v>1981</v>
      </c>
      <c r="GO149" s="281">
        <v>1400</v>
      </c>
      <c r="HC149" s="147">
        <v>4796</v>
      </c>
      <c r="HD149" t="s">
        <v>1981</v>
      </c>
      <c r="HE149">
        <v>1166</v>
      </c>
    </row>
    <row r="150" spans="1:213" x14ac:dyDescent="0.2">
      <c r="A150" s="6" t="s">
        <v>35</v>
      </c>
      <c r="B150" s="8" t="s">
        <v>36</v>
      </c>
      <c r="E150" s="6" t="s">
        <v>35</v>
      </c>
      <c r="F150" s="8" t="s">
        <v>36</v>
      </c>
      <c r="I150" s="6" t="s">
        <v>35</v>
      </c>
      <c r="J150" s="8" t="s">
        <v>36</v>
      </c>
      <c r="M150" s="6" t="s">
        <v>35</v>
      </c>
      <c r="N150" s="8" t="s">
        <v>36</v>
      </c>
      <c r="P150" s="6" t="s">
        <v>35</v>
      </c>
      <c r="Q150" s="8" t="s">
        <v>36</v>
      </c>
      <c r="U150" s="6" t="s">
        <v>35</v>
      </c>
      <c r="V150" s="8" t="s">
        <v>36</v>
      </c>
      <c r="Y150" s="6" t="s">
        <v>35</v>
      </c>
      <c r="Z150" s="8" t="s">
        <v>36</v>
      </c>
      <c r="GM150" s="147">
        <v>1131</v>
      </c>
      <c r="GN150" t="s">
        <v>1981</v>
      </c>
      <c r="GO150" s="281">
        <v>1132</v>
      </c>
      <c r="HC150" s="147">
        <v>1033</v>
      </c>
      <c r="HD150" t="s">
        <v>1981</v>
      </c>
      <c r="HE150">
        <v>932</v>
      </c>
    </row>
    <row r="151" spans="1:213" x14ac:dyDescent="0.2">
      <c r="A151" s="6" t="s">
        <v>37</v>
      </c>
      <c r="B151" s="25">
        <v>0.95</v>
      </c>
      <c r="E151" s="6" t="s">
        <v>37</v>
      </c>
      <c r="F151" s="25">
        <v>0.95</v>
      </c>
      <c r="I151" s="6" t="s">
        <v>37</v>
      </c>
      <c r="J151" s="25">
        <v>0.95</v>
      </c>
      <c r="M151" s="6" t="s">
        <v>37</v>
      </c>
      <c r="N151" s="25">
        <v>0.95</v>
      </c>
      <c r="P151" s="6" t="s">
        <v>37</v>
      </c>
      <c r="Q151" s="25">
        <v>0.95</v>
      </c>
      <c r="U151" s="6" t="s">
        <v>37</v>
      </c>
      <c r="V151" s="25">
        <v>0.95</v>
      </c>
      <c r="Y151" s="6" t="s">
        <v>37</v>
      </c>
      <c r="Z151" s="25">
        <v>0.95</v>
      </c>
      <c r="GM151" s="147">
        <v>1998</v>
      </c>
      <c r="GN151" t="s">
        <v>1981</v>
      </c>
      <c r="GO151" s="281">
        <v>999</v>
      </c>
      <c r="HC151" s="147">
        <v>1465</v>
      </c>
      <c r="HD151" t="s">
        <v>1981</v>
      </c>
      <c r="HE151">
        <v>1064</v>
      </c>
    </row>
    <row r="152" spans="1:213" x14ac:dyDescent="0.2">
      <c r="A152" s="6" t="s">
        <v>38</v>
      </c>
      <c r="B152" s="8">
        <v>-0.43977270000000002</v>
      </c>
      <c r="E152" s="6" t="s">
        <v>38</v>
      </c>
      <c r="F152" s="8">
        <v>0</v>
      </c>
      <c r="I152" s="6" t="s">
        <v>38</v>
      </c>
      <c r="J152" s="8">
        <v>-0.21251159999999999</v>
      </c>
      <c r="M152" s="6" t="s">
        <v>38</v>
      </c>
      <c r="N152" s="8">
        <v>-0.1849914</v>
      </c>
      <c r="P152" s="6" t="s">
        <v>38</v>
      </c>
      <c r="Q152" s="8">
        <v>-0.26837909999999998</v>
      </c>
      <c r="U152" s="6" t="s">
        <v>38</v>
      </c>
      <c r="V152" s="8">
        <v>-0.20835119999999999</v>
      </c>
      <c r="Y152" s="6" t="s">
        <v>38</v>
      </c>
      <c r="Z152" s="8">
        <v>-1.2455030000000001E-2</v>
      </c>
      <c r="GM152" s="147">
        <v>1100</v>
      </c>
      <c r="GN152" t="s">
        <v>1981</v>
      </c>
      <c r="GO152" s="281">
        <v>1066</v>
      </c>
      <c r="HC152" s="147">
        <v>1365</v>
      </c>
      <c r="HD152" t="s">
        <v>1981</v>
      </c>
      <c r="HE152">
        <v>1032</v>
      </c>
    </row>
    <row r="153" spans="1:213" ht="16" thickBot="1" x14ac:dyDescent="0.25">
      <c r="A153" s="14" t="s">
        <v>39</v>
      </c>
      <c r="B153" s="16">
        <v>-6.0227299999999998E-2</v>
      </c>
      <c r="E153" s="14" t="s">
        <v>39</v>
      </c>
      <c r="F153" s="16">
        <v>0</v>
      </c>
      <c r="I153" s="14" t="s">
        <v>39</v>
      </c>
      <c r="J153" s="16">
        <v>0.1125116</v>
      </c>
      <c r="M153" s="14" t="s">
        <v>39</v>
      </c>
      <c r="N153" s="16">
        <v>0.28499140000000001</v>
      </c>
      <c r="P153" s="14" t="s">
        <v>39</v>
      </c>
      <c r="Q153" s="16">
        <v>0.26837909999999998</v>
      </c>
      <c r="U153" s="14" t="s">
        <v>39</v>
      </c>
      <c r="V153" s="16">
        <v>0.30835119999999999</v>
      </c>
      <c r="Y153" s="14" t="s">
        <v>39</v>
      </c>
      <c r="Z153" s="16">
        <v>0.41245500000000002</v>
      </c>
      <c r="GM153" s="147">
        <v>1564</v>
      </c>
      <c r="GN153" t="s">
        <v>1981</v>
      </c>
      <c r="GO153" s="281">
        <v>1032</v>
      </c>
      <c r="HC153" s="147">
        <v>1332</v>
      </c>
      <c r="HD153" t="s">
        <v>1981</v>
      </c>
      <c r="HE153">
        <v>1300</v>
      </c>
    </row>
    <row r="154" spans="1:213" x14ac:dyDescent="0.2">
      <c r="A154" s="80" t="s">
        <v>223</v>
      </c>
      <c r="E154" s="80" t="s">
        <v>224</v>
      </c>
      <c r="I154" s="80" t="s">
        <v>225</v>
      </c>
      <c r="M154" s="80" t="s">
        <v>226</v>
      </c>
      <c r="P154" s="80" t="s">
        <v>227</v>
      </c>
      <c r="U154" s="80" t="s">
        <v>228</v>
      </c>
      <c r="Y154" s="100" t="s">
        <v>229</v>
      </c>
      <c r="GM154" s="147">
        <v>1699</v>
      </c>
      <c r="GN154" t="s">
        <v>1981</v>
      </c>
      <c r="GO154" s="281">
        <v>1965</v>
      </c>
      <c r="HC154" s="147">
        <v>1466</v>
      </c>
      <c r="HD154" t="s">
        <v>1981</v>
      </c>
      <c r="HE154">
        <v>3165</v>
      </c>
    </row>
    <row r="155" spans="1:213" x14ac:dyDescent="0.2">
      <c r="GM155" s="147">
        <v>1098</v>
      </c>
      <c r="GN155" t="s">
        <v>1981</v>
      </c>
      <c r="GO155" s="281">
        <v>2032</v>
      </c>
      <c r="HC155" s="147">
        <v>2132</v>
      </c>
      <c r="HD155" t="s">
        <v>1981</v>
      </c>
      <c r="HE155">
        <v>1065</v>
      </c>
    </row>
    <row r="156" spans="1:213" x14ac:dyDescent="0.2">
      <c r="A156" s="301" t="s">
        <v>230</v>
      </c>
      <c r="B156" s="301"/>
      <c r="D156" s="302" t="s">
        <v>231</v>
      </c>
      <c r="E156" s="302"/>
      <c r="G156" s="302" t="s">
        <v>232</v>
      </c>
      <c r="H156" s="302"/>
      <c r="J156" s="302" t="s">
        <v>233</v>
      </c>
      <c r="K156" s="302"/>
      <c r="M156" s="302" t="s">
        <v>234</v>
      </c>
      <c r="N156" s="302"/>
      <c r="P156" s="302" t="s">
        <v>235</v>
      </c>
      <c r="Q156" s="302"/>
      <c r="S156" s="302" t="s">
        <v>236</v>
      </c>
      <c r="T156" s="302"/>
      <c r="U156" s="302"/>
      <c r="X156" s="302" t="s">
        <v>237</v>
      </c>
      <c r="Y156" s="302"/>
      <c r="Z156" s="302"/>
      <c r="GM156" s="147">
        <v>4129</v>
      </c>
      <c r="GN156" t="s">
        <v>1981</v>
      </c>
      <c r="GO156" s="281">
        <v>1998</v>
      </c>
      <c r="HC156" s="147">
        <v>2298</v>
      </c>
      <c r="HD156" t="s">
        <v>1981</v>
      </c>
      <c r="HE156">
        <v>1066</v>
      </c>
    </row>
    <row r="157" spans="1:213" ht="24" customHeight="1" x14ac:dyDescent="0.2">
      <c r="A157" s="101" t="s">
        <v>18</v>
      </c>
      <c r="B157" s="102" t="s">
        <v>19</v>
      </c>
      <c r="D157" s="10" t="s">
        <v>18</v>
      </c>
      <c r="E157" s="10" t="s">
        <v>19</v>
      </c>
      <c r="G157" s="10" t="s">
        <v>18</v>
      </c>
      <c r="H157" s="10" t="s">
        <v>19</v>
      </c>
      <c r="J157" s="10" t="s">
        <v>18</v>
      </c>
      <c r="K157" s="10" t="s">
        <v>19</v>
      </c>
      <c r="M157" s="10" t="s">
        <v>18</v>
      </c>
      <c r="N157" s="10" t="s">
        <v>19</v>
      </c>
      <c r="P157" s="10" t="s">
        <v>18</v>
      </c>
      <c r="Q157" s="10" t="s">
        <v>19</v>
      </c>
      <c r="S157" s="10" t="s">
        <v>18</v>
      </c>
      <c r="U157" s="10" t="s">
        <v>19</v>
      </c>
      <c r="X157" s="10" t="s">
        <v>18</v>
      </c>
      <c r="Y157" s="10" t="s">
        <v>19</v>
      </c>
      <c r="GM157" s="147">
        <v>1733</v>
      </c>
      <c r="GN157" t="s">
        <v>1981</v>
      </c>
      <c r="GO157" s="281">
        <v>1866</v>
      </c>
      <c r="HC157" s="147">
        <v>2164</v>
      </c>
      <c r="HD157" t="s">
        <v>1981</v>
      </c>
      <c r="HE157">
        <v>699</v>
      </c>
    </row>
    <row r="158" spans="1:213" x14ac:dyDescent="0.2">
      <c r="A158" s="37">
        <v>6</v>
      </c>
      <c r="B158" s="38">
        <v>5</v>
      </c>
      <c r="D158" s="17">
        <v>0</v>
      </c>
      <c r="E158" s="17">
        <v>0</v>
      </c>
      <c r="G158" s="17">
        <v>0</v>
      </c>
      <c r="H158" s="17">
        <v>0</v>
      </c>
      <c r="J158" s="17">
        <v>0</v>
      </c>
      <c r="K158" s="17">
        <v>0</v>
      </c>
      <c r="M158" s="17">
        <v>0</v>
      </c>
      <c r="N158" s="17">
        <v>0</v>
      </c>
      <c r="P158" s="17">
        <v>0</v>
      </c>
      <c r="Q158" s="17">
        <v>1</v>
      </c>
      <c r="S158" s="17">
        <v>1</v>
      </c>
      <c r="U158" s="17">
        <v>0</v>
      </c>
      <c r="X158" s="17">
        <v>0</v>
      </c>
      <c r="Y158" s="17">
        <v>0</v>
      </c>
      <c r="GM158" s="147">
        <v>1166</v>
      </c>
      <c r="GN158" t="s">
        <v>1981</v>
      </c>
      <c r="GO158" s="281">
        <v>832</v>
      </c>
      <c r="HC158" s="147">
        <v>2165</v>
      </c>
      <c r="HD158" t="s">
        <v>1981</v>
      </c>
      <c r="HE158">
        <v>866</v>
      </c>
    </row>
    <row r="159" spans="1:213" x14ac:dyDescent="0.2">
      <c r="A159" s="37">
        <v>6</v>
      </c>
      <c r="B159" s="38">
        <v>5</v>
      </c>
      <c r="D159" s="17">
        <v>0</v>
      </c>
      <c r="E159" s="17">
        <v>0</v>
      </c>
      <c r="G159" s="17">
        <v>0</v>
      </c>
      <c r="H159" s="17">
        <v>0</v>
      </c>
      <c r="J159" s="17">
        <v>0</v>
      </c>
      <c r="K159" s="17">
        <v>0</v>
      </c>
      <c r="M159" s="17">
        <v>0</v>
      </c>
      <c r="N159" s="17">
        <v>0</v>
      </c>
      <c r="P159" s="17">
        <v>0</v>
      </c>
      <c r="Q159" s="17">
        <v>1</v>
      </c>
      <c r="S159" s="17">
        <v>1</v>
      </c>
      <c r="U159" s="17">
        <v>0</v>
      </c>
      <c r="X159" s="17">
        <v>0</v>
      </c>
      <c r="Y159" s="17">
        <v>0</v>
      </c>
      <c r="GM159" s="147">
        <v>1730</v>
      </c>
      <c r="GN159" t="s">
        <v>1981</v>
      </c>
      <c r="GO159" s="281">
        <v>1832</v>
      </c>
      <c r="HC159" s="147">
        <v>4661</v>
      </c>
      <c r="HD159" t="s">
        <v>1981</v>
      </c>
      <c r="HE159">
        <v>2132</v>
      </c>
    </row>
    <row r="160" spans="1:213" x14ac:dyDescent="0.2">
      <c r="A160" s="37">
        <v>7</v>
      </c>
      <c r="B160" s="38">
        <v>1</v>
      </c>
      <c r="D160" s="17">
        <v>0</v>
      </c>
      <c r="E160" s="17">
        <v>1</v>
      </c>
      <c r="G160" s="17">
        <v>0</v>
      </c>
      <c r="H160" s="17">
        <v>0</v>
      </c>
      <c r="J160" s="17">
        <v>0</v>
      </c>
      <c r="K160" s="17">
        <v>0</v>
      </c>
      <c r="M160" s="17">
        <v>0</v>
      </c>
      <c r="N160" s="17">
        <v>0</v>
      </c>
      <c r="P160" s="17">
        <v>0</v>
      </c>
      <c r="Q160" s="17">
        <v>0</v>
      </c>
      <c r="S160" s="17">
        <v>0</v>
      </c>
      <c r="U160" s="17">
        <v>0</v>
      </c>
      <c r="X160" s="17">
        <v>1</v>
      </c>
      <c r="Y160" s="17">
        <v>0</v>
      </c>
      <c r="GM160" s="147">
        <v>1134</v>
      </c>
      <c r="GN160" t="s">
        <v>1981</v>
      </c>
      <c r="GO160" s="281">
        <v>898</v>
      </c>
      <c r="HC160" s="147">
        <v>967</v>
      </c>
      <c r="HD160" t="s">
        <v>1981</v>
      </c>
      <c r="HE160">
        <v>998</v>
      </c>
    </row>
    <row r="161" spans="1:213" x14ac:dyDescent="0.2">
      <c r="A161" s="37">
        <v>3</v>
      </c>
      <c r="B161" s="38">
        <v>3</v>
      </c>
      <c r="D161" s="17">
        <v>0</v>
      </c>
      <c r="E161" s="17">
        <v>0</v>
      </c>
      <c r="G161" s="17">
        <v>0</v>
      </c>
      <c r="H161" s="17">
        <v>0</v>
      </c>
      <c r="J161" s="17">
        <v>1</v>
      </c>
      <c r="K161" s="17">
        <v>1</v>
      </c>
      <c r="M161" s="17">
        <v>0</v>
      </c>
      <c r="N161" s="17">
        <v>0</v>
      </c>
      <c r="P161" s="17">
        <v>0</v>
      </c>
      <c r="Q161" s="17">
        <v>0</v>
      </c>
      <c r="S161" s="17">
        <v>0</v>
      </c>
      <c r="U161" s="17">
        <v>0</v>
      </c>
      <c r="X161" s="17">
        <v>0</v>
      </c>
      <c r="Y161" s="17">
        <v>0</v>
      </c>
      <c r="GM161" s="147">
        <v>3097</v>
      </c>
      <c r="GN161" t="s">
        <v>1981</v>
      </c>
      <c r="GO161" s="281">
        <v>2032</v>
      </c>
      <c r="HC161" s="147">
        <v>1365</v>
      </c>
      <c r="HD161" t="s">
        <v>1981</v>
      </c>
      <c r="HE161">
        <v>1498</v>
      </c>
    </row>
    <row r="162" spans="1:213" x14ac:dyDescent="0.2">
      <c r="A162" s="37">
        <v>7</v>
      </c>
      <c r="B162" s="38">
        <v>6</v>
      </c>
      <c r="D162" s="17">
        <v>0</v>
      </c>
      <c r="E162" s="17">
        <v>0</v>
      </c>
      <c r="G162" s="17">
        <v>0</v>
      </c>
      <c r="H162" s="17">
        <v>0</v>
      </c>
      <c r="J162" s="17">
        <v>0</v>
      </c>
      <c r="K162" s="17">
        <v>0</v>
      </c>
      <c r="M162" s="17">
        <v>0</v>
      </c>
      <c r="N162" s="17">
        <v>0</v>
      </c>
      <c r="P162" s="17">
        <v>0</v>
      </c>
      <c r="Q162" s="17">
        <v>0</v>
      </c>
      <c r="S162" s="17">
        <v>0</v>
      </c>
      <c r="U162" s="17">
        <v>1</v>
      </c>
      <c r="X162" s="17">
        <v>1</v>
      </c>
      <c r="Y162" s="17">
        <v>0</v>
      </c>
      <c r="GM162" s="147">
        <v>2166</v>
      </c>
      <c r="GN162" t="s">
        <v>1981</v>
      </c>
      <c r="GO162" s="281">
        <v>1932</v>
      </c>
      <c r="HC162" s="147">
        <v>1364</v>
      </c>
      <c r="HD162" t="s">
        <v>1981</v>
      </c>
      <c r="HE162">
        <v>999</v>
      </c>
    </row>
    <row r="163" spans="1:213" x14ac:dyDescent="0.2">
      <c r="A163" s="37">
        <v>5</v>
      </c>
      <c r="B163" s="38">
        <v>4</v>
      </c>
      <c r="D163" s="17">
        <v>0</v>
      </c>
      <c r="E163" s="17">
        <v>0</v>
      </c>
      <c r="G163" s="17">
        <v>0</v>
      </c>
      <c r="H163" s="17">
        <v>0</v>
      </c>
      <c r="J163" s="17">
        <v>0</v>
      </c>
      <c r="K163" s="17">
        <v>0</v>
      </c>
      <c r="M163" s="17">
        <v>0</v>
      </c>
      <c r="N163" s="17">
        <v>1</v>
      </c>
      <c r="P163" s="17">
        <v>1</v>
      </c>
      <c r="Q163" s="17">
        <v>0</v>
      </c>
      <c r="S163" s="17">
        <v>0</v>
      </c>
      <c r="U163" s="17">
        <v>0</v>
      </c>
      <c r="X163" s="17">
        <v>0</v>
      </c>
      <c r="Y163" s="17">
        <v>0</v>
      </c>
      <c r="GM163" s="147">
        <v>2165</v>
      </c>
      <c r="GN163" t="s">
        <v>1981</v>
      </c>
      <c r="GO163" s="281">
        <v>933</v>
      </c>
      <c r="HC163" s="147">
        <v>1132</v>
      </c>
      <c r="HD163" t="s">
        <v>1981</v>
      </c>
      <c r="HE163">
        <v>1799</v>
      </c>
    </row>
    <row r="164" spans="1:213" x14ac:dyDescent="0.2">
      <c r="A164" s="37">
        <v>5</v>
      </c>
      <c r="B164" s="38">
        <v>5</v>
      </c>
      <c r="D164" s="17">
        <v>0</v>
      </c>
      <c r="E164" s="17">
        <v>0</v>
      </c>
      <c r="G164" s="17">
        <v>0</v>
      </c>
      <c r="H164" s="17">
        <v>0</v>
      </c>
      <c r="J164" s="17">
        <v>0</v>
      </c>
      <c r="K164" s="17">
        <v>0</v>
      </c>
      <c r="M164" s="17">
        <v>0</v>
      </c>
      <c r="N164" s="17">
        <v>0</v>
      </c>
      <c r="P164" s="17">
        <v>1</v>
      </c>
      <c r="Q164" s="17">
        <v>1</v>
      </c>
      <c r="S164" s="17">
        <v>0</v>
      </c>
      <c r="U164" s="17">
        <v>0</v>
      </c>
      <c r="X164" s="17">
        <v>0</v>
      </c>
      <c r="Y164" s="17">
        <v>0</v>
      </c>
      <c r="GM164">
        <v>1400</v>
      </c>
      <c r="GN164" t="s">
        <v>1981</v>
      </c>
      <c r="GO164" s="281">
        <v>1565</v>
      </c>
      <c r="HC164">
        <v>2964</v>
      </c>
      <c r="HD164" t="s">
        <v>1981</v>
      </c>
      <c r="HE164">
        <v>1200</v>
      </c>
    </row>
    <row r="165" spans="1:213" x14ac:dyDescent="0.2">
      <c r="A165" s="37">
        <v>7</v>
      </c>
      <c r="B165" s="38">
        <v>1</v>
      </c>
      <c r="D165" s="17">
        <v>0</v>
      </c>
      <c r="E165" s="17">
        <v>1</v>
      </c>
      <c r="G165" s="17">
        <v>0</v>
      </c>
      <c r="H165" s="17">
        <v>0</v>
      </c>
      <c r="J165" s="17">
        <v>0</v>
      </c>
      <c r="K165" s="17">
        <v>0</v>
      </c>
      <c r="M165" s="17">
        <v>0</v>
      </c>
      <c r="N165" s="17">
        <v>0</v>
      </c>
      <c r="P165" s="17">
        <v>0</v>
      </c>
      <c r="Q165" s="17">
        <v>0</v>
      </c>
      <c r="S165" s="17">
        <v>0</v>
      </c>
      <c r="U165" s="17">
        <v>0</v>
      </c>
      <c r="X165" s="17">
        <v>1</v>
      </c>
      <c r="Y165" s="17">
        <v>0</v>
      </c>
      <c r="GM165" s="147">
        <v>2999</v>
      </c>
      <c r="GN165" t="s">
        <v>1981</v>
      </c>
      <c r="GO165" s="281">
        <v>1365</v>
      </c>
      <c r="HC165" s="147">
        <v>3264</v>
      </c>
      <c r="HD165" t="s">
        <v>1981</v>
      </c>
      <c r="HE165">
        <v>1799</v>
      </c>
    </row>
    <row r="166" spans="1:213" x14ac:dyDescent="0.2">
      <c r="A166" s="37">
        <v>4</v>
      </c>
      <c r="B166" s="38">
        <v>1</v>
      </c>
      <c r="D166" s="17">
        <v>0</v>
      </c>
      <c r="E166" s="17">
        <v>1</v>
      </c>
      <c r="G166" s="17">
        <v>0</v>
      </c>
      <c r="H166" s="17">
        <v>0</v>
      </c>
      <c r="J166" s="17">
        <v>0</v>
      </c>
      <c r="K166" s="17">
        <v>0</v>
      </c>
      <c r="M166" s="17">
        <v>1</v>
      </c>
      <c r="N166" s="17">
        <v>0</v>
      </c>
      <c r="P166" s="17">
        <v>0</v>
      </c>
      <c r="Q166" s="17">
        <v>0</v>
      </c>
      <c r="S166" s="17">
        <v>0</v>
      </c>
      <c r="U166" s="17">
        <v>0</v>
      </c>
      <c r="X166" s="17">
        <v>0</v>
      </c>
      <c r="Y166" s="17">
        <v>0</v>
      </c>
      <c r="GM166" s="147">
        <v>1666</v>
      </c>
      <c r="GN166" t="s">
        <v>1981</v>
      </c>
      <c r="GO166" s="281">
        <v>1766</v>
      </c>
      <c r="HC166" s="147">
        <v>1131</v>
      </c>
      <c r="HD166" t="s">
        <v>1981</v>
      </c>
      <c r="HE166">
        <v>1799</v>
      </c>
    </row>
    <row r="167" spans="1:213" x14ac:dyDescent="0.2">
      <c r="A167" s="37">
        <v>5</v>
      </c>
      <c r="B167" s="38">
        <v>4</v>
      </c>
      <c r="D167" s="17">
        <v>0</v>
      </c>
      <c r="E167" s="17">
        <v>0</v>
      </c>
      <c r="G167" s="17">
        <v>0</v>
      </c>
      <c r="H167" s="17">
        <v>0</v>
      </c>
      <c r="J167" s="17">
        <v>0</v>
      </c>
      <c r="K167" s="17">
        <v>0</v>
      </c>
      <c r="M167" s="17">
        <v>0</v>
      </c>
      <c r="N167" s="17">
        <v>1</v>
      </c>
      <c r="P167" s="17">
        <v>1</v>
      </c>
      <c r="Q167" s="17">
        <v>0</v>
      </c>
      <c r="S167" s="17">
        <v>0</v>
      </c>
      <c r="U167" s="17">
        <v>0</v>
      </c>
      <c r="X167" s="17">
        <v>0</v>
      </c>
      <c r="Y167" s="17">
        <v>0</v>
      </c>
      <c r="GM167" s="147">
        <v>2698</v>
      </c>
      <c r="GN167" t="s">
        <v>1981</v>
      </c>
      <c r="GO167" s="281">
        <v>1399</v>
      </c>
      <c r="HC167" s="147">
        <v>1899</v>
      </c>
      <c r="HD167" t="s">
        <v>1981</v>
      </c>
      <c r="HE167">
        <v>2298</v>
      </c>
    </row>
    <row r="168" spans="1:213" x14ac:dyDescent="0.2">
      <c r="A168" s="37">
        <v>4</v>
      </c>
      <c r="B168" s="38">
        <v>1</v>
      </c>
      <c r="D168" s="17">
        <v>0</v>
      </c>
      <c r="E168" s="17">
        <v>1</v>
      </c>
      <c r="G168" s="17">
        <v>0</v>
      </c>
      <c r="H168" s="17">
        <v>0</v>
      </c>
      <c r="J168" s="17">
        <v>0</v>
      </c>
      <c r="K168" s="17">
        <v>0</v>
      </c>
      <c r="M168" s="17">
        <v>1</v>
      </c>
      <c r="N168" s="17">
        <v>0</v>
      </c>
      <c r="P168" s="17">
        <v>0</v>
      </c>
      <c r="Q168" s="17">
        <v>0</v>
      </c>
      <c r="S168" s="17">
        <v>0</v>
      </c>
      <c r="U168" s="17">
        <v>0</v>
      </c>
      <c r="X168" s="17">
        <v>0</v>
      </c>
      <c r="Y168" s="17">
        <v>0</v>
      </c>
      <c r="GM168" s="147">
        <v>2363</v>
      </c>
      <c r="GN168" t="s">
        <v>1981</v>
      </c>
      <c r="GO168" s="281">
        <v>1232</v>
      </c>
      <c r="HC168" s="147">
        <v>1466</v>
      </c>
      <c r="HD168" t="s">
        <v>1981</v>
      </c>
      <c r="HE168">
        <v>1334</v>
      </c>
    </row>
    <row r="169" spans="1:213" x14ac:dyDescent="0.2">
      <c r="A169" s="37">
        <v>6</v>
      </c>
      <c r="B169" s="38">
        <v>6</v>
      </c>
      <c r="D169" s="17">
        <v>0</v>
      </c>
      <c r="E169" s="17">
        <v>0</v>
      </c>
      <c r="G169" s="17">
        <v>0</v>
      </c>
      <c r="H169" s="17">
        <v>0</v>
      </c>
      <c r="J169" s="17">
        <v>0</v>
      </c>
      <c r="K169" s="17">
        <v>0</v>
      </c>
      <c r="M169" s="17">
        <v>0</v>
      </c>
      <c r="N169" s="17">
        <v>0</v>
      </c>
      <c r="P169" s="17">
        <v>0</v>
      </c>
      <c r="Q169" s="17">
        <v>0</v>
      </c>
      <c r="S169" s="17">
        <v>1</v>
      </c>
      <c r="U169" s="17">
        <v>1</v>
      </c>
      <c r="X169" s="17">
        <v>0</v>
      </c>
      <c r="Y169" s="17">
        <v>0</v>
      </c>
      <c r="GM169" s="147">
        <v>1132</v>
      </c>
      <c r="GN169" t="s">
        <v>1981</v>
      </c>
      <c r="GO169" s="281">
        <v>1065</v>
      </c>
      <c r="HC169" s="147">
        <v>800</v>
      </c>
      <c r="HD169" t="s">
        <v>1981</v>
      </c>
      <c r="HE169">
        <v>1432</v>
      </c>
    </row>
    <row r="170" spans="1:213" x14ac:dyDescent="0.2">
      <c r="A170" s="37">
        <v>4</v>
      </c>
      <c r="B170" s="38">
        <v>1</v>
      </c>
      <c r="D170" s="17">
        <v>0</v>
      </c>
      <c r="E170" s="17">
        <v>1</v>
      </c>
      <c r="G170" s="17">
        <v>0</v>
      </c>
      <c r="H170" s="17">
        <v>0</v>
      </c>
      <c r="J170" s="17">
        <v>0</v>
      </c>
      <c r="K170" s="17">
        <v>0</v>
      </c>
      <c r="M170" s="17">
        <v>1</v>
      </c>
      <c r="N170" s="17">
        <v>0</v>
      </c>
      <c r="P170" s="17">
        <v>0</v>
      </c>
      <c r="Q170" s="17">
        <v>0</v>
      </c>
      <c r="S170" s="17">
        <v>0</v>
      </c>
      <c r="U170" s="17">
        <v>0</v>
      </c>
      <c r="X170" s="17">
        <v>0</v>
      </c>
      <c r="Y170" s="17">
        <v>0</v>
      </c>
      <c r="GM170" s="147">
        <v>1664</v>
      </c>
      <c r="GN170" t="s">
        <v>1981</v>
      </c>
      <c r="GO170" s="281">
        <v>1899</v>
      </c>
      <c r="HC170" s="147">
        <v>1565</v>
      </c>
      <c r="HD170" t="s">
        <v>1981</v>
      </c>
      <c r="HE170">
        <v>1100</v>
      </c>
    </row>
    <row r="171" spans="1:213" x14ac:dyDescent="0.2">
      <c r="A171" s="37">
        <v>6</v>
      </c>
      <c r="B171" s="38">
        <v>5</v>
      </c>
      <c r="D171" s="17">
        <v>0</v>
      </c>
      <c r="E171" s="17">
        <v>0</v>
      </c>
      <c r="G171" s="17">
        <v>0</v>
      </c>
      <c r="H171" s="17">
        <v>0</v>
      </c>
      <c r="J171" s="17">
        <v>0</v>
      </c>
      <c r="K171" s="17">
        <v>0</v>
      </c>
      <c r="M171" s="17">
        <v>0</v>
      </c>
      <c r="N171" s="17">
        <v>0</v>
      </c>
      <c r="P171" s="17">
        <v>0</v>
      </c>
      <c r="Q171" s="17">
        <v>1</v>
      </c>
      <c r="S171" s="17">
        <v>1</v>
      </c>
      <c r="U171" s="17">
        <v>0</v>
      </c>
      <c r="X171" s="17">
        <v>0</v>
      </c>
      <c r="Y171" s="17">
        <v>0</v>
      </c>
      <c r="GM171" s="147">
        <v>2266</v>
      </c>
      <c r="GN171" t="s">
        <v>1981</v>
      </c>
      <c r="GO171" s="281">
        <v>1065</v>
      </c>
      <c r="HC171" s="147">
        <v>1299</v>
      </c>
      <c r="HD171" t="s">
        <v>1981</v>
      </c>
      <c r="HE171">
        <v>1334</v>
      </c>
    </row>
    <row r="172" spans="1:213" x14ac:dyDescent="0.2">
      <c r="A172" s="37">
        <v>4</v>
      </c>
      <c r="B172" s="38">
        <v>6</v>
      </c>
      <c r="D172" s="17">
        <v>0</v>
      </c>
      <c r="E172" s="17">
        <v>0</v>
      </c>
      <c r="G172" s="17">
        <v>0</v>
      </c>
      <c r="H172" s="17">
        <v>0</v>
      </c>
      <c r="J172" s="17">
        <v>0</v>
      </c>
      <c r="K172" s="17">
        <v>0</v>
      </c>
      <c r="M172" s="17">
        <v>1</v>
      </c>
      <c r="N172" s="17">
        <v>0</v>
      </c>
      <c r="P172" s="17">
        <v>0</v>
      </c>
      <c r="Q172" s="17">
        <v>0</v>
      </c>
      <c r="S172" s="17">
        <v>0</v>
      </c>
      <c r="U172" s="17">
        <v>1</v>
      </c>
      <c r="X172" s="17">
        <v>0</v>
      </c>
      <c r="Y172" s="17">
        <v>0</v>
      </c>
      <c r="GM172" s="147">
        <v>1133</v>
      </c>
      <c r="GN172" t="s">
        <v>1981</v>
      </c>
      <c r="GO172" s="281">
        <v>4663</v>
      </c>
      <c r="HC172" s="147">
        <v>4995</v>
      </c>
      <c r="HD172" t="s">
        <v>1981</v>
      </c>
      <c r="HE172">
        <v>1432</v>
      </c>
    </row>
    <row r="173" spans="1:213" x14ac:dyDescent="0.2">
      <c r="A173" s="37">
        <v>7</v>
      </c>
      <c r="B173" s="38">
        <v>7</v>
      </c>
      <c r="D173" s="17">
        <v>0</v>
      </c>
      <c r="E173" s="17">
        <v>0</v>
      </c>
      <c r="G173" s="17">
        <v>0</v>
      </c>
      <c r="H173" s="17">
        <v>0</v>
      </c>
      <c r="J173" s="17">
        <v>0</v>
      </c>
      <c r="K173" s="17">
        <v>0</v>
      </c>
      <c r="M173" s="17">
        <v>0</v>
      </c>
      <c r="N173" s="17">
        <v>0</v>
      </c>
      <c r="P173" s="17">
        <v>0</v>
      </c>
      <c r="Q173" s="17">
        <v>0</v>
      </c>
      <c r="S173" s="17">
        <v>0</v>
      </c>
      <c r="U173" s="17">
        <v>0</v>
      </c>
      <c r="X173" s="17">
        <v>1</v>
      </c>
      <c r="Y173" s="17">
        <v>1</v>
      </c>
      <c r="GM173" s="147">
        <v>1432</v>
      </c>
      <c r="GN173" t="s">
        <v>1981</v>
      </c>
      <c r="GO173" s="281">
        <v>1699</v>
      </c>
      <c r="HC173" s="147">
        <v>1699</v>
      </c>
      <c r="HD173" t="s">
        <v>1981</v>
      </c>
      <c r="HE173">
        <v>1832</v>
      </c>
    </row>
    <row r="174" spans="1:213" x14ac:dyDescent="0.2">
      <c r="A174" s="37">
        <v>5</v>
      </c>
      <c r="B174" s="38">
        <v>4</v>
      </c>
      <c r="D174" s="17">
        <v>0</v>
      </c>
      <c r="E174" s="17">
        <v>0</v>
      </c>
      <c r="G174" s="17">
        <v>0</v>
      </c>
      <c r="H174" s="17">
        <v>0</v>
      </c>
      <c r="J174" s="17">
        <v>0</v>
      </c>
      <c r="K174" s="17">
        <v>0</v>
      </c>
      <c r="M174" s="17">
        <v>0</v>
      </c>
      <c r="N174" s="17">
        <v>1</v>
      </c>
      <c r="P174" s="17">
        <v>1</v>
      </c>
      <c r="Q174" s="17">
        <v>0</v>
      </c>
      <c r="S174" s="17">
        <v>0</v>
      </c>
      <c r="U174" s="17">
        <v>0</v>
      </c>
      <c r="X174" s="17">
        <v>0</v>
      </c>
      <c r="Y174" s="17">
        <v>0</v>
      </c>
      <c r="GM174" s="147">
        <v>2430</v>
      </c>
      <c r="GN174" t="s">
        <v>1981</v>
      </c>
      <c r="GO174" s="281">
        <v>3429</v>
      </c>
      <c r="HC174" s="147">
        <v>4861</v>
      </c>
      <c r="HD174" t="s">
        <v>1981</v>
      </c>
      <c r="HE174">
        <v>1166</v>
      </c>
    </row>
    <row r="175" spans="1:213" x14ac:dyDescent="0.2">
      <c r="A175" s="37">
        <v>5</v>
      </c>
      <c r="B175" s="38">
        <v>3</v>
      </c>
      <c r="D175" s="17">
        <v>0</v>
      </c>
      <c r="E175" s="17">
        <v>0</v>
      </c>
      <c r="G175" s="17">
        <v>0</v>
      </c>
      <c r="H175" s="17">
        <v>0</v>
      </c>
      <c r="J175" s="17">
        <v>0</v>
      </c>
      <c r="K175" s="17">
        <v>1</v>
      </c>
      <c r="M175" s="17">
        <v>0</v>
      </c>
      <c r="N175" s="17">
        <v>0</v>
      </c>
      <c r="P175" s="17">
        <v>1</v>
      </c>
      <c r="Q175" s="17">
        <v>0</v>
      </c>
      <c r="S175" s="17">
        <v>0</v>
      </c>
      <c r="U175" s="17">
        <v>0</v>
      </c>
      <c r="X175" s="17">
        <v>0</v>
      </c>
      <c r="Y175" s="17">
        <v>0</v>
      </c>
      <c r="GM175" s="147">
        <v>1432</v>
      </c>
      <c r="GN175" t="s">
        <v>1981</v>
      </c>
      <c r="GO175" s="281">
        <v>1265</v>
      </c>
      <c r="HC175" s="147">
        <v>1732</v>
      </c>
      <c r="HD175" t="s">
        <v>1981</v>
      </c>
      <c r="HE175">
        <v>4165</v>
      </c>
    </row>
    <row r="176" spans="1:213" x14ac:dyDescent="0.2">
      <c r="A176" s="37">
        <v>7</v>
      </c>
      <c r="B176" s="38">
        <v>5</v>
      </c>
      <c r="D176" s="17">
        <v>0</v>
      </c>
      <c r="E176" s="17">
        <v>0</v>
      </c>
      <c r="G176" s="17">
        <v>0</v>
      </c>
      <c r="H176" s="17">
        <v>0</v>
      </c>
      <c r="J176" s="17">
        <v>0</v>
      </c>
      <c r="K176" s="17">
        <v>0</v>
      </c>
      <c r="M176" s="17">
        <v>0</v>
      </c>
      <c r="N176" s="17">
        <v>0</v>
      </c>
      <c r="P176" s="17">
        <v>0</v>
      </c>
      <c r="Q176" s="17">
        <v>1</v>
      </c>
      <c r="S176" s="17">
        <v>0</v>
      </c>
      <c r="U176" s="17">
        <v>0</v>
      </c>
      <c r="X176" s="17">
        <v>1</v>
      </c>
      <c r="Y176" s="17">
        <v>0</v>
      </c>
      <c r="GM176" s="147">
        <v>1432</v>
      </c>
      <c r="GN176" t="s">
        <v>1981</v>
      </c>
      <c r="GO176" s="281">
        <v>1466</v>
      </c>
      <c r="HC176" s="147">
        <v>1166</v>
      </c>
      <c r="HD176" t="s">
        <v>1981</v>
      </c>
      <c r="HE176">
        <v>1000</v>
      </c>
    </row>
    <row r="177" spans="1:213" x14ac:dyDescent="0.2">
      <c r="A177" s="90">
        <v>6</v>
      </c>
      <c r="B177" s="91">
        <v>6</v>
      </c>
      <c r="D177" s="17">
        <v>0</v>
      </c>
      <c r="E177" s="17">
        <v>0</v>
      </c>
      <c r="G177" s="17">
        <v>0</v>
      </c>
      <c r="H177" s="17">
        <v>0</v>
      </c>
      <c r="J177" s="17">
        <v>0</v>
      </c>
      <c r="K177" s="17">
        <v>0</v>
      </c>
      <c r="M177" s="17">
        <v>0</v>
      </c>
      <c r="N177" s="17">
        <v>0</v>
      </c>
      <c r="P177" s="17">
        <v>0</v>
      </c>
      <c r="Q177" s="17">
        <v>0</v>
      </c>
      <c r="S177" s="17">
        <v>1</v>
      </c>
      <c r="U177" s="17">
        <v>1</v>
      </c>
      <c r="X177" s="17">
        <v>0</v>
      </c>
      <c r="Y177" s="17">
        <v>0</v>
      </c>
      <c r="GM177" s="147">
        <v>3331</v>
      </c>
      <c r="GN177" t="s">
        <v>1981</v>
      </c>
      <c r="GO177" s="281">
        <v>1265</v>
      </c>
      <c r="HC177" s="147">
        <v>1333</v>
      </c>
      <c r="HD177" t="s">
        <v>1981</v>
      </c>
      <c r="HE177">
        <v>4796</v>
      </c>
    </row>
    <row r="178" spans="1:213" ht="16" thickBot="1" x14ac:dyDescent="0.25">
      <c r="A178" s="17"/>
      <c r="B178" s="17"/>
      <c r="D178" s="17"/>
      <c r="E178" s="17"/>
      <c r="GM178" s="147">
        <v>4995</v>
      </c>
      <c r="GN178" t="s">
        <v>1981</v>
      </c>
      <c r="GO178" s="281">
        <v>1131</v>
      </c>
      <c r="HC178" s="147">
        <v>3430</v>
      </c>
      <c r="HD178" t="s">
        <v>1981</v>
      </c>
      <c r="HE178">
        <v>1033</v>
      </c>
    </row>
    <row r="179" spans="1:213" x14ac:dyDescent="0.2">
      <c r="A179" s="30" t="s">
        <v>238</v>
      </c>
      <c r="B179" s="30" t="s">
        <v>239</v>
      </c>
      <c r="GM179" s="147">
        <v>2365</v>
      </c>
      <c r="GN179" t="s">
        <v>1981</v>
      </c>
      <c r="GO179" s="281">
        <v>1998</v>
      </c>
      <c r="HC179" s="147">
        <v>2332</v>
      </c>
      <c r="HD179" t="s">
        <v>1981</v>
      </c>
      <c r="HE179">
        <v>1465</v>
      </c>
    </row>
    <row r="180" spans="1:213" x14ac:dyDescent="0.2">
      <c r="A180">
        <v>1</v>
      </c>
      <c r="B180">
        <v>0</v>
      </c>
      <c r="GM180" s="147">
        <v>3564</v>
      </c>
      <c r="GN180" t="s">
        <v>1981</v>
      </c>
      <c r="GO180" s="281">
        <v>1100</v>
      </c>
      <c r="HC180" s="147">
        <v>1067</v>
      </c>
      <c r="HD180" t="s">
        <v>1981</v>
      </c>
      <c r="HE180">
        <v>1365</v>
      </c>
    </row>
    <row r="181" spans="1:213" x14ac:dyDescent="0.2">
      <c r="A181">
        <v>2</v>
      </c>
      <c r="B181">
        <v>0</v>
      </c>
      <c r="GM181" s="147">
        <v>5029</v>
      </c>
      <c r="GN181" t="s">
        <v>1981</v>
      </c>
      <c r="GO181" s="281">
        <v>1564</v>
      </c>
      <c r="HC181" s="147">
        <v>1065</v>
      </c>
      <c r="HD181" t="s">
        <v>1981</v>
      </c>
      <c r="HE181">
        <v>1332</v>
      </c>
    </row>
    <row r="182" spans="1:213" x14ac:dyDescent="0.2">
      <c r="A182">
        <v>3</v>
      </c>
      <c r="B182">
        <v>1</v>
      </c>
      <c r="GM182" s="147">
        <v>1033</v>
      </c>
      <c r="GN182" t="s">
        <v>1981</v>
      </c>
      <c r="GO182" s="281">
        <v>1699</v>
      </c>
      <c r="HC182" s="147">
        <v>1033</v>
      </c>
      <c r="HD182" t="s">
        <v>1981</v>
      </c>
      <c r="HE182">
        <v>1466</v>
      </c>
    </row>
    <row r="183" spans="1:213" x14ac:dyDescent="0.2">
      <c r="A183">
        <v>4</v>
      </c>
      <c r="B183">
        <v>4</v>
      </c>
      <c r="GM183" s="147">
        <v>931</v>
      </c>
      <c r="GN183" t="s">
        <v>1981</v>
      </c>
      <c r="GO183" s="281">
        <v>1098</v>
      </c>
      <c r="HC183" s="147">
        <v>1098</v>
      </c>
      <c r="HD183" t="s">
        <v>1981</v>
      </c>
      <c r="HE183">
        <v>2132</v>
      </c>
    </row>
    <row r="184" spans="1:213" x14ac:dyDescent="0.2">
      <c r="A184">
        <v>5</v>
      </c>
      <c r="B184">
        <v>5</v>
      </c>
      <c r="GM184">
        <v>2099</v>
      </c>
      <c r="GN184" t="s">
        <v>1981</v>
      </c>
      <c r="GO184" s="281">
        <v>4129</v>
      </c>
      <c r="HC184">
        <v>767</v>
      </c>
      <c r="HD184" t="s">
        <v>1981</v>
      </c>
      <c r="HE184">
        <v>2298</v>
      </c>
    </row>
    <row r="185" spans="1:213" x14ac:dyDescent="0.2">
      <c r="A185">
        <v>6</v>
      </c>
      <c r="B185">
        <v>5</v>
      </c>
      <c r="GM185" s="147">
        <v>2831</v>
      </c>
      <c r="GN185" t="s">
        <v>1981</v>
      </c>
      <c r="GO185" s="281">
        <v>1733</v>
      </c>
      <c r="HC185" s="147">
        <v>1366</v>
      </c>
      <c r="HD185" t="s">
        <v>1981</v>
      </c>
      <c r="HE185">
        <v>2164</v>
      </c>
    </row>
    <row r="186" spans="1:213" x14ac:dyDescent="0.2">
      <c r="A186">
        <v>7</v>
      </c>
      <c r="B186">
        <v>5</v>
      </c>
      <c r="GM186" s="147">
        <v>867</v>
      </c>
      <c r="GN186" t="s">
        <v>1981</v>
      </c>
      <c r="GO186" s="281">
        <v>1166</v>
      </c>
      <c r="HC186" s="147">
        <v>1334</v>
      </c>
      <c r="HD186" t="s">
        <v>1981</v>
      </c>
      <c r="HE186">
        <v>2165</v>
      </c>
    </row>
    <row r="187" spans="1:213" ht="16" thickBot="1" x14ac:dyDescent="0.25">
      <c r="A187" s="92" t="s">
        <v>240</v>
      </c>
      <c r="B187" s="92">
        <f>SUM(B180:B186)</f>
        <v>20</v>
      </c>
      <c r="GM187" s="147">
        <v>833</v>
      </c>
      <c r="GN187" t="s">
        <v>1981</v>
      </c>
      <c r="GO187" s="281">
        <v>1730</v>
      </c>
      <c r="HC187" s="147">
        <v>732</v>
      </c>
      <c r="HD187" t="s">
        <v>1981</v>
      </c>
      <c r="HE187">
        <v>4661</v>
      </c>
    </row>
    <row r="188" spans="1:213" x14ac:dyDescent="0.2">
      <c r="GM188" s="147">
        <v>3129</v>
      </c>
      <c r="GN188" t="s">
        <v>1981</v>
      </c>
      <c r="GO188" s="281">
        <v>1134</v>
      </c>
      <c r="HC188" s="147">
        <v>999</v>
      </c>
      <c r="HD188" t="s">
        <v>1981</v>
      </c>
      <c r="HE188">
        <v>967</v>
      </c>
    </row>
    <row r="189" spans="1:213" x14ac:dyDescent="0.2">
      <c r="GM189" s="147">
        <v>732</v>
      </c>
      <c r="GN189" t="s">
        <v>1981</v>
      </c>
      <c r="GO189" s="281">
        <v>3097</v>
      </c>
      <c r="HC189" s="147">
        <v>1832</v>
      </c>
      <c r="HD189" t="s">
        <v>1981</v>
      </c>
      <c r="HE189">
        <v>1365</v>
      </c>
    </row>
    <row r="190" spans="1:213" x14ac:dyDescent="0.2">
      <c r="GM190" s="147">
        <v>866</v>
      </c>
      <c r="GN190" t="s">
        <v>1981</v>
      </c>
      <c r="GO190" s="281">
        <v>2166</v>
      </c>
      <c r="HC190" s="147">
        <v>1466</v>
      </c>
      <c r="HD190" t="s">
        <v>1981</v>
      </c>
      <c r="HE190">
        <v>1364</v>
      </c>
    </row>
    <row r="191" spans="1:213" x14ac:dyDescent="0.2">
      <c r="GM191" s="147">
        <v>1832</v>
      </c>
      <c r="GN191" t="s">
        <v>1981</v>
      </c>
      <c r="GO191" s="281">
        <v>2165</v>
      </c>
      <c r="HC191" s="147">
        <v>1964</v>
      </c>
      <c r="HD191" t="s">
        <v>1981</v>
      </c>
      <c r="HE191">
        <v>1132</v>
      </c>
    </row>
    <row r="192" spans="1:213" x14ac:dyDescent="0.2">
      <c r="GM192" s="147">
        <v>1132</v>
      </c>
      <c r="GN192" t="s">
        <v>1981</v>
      </c>
      <c r="GO192" s="281">
        <v>1400</v>
      </c>
      <c r="HC192" s="147">
        <v>1066</v>
      </c>
      <c r="HD192" t="s">
        <v>1981</v>
      </c>
      <c r="HE192">
        <v>2964</v>
      </c>
    </row>
    <row r="193" spans="1:213" x14ac:dyDescent="0.2">
      <c r="GM193" s="147">
        <v>1099</v>
      </c>
      <c r="GN193" t="s">
        <v>1981</v>
      </c>
      <c r="GO193" s="281">
        <v>2999</v>
      </c>
      <c r="HC193" s="147">
        <v>967</v>
      </c>
      <c r="HD193" t="s">
        <v>1981</v>
      </c>
      <c r="HE193">
        <v>3264</v>
      </c>
    </row>
    <row r="194" spans="1:213" x14ac:dyDescent="0.2">
      <c r="GM194" s="147">
        <v>2031</v>
      </c>
      <c r="GN194" t="s">
        <v>1981</v>
      </c>
      <c r="GO194" s="281">
        <v>1666</v>
      </c>
      <c r="HC194" s="147">
        <v>866</v>
      </c>
      <c r="HD194" t="s">
        <v>1981</v>
      </c>
      <c r="HE194">
        <v>1131</v>
      </c>
    </row>
    <row r="195" spans="1:213" x14ac:dyDescent="0.2">
      <c r="GM195" s="147">
        <v>900</v>
      </c>
      <c r="GN195" t="s">
        <v>1981</v>
      </c>
      <c r="GO195" s="281">
        <v>2698</v>
      </c>
      <c r="HC195" s="147">
        <v>700</v>
      </c>
      <c r="HD195" t="s">
        <v>1981</v>
      </c>
      <c r="HE195">
        <v>1899</v>
      </c>
    </row>
    <row r="196" spans="1:213" x14ac:dyDescent="0.2">
      <c r="GM196" s="147">
        <v>1266</v>
      </c>
      <c r="GN196" t="s">
        <v>1981</v>
      </c>
      <c r="GO196" s="281">
        <v>2363</v>
      </c>
      <c r="HC196" s="147">
        <v>898</v>
      </c>
      <c r="HD196" t="s">
        <v>1981</v>
      </c>
      <c r="HE196">
        <v>1466</v>
      </c>
    </row>
    <row r="197" spans="1:213" ht="16" thickBot="1" x14ac:dyDescent="0.25">
      <c r="GM197" s="147">
        <v>1233</v>
      </c>
      <c r="GN197" t="s">
        <v>1981</v>
      </c>
      <c r="GO197" s="281">
        <v>1132</v>
      </c>
      <c r="HC197" s="147">
        <v>2332</v>
      </c>
      <c r="HD197" t="s">
        <v>1981</v>
      </c>
      <c r="HE197">
        <v>800</v>
      </c>
    </row>
    <row r="198" spans="1:213" x14ac:dyDescent="0.2">
      <c r="A198" s="30" t="s">
        <v>241</v>
      </c>
      <c r="B198" s="30" t="s">
        <v>242</v>
      </c>
      <c r="GM198" s="147">
        <v>3032</v>
      </c>
      <c r="GN198" t="s">
        <v>1981</v>
      </c>
      <c r="GO198" s="281">
        <v>1664</v>
      </c>
      <c r="HC198" s="147">
        <v>2765</v>
      </c>
      <c r="HD198" t="s">
        <v>1981</v>
      </c>
      <c r="HE198">
        <v>1565</v>
      </c>
    </row>
    <row r="199" spans="1:213" x14ac:dyDescent="0.2">
      <c r="A199">
        <v>1</v>
      </c>
      <c r="B199">
        <v>5</v>
      </c>
      <c r="GM199" s="147">
        <v>899</v>
      </c>
      <c r="GN199" t="s">
        <v>1981</v>
      </c>
      <c r="GO199" s="281">
        <v>2266</v>
      </c>
      <c r="HC199" s="147">
        <v>1065</v>
      </c>
      <c r="HD199" t="s">
        <v>1981</v>
      </c>
      <c r="HE199">
        <v>1299</v>
      </c>
    </row>
    <row r="200" spans="1:213" x14ac:dyDescent="0.2">
      <c r="A200">
        <v>2</v>
      </c>
      <c r="B200">
        <v>0</v>
      </c>
      <c r="GM200" s="147">
        <v>1066</v>
      </c>
      <c r="GN200" t="s">
        <v>1981</v>
      </c>
      <c r="GO200" s="281">
        <v>1133</v>
      </c>
      <c r="HC200" s="147">
        <v>1209</v>
      </c>
      <c r="HD200" t="s">
        <v>1981</v>
      </c>
      <c r="HE200">
        <v>4995</v>
      </c>
    </row>
    <row r="201" spans="1:213" x14ac:dyDescent="0.2">
      <c r="A201">
        <v>3</v>
      </c>
      <c r="B201">
        <v>2</v>
      </c>
      <c r="GM201" s="147">
        <v>1599</v>
      </c>
      <c r="GN201" t="s">
        <v>1981</v>
      </c>
      <c r="GO201" s="281">
        <v>1432</v>
      </c>
      <c r="HC201" s="147">
        <v>3630</v>
      </c>
      <c r="HD201" t="s">
        <v>1981</v>
      </c>
      <c r="HE201">
        <v>1699</v>
      </c>
    </row>
    <row r="202" spans="1:213" x14ac:dyDescent="0.2">
      <c r="A202">
        <v>4</v>
      </c>
      <c r="B202">
        <v>3</v>
      </c>
      <c r="GM202" s="147">
        <v>865</v>
      </c>
      <c r="GN202" t="s">
        <v>1981</v>
      </c>
      <c r="GO202" s="281">
        <v>2430</v>
      </c>
      <c r="HC202" s="147">
        <v>832</v>
      </c>
      <c r="HD202" t="s">
        <v>1981</v>
      </c>
      <c r="HE202">
        <v>4861</v>
      </c>
    </row>
    <row r="203" spans="1:213" x14ac:dyDescent="0.2">
      <c r="A203">
        <v>5</v>
      </c>
      <c r="B203">
        <v>5</v>
      </c>
      <c r="GM203" s="147">
        <v>1465</v>
      </c>
      <c r="GN203" t="s">
        <v>1981</v>
      </c>
      <c r="GO203" s="281">
        <v>1432</v>
      </c>
      <c r="HC203" s="147">
        <v>1067</v>
      </c>
      <c r="HD203" t="s">
        <v>1981</v>
      </c>
      <c r="HE203">
        <v>1732</v>
      </c>
    </row>
    <row r="204" spans="1:213" x14ac:dyDescent="0.2">
      <c r="A204">
        <v>6</v>
      </c>
      <c r="B204">
        <v>4</v>
      </c>
      <c r="GM204">
        <v>1533</v>
      </c>
      <c r="GN204" t="s">
        <v>1981</v>
      </c>
      <c r="GO204" s="281">
        <v>1432</v>
      </c>
      <c r="HC204">
        <v>3697</v>
      </c>
      <c r="HD204" t="s">
        <v>1981</v>
      </c>
      <c r="HE204">
        <v>1166</v>
      </c>
    </row>
    <row r="205" spans="1:213" x14ac:dyDescent="0.2">
      <c r="A205">
        <v>7</v>
      </c>
      <c r="B205">
        <v>1</v>
      </c>
      <c r="GM205" s="147">
        <v>1065</v>
      </c>
      <c r="GN205" t="s">
        <v>1981</v>
      </c>
      <c r="GO205" s="281">
        <v>3331</v>
      </c>
      <c r="HC205" s="147">
        <v>1035</v>
      </c>
      <c r="HD205" t="s">
        <v>1981</v>
      </c>
      <c r="HE205">
        <v>1333</v>
      </c>
    </row>
    <row r="206" spans="1:213" ht="16" thickBot="1" x14ac:dyDescent="0.25">
      <c r="A206" s="92" t="s">
        <v>240</v>
      </c>
      <c r="B206" s="92">
        <f>SUM(B199:B205)</f>
        <v>20</v>
      </c>
      <c r="GM206" s="147">
        <v>1199</v>
      </c>
      <c r="GN206" t="s">
        <v>1981</v>
      </c>
      <c r="GO206" s="281">
        <v>4995</v>
      </c>
      <c r="HC206" s="147">
        <v>4995</v>
      </c>
      <c r="HD206" t="s">
        <v>1981</v>
      </c>
      <c r="HE206">
        <v>3430</v>
      </c>
    </row>
    <row r="207" spans="1:213" x14ac:dyDescent="0.2">
      <c r="GM207" s="147">
        <v>767</v>
      </c>
      <c r="GN207" t="s">
        <v>1981</v>
      </c>
      <c r="GO207" s="281">
        <v>2365</v>
      </c>
      <c r="HC207" s="147">
        <v>732</v>
      </c>
      <c r="HD207" t="s">
        <v>1981</v>
      </c>
      <c r="HE207">
        <v>2332</v>
      </c>
    </row>
    <row r="208" spans="1:213" x14ac:dyDescent="0.2">
      <c r="GM208" s="147">
        <v>2098</v>
      </c>
      <c r="GN208" t="s">
        <v>1981</v>
      </c>
      <c r="GO208" s="281">
        <v>3564</v>
      </c>
      <c r="HC208" s="147">
        <v>1199</v>
      </c>
      <c r="HD208" t="s">
        <v>1981</v>
      </c>
      <c r="HE208">
        <v>1067</v>
      </c>
    </row>
    <row r="209" spans="195:213" x14ac:dyDescent="0.2">
      <c r="GM209" s="147">
        <v>867</v>
      </c>
      <c r="GN209" t="s">
        <v>1981</v>
      </c>
      <c r="GO209" s="281">
        <v>5029</v>
      </c>
      <c r="HC209" s="147">
        <v>1432</v>
      </c>
      <c r="HD209" t="s">
        <v>1981</v>
      </c>
      <c r="HE209">
        <v>1065</v>
      </c>
    </row>
    <row r="210" spans="195:213" x14ac:dyDescent="0.2">
      <c r="GM210" s="147">
        <v>1166</v>
      </c>
      <c r="GN210" t="s">
        <v>1981</v>
      </c>
      <c r="GO210" s="281">
        <v>1033</v>
      </c>
      <c r="HC210" s="147">
        <v>832</v>
      </c>
      <c r="HD210" t="s">
        <v>1981</v>
      </c>
      <c r="HE210">
        <v>1033</v>
      </c>
    </row>
    <row r="211" spans="195:213" x14ac:dyDescent="0.2">
      <c r="GM211" s="147">
        <v>1933</v>
      </c>
      <c r="GN211" t="s">
        <v>1981</v>
      </c>
      <c r="GO211" s="281">
        <v>931</v>
      </c>
      <c r="HC211" s="147">
        <v>3232</v>
      </c>
      <c r="HD211" t="s">
        <v>1981</v>
      </c>
      <c r="HE211">
        <v>1098</v>
      </c>
    </row>
    <row r="212" spans="195:213" x14ac:dyDescent="0.2">
      <c r="GM212" s="147">
        <v>833</v>
      </c>
      <c r="GN212" t="s">
        <v>1981</v>
      </c>
      <c r="GO212" s="281">
        <v>2099</v>
      </c>
      <c r="HC212" s="147">
        <v>734</v>
      </c>
      <c r="HD212" t="s">
        <v>1981</v>
      </c>
      <c r="HE212">
        <v>767</v>
      </c>
    </row>
    <row r="213" spans="195:213" x14ac:dyDescent="0.2">
      <c r="GM213" s="147">
        <v>1199</v>
      </c>
      <c r="GN213" t="s">
        <v>1981</v>
      </c>
      <c r="GO213" s="281">
        <v>2831</v>
      </c>
      <c r="HC213" s="147">
        <v>1098</v>
      </c>
      <c r="HD213" t="s">
        <v>1981</v>
      </c>
      <c r="HE213">
        <v>1366</v>
      </c>
    </row>
    <row r="214" spans="195:213" x14ac:dyDescent="0.2">
      <c r="GM214" s="147">
        <v>1499</v>
      </c>
      <c r="GN214" t="s">
        <v>1981</v>
      </c>
      <c r="GO214" s="281">
        <v>867</v>
      </c>
      <c r="HC214" s="147">
        <v>931</v>
      </c>
      <c r="HD214" t="s">
        <v>1981</v>
      </c>
      <c r="HE214">
        <v>1334</v>
      </c>
    </row>
    <row r="215" spans="195:213" x14ac:dyDescent="0.2">
      <c r="GM215" s="147">
        <v>966</v>
      </c>
      <c r="GN215" t="s">
        <v>1981</v>
      </c>
      <c r="GO215" s="281">
        <v>833</v>
      </c>
      <c r="HC215" s="147">
        <v>700</v>
      </c>
      <c r="HD215" t="s">
        <v>1981</v>
      </c>
      <c r="HE215">
        <v>732</v>
      </c>
    </row>
    <row r="216" spans="195:213" x14ac:dyDescent="0.2">
      <c r="GM216" s="147">
        <v>2733</v>
      </c>
      <c r="GN216" t="s">
        <v>1981</v>
      </c>
      <c r="GO216" s="281">
        <v>3129</v>
      </c>
      <c r="HC216" s="147">
        <v>667</v>
      </c>
      <c r="HD216" t="s">
        <v>1981</v>
      </c>
      <c r="HE216">
        <v>999</v>
      </c>
    </row>
    <row r="217" spans="195:213" x14ac:dyDescent="0.2">
      <c r="GM217" s="147">
        <v>2199</v>
      </c>
      <c r="GN217" t="s">
        <v>1981</v>
      </c>
      <c r="GO217" s="281">
        <v>732</v>
      </c>
      <c r="HC217" s="147">
        <v>3963</v>
      </c>
      <c r="HD217" t="s">
        <v>1981</v>
      </c>
      <c r="HE217">
        <v>1832</v>
      </c>
    </row>
    <row r="218" spans="195:213" x14ac:dyDescent="0.2">
      <c r="GM218" s="147">
        <v>1667</v>
      </c>
      <c r="GN218" t="s">
        <v>1981</v>
      </c>
      <c r="GO218" s="281">
        <v>866</v>
      </c>
      <c r="HC218" s="147">
        <v>2664</v>
      </c>
      <c r="HD218" t="s">
        <v>1981</v>
      </c>
      <c r="HE218">
        <v>1466</v>
      </c>
    </row>
    <row r="219" spans="195:213" x14ac:dyDescent="0.2">
      <c r="GM219" s="147">
        <v>1266</v>
      </c>
      <c r="GN219" t="s">
        <v>1981</v>
      </c>
      <c r="GO219" s="281">
        <v>1832</v>
      </c>
      <c r="HC219" s="147">
        <v>1067</v>
      </c>
      <c r="HD219" t="s">
        <v>1981</v>
      </c>
      <c r="HE219">
        <v>1964</v>
      </c>
    </row>
    <row r="220" spans="195:213" x14ac:dyDescent="0.2">
      <c r="GM220" s="147">
        <v>1297</v>
      </c>
      <c r="GN220" t="s">
        <v>1981</v>
      </c>
      <c r="GO220" s="281">
        <v>1132</v>
      </c>
      <c r="HC220" s="147">
        <v>767</v>
      </c>
      <c r="HD220" t="s">
        <v>1981</v>
      </c>
      <c r="HE220">
        <v>1066</v>
      </c>
    </row>
    <row r="221" spans="195:213" x14ac:dyDescent="0.2">
      <c r="GM221" s="147">
        <v>1299</v>
      </c>
      <c r="GN221" t="s">
        <v>1981</v>
      </c>
      <c r="GO221" s="281">
        <v>1099</v>
      </c>
      <c r="HC221" s="147">
        <v>1965</v>
      </c>
      <c r="HD221" t="s">
        <v>1981</v>
      </c>
      <c r="HE221">
        <v>967</v>
      </c>
    </row>
    <row r="222" spans="195:213" x14ac:dyDescent="0.2">
      <c r="GM222" s="147">
        <v>1065</v>
      </c>
      <c r="GN222" t="s">
        <v>1981</v>
      </c>
      <c r="GO222" s="281">
        <v>2031</v>
      </c>
      <c r="HC222" s="147">
        <v>1199</v>
      </c>
      <c r="HD222" t="s">
        <v>1981</v>
      </c>
      <c r="HE222">
        <v>866</v>
      </c>
    </row>
    <row r="223" spans="195:213" x14ac:dyDescent="0.2">
      <c r="GM223" s="147">
        <v>1467</v>
      </c>
      <c r="GN223" t="s">
        <v>1981</v>
      </c>
      <c r="GO223" s="281">
        <v>900</v>
      </c>
      <c r="HC223" s="147">
        <v>1765</v>
      </c>
      <c r="HD223" t="s">
        <v>1981</v>
      </c>
      <c r="HE223">
        <v>700</v>
      </c>
    </row>
    <row r="224" spans="195:213" x14ac:dyDescent="0.2">
      <c r="GM224">
        <v>2332</v>
      </c>
      <c r="GN224" t="s">
        <v>1981</v>
      </c>
      <c r="GO224" s="281">
        <v>1266</v>
      </c>
      <c r="HC224">
        <v>1632</v>
      </c>
      <c r="HD224" t="s">
        <v>1981</v>
      </c>
      <c r="HE224">
        <v>898</v>
      </c>
    </row>
    <row r="225" spans="195:213" x14ac:dyDescent="0.2">
      <c r="GM225" s="147">
        <v>1298</v>
      </c>
      <c r="GN225" t="s">
        <v>1981</v>
      </c>
      <c r="GO225" s="281">
        <v>1233</v>
      </c>
      <c r="HC225" s="147">
        <v>1898</v>
      </c>
      <c r="HD225" t="s">
        <v>1981</v>
      </c>
      <c r="HE225">
        <v>2332</v>
      </c>
    </row>
    <row r="226" spans="195:213" x14ac:dyDescent="0.2">
      <c r="GM226" s="147">
        <v>3031</v>
      </c>
      <c r="GN226" t="s">
        <v>1981</v>
      </c>
      <c r="GO226" s="281">
        <v>3032</v>
      </c>
      <c r="HC226" s="147">
        <v>3231</v>
      </c>
      <c r="HD226" t="s">
        <v>1981</v>
      </c>
      <c r="HE226">
        <v>2765</v>
      </c>
    </row>
    <row r="227" spans="195:213" x14ac:dyDescent="0.2">
      <c r="GM227" s="147">
        <v>999</v>
      </c>
      <c r="GN227" t="s">
        <v>1981</v>
      </c>
      <c r="GO227" s="281">
        <v>899</v>
      </c>
      <c r="HC227" s="147">
        <v>1032</v>
      </c>
      <c r="HD227" t="s">
        <v>1981</v>
      </c>
      <c r="HE227">
        <v>1065</v>
      </c>
    </row>
    <row r="228" spans="195:213" x14ac:dyDescent="0.2">
      <c r="GM228" s="147">
        <v>1333</v>
      </c>
      <c r="GN228" t="s">
        <v>1981</v>
      </c>
      <c r="GO228" s="281">
        <v>1066</v>
      </c>
      <c r="HC228" s="147">
        <v>999</v>
      </c>
      <c r="HD228" t="s">
        <v>1981</v>
      </c>
      <c r="HE228">
        <v>1209</v>
      </c>
    </row>
    <row r="229" spans="195:213" x14ac:dyDescent="0.2">
      <c r="GM229" s="147">
        <v>999</v>
      </c>
      <c r="GN229" t="s">
        <v>1981</v>
      </c>
      <c r="GO229" s="281">
        <v>1599</v>
      </c>
      <c r="HC229" s="147">
        <v>899</v>
      </c>
      <c r="HD229" t="s">
        <v>1981</v>
      </c>
      <c r="HE229">
        <v>3630</v>
      </c>
    </row>
    <row r="230" spans="195:213" x14ac:dyDescent="0.2">
      <c r="GM230" s="147">
        <v>1432</v>
      </c>
      <c r="GN230" t="s">
        <v>1981</v>
      </c>
      <c r="GO230" s="281">
        <v>865</v>
      </c>
      <c r="HC230" s="147">
        <v>1133</v>
      </c>
      <c r="HD230" t="s">
        <v>1981</v>
      </c>
      <c r="HE230">
        <v>832</v>
      </c>
    </row>
    <row r="231" spans="195:213" x14ac:dyDescent="0.2">
      <c r="GM231" s="147">
        <v>1399</v>
      </c>
      <c r="GN231" t="s">
        <v>1981</v>
      </c>
      <c r="GO231" s="281">
        <v>1465</v>
      </c>
      <c r="HC231" s="147">
        <v>866</v>
      </c>
      <c r="HD231" t="s">
        <v>1981</v>
      </c>
      <c r="HE231">
        <v>1067</v>
      </c>
    </row>
    <row r="232" spans="195:213" x14ac:dyDescent="0.2">
      <c r="GM232" s="147">
        <v>1232</v>
      </c>
      <c r="GN232" t="s">
        <v>1981</v>
      </c>
      <c r="GO232" s="281">
        <v>1533</v>
      </c>
      <c r="HC232" s="147">
        <v>1567</v>
      </c>
      <c r="HD232" t="s">
        <v>1981</v>
      </c>
      <c r="HE232">
        <v>3697</v>
      </c>
    </row>
    <row r="233" spans="195:213" x14ac:dyDescent="0.2">
      <c r="GM233" s="147">
        <v>1699</v>
      </c>
      <c r="GN233" t="s">
        <v>1981</v>
      </c>
      <c r="GO233" s="281">
        <v>1065</v>
      </c>
      <c r="HC233" s="147">
        <v>1067</v>
      </c>
      <c r="HD233" t="s">
        <v>1981</v>
      </c>
      <c r="HE233">
        <v>1035</v>
      </c>
    </row>
    <row r="234" spans="195:213" x14ac:dyDescent="0.2">
      <c r="GM234" s="147">
        <v>1432</v>
      </c>
      <c r="GN234" t="s">
        <v>1981</v>
      </c>
      <c r="GO234" s="281">
        <v>1199</v>
      </c>
      <c r="HC234" s="147">
        <v>1198</v>
      </c>
      <c r="HD234" t="s">
        <v>1981</v>
      </c>
      <c r="HE234">
        <v>4995</v>
      </c>
    </row>
    <row r="235" spans="195:213" x14ac:dyDescent="0.2">
      <c r="GM235" s="147">
        <v>1898</v>
      </c>
      <c r="GN235" t="s">
        <v>1981</v>
      </c>
      <c r="GO235" s="281">
        <v>767</v>
      </c>
      <c r="HC235" s="147">
        <v>965</v>
      </c>
      <c r="HD235" t="s">
        <v>1981</v>
      </c>
      <c r="HE235">
        <v>732</v>
      </c>
    </row>
    <row r="236" spans="195:213" x14ac:dyDescent="0.2">
      <c r="GM236" s="147">
        <v>1766</v>
      </c>
      <c r="GN236" t="s">
        <v>1981</v>
      </c>
      <c r="GO236" s="281">
        <v>2098</v>
      </c>
      <c r="HC236" s="147">
        <v>1133</v>
      </c>
      <c r="HD236" t="s">
        <v>1981</v>
      </c>
      <c r="HE236">
        <v>1199</v>
      </c>
    </row>
    <row r="237" spans="195:213" x14ac:dyDescent="0.2">
      <c r="GM237" s="147">
        <v>1432</v>
      </c>
      <c r="GN237" t="s">
        <v>1981</v>
      </c>
      <c r="GO237" s="281">
        <v>867</v>
      </c>
      <c r="HC237" s="147">
        <v>2099</v>
      </c>
      <c r="HD237" t="s">
        <v>1981</v>
      </c>
      <c r="HE237">
        <v>1432</v>
      </c>
    </row>
    <row r="238" spans="195:213" x14ac:dyDescent="0.2">
      <c r="GM238" s="147">
        <v>1032</v>
      </c>
      <c r="GN238" t="s">
        <v>1981</v>
      </c>
      <c r="GO238" s="281">
        <v>1166</v>
      </c>
      <c r="HC238" s="147">
        <v>1232</v>
      </c>
      <c r="HD238" t="s">
        <v>1981</v>
      </c>
      <c r="HE238">
        <v>832</v>
      </c>
    </row>
    <row r="239" spans="195:213" x14ac:dyDescent="0.2">
      <c r="GM239" s="147">
        <v>2865</v>
      </c>
      <c r="GN239" t="s">
        <v>1981</v>
      </c>
      <c r="GO239" s="281">
        <v>1933</v>
      </c>
      <c r="HC239" s="147">
        <v>1632</v>
      </c>
      <c r="HD239" t="s">
        <v>1981</v>
      </c>
      <c r="HE239">
        <v>3232</v>
      </c>
    </row>
    <row r="240" spans="195:213" x14ac:dyDescent="0.2">
      <c r="GM240" s="147">
        <v>1965</v>
      </c>
      <c r="GN240" t="s">
        <v>1981</v>
      </c>
      <c r="GO240" s="281">
        <v>833</v>
      </c>
      <c r="HC240" s="147">
        <v>1132</v>
      </c>
      <c r="HD240" t="s">
        <v>1981</v>
      </c>
      <c r="HE240">
        <v>734</v>
      </c>
    </row>
    <row r="241" spans="195:213" x14ac:dyDescent="0.2">
      <c r="GM241" s="147">
        <v>1533</v>
      </c>
      <c r="GN241" t="s">
        <v>1981</v>
      </c>
      <c r="GO241" s="281">
        <v>1199</v>
      </c>
      <c r="HC241" s="147">
        <v>867</v>
      </c>
      <c r="HD241" t="s">
        <v>1981</v>
      </c>
      <c r="HE241">
        <v>1098</v>
      </c>
    </row>
    <row r="242" spans="195:213" x14ac:dyDescent="0.2">
      <c r="GM242" s="147">
        <v>865</v>
      </c>
      <c r="GN242" t="s">
        <v>1981</v>
      </c>
      <c r="GO242" s="281">
        <v>1499</v>
      </c>
      <c r="HC242" s="147">
        <v>1299</v>
      </c>
      <c r="HD242" t="s">
        <v>1981</v>
      </c>
      <c r="HE242">
        <v>931</v>
      </c>
    </row>
    <row r="243" spans="195:213" x14ac:dyDescent="0.2">
      <c r="GM243" s="147">
        <v>1999</v>
      </c>
      <c r="GN243" t="s">
        <v>1981</v>
      </c>
      <c r="GO243" s="281">
        <v>966</v>
      </c>
      <c r="HC243" s="147">
        <v>1032</v>
      </c>
      <c r="HD243" t="s">
        <v>1981</v>
      </c>
      <c r="HE243">
        <v>700</v>
      </c>
    </row>
    <row r="244" spans="195:213" x14ac:dyDescent="0.2">
      <c r="GM244">
        <v>1667</v>
      </c>
      <c r="GN244" t="s">
        <v>1981</v>
      </c>
      <c r="GO244" s="281">
        <v>2733</v>
      </c>
      <c r="HC244">
        <v>1265</v>
      </c>
      <c r="HD244" t="s">
        <v>1981</v>
      </c>
      <c r="HE244">
        <v>667</v>
      </c>
    </row>
    <row r="245" spans="195:213" x14ac:dyDescent="0.2">
      <c r="GM245" s="147">
        <v>1300</v>
      </c>
      <c r="GN245" t="s">
        <v>1981</v>
      </c>
      <c r="GO245" s="281">
        <v>2199</v>
      </c>
      <c r="HC245" s="147">
        <v>1266</v>
      </c>
      <c r="HD245" t="s">
        <v>1981</v>
      </c>
      <c r="HE245">
        <v>3963</v>
      </c>
    </row>
    <row r="246" spans="195:213" x14ac:dyDescent="0.2">
      <c r="GM246" s="147">
        <v>2530</v>
      </c>
      <c r="GN246" t="s">
        <v>1981</v>
      </c>
      <c r="GO246" s="281">
        <v>1667</v>
      </c>
      <c r="HC246" s="147">
        <v>3064</v>
      </c>
      <c r="HD246" t="s">
        <v>1981</v>
      </c>
      <c r="HE246">
        <v>2664</v>
      </c>
    </row>
    <row r="247" spans="195:213" x14ac:dyDescent="0.2">
      <c r="GM247" s="147">
        <v>2531</v>
      </c>
      <c r="GN247" t="s">
        <v>1981</v>
      </c>
      <c r="GO247" s="281">
        <v>1266</v>
      </c>
      <c r="HC247" s="147">
        <v>1099</v>
      </c>
      <c r="HD247" t="s">
        <v>1981</v>
      </c>
      <c r="HE247">
        <v>1067</v>
      </c>
    </row>
    <row r="248" spans="195:213" x14ac:dyDescent="0.2">
      <c r="GM248" s="147">
        <v>3297</v>
      </c>
      <c r="GN248" t="s">
        <v>1981</v>
      </c>
      <c r="GO248" s="281">
        <v>1297</v>
      </c>
      <c r="HC248" s="147">
        <v>932</v>
      </c>
      <c r="HD248" t="s">
        <v>1981</v>
      </c>
      <c r="HE248">
        <v>767</v>
      </c>
    </row>
    <row r="249" spans="195:213" x14ac:dyDescent="0.2">
      <c r="GM249" s="147">
        <v>1266</v>
      </c>
      <c r="GN249" t="s">
        <v>1981</v>
      </c>
      <c r="GO249" s="281">
        <v>1299</v>
      </c>
      <c r="HC249" s="147">
        <v>2798</v>
      </c>
      <c r="HD249" t="s">
        <v>1981</v>
      </c>
      <c r="HE249">
        <v>1965</v>
      </c>
    </row>
    <row r="250" spans="195:213" x14ac:dyDescent="0.2">
      <c r="GM250" s="147">
        <v>2564</v>
      </c>
      <c r="GN250" t="s">
        <v>1981</v>
      </c>
      <c r="GO250" s="281">
        <v>1065</v>
      </c>
      <c r="HC250" s="147">
        <v>3165</v>
      </c>
      <c r="HD250" t="s">
        <v>1981</v>
      </c>
      <c r="HE250">
        <v>1199</v>
      </c>
    </row>
    <row r="251" spans="195:213" x14ac:dyDescent="0.2">
      <c r="GM251" s="147">
        <v>2830</v>
      </c>
      <c r="GN251" t="s">
        <v>1981</v>
      </c>
      <c r="GO251" s="281">
        <v>1467</v>
      </c>
      <c r="HC251" s="147">
        <v>1032</v>
      </c>
      <c r="HD251" t="s">
        <v>1981</v>
      </c>
      <c r="HE251">
        <v>1765</v>
      </c>
    </row>
    <row r="252" spans="195:213" x14ac:dyDescent="0.2">
      <c r="GM252" s="147">
        <v>1266</v>
      </c>
      <c r="GN252" t="s">
        <v>1981</v>
      </c>
      <c r="GO252" s="281">
        <v>2332</v>
      </c>
      <c r="HC252" s="147">
        <v>1000</v>
      </c>
      <c r="HD252" t="s">
        <v>1981</v>
      </c>
      <c r="HE252">
        <v>1632</v>
      </c>
    </row>
    <row r="253" spans="195:213" x14ac:dyDescent="0.2">
      <c r="GM253" s="147">
        <v>1366</v>
      </c>
      <c r="GN253" t="s">
        <v>1981</v>
      </c>
      <c r="GO253" s="281">
        <v>1298</v>
      </c>
      <c r="HC253" s="147">
        <v>1298</v>
      </c>
      <c r="HD253" t="s">
        <v>1981</v>
      </c>
      <c r="HE253">
        <v>1898</v>
      </c>
    </row>
    <row r="254" spans="195:213" x14ac:dyDescent="0.2">
      <c r="GM254" s="147">
        <v>1133</v>
      </c>
      <c r="GN254" t="s">
        <v>1981</v>
      </c>
      <c r="GO254" s="281">
        <v>3031</v>
      </c>
      <c r="HC254" s="147">
        <v>1164</v>
      </c>
      <c r="HD254" t="s">
        <v>1981</v>
      </c>
      <c r="HE254">
        <v>3231</v>
      </c>
    </row>
    <row r="255" spans="195:213" x14ac:dyDescent="0.2">
      <c r="GM255" s="147">
        <v>1832</v>
      </c>
      <c r="GN255" t="s">
        <v>1981</v>
      </c>
      <c r="GO255" s="281">
        <v>999</v>
      </c>
      <c r="HC255" s="147">
        <v>1532</v>
      </c>
      <c r="HD255" t="s">
        <v>1981</v>
      </c>
      <c r="HE255">
        <v>1032</v>
      </c>
    </row>
    <row r="256" spans="195:213" x14ac:dyDescent="0.2">
      <c r="GM256" s="147">
        <v>1367</v>
      </c>
      <c r="GN256" t="s">
        <v>1981</v>
      </c>
      <c r="GO256" s="281">
        <v>1333</v>
      </c>
      <c r="HC256" s="147">
        <v>1065</v>
      </c>
      <c r="HD256" t="s">
        <v>1981</v>
      </c>
      <c r="HE256">
        <v>999</v>
      </c>
    </row>
    <row r="257" spans="195:213" x14ac:dyDescent="0.2">
      <c r="GM257" s="147">
        <v>933</v>
      </c>
      <c r="GN257" t="s">
        <v>1981</v>
      </c>
      <c r="GO257" s="281">
        <v>999</v>
      </c>
      <c r="HC257" s="147">
        <v>2897</v>
      </c>
      <c r="HD257" t="s">
        <v>1981</v>
      </c>
      <c r="HE257">
        <v>899</v>
      </c>
    </row>
    <row r="258" spans="195:213" x14ac:dyDescent="0.2">
      <c r="GM258" s="147">
        <v>2232</v>
      </c>
      <c r="GN258" t="s">
        <v>1981</v>
      </c>
      <c r="GO258" s="281">
        <v>1432</v>
      </c>
      <c r="HC258" s="147">
        <v>767</v>
      </c>
      <c r="HD258" t="s">
        <v>1981</v>
      </c>
      <c r="HE258">
        <v>1133</v>
      </c>
    </row>
    <row r="259" spans="195:213" x14ac:dyDescent="0.2">
      <c r="GM259" s="147">
        <v>1665</v>
      </c>
      <c r="GN259" t="s">
        <v>1981</v>
      </c>
      <c r="GO259" s="281">
        <v>1399</v>
      </c>
      <c r="HC259" s="147">
        <v>1832</v>
      </c>
      <c r="HD259" t="s">
        <v>1981</v>
      </c>
      <c r="HE259">
        <v>866</v>
      </c>
    </row>
    <row r="260" spans="195:213" x14ac:dyDescent="0.2">
      <c r="GM260" s="147">
        <v>2366</v>
      </c>
      <c r="GN260" t="s">
        <v>1981</v>
      </c>
      <c r="GO260" s="281">
        <v>1232</v>
      </c>
      <c r="HC260" s="147">
        <v>1032</v>
      </c>
      <c r="HD260" t="s">
        <v>1981</v>
      </c>
      <c r="HE260">
        <v>1567</v>
      </c>
    </row>
    <row r="261" spans="195:213" x14ac:dyDescent="0.2">
      <c r="GM261" s="147">
        <v>2930</v>
      </c>
      <c r="GN261" t="s">
        <v>1981</v>
      </c>
      <c r="GO261" s="281">
        <v>1699</v>
      </c>
      <c r="HC261" s="147">
        <v>3198</v>
      </c>
      <c r="HD261" t="s">
        <v>1981</v>
      </c>
      <c r="HE261">
        <v>1067</v>
      </c>
    </row>
    <row r="262" spans="195:213" x14ac:dyDescent="0.2">
      <c r="GM262" s="147">
        <v>799</v>
      </c>
      <c r="GN262" t="s">
        <v>1981</v>
      </c>
      <c r="GO262" s="281">
        <v>1432</v>
      </c>
      <c r="HC262" s="147">
        <v>765</v>
      </c>
      <c r="HD262" t="s">
        <v>1981</v>
      </c>
      <c r="HE262">
        <v>1198</v>
      </c>
    </row>
    <row r="263" spans="195:213" x14ac:dyDescent="0.2">
      <c r="GM263" s="147">
        <v>966</v>
      </c>
      <c r="GN263" t="s">
        <v>1981</v>
      </c>
      <c r="GO263" s="281">
        <v>1898</v>
      </c>
      <c r="HC263" s="147">
        <v>1832</v>
      </c>
      <c r="HD263" t="s">
        <v>1981</v>
      </c>
      <c r="HE263">
        <v>965</v>
      </c>
    </row>
    <row r="264" spans="195:213" x14ac:dyDescent="0.2">
      <c r="GM264">
        <v>5028</v>
      </c>
      <c r="GN264" t="s">
        <v>1981</v>
      </c>
      <c r="GO264" s="281">
        <v>1766</v>
      </c>
      <c r="HC264">
        <v>933</v>
      </c>
      <c r="HD264" t="s">
        <v>1981</v>
      </c>
      <c r="HE264">
        <v>1133</v>
      </c>
    </row>
    <row r="265" spans="195:213" x14ac:dyDescent="0.2">
      <c r="GM265" s="147">
        <v>899</v>
      </c>
      <c r="GN265" t="s">
        <v>1981</v>
      </c>
      <c r="GO265" s="281">
        <v>1432</v>
      </c>
      <c r="HC265" s="147">
        <v>3264</v>
      </c>
      <c r="HD265" t="s">
        <v>1981</v>
      </c>
      <c r="HE265">
        <v>2099</v>
      </c>
    </row>
    <row r="266" spans="195:213" x14ac:dyDescent="0.2">
      <c r="GM266" s="147">
        <v>1132</v>
      </c>
      <c r="GN266" t="s">
        <v>1981</v>
      </c>
      <c r="GO266" s="281">
        <v>1032</v>
      </c>
      <c r="HC266" s="147">
        <v>1899</v>
      </c>
      <c r="HD266" t="s">
        <v>1981</v>
      </c>
      <c r="HE266">
        <v>1232</v>
      </c>
    </row>
    <row r="267" spans="195:213" x14ac:dyDescent="0.2">
      <c r="GM267" s="147">
        <v>966</v>
      </c>
      <c r="GN267" t="s">
        <v>1981</v>
      </c>
      <c r="GO267" s="281">
        <v>2865</v>
      </c>
      <c r="HC267" s="147">
        <v>833</v>
      </c>
      <c r="HD267" t="s">
        <v>1981</v>
      </c>
      <c r="HE267">
        <v>1632</v>
      </c>
    </row>
    <row r="268" spans="195:213" x14ac:dyDescent="0.2">
      <c r="GM268" s="147">
        <v>4930</v>
      </c>
      <c r="GN268" t="s">
        <v>1981</v>
      </c>
      <c r="GO268" s="281">
        <v>1965</v>
      </c>
      <c r="HC268" s="147">
        <v>1265</v>
      </c>
      <c r="HD268" t="s">
        <v>1981</v>
      </c>
      <c r="HE268">
        <v>1132</v>
      </c>
    </row>
    <row r="269" spans="195:213" x14ac:dyDescent="0.2">
      <c r="GM269" s="147">
        <v>1099</v>
      </c>
      <c r="GN269" t="s">
        <v>1981</v>
      </c>
      <c r="GO269" s="281">
        <v>1533</v>
      </c>
      <c r="HC269" s="147">
        <v>698</v>
      </c>
      <c r="HD269" t="s">
        <v>1981</v>
      </c>
      <c r="HE269">
        <v>867</v>
      </c>
    </row>
    <row r="270" spans="195:213" x14ac:dyDescent="0.2">
      <c r="GM270" s="147">
        <v>1632</v>
      </c>
      <c r="GN270" t="s">
        <v>1981</v>
      </c>
      <c r="GO270" s="281">
        <v>865</v>
      </c>
      <c r="HC270" s="147">
        <v>1766</v>
      </c>
      <c r="HD270" t="s">
        <v>1981</v>
      </c>
      <c r="HE270">
        <v>1299</v>
      </c>
    </row>
    <row r="271" spans="195:213" x14ac:dyDescent="0.2">
      <c r="GM271" s="147">
        <v>1167</v>
      </c>
      <c r="GN271" t="s">
        <v>1981</v>
      </c>
      <c r="GO271" s="281">
        <v>1999</v>
      </c>
      <c r="HC271" s="147">
        <v>1266</v>
      </c>
      <c r="HD271" t="s">
        <v>1981</v>
      </c>
      <c r="HE271">
        <v>1032</v>
      </c>
    </row>
    <row r="272" spans="195:213" x14ac:dyDescent="0.2">
      <c r="GM272" s="147">
        <v>932</v>
      </c>
      <c r="GN272" t="s">
        <v>1981</v>
      </c>
      <c r="GO272" s="281">
        <v>1667</v>
      </c>
      <c r="HC272" s="147">
        <v>3198</v>
      </c>
      <c r="HD272" t="s">
        <v>1981</v>
      </c>
      <c r="HE272">
        <v>1265</v>
      </c>
    </row>
    <row r="273" spans="195:213" x14ac:dyDescent="0.2">
      <c r="GM273" s="147">
        <v>1167</v>
      </c>
      <c r="GN273" t="s">
        <v>1981</v>
      </c>
      <c r="GO273" s="281">
        <v>1300</v>
      </c>
      <c r="HC273" s="147">
        <v>999</v>
      </c>
      <c r="HD273" t="s">
        <v>1981</v>
      </c>
      <c r="HE273">
        <v>1266</v>
      </c>
    </row>
    <row r="274" spans="195:213" x14ac:dyDescent="0.2">
      <c r="GM274" s="147">
        <v>1599</v>
      </c>
      <c r="GN274" t="s">
        <v>1981</v>
      </c>
      <c r="GO274" s="281">
        <v>2530</v>
      </c>
      <c r="HC274" s="147">
        <v>833</v>
      </c>
      <c r="HD274" t="s">
        <v>1981</v>
      </c>
      <c r="HE274">
        <v>3064</v>
      </c>
    </row>
    <row r="275" spans="195:213" x14ac:dyDescent="0.2">
      <c r="GM275" s="147">
        <v>4728</v>
      </c>
      <c r="GN275" t="s">
        <v>1981</v>
      </c>
      <c r="GO275" s="281">
        <v>2531</v>
      </c>
      <c r="HC275" s="147">
        <v>1131</v>
      </c>
      <c r="HD275" t="s">
        <v>1981</v>
      </c>
      <c r="HE275">
        <v>1099</v>
      </c>
    </row>
    <row r="276" spans="195:213" x14ac:dyDescent="0.2">
      <c r="GM276" s="147">
        <v>2831</v>
      </c>
      <c r="GN276" t="s">
        <v>1981</v>
      </c>
      <c r="GO276" s="281">
        <v>3297</v>
      </c>
      <c r="HC276" s="147">
        <v>666</v>
      </c>
      <c r="HD276" t="s">
        <v>1981</v>
      </c>
      <c r="HE276">
        <v>932</v>
      </c>
    </row>
    <row r="277" spans="195:213" x14ac:dyDescent="0.2">
      <c r="GM277" s="147">
        <v>1165</v>
      </c>
      <c r="GN277" t="s">
        <v>1981</v>
      </c>
      <c r="GO277" s="281">
        <v>1266</v>
      </c>
      <c r="HC277" s="147">
        <v>966</v>
      </c>
      <c r="HD277" t="s">
        <v>1981</v>
      </c>
      <c r="HE277">
        <v>2798</v>
      </c>
    </row>
    <row r="278" spans="195:213" x14ac:dyDescent="0.2">
      <c r="GM278" s="147">
        <v>732</v>
      </c>
      <c r="GN278" t="s">
        <v>1981</v>
      </c>
      <c r="GO278" s="281">
        <v>2564</v>
      </c>
      <c r="HC278" s="147">
        <v>1433</v>
      </c>
      <c r="HD278" t="s">
        <v>1981</v>
      </c>
      <c r="HE278">
        <v>3165</v>
      </c>
    </row>
    <row r="279" spans="195:213" x14ac:dyDescent="0.2">
      <c r="GM279" s="147">
        <v>2664</v>
      </c>
      <c r="GN279" t="s">
        <v>1981</v>
      </c>
      <c r="GO279" s="281">
        <v>2830</v>
      </c>
      <c r="HC279" s="147">
        <v>1431</v>
      </c>
      <c r="HD279" t="s">
        <v>1981</v>
      </c>
      <c r="HE279">
        <v>1032</v>
      </c>
    </row>
    <row r="280" spans="195:213" x14ac:dyDescent="0.2">
      <c r="GM280" s="147">
        <v>1632</v>
      </c>
      <c r="GN280" t="s">
        <v>1981</v>
      </c>
      <c r="GO280" s="281">
        <v>1266</v>
      </c>
      <c r="HC280" s="147">
        <v>2599</v>
      </c>
      <c r="HD280" t="s">
        <v>1981</v>
      </c>
      <c r="HE280">
        <v>1000</v>
      </c>
    </row>
    <row r="281" spans="195:213" x14ac:dyDescent="0.2">
      <c r="GM281" s="147">
        <v>4996</v>
      </c>
      <c r="GN281" t="s">
        <v>1981</v>
      </c>
      <c r="GO281" s="281">
        <v>1366</v>
      </c>
      <c r="HC281" s="147">
        <v>1298</v>
      </c>
      <c r="HD281" t="s">
        <v>1981</v>
      </c>
      <c r="HE281">
        <v>1298</v>
      </c>
    </row>
    <row r="282" spans="195:213" x14ac:dyDescent="0.2">
      <c r="GM282" s="147">
        <v>833</v>
      </c>
      <c r="GN282" t="s">
        <v>1981</v>
      </c>
      <c r="GO282" s="281">
        <v>1133</v>
      </c>
      <c r="HC282" s="147">
        <v>799</v>
      </c>
      <c r="HD282" t="s">
        <v>1981</v>
      </c>
      <c r="HE282">
        <v>1164</v>
      </c>
    </row>
    <row r="283" spans="195:213" x14ac:dyDescent="0.2">
      <c r="GM283" s="147">
        <v>1932</v>
      </c>
      <c r="GN283" t="s">
        <v>1981</v>
      </c>
      <c r="GO283" s="281">
        <v>1832</v>
      </c>
      <c r="HC283" s="147">
        <v>965</v>
      </c>
      <c r="HD283" t="s">
        <v>1981</v>
      </c>
      <c r="HE283">
        <v>1532</v>
      </c>
    </row>
    <row r="284" spans="195:213" x14ac:dyDescent="0.2">
      <c r="GM284">
        <v>835</v>
      </c>
      <c r="GN284" t="s">
        <v>1981</v>
      </c>
      <c r="GO284" s="281">
        <v>1367</v>
      </c>
      <c r="HC284">
        <v>1133</v>
      </c>
      <c r="HD284" t="s">
        <v>1981</v>
      </c>
      <c r="HE284">
        <v>1065</v>
      </c>
    </row>
    <row r="285" spans="195:213" x14ac:dyDescent="0.2">
      <c r="GM285" s="147">
        <v>898</v>
      </c>
      <c r="GN285" t="s">
        <v>1981</v>
      </c>
      <c r="GO285" s="281">
        <v>933</v>
      </c>
      <c r="HC285" s="147">
        <v>966</v>
      </c>
      <c r="HD285" t="s">
        <v>1981</v>
      </c>
      <c r="HE285">
        <v>2897</v>
      </c>
    </row>
    <row r="286" spans="195:213" x14ac:dyDescent="0.2">
      <c r="GM286" s="147">
        <v>934</v>
      </c>
      <c r="GN286" t="s">
        <v>1981</v>
      </c>
      <c r="GO286" s="281">
        <v>2232</v>
      </c>
      <c r="HC286" s="147">
        <v>4197</v>
      </c>
      <c r="HD286" t="s">
        <v>1981</v>
      </c>
      <c r="HE286">
        <v>767</v>
      </c>
    </row>
    <row r="287" spans="195:213" x14ac:dyDescent="0.2">
      <c r="GM287" s="147">
        <v>699</v>
      </c>
      <c r="GN287" t="s">
        <v>1981</v>
      </c>
      <c r="GO287" s="281">
        <v>1665</v>
      </c>
      <c r="HC287" s="147">
        <v>1265</v>
      </c>
      <c r="HD287" t="s">
        <v>1981</v>
      </c>
      <c r="HE287">
        <v>1832</v>
      </c>
    </row>
    <row r="288" spans="195:213" x14ac:dyDescent="0.2">
      <c r="GM288" s="147">
        <v>1431</v>
      </c>
      <c r="GN288" t="s">
        <v>1981</v>
      </c>
      <c r="GO288" s="281">
        <v>2366</v>
      </c>
      <c r="HC288" s="147">
        <v>1198</v>
      </c>
      <c r="HD288" t="s">
        <v>1981</v>
      </c>
      <c r="HE288">
        <v>1032</v>
      </c>
    </row>
    <row r="289" spans="195:213" x14ac:dyDescent="0.2">
      <c r="GM289" s="147">
        <v>1301</v>
      </c>
      <c r="GN289" t="s">
        <v>1981</v>
      </c>
      <c r="GO289" s="281">
        <v>2930</v>
      </c>
      <c r="HC289" s="147">
        <v>766</v>
      </c>
      <c r="HD289" t="s">
        <v>1981</v>
      </c>
      <c r="HE289">
        <v>3198</v>
      </c>
    </row>
    <row r="290" spans="195:213" x14ac:dyDescent="0.2">
      <c r="GM290" s="147">
        <v>1399</v>
      </c>
      <c r="GN290" t="s">
        <v>1981</v>
      </c>
      <c r="GO290" s="281">
        <v>799</v>
      </c>
      <c r="HC290" s="147">
        <v>1932</v>
      </c>
      <c r="HD290" t="s">
        <v>1981</v>
      </c>
      <c r="HE290">
        <v>765</v>
      </c>
    </row>
    <row r="291" spans="195:213" x14ac:dyDescent="0.2">
      <c r="GM291" s="147">
        <v>1567</v>
      </c>
      <c r="GN291" t="s">
        <v>1981</v>
      </c>
      <c r="GO291" s="281">
        <v>966</v>
      </c>
      <c r="HC291" s="147">
        <v>1000</v>
      </c>
      <c r="HD291" t="s">
        <v>1981</v>
      </c>
      <c r="HE291">
        <v>1832</v>
      </c>
    </row>
    <row r="292" spans="195:213" x14ac:dyDescent="0.2">
      <c r="GM292" s="147">
        <v>1099</v>
      </c>
      <c r="GN292" t="s">
        <v>1981</v>
      </c>
      <c r="GO292" s="281">
        <v>5028</v>
      </c>
      <c r="HC292" s="147">
        <v>799</v>
      </c>
      <c r="HD292" t="s">
        <v>1981</v>
      </c>
      <c r="HE292">
        <v>933</v>
      </c>
    </row>
    <row r="293" spans="195:213" x14ac:dyDescent="0.2">
      <c r="GM293" s="147">
        <v>1167</v>
      </c>
      <c r="GN293" t="s">
        <v>1981</v>
      </c>
      <c r="GO293" s="281">
        <v>899</v>
      </c>
      <c r="HC293" s="147">
        <v>1233</v>
      </c>
      <c r="HD293" t="s">
        <v>1981</v>
      </c>
      <c r="HE293">
        <v>3264</v>
      </c>
    </row>
    <row r="294" spans="195:213" x14ac:dyDescent="0.2">
      <c r="GM294" s="147">
        <v>1000</v>
      </c>
      <c r="GN294" t="s">
        <v>1981</v>
      </c>
      <c r="GO294" s="281">
        <v>1132</v>
      </c>
      <c r="HC294" s="147">
        <v>967</v>
      </c>
      <c r="HD294" t="s">
        <v>1981</v>
      </c>
      <c r="HE294">
        <v>1899</v>
      </c>
    </row>
    <row r="295" spans="195:213" x14ac:dyDescent="0.2">
      <c r="GM295" s="147">
        <v>767</v>
      </c>
      <c r="GN295" t="s">
        <v>1981</v>
      </c>
      <c r="GO295" s="281">
        <v>966</v>
      </c>
      <c r="HC295" s="147">
        <v>866</v>
      </c>
      <c r="HD295" t="s">
        <v>1981</v>
      </c>
      <c r="HE295">
        <v>833</v>
      </c>
    </row>
    <row r="296" spans="195:213" x14ac:dyDescent="0.2">
      <c r="GM296" s="147">
        <v>732</v>
      </c>
      <c r="GN296" t="s">
        <v>1981</v>
      </c>
      <c r="GO296" s="281">
        <v>4930</v>
      </c>
      <c r="HC296" s="147">
        <v>4696</v>
      </c>
      <c r="HD296" t="s">
        <v>1981</v>
      </c>
      <c r="HE296">
        <v>1265</v>
      </c>
    </row>
    <row r="297" spans="195:213" x14ac:dyDescent="0.2">
      <c r="GM297" s="147">
        <v>2131</v>
      </c>
      <c r="GN297" t="s">
        <v>1981</v>
      </c>
      <c r="GO297" s="281">
        <v>1099</v>
      </c>
      <c r="HC297" s="147">
        <v>800</v>
      </c>
      <c r="HD297" t="s">
        <v>1981</v>
      </c>
      <c r="HE297">
        <v>698</v>
      </c>
    </row>
    <row r="298" spans="195:213" x14ac:dyDescent="0.2">
      <c r="GM298" s="147">
        <v>1367</v>
      </c>
      <c r="GN298" t="s">
        <v>1981</v>
      </c>
      <c r="GO298" s="281">
        <v>1632</v>
      </c>
      <c r="HC298" s="147">
        <v>1166</v>
      </c>
      <c r="HD298" t="s">
        <v>1981</v>
      </c>
      <c r="HE298">
        <v>1766</v>
      </c>
    </row>
    <row r="299" spans="195:213" x14ac:dyDescent="0.2">
      <c r="GM299" s="147">
        <v>1699</v>
      </c>
      <c r="GN299" t="s">
        <v>1981</v>
      </c>
      <c r="GO299" s="281">
        <v>1167</v>
      </c>
      <c r="HC299" s="147">
        <v>1033</v>
      </c>
      <c r="HD299" t="s">
        <v>1981</v>
      </c>
      <c r="HE299">
        <v>1266</v>
      </c>
    </row>
    <row r="300" spans="195:213" x14ac:dyDescent="0.2">
      <c r="GM300" s="147">
        <v>800</v>
      </c>
      <c r="GN300" t="s">
        <v>1981</v>
      </c>
      <c r="GO300" s="281">
        <v>932</v>
      </c>
      <c r="HC300" s="147">
        <v>934</v>
      </c>
      <c r="HD300" t="s">
        <v>1981</v>
      </c>
      <c r="HE300">
        <v>3198</v>
      </c>
    </row>
    <row r="301" spans="195:213" x14ac:dyDescent="0.2">
      <c r="GM301" s="147">
        <v>3197</v>
      </c>
      <c r="GN301" t="s">
        <v>1981</v>
      </c>
      <c r="GO301" s="281">
        <v>1167</v>
      </c>
      <c r="HC301" s="147">
        <v>799</v>
      </c>
      <c r="HD301" t="s">
        <v>1981</v>
      </c>
      <c r="HE301">
        <v>999</v>
      </c>
    </row>
    <row r="302" spans="195:213" x14ac:dyDescent="0.2">
      <c r="GM302" s="147">
        <v>1066</v>
      </c>
      <c r="GN302" t="s">
        <v>1981</v>
      </c>
      <c r="GO302" s="281">
        <v>1599</v>
      </c>
      <c r="HC302" s="147">
        <v>1199</v>
      </c>
      <c r="HD302" t="s">
        <v>1981</v>
      </c>
      <c r="HE302">
        <v>833</v>
      </c>
    </row>
    <row r="303" spans="195:213" x14ac:dyDescent="0.2">
      <c r="GM303" s="147">
        <v>967</v>
      </c>
      <c r="GN303" t="s">
        <v>1981</v>
      </c>
      <c r="GO303" s="281">
        <v>4728</v>
      </c>
      <c r="HC303" s="147">
        <v>1932</v>
      </c>
      <c r="HD303" t="s">
        <v>1981</v>
      </c>
      <c r="HE303">
        <v>1131</v>
      </c>
    </row>
    <row r="304" spans="195:213" x14ac:dyDescent="0.2">
      <c r="GM304">
        <v>1566</v>
      </c>
      <c r="GN304" t="s">
        <v>1981</v>
      </c>
      <c r="GO304" s="281">
        <v>2831</v>
      </c>
      <c r="HC304">
        <v>4463</v>
      </c>
      <c r="HD304" t="s">
        <v>1981</v>
      </c>
      <c r="HE304">
        <v>666</v>
      </c>
    </row>
    <row r="305" spans="195:213" x14ac:dyDescent="0.2">
      <c r="GM305" s="147">
        <v>1199</v>
      </c>
      <c r="GN305" t="s">
        <v>1981</v>
      </c>
      <c r="GO305" s="281">
        <v>1165</v>
      </c>
      <c r="HC305" s="147">
        <v>1465</v>
      </c>
      <c r="HD305" t="s">
        <v>1981</v>
      </c>
      <c r="HE305">
        <v>966</v>
      </c>
    </row>
    <row r="306" spans="195:213" x14ac:dyDescent="0.2">
      <c r="GM306" s="147">
        <v>1765</v>
      </c>
      <c r="GN306" t="s">
        <v>1981</v>
      </c>
      <c r="GO306" s="281">
        <v>732</v>
      </c>
      <c r="HC306" s="147">
        <v>4530</v>
      </c>
      <c r="HD306" t="s">
        <v>1981</v>
      </c>
      <c r="HE306">
        <v>1433</v>
      </c>
    </row>
    <row r="307" spans="195:213" x14ac:dyDescent="0.2">
      <c r="GM307" s="147">
        <v>1034</v>
      </c>
      <c r="GN307" t="s">
        <v>1981</v>
      </c>
      <c r="GO307" s="281">
        <v>2664</v>
      </c>
      <c r="HC307" s="147">
        <v>1864</v>
      </c>
      <c r="HD307" t="s">
        <v>1981</v>
      </c>
      <c r="HE307">
        <v>1431</v>
      </c>
    </row>
    <row r="308" spans="195:213" x14ac:dyDescent="0.2">
      <c r="GM308" s="147">
        <v>2099</v>
      </c>
      <c r="GN308" t="s">
        <v>1981</v>
      </c>
      <c r="GO308" s="281">
        <v>1632</v>
      </c>
      <c r="HC308" s="147">
        <v>734</v>
      </c>
      <c r="HD308" t="s">
        <v>1981</v>
      </c>
      <c r="HE308">
        <v>2599</v>
      </c>
    </row>
    <row r="309" spans="195:213" x14ac:dyDescent="0.2">
      <c r="GM309" s="147">
        <v>1200</v>
      </c>
      <c r="GN309" t="s">
        <v>1981</v>
      </c>
      <c r="GO309" s="281">
        <v>4996</v>
      </c>
      <c r="HC309" s="147">
        <v>1199</v>
      </c>
      <c r="HD309" t="s">
        <v>1981</v>
      </c>
      <c r="HE309">
        <v>1298</v>
      </c>
    </row>
    <row r="310" spans="195:213" x14ac:dyDescent="0.2">
      <c r="GM310" s="147">
        <v>1332</v>
      </c>
      <c r="GN310" t="s">
        <v>1981</v>
      </c>
      <c r="GO310" s="281">
        <v>833</v>
      </c>
      <c r="HC310" s="147">
        <v>865</v>
      </c>
      <c r="HD310" t="s">
        <v>1981</v>
      </c>
      <c r="HE310">
        <v>799</v>
      </c>
    </row>
    <row r="311" spans="195:213" x14ac:dyDescent="0.2">
      <c r="GM311" s="147">
        <v>2163</v>
      </c>
      <c r="GN311" t="s">
        <v>1981</v>
      </c>
      <c r="GO311" s="281">
        <v>1932</v>
      </c>
      <c r="HC311" s="147">
        <v>865</v>
      </c>
      <c r="HD311" t="s">
        <v>1981</v>
      </c>
      <c r="HE311">
        <v>965</v>
      </c>
    </row>
    <row r="312" spans="195:213" x14ac:dyDescent="0.2">
      <c r="GM312" s="147">
        <v>1232</v>
      </c>
      <c r="GN312" t="s">
        <v>1981</v>
      </c>
      <c r="GO312" s="281">
        <v>835</v>
      </c>
      <c r="HC312" s="147">
        <v>5029</v>
      </c>
      <c r="HD312" t="s">
        <v>1981</v>
      </c>
      <c r="HE312">
        <v>1133</v>
      </c>
    </row>
    <row r="313" spans="195:213" x14ac:dyDescent="0.2">
      <c r="GM313" s="147">
        <v>1499</v>
      </c>
      <c r="GN313" t="s">
        <v>1981</v>
      </c>
      <c r="GO313" s="281">
        <v>898</v>
      </c>
      <c r="HC313" s="147">
        <v>1233</v>
      </c>
      <c r="HD313" t="s">
        <v>1981</v>
      </c>
      <c r="HE313">
        <v>966</v>
      </c>
    </row>
    <row r="314" spans="195:213" x14ac:dyDescent="0.2">
      <c r="GM314" s="147">
        <v>1833</v>
      </c>
      <c r="GN314" t="s">
        <v>1981</v>
      </c>
      <c r="GO314" s="281">
        <v>934</v>
      </c>
      <c r="HC314" s="147">
        <v>1632</v>
      </c>
      <c r="HD314" t="s">
        <v>1981</v>
      </c>
      <c r="HE314">
        <v>4197</v>
      </c>
    </row>
    <row r="315" spans="195:213" x14ac:dyDescent="0.2">
      <c r="GM315" s="147">
        <v>2031</v>
      </c>
      <c r="GN315" t="s">
        <v>1981</v>
      </c>
      <c r="GO315" s="281">
        <v>699</v>
      </c>
      <c r="HC315" s="147">
        <v>1832</v>
      </c>
      <c r="HD315" t="s">
        <v>1981</v>
      </c>
      <c r="HE315">
        <v>1265</v>
      </c>
    </row>
    <row r="316" spans="195:213" x14ac:dyDescent="0.2">
      <c r="GM316" s="147">
        <v>1398</v>
      </c>
      <c r="GN316" t="s">
        <v>1981</v>
      </c>
      <c r="GO316" s="281">
        <v>1431</v>
      </c>
      <c r="HC316" s="147">
        <v>865</v>
      </c>
      <c r="HD316" t="s">
        <v>1981</v>
      </c>
      <c r="HE316">
        <v>1198</v>
      </c>
    </row>
    <row r="317" spans="195:213" x14ac:dyDescent="0.2">
      <c r="GM317" s="147">
        <v>1332</v>
      </c>
      <c r="GN317" t="s">
        <v>1981</v>
      </c>
      <c r="GO317" s="281">
        <v>1301</v>
      </c>
      <c r="HC317" s="147">
        <v>4998</v>
      </c>
      <c r="HD317" t="s">
        <v>1981</v>
      </c>
      <c r="HE317">
        <v>766</v>
      </c>
    </row>
    <row r="318" spans="195:213" x14ac:dyDescent="0.2">
      <c r="GM318" s="147">
        <v>999</v>
      </c>
      <c r="GN318" t="s">
        <v>1981</v>
      </c>
      <c r="GO318" s="281">
        <v>1399</v>
      </c>
      <c r="HC318" s="147">
        <v>1666</v>
      </c>
      <c r="HD318" t="s">
        <v>1981</v>
      </c>
      <c r="HE318">
        <v>1932</v>
      </c>
    </row>
    <row r="319" spans="195:213" x14ac:dyDescent="0.2">
      <c r="GM319" s="147">
        <v>2431</v>
      </c>
      <c r="GN319" t="s">
        <v>1981</v>
      </c>
      <c r="GO319" s="281">
        <v>1567</v>
      </c>
      <c r="HC319" s="147">
        <v>1666</v>
      </c>
      <c r="HD319" t="s">
        <v>1981</v>
      </c>
      <c r="HE319">
        <v>1000</v>
      </c>
    </row>
    <row r="320" spans="195:213" x14ac:dyDescent="0.2">
      <c r="GM320" s="147">
        <v>1532</v>
      </c>
      <c r="GN320" t="s">
        <v>1981</v>
      </c>
      <c r="GO320" s="281">
        <v>1099</v>
      </c>
      <c r="HC320" s="147">
        <v>998</v>
      </c>
      <c r="HD320" t="s">
        <v>1981</v>
      </c>
      <c r="HE320">
        <v>799</v>
      </c>
    </row>
    <row r="321" spans="195:213" x14ac:dyDescent="0.2">
      <c r="GM321" s="147">
        <v>1599</v>
      </c>
      <c r="GN321" t="s">
        <v>1981</v>
      </c>
      <c r="GO321" s="281">
        <v>1167</v>
      </c>
      <c r="HC321" s="147">
        <v>998</v>
      </c>
      <c r="HD321" t="s">
        <v>1981</v>
      </c>
      <c r="HE321">
        <v>1233</v>
      </c>
    </row>
    <row r="322" spans="195:213" x14ac:dyDescent="0.2">
      <c r="GM322" s="147">
        <v>1199</v>
      </c>
      <c r="GN322" t="s">
        <v>1981</v>
      </c>
      <c r="GO322" s="281">
        <v>1000</v>
      </c>
      <c r="HC322" s="147">
        <v>1999</v>
      </c>
      <c r="HD322" t="s">
        <v>1981</v>
      </c>
      <c r="HE322">
        <v>967</v>
      </c>
    </row>
    <row r="323" spans="195:213" x14ac:dyDescent="0.2">
      <c r="GM323" s="147">
        <v>1232</v>
      </c>
      <c r="GN323" t="s">
        <v>1981</v>
      </c>
      <c r="GO323" s="281">
        <v>767</v>
      </c>
      <c r="HC323" s="147">
        <v>1299</v>
      </c>
      <c r="HD323" t="s">
        <v>1981</v>
      </c>
      <c r="HE323">
        <v>866</v>
      </c>
    </row>
    <row r="324" spans="195:213" x14ac:dyDescent="0.2">
      <c r="GM324">
        <v>1432</v>
      </c>
      <c r="GN324" t="s">
        <v>1981</v>
      </c>
      <c r="GO324" s="281">
        <v>732</v>
      </c>
      <c r="HC324">
        <v>1931</v>
      </c>
      <c r="HD324" t="s">
        <v>1981</v>
      </c>
      <c r="HE324">
        <v>4696</v>
      </c>
    </row>
    <row r="325" spans="195:213" x14ac:dyDescent="0.2">
      <c r="GM325" s="147">
        <v>1365</v>
      </c>
      <c r="GN325" t="s">
        <v>1981</v>
      </c>
      <c r="GO325" s="281">
        <v>2131</v>
      </c>
      <c r="HC325" s="147">
        <v>1499</v>
      </c>
      <c r="HD325" t="s">
        <v>1981</v>
      </c>
      <c r="HE325">
        <v>800</v>
      </c>
    </row>
    <row r="326" spans="195:213" x14ac:dyDescent="0.2">
      <c r="GM326" s="147">
        <v>4528</v>
      </c>
      <c r="GN326" t="s">
        <v>1981</v>
      </c>
      <c r="GO326" s="281">
        <v>1367</v>
      </c>
      <c r="HC326" s="147">
        <v>1965</v>
      </c>
      <c r="HD326" t="s">
        <v>1981</v>
      </c>
      <c r="HE326">
        <v>1166</v>
      </c>
    </row>
    <row r="327" spans="195:213" x14ac:dyDescent="0.2">
      <c r="GM327" s="147">
        <v>2964</v>
      </c>
      <c r="GN327" t="s">
        <v>1981</v>
      </c>
      <c r="GO327" s="281">
        <v>1699</v>
      </c>
      <c r="HC327" s="147">
        <v>1499</v>
      </c>
      <c r="HD327" t="s">
        <v>1981</v>
      </c>
      <c r="HE327">
        <v>1033</v>
      </c>
    </row>
    <row r="328" spans="195:213" x14ac:dyDescent="0.2">
      <c r="GM328" s="147">
        <v>1531</v>
      </c>
      <c r="GN328" t="s">
        <v>1981</v>
      </c>
      <c r="GO328" s="281">
        <v>800</v>
      </c>
      <c r="HC328" s="147">
        <v>2298</v>
      </c>
      <c r="HD328" t="s">
        <v>1981</v>
      </c>
      <c r="HE328">
        <v>934</v>
      </c>
    </row>
    <row r="329" spans="195:213" x14ac:dyDescent="0.2">
      <c r="GM329" s="147">
        <v>1232</v>
      </c>
      <c r="GN329" t="s">
        <v>1981</v>
      </c>
      <c r="GO329" s="281">
        <v>3197</v>
      </c>
      <c r="HC329" s="147">
        <v>866</v>
      </c>
      <c r="HD329" t="s">
        <v>1981</v>
      </c>
      <c r="HE329">
        <v>799</v>
      </c>
    </row>
    <row r="330" spans="195:213" x14ac:dyDescent="0.2">
      <c r="GM330" s="147">
        <v>3829</v>
      </c>
      <c r="GN330" t="s">
        <v>1981</v>
      </c>
      <c r="GO330" s="281">
        <v>1066</v>
      </c>
      <c r="HC330" s="147">
        <v>1533</v>
      </c>
      <c r="HD330" t="s">
        <v>1981</v>
      </c>
      <c r="HE330">
        <v>1199</v>
      </c>
    </row>
    <row r="331" spans="195:213" x14ac:dyDescent="0.2">
      <c r="GM331" s="147">
        <v>2363</v>
      </c>
      <c r="GN331" t="s">
        <v>1981</v>
      </c>
      <c r="GO331" s="281">
        <v>967</v>
      </c>
      <c r="HC331" s="147">
        <v>1865</v>
      </c>
      <c r="HD331" t="s">
        <v>1981</v>
      </c>
      <c r="HE331">
        <v>1932</v>
      </c>
    </row>
    <row r="332" spans="195:213" x14ac:dyDescent="0.2">
      <c r="GM332" s="147">
        <v>1499</v>
      </c>
      <c r="GN332" t="s">
        <v>1981</v>
      </c>
      <c r="GO332" s="281">
        <v>1566</v>
      </c>
      <c r="HC332" s="147">
        <v>1266</v>
      </c>
      <c r="HD332" t="s">
        <v>1981</v>
      </c>
      <c r="HE332">
        <v>4463</v>
      </c>
    </row>
    <row r="333" spans="195:213" x14ac:dyDescent="0.2">
      <c r="GM333" s="147">
        <v>2932</v>
      </c>
      <c r="GN333" t="s">
        <v>1981</v>
      </c>
      <c r="GO333" s="281">
        <v>1199</v>
      </c>
      <c r="HC333" s="147">
        <v>2165</v>
      </c>
      <c r="HD333" t="s">
        <v>1981</v>
      </c>
      <c r="HE333">
        <v>1465</v>
      </c>
    </row>
    <row r="334" spans="195:213" x14ac:dyDescent="0.2">
      <c r="GM334" s="147">
        <v>2231</v>
      </c>
      <c r="GN334" t="s">
        <v>1981</v>
      </c>
      <c r="GO334" s="281">
        <v>1765</v>
      </c>
      <c r="HC334" s="147">
        <v>1532</v>
      </c>
      <c r="HD334" t="s">
        <v>1981</v>
      </c>
      <c r="HE334">
        <v>4530</v>
      </c>
    </row>
    <row r="335" spans="195:213" x14ac:dyDescent="0.2">
      <c r="GM335" s="147">
        <v>1299</v>
      </c>
      <c r="GN335" t="s">
        <v>1981</v>
      </c>
      <c r="GO335" s="281">
        <v>1034</v>
      </c>
      <c r="HC335" s="147">
        <v>1599</v>
      </c>
      <c r="HD335" t="s">
        <v>1981</v>
      </c>
      <c r="HE335">
        <v>1864</v>
      </c>
    </row>
    <row r="336" spans="195:213" x14ac:dyDescent="0.2">
      <c r="GM336" s="147">
        <v>965</v>
      </c>
      <c r="GN336" t="s">
        <v>1981</v>
      </c>
      <c r="GO336" s="281">
        <v>2099</v>
      </c>
      <c r="HC336" s="147">
        <v>766</v>
      </c>
      <c r="HD336" t="s">
        <v>1981</v>
      </c>
      <c r="HE336">
        <v>734</v>
      </c>
    </row>
    <row r="337" spans="195:213" x14ac:dyDescent="0.2">
      <c r="GM337" s="147">
        <v>2232</v>
      </c>
      <c r="GN337" t="s">
        <v>1981</v>
      </c>
      <c r="GO337" s="281">
        <v>1200</v>
      </c>
      <c r="HC337" s="147">
        <v>2596</v>
      </c>
      <c r="HD337" t="s">
        <v>1981</v>
      </c>
      <c r="HE337">
        <v>1199</v>
      </c>
    </row>
    <row r="338" spans="195:213" x14ac:dyDescent="0.2">
      <c r="GM338" s="147">
        <v>1299</v>
      </c>
      <c r="GN338" t="s">
        <v>1981</v>
      </c>
      <c r="GO338" s="281">
        <v>1332</v>
      </c>
      <c r="HC338" s="147">
        <v>2964</v>
      </c>
      <c r="HD338" t="s">
        <v>1981</v>
      </c>
      <c r="HE338">
        <v>865</v>
      </c>
    </row>
    <row r="339" spans="195:213" x14ac:dyDescent="0.2">
      <c r="GM339" s="147">
        <v>3463</v>
      </c>
      <c r="GN339" t="s">
        <v>1981</v>
      </c>
      <c r="GO339" s="281">
        <v>2163</v>
      </c>
      <c r="HC339" s="147">
        <v>2166</v>
      </c>
      <c r="HD339" t="s">
        <v>1981</v>
      </c>
      <c r="HE339">
        <v>865</v>
      </c>
    </row>
    <row r="340" spans="195:213" x14ac:dyDescent="0.2">
      <c r="GM340" s="147">
        <v>4996</v>
      </c>
      <c r="GN340" t="s">
        <v>1981</v>
      </c>
      <c r="GO340" s="281">
        <v>1232</v>
      </c>
      <c r="HC340" s="147">
        <v>2332</v>
      </c>
      <c r="HD340" t="s">
        <v>1981</v>
      </c>
      <c r="HE340">
        <v>5029</v>
      </c>
    </row>
    <row r="341" spans="195:213" x14ac:dyDescent="0.2">
      <c r="GM341" s="147">
        <v>3231</v>
      </c>
      <c r="GN341" t="s">
        <v>1981</v>
      </c>
      <c r="GO341" s="281">
        <v>1499</v>
      </c>
      <c r="HC341" s="147">
        <v>1199</v>
      </c>
      <c r="HD341" t="s">
        <v>1981</v>
      </c>
      <c r="HE341">
        <v>1233</v>
      </c>
    </row>
    <row r="342" spans="195:213" x14ac:dyDescent="0.2">
      <c r="GM342" s="147">
        <v>1166</v>
      </c>
      <c r="GN342" t="s">
        <v>1981</v>
      </c>
      <c r="GO342" s="281">
        <v>1833</v>
      </c>
      <c r="HC342" s="147">
        <v>1465</v>
      </c>
      <c r="HD342" t="s">
        <v>1981</v>
      </c>
      <c r="HE342">
        <v>1632</v>
      </c>
    </row>
    <row r="343" spans="195:213" x14ac:dyDescent="0.2">
      <c r="GM343" s="147">
        <v>1599</v>
      </c>
      <c r="GN343" t="s">
        <v>1981</v>
      </c>
      <c r="GO343" s="281">
        <v>2031</v>
      </c>
      <c r="HC343" s="147">
        <v>2097</v>
      </c>
      <c r="HD343" t="s">
        <v>1981</v>
      </c>
      <c r="HE343">
        <v>1832</v>
      </c>
    </row>
    <row r="344" spans="195:213" x14ac:dyDescent="0.2">
      <c r="GM344">
        <v>1866</v>
      </c>
      <c r="GN344" t="s">
        <v>1981</v>
      </c>
      <c r="GO344" s="281">
        <v>1398</v>
      </c>
      <c r="HC344">
        <v>1333</v>
      </c>
      <c r="HD344" t="s">
        <v>1981</v>
      </c>
      <c r="HE344">
        <v>865</v>
      </c>
    </row>
    <row r="345" spans="195:213" x14ac:dyDescent="0.2">
      <c r="GM345" s="147">
        <v>4496</v>
      </c>
      <c r="GN345" t="s">
        <v>1981</v>
      </c>
      <c r="GO345" s="281">
        <v>1332</v>
      </c>
      <c r="HC345" s="147">
        <v>1664</v>
      </c>
      <c r="HD345" t="s">
        <v>1981</v>
      </c>
      <c r="HE345">
        <v>4998</v>
      </c>
    </row>
    <row r="346" spans="195:213" x14ac:dyDescent="0.2">
      <c r="GM346" s="147">
        <v>2465</v>
      </c>
      <c r="GN346" t="s">
        <v>1981</v>
      </c>
      <c r="GO346" s="281">
        <v>999</v>
      </c>
      <c r="HC346" s="147">
        <v>1532</v>
      </c>
      <c r="HD346" t="s">
        <v>1981</v>
      </c>
      <c r="HE346">
        <v>1666</v>
      </c>
    </row>
    <row r="347" spans="195:213" x14ac:dyDescent="0.2">
      <c r="GM347" s="147">
        <v>1032</v>
      </c>
      <c r="GN347" t="s">
        <v>1981</v>
      </c>
      <c r="GO347" s="281">
        <v>2431</v>
      </c>
      <c r="HC347" s="147">
        <v>1465</v>
      </c>
      <c r="HD347" t="s">
        <v>1981</v>
      </c>
      <c r="HE347">
        <v>1666</v>
      </c>
    </row>
    <row r="348" spans="195:213" x14ac:dyDescent="0.2">
      <c r="GM348" s="147">
        <v>3831</v>
      </c>
      <c r="GN348" t="s">
        <v>1981</v>
      </c>
      <c r="GO348" s="281">
        <v>1532</v>
      </c>
      <c r="HC348" s="147">
        <v>1066</v>
      </c>
      <c r="HD348" t="s">
        <v>1981</v>
      </c>
      <c r="HE348">
        <v>998</v>
      </c>
    </row>
    <row r="349" spans="195:213" x14ac:dyDescent="0.2">
      <c r="GM349" s="147">
        <v>799</v>
      </c>
      <c r="GN349" t="s">
        <v>1981</v>
      </c>
      <c r="GO349" s="281">
        <v>1599</v>
      </c>
      <c r="HC349" s="147">
        <v>1232</v>
      </c>
      <c r="HD349" t="s">
        <v>1981</v>
      </c>
      <c r="HE349">
        <v>998</v>
      </c>
    </row>
    <row r="350" spans="195:213" x14ac:dyDescent="0.2">
      <c r="GM350" s="147">
        <v>4163</v>
      </c>
      <c r="GN350" t="s">
        <v>1981</v>
      </c>
      <c r="GO350" s="281">
        <v>1199</v>
      </c>
      <c r="HC350" s="147">
        <v>2098</v>
      </c>
      <c r="HD350" t="s">
        <v>1981</v>
      </c>
      <c r="HE350">
        <v>1999</v>
      </c>
    </row>
    <row r="351" spans="195:213" x14ac:dyDescent="0.2">
      <c r="GM351" s="147">
        <v>2799</v>
      </c>
      <c r="GN351" t="s">
        <v>1981</v>
      </c>
      <c r="GO351" s="281">
        <v>1232</v>
      </c>
      <c r="HC351" s="147">
        <v>2931</v>
      </c>
      <c r="HD351" t="s">
        <v>1981</v>
      </c>
      <c r="HE351">
        <v>1299</v>
      </c>
    </row>
    <row r="352" spans="195:213" x14ac:dyDescent="0.2">
      <c r="GM352" s="147">
        <v>2932</v>
      </c>
      <c r="GN352" t="s">
        <v>1981</v>
      </c>
      <c r="GO352" s="281">
        <v>1432</v>
      </c>
      <c r="HC352" s="147">
        <v>1332</v>
      </c>
      <c r="HD352" t="s">
        <v>1981</v>
      </c>
      <c r="HE352">
        <v>1931</v>
      </c>
    </row>
    <row r="353" spans="195:213" x14ac:dyDescent="0.2">
      <c r="GM353" s="147">
        <v>1333</v>
      </c>
      <c r="GN353" t="s">
        <v>1981</v>
      </c>
      <c r="GO353" s="281">
        <v>1365</v>
      </c>
      <c r="HC353" s="147">
        <v>1433</v>
      </c>
      <c r="HD353" t="s">
        <v>1981</v>
      </c>
      <c r="HE353">
        <v>1499</v>
      </c>
    </row>
    <row r="354" spans="195:213" x14ac:dyDescent="0.2">
      <c r="GM354" s="147">
        <v>1798</v>
      </c>
      <c r="GN354" t="s">
        <v>1981</v>
      </c>
      <c r="GO354" s="281">
        <v>4528</v>
      </c>
      <c r="HC354" s="147">
        <v>2832</v>
      </c>
      <c r="HD354" t="s">
        <v>1981</v>
      </c>
      <c r="HE354">
        <v>1965</v>
      </c>
    </row>
    <row r="355" spans="195:213" x14ac:dyDescent="0.2">
      <c r="GM355" s="147">
        <v>1630</v>
      </c>
      <c r="GN355" t="s">
        <v>1981</v>
      </c>
      <c r="GO355" s="281">
        <v>2964</v>
      </c>
      <c r="HC355" s="147">
        <v>1099</v>
      </c>
      <c r="HD355" t="s">
        <v>1981</v>
      </c>
      <c r="HE355">
        <v>1499</v>
      </c>
    </row>
    <row r="356" spans="195:213" x14ac:dyDescent="0.2">
      <c r="GM356" s="147">
        <v>1333</v>
      </c>
      <c r="GN356" t="s">
        <v>1981</v>
      </c>
      <c r="GO356" s="281">
        <v>1531</v>
      </c>
      <c r="HC356" s="147">
        <v>2098</v>
      </c>
      <c r="HD356" t="s">
        <v>1981</v>
      </c>
      <c r="HE356">
        <v>2298</v>
      </c>
    </row>
    <row r="357" spans="195:213" x14ac:dyDescent="0.2">
      <c r="GM357" s="147">
        <v>2198</v>
      </c>
      <c r="GN357" t="s">
        <v>1981</v>
      </c>
      <c r="GO357" s="281">
        <v>1232</v>
      </c>
      <c r="HC357" s="147">
        <v>2231</v>
      </c>
      <c r="HD357" t="s">
        <v>1981</v>
      </c>
      <c r="HE357">
        <v>866</v>
      </c>
    </row>
    <row r="358" spans="195:213" x14ac:dyDescent="0.2">
      <c r="GM358" s="147">
        <v>1697</v>
      </c>
      <c r="GN358" t="s">
        <v>1981</v>
      </c>
      <c r="GO358" s="281">
        <v>3829</v>
      </c>
      <c r="HC358" s="147">
        <v>865</v>
      </c>
      <c r="HD358" t="s">
        <v>1981</v>
      </c>
      <c r="HE358">
        <v>1533</v>
      </c>
    </row>
    <row r="359" spans="195:213" x14ac:dyDescent="0.2">
      <c r="GM359" s="147">
        <v>3130</v>
      </c>
      <c r="GN359" t="s">
        <v>1981</v>
      </c>
      <c r="GO359" s="281">
        <v>2363</v>
      </c>
      <c r="HC359" s="147">
        <v>1798</v>
      </c>
      <c r="HD359" t="s">
        <v>1981</v>
      </c>
      <c r="HE359">
        <v>1865</v>
      </c>
    </row>
    <row r="360" spans="195:213" x14ac:dyDescent="0.2">
      <c r="GM360" s="147">
        <v>1066</v>
      </c>
      <c r="GN360" t="s">
        <v>1981</v>
      </c>
      <c r="GO360" s="281">
        <v>1499</v>
      </c>
      <c r="HC360" s="147">
        <v>2165</v>
      </c>
      <c r="HD360" t="s">
        <v>1981</v>
      </c>
      <c r="HE360">
        <v>1266</v>
      </c>
    </row>
    <row r="361" spans="195:213" x14ac:dyDescent="0.2">
      <c r="GM361" s="147">
        <v>2132</v>
      </c>
      <c r="GN361" t="s">
        <v>1981</v>
      </c>
      <c r="GO361" s="281">
        <v>2932</v>
      </c>
      <c r="HC361" s="147">
        <v>1232</v>
      </c>
      <c r="HD361" t="s">
        <v>1981</v>
      </c>
      <c r="HE361">
        <v>2165</v>
      </c>
    </row>
    <row r="362" spans="195:213" x14ac:dyDescent="0.2">
      <c r="GM362" s="147">
        <v>1365</v>
      </c>
      <c r="GN362" t="s">
        <v>1981</v>
      </c>
      <c r="GO362" s="281">
        <v>2231</v>
      </c>
      <c r="HC362" s="147">
        <v>2099</v>
      </c>
      <c r="HD362" t="s">
        <v>1981</v>
      </c>
      <c r="HE362">
        <v>1532</v>
      </c>
    </row>
    <row r="363" spans="195:213" x14ac:dyDescent="0.2">
      <c r="GM363" s="147">
        <v>1165</v>
      </c>
      <c r="GN363" t="s">
        <v>1981</v>
      </c>
      <c r="GO363" s="281">
        <v>1299</v>
      </c>
      <c r="HC363" s="147">
        <v>1199</v>
      </c>
      <c r="HD363" t="s">
        <v>1981</v>
      </c>
      <c r="HE363">
        <v>1599</v>
      </c>
    </row>
    <row r="364" spans="195:213" x14ac:dyDescent="0.2">
      <c r="GM364">
        <v>1666</v>
      </c>
      <c r="GN364" t="s">
        <v>1981</v>
      </c>
      <c r="GO364" s="281">
        <v>965</v>
      </c>
      <c r="HC364">
        <v>3797</v>
      </c>
      <c r="HD364" t="s">
        <v>1981</v>
      </c>
      <c r="HE364">
        <v>766</v>
      </c>
    </row>
    <row r="365" spans="195:213" x14ac:dyDescent="0.2">
      <c r="GM365" s="147">
        <v>1532</v>
      </c>
      <c r="GN365" t="s">
        <v>1981</v>
      </c>
      <c r="GO365" s="281">
        <v>2232</v>
      </c>
      <c r="HC365" s="147">
        <v>2464</v>
      </c>
      <c r="HD365" t="s">
        <v>1981</v>
      </c>
      <c r="HE365">
        <v>2596</v>
      </c>
    </row>
    <row r="366" spans="195:213" x14ac:dyDescent="0.2">
      <c r="GM366" s="147">
        <v>1966</v>
      </c>
      <c r="GN366" t="s">
        <v>1981</v>
      </c>
      <c r="GO366" s="281">
        <v>1299</v>
      </c>
      <c r="HC366" s="147">
        <v>2431</v>
      </c>
      <c r="HD366" t="s">
        <v>1981</v>
      </c>
      <c r="HE366">
        <v>2964</v>
      </c>
    </row>
    <row r="367" spans="195:213" x14ac:dyDescent="0.2">
      <c r="GM367" s="147">
        <v>1799</v>
      </c>
      <c r="GN367" t="s">
        <v>1981</v>
      </c>
      <c r="GO367" s="281">
        <v>3463</v>
      </c>
      <c r="HC367" s="147">
        <v>1265</v>
      </c>
      <c r="HD367" t="s">
        <v>1981</v>
      </c>
      <c r="HE367">
        <v>2166</v>
      </c>
    </row>
    <row r="368" spans="195:213" x14ac:dyDescent="0.2">
      <c r="GM368" s="147">
        <v>2965</v>
      </c>
      <c r="GN368" t="s">
        <v>1981</v>
      </c>
      <c r="GO368" s="281">
        <v>4996</v>
      </c>
      <c r="HC368" s="147">
        <v>1466</v>
      </c>
      <c r="HD368" t="s">
        <v>1981</v>
      </c>
      <c r="HE368">
        <v>2332</v>
      </c>
    </row>
    <row r="369" spans="195:213" x14ac:dyDescent="0.2">
      <c r="GM369" s="147">
        <v>899</v>
      </c>
      <c r="GN369" t="s">
        <v>1981</v>
      </c>
      <c r="GO369" s="281">
        <v>3231</v>
      </c>
      <c r="HC369" s="147">
        <v>898</v>
      </c>
      <c r="HD369" t="s">
        <v>1981</v>
      </c>
      <c r="HE369">
        <v>1199</v>
      </c>
    </row>
    <row r="370" spans="195:213" x14ac:dyDescent="0.2">
      <c r="GM370" s="147">
        <v>1465</v>
      </c>
      <c r="GN370" t="s">
        <v>1981</v>
      </c>
      <c r="GO370" s="281">
        <v>1166</v>
      </c>
      <c r="HC370" s="147">
        <v>1066</v>
      </c>
      <c r="HD370" t="s">
        <v>1981</v>
      </c>
      <c r="HE370">
        <v>1465</v>
      </c>
    </row>
    <row r="371" spans="195:213" x14ac:dyDescent="0.2">
      <c r="GM371" s="147">
        <v>2398</v>
      </c>
      <c r="GN371" t="s">
        <v>1981</v>
      </c>
      <c r="GO371" s="281">
        <v>1599</v>
      </c>
      <c r="HC371" s="147">
        <v>1099</v>
      </c>
      <c r="HD371" t="s">
        <v>1981</v>
      </c>
      <c r="HE371">
        <v>2097</v>
      </c>
    </row>
    <row r="372" spans="195:213" x14ac:dyDescent="0.2">
      <c r="GM372" s="147">
        <v>1298</v>
      </c>
      <c r="GN372" t="s">
        <v>1981</v>
      </c>
      <c r="GO372" s="281">
        <v>1866</v>
      </c>
      <c r="HC372" s="147">
        <v>2132</v>
      </c>
      <c r="HD372" t="s">
        <v>1981</v>
      </c>
      <c r="HE372">
        <v>1333</v>
      </c>
    </row>
    <row r="373" spans="195:213" x14ac:dyDescent="0.2">
      <c r="GM373" s="147">
        <v>1532</v>
      </c>
      <c r="GN373" t="s">
        <v>1981</v>
      </c>
      <c r="GO373" s="281">
        <v>4496</v>
      </c>
      <c r="HC373" s="147">
        <v>1332</v>
      </c>
      <c r="HD373" t="s">
        <v>1981</v>
      </c>
      <c r="HE373">
        <v>1664</v>
      </c>
    </row>
    <row r="374" spans="195:213" x14ac:dyDescent="0.2">
      <c r="GM374" s="147">
        <v>1499</v>
      </c>
      <c r="GN374" t="s">
        <v>1981</v>
      </c>
      <c r="GO374" s="281">
        <v>2465</v>
      </c>
      <c r="HC374" s="147">
        <v>1333</v>
      </c>
      <c r="HD374" t="s">
        <v>1981</v>
      </c>
      <c r="HE374">
        <v>1532</v>
      </c>
    </row>
    <row r="375" spans="195:213" x14ac:dyDescent="0.2">
      <c r="GM375" s="147">
        <v>1132</v>
      </c>
      <c r="GN375" t="s">
        <v>1981</v>
      </c>
      <c r="GO375" s="281">
        <v>1032</v>
      </c>
      <c r="HC375" s="147">
        <v>1532</v>
      </c>
      <c r="HD375" t="s">
        <v>1981</v>
      </c>
      <c r="HE375">
        <v>1465</v>
      </c>
    </row>
    <row r="376" spans="195:213" x14ac:dyDescent="0.2">
      <c r="GM376" s="147">
        <v>2032</v>
      </c>
      <c r="GN376" t="s">
        <v>1981</v>
      </c>
      <c r="GO376" s="281">
        <v>3831</v>
      </c>
      <c r="HC376" s="147">
        <v>3565</v>
      </c>
      <c r="HD376" t="s">
        <v>1981</v>
      </c>
      <c r="HE376">
        <v>1066</v>
      </c>
    </row>
    <row r="377" spans="195:213" x14ac:dyDescent="0.2">
      <c r="GM377" s="147">
        <v>1366</v>
      </c>
      <c r="GN377" t="s">
        <v>1981</v>
      </c>
      <c r="GO377" s="281">
        <v>799</v>
      </c>
      <c r="HC377" s="147">
        <v>1399</v>
      </c>
      <c r="HD377" t="s">
        <v>1981</v>
      </c>
      <c r="HE377">
        <v>1232</v>
      </c>
    </row>
    <row r="378" spans="195:213" x14ac:dyDescent="0.2">
      <c r="GM378" s="147">
        <v>1298</v>
      </c>
      <c r="GN378" t="s">
        <v>1981</v>
      </c>
      <c r="GO378" s="281">
        <v>4163</v>
      </c>
      <c r="HC378" s="147">
        <v>967</v>
      </c>
      <c r="HD378" t="s">
        <v>1981</v>
      </c>
      <c r="HE378">
        <v>2098</v>
      </c>
    </row>
    <row r="379" spans="195:213" x14ac:dyDescent="0.2">
      <c r="GM379" s="147">
        <v>2131</v>
      </c>
      <c r="GN379" t="s">
        <v>1981</v>
      </c>
      <c r="GO379" s="281">
        <v>2799</v>
      </c>
      <c r="HC379" s="147">
        <v>1632</v>
      </c>
      <c r="HD379" t="s">
        <v>1981</v>
      </c>
      <c r="HE379">
        <v>2931</v>
      </c>
    </row>
    <row r="380" spans="195:213" x14ac:dyDescent="0.2">
      <c r="GM380" s="147">
        <v>1232</v>
      </c>
      <c r="GN380" t="s">
        <v>1981</v>
      </c>
      <c r="GO380" s="281">
        <v>2932</v>
      </c>
      <c r="HC380" s="147">
        <v>1264</v>
      </c>
      <c r="HD380" t="s">
        <v>1981</v>
      </c>
      <c r="HE380">
        <v>1332</v>
      </c>
    </row>
    <row r="381" spans="195:213" x14ac:dyDescent="0.2">
      <c r="GM381" s="147">
        <v>1864</v>
      </c>
      <c r="GN381" t="s">
        <v>1981</v>
      </c>
      <c r="GO381" s="281">
        <v>1333</v>
      </c>
      <c r="HC381" s="147">
        <v>1134</v>
      </c>
      <c r="HD381" t="s">
        <v>1981</v>
      </c>
      <c r="HE381">
        <v>1433</v>
      </c>
    </row>
    <row r="382" spans="195:213" x14ac:dyDescent="0.2">
      <c r="GM382" s="147">
        <v>1265</v>
      </c>
      <c r="GN382" t="s">
        <v>1981</v>
      </c>
      <c r="GO382" s="281">
        <v>1798</v>
      </c>
      <c r="HC382" s="147">
        <v>966</v>
      </c>
      <c r="HD382" t="s">
        <v>1981</v>
      </c>
      <c r="HE382">
        <v>2832</v>
      </c>
    </row>
    <row r="383" spans="195:213" x14ac:dyDescent="0.2">
      <c r="GM383" s="147">
        <v>1397</v>
      </c>
      <c r="GN383" t="s">
        <v>1981</v>
      </c>
      <c r="GO383" s="281">
        <v>1630</v>
      </c>
      <c r="HC383" s="147">
        <v>2265</v>
      </c>
      <c r="HD383" t="s">
        <v>1981</v>
      </c>
      <c r="HE383">
        <v>1099</v>
      </c>
    </row>
    <row r="384" spans="195:213" x14ac:dyDescent="0.2">
      <c r="GM384">
        <v>2964</v>
      </c>
      <c r="GN384" t="s">
        <v>1981</v>
      </c>
      <c r="GO384" s="281">
        <v>1333</v>
      </c>
      <c r="HC384">
        <v>3763</v>
      </c>
      <c r="HD384" t="s">
        <v>1981</v>
      </c>
      <c r="HE384">
        <v>2098</v>
      </c>
    </row>
    <row r="385" spans="195:213" x14ac:dyDescent="0.2">
      <c r="GM385" s="147">
        <v>2164</v>
      </c>
      <c r="GN385" t="s">
        <v>1981</v>
      </c>
      <c r="GO385" s="281">
        <v>2198</v>
      </c>
      <c r="HC385" s="147">
        <v>3597</v>
      </c>
      <c r="HD385" t="s">
        <v>1981</v>
      </c>
      <c r="HE385">
        <v>2231</v>
      </c>
    </row>
    <row r="386" spans="195:213" x14ac:dyDescent="0.2">
      <c r="GM386" s="147">
        <v>4564</v>
      </c>
      <c r="GN386" t="s">
        <v>1981</v>
      </c>
      <c r="GO386" s="281">
        <v>1697</v>
      </c>
      <c r="HC386" s="147">
        <v>2032</v>
      </c>
      <c r="HD386" t="s">
        <v>1981</v>
      </c>
      <c r="HE386">
        <v>865</v>
      </c>
    </row>
    <row r="387" spans="195:213" x14ac:dyDescent="0.2">
      <c r="GM387" s="147">
        <v>2598</v>
      </c>
      <c r="GN387" t="s">
        <v>1981</v>
      </c>
      <c r="GO387" s="281">
        <v>3130</v>
      </c>
      <c r="HC387" s="147">
        <v>2931</v>
      </c>
      <c r="HD387" t="s">
        <v>1981</v>
      </c>
      <c r="HE387">
        <v>1798</v>
      </c>
    </row>
    <row r="388" spans="195:213" x14ac:dyDescent="0.2">
      <c r="GM388" s="147">
        <v>1931</v>
      </c>
      <c r="GN388" t="s">
        <v>1981</v>
      </c>
      <c r="GO388" s="281">
        <v>1066</v>
      </c>
      <c r="HC388" s="147">
        <v>1331</v>
      </c>
      <c r="HD388" t="s">
        <v>1981</v>
      </c>
      <c r="HE388">
        <v>2165</v>
      </c>
    </row>
    <row r="389" spans="195:213" x14ac:dyDescent="0.2">
      <c r="GM389" s="147">
        <v>4397</v>
      </c>
      <c r="GN389" t="s">
        <v>1981</v>
      </c>
      <c r="GO389" s="281">
        <v>2132</v>
      </c>
      <c r="HC389" s="147">
        <v>1301</v>
      </c>
      <c r="HD389" t="s">
        <v>1981</v>
      </c>
      <c r="HE389">
        <v>1232</v>
      </c>
    </row>
    <row r="390" spans="195:213" x14ac:dyDescent="0.2">
      <c r="GM390" s="147">
        <v>1565</v>
      </c>
      <c r="GN390" t="s">
        <v>1981</v>
      </c>
      <c r="GO390" s="281">
        <v>1365</v>
      </c>
      <c r="HC390" s="147">
        <v>2099</v>
      </c>
      <c r="HD390" t="s">
        <v>1981</v>
      </c>
      <c r="HE390">
        <v>2099</v>
      </c>
    </row>
    <row r="391" spans="195:213" x14ac:dyDescent="0.2">
      <c r="GM391" s="147">
        <v>3364</v>
      </c>
      <c r="GN391" t="s">
        <v>1981</v>
      </c>
      <c r="GO391" s="281">
        <v>1165</v>
      </c>
      <c r="HC391" s="147">
        <v>2032</v>
      </c>
      <c r="HD391" t="s">
        <v>1981</v>
      </c>
      <c r="HE391">
        <v>1199</v>
      </c>
    </row>
    <row r="392" spans="195:213" x14ac:dyDescent="0.2">
      <c r="GM392" s="147">
        <v>2698</v>
      </c>
      <c r="GN392" t="s">
        <v>1981</v>
      </c>
      <c r="GO392" s="281">
        <v>1666</v>
      </c>
      <c r="HC392" s="147">
        <v>1199</v>
      </c>
      <c r="HD392" t="s">
        <v>1981</v>
      </c>
      <c r="HE392">
        <v>3797</v>
      </c>
    </row>
    <row r="393" spans="195:213" x14ac:dyDescent="0.2">
      <c r="GM393" s="147">
        <v>2431</v>
      </c>
      <c r="GN393" t="s">
        <v>1981</v>
      </c>
      <c r="GO393" s="281">
        <v>1532</v>
      </c>
      <c r="HC393" s="147">
        <v>1533</v>
      </c>
      <c r="HD393" t="s">
        <v>1981</v>
      </c>
      <c r="HE393">
        <v>2464</v>
      </c>
    </row>
    <row r="394" spans="195:213" x14ac:dyDescent="0.2">
      <c r="GM394" s="147">
        <v>2930</v>
      </c>
      <c r="GN394" t="s">
        <v>1981</v>
      </c>
      <c r="GO394" s="281">
        <v>1966</v>
      </c>
      <c r="HC394" s="147">
        <v>1299</v>
      </c>
      <c r="HD394" t="s">
        <v>1981</v>
      </c>
      <c r="HE394">
        <v>2431</v>
      </c>
    </row>
    <row r="395" spans="195:213" x14ac:dyDescent="0.2">
      <c r="GM395" s="147">
        <v>2066</v>
      </c>
      <c r="GN395" t="s">
        <v>1981</v>
      </c>
      <c r="GO395" s="281">
        <v>1799</v>
      </c>
      <c r="HC395" s="147">
        <v>1432</v>
      </c>
      <c r="HD395" t="s">
        <v>1981</v>
      </c>
      <c r="HE395">
        <v>1265</v>
      </c>
    </row>
    <row r="396" spans="195:213" x14ac:dyDescent="0.2">
      <c r="GM396" s="147">
        <v>3797</v>
      </c>
      <c r="GN396" t="s">
        <v>1981</v>
      </c>
      <c r="GO396" s="281">
        <v>2965</v>
      </c>
      <c r="HC396" s="147">
        <v>833</v>
      </c>
      <c r="HD396" t="s">
        <v>1981</v>
      </c>
      <c r="HE396">
        <v>1466</v>
      </c>
    </row>
    <row r="397" spans="195:213" x14ac:dyDescent="0.2">
      <c r="GM397" s="147">
        <v>4996</v>
      </c>
      <c r="GN397" t="s">
        <v>1981</v>
      </c>
      <c r="GO397" s="281">
        <v>899</v>
      </c>
      <c r="HC397" s="147">
        <v>2430</v>
      </c>
      <c r="HD397" t="s">
        <v>1981</v>
      </c>
      <c r="HE397">
        <v>898</v>
      </c>
    </row>
    <row r="398" spans="195:213" x14ac:dyDescent="0.2">
      <c r="GM398" s="147">
        <v>1199</v>
      </c>
      <c r="GN398" t="s">
        <v>1981</v>
      </c>
      <c r="GO398" s="281">
        <v>1465</v>
      </c>
      <c r="HC398" s="147">
        <v>2231</v>
      </c>
      <c r="HD398" t="s">
        <v>1981</v>
      </c>
      <c r="HE398">
        <v>1066</v>
      </c>
    </row>
    <row r="399" spans="195:213" x14ac:dyDescent="0.2">
      <c r="GM399" s="147">
        <v>3298</v>
      </c>
      <c r="GN399" t="s">
        <v>1981</v>
      </c>
      <c r="GO399" s="281">
        <v>2398</v>
      </c>
      <c r="HC399" s="147">
        <v>1632</v>
      </c>
      <c r="HD399" t="s">
        <v>1981</v>
      </c>
      <c r="HE399">
        <v>1099</v>
      </c>
    </row>
    <row r="400" spans="195:213" x14ac:dyDescent="0.2">
      <c r="GM400" s="147">
        <v>1464</v>
      </c>
      <c r="GN400" t="s">
        <v>1981</v>
      </c>
      <c r="GO400" s="281">
        <v>1298</v>
      </c>
      <c r="HC400" s="147">
        <v>1100</v>
      </c>
      <c r="HD400" t="s">
        <v>1981</v>
      </c>
      <c r="HE400">
        <v>2132</v>
      </c>
    </row>
    <row r="401" spans="195:213" x14ac:dyDescent="0.2">
      <c r="GM401" s="147">
        <v>2466</v>
      </c>
      <c r="GN401" t="s">
        <v>1981</v>
      </c>
      <c r="GO401" s="281">
        <v>1532</v>
      </c>
      <c r="HC401" s="147">
        <v>931</v>
      </c>
      <c r="HD401" t="s">
        <v>1981</v>
      </c>
      <c r="HE401">
        <v>1332</v>
      </c>
    </row>
    <row r="402" spans="195:213" x14ac:dyDescent="0.2">
      <c r="GM402" s="147">
        <v>1599</v>
      </c>
      <c r="GN402" t="s">
        <v>1981</v>
      </c>
      <c r="GO402" s="281">
        <v>1499</v>
      </c>
      <c r="HC402" s="147">
        <v>1965</v>
      </c>
      <c r="HD402" t="s">
        <v>1981</v>
      </c>
      <c r="HE402">
        <v>1333</v>
      </c>
    </row>
    <row r="403" spans="195:213" x14ac:dyDescent="0.2">
      <c r="GM403" s="147">
        <v>2065</v>
      </c>
      <c r="GN403" t="s">
        <v>1981</v>
      </c>
      <c r="GO403" s="281">
        <v>1132</v>
      </c>
      <c r="HC403" s="147">
        <v>1100</v>
      </c>
      <c r="HD403" t="s">
        <v>1981</v>
      </c>
      <c r="HE403">
        <v>1532</v>
      </c>
    </row>
    <row r="404" spans="195:213" x14ac:dyDescent="0.2">
      <c r="GM404">
        <v>2898</v>
      </c>
      <c r="GN404" t="s">
        <v>1981</v>
      </c>
      <c r="GO404" s="281">
        <v>2032</v>
      </c>
      <c r="HC404">
        <v>2564</v>
      </c>
      <c r="HD404" t="s">
        <v>1981</v>
      </c>
      <c r="HE404">
        <v>3565</v>
      </c>
    </row>
    <row r="405" spans="195:213" x14ac:dyDescent="0.2">
      <c r="GM405" s="147">
        <v>2730</v>
      </c>
      <c r="GN405" t="s">
        <v>1981</v>
      </c>
      <c r="GO405" s="281">
        <v>1366</v>
      </c>
      <c r="HC405" s="147">
        <v>3231</v>
      </c>
      <c r="HD405" t="s">
        <v>1981</v>
      </c>
      <c r="HE405">
        <v>1399</v>
      </c>
    </row>
    <row r="406" spans="195:213" x14ac:dyDescent="0.2">
      <c r="GM406" s="147">
        <v>2632</v>
      </c>
      <c r="GN406" t="s">
        <v>1981</v>
      </c>
      <c r="GO406" s="281">
        <v>1298</v>
      </c>
      <c r="HC406" s="147">
        <v>2598</v>
      </c>
      <c r="HD406" t="s">
        <v>1981</v>
      </c>
      <c r="HE406">
        <v>967</v>
      </c>
    </row>
    <row r="407" spans="195:213" x14ac:dyDescent="0.2">
      <c r="GM407" s="147">
        <v>1999</v>
      </c>
      <c r="GN407" t="s">
        <v>1981</v>
      </c>
      <c r="GO407" s="281">
        <v>2131</v>
      </c>
      <c r="HC407" s="147">
        <v>1832</v>
      </c>
      <c r="HD407" t="s">
        <v>1981</v>
      </c>
      <c r="HE407">
        <v>1632</v>
      </c>
    </row>
    <row r="408" spans="195:213" x14ac:dyDescent="0.2">
      <c r="GM408" s="147">
        <v>2066</v>
      </c>
      <c r="GN408" t="s">
        <v>1981</v>
      </c>
      <c r="GO408" s="281">
        <v>1232</v>
      </c>
      <c r="HC408" s="147">
        <v>2097</v>
      </c>
      <c r="HD408" t="s">
        <v>1981</v>
      </c>
      <c r="HE408">
        <v>1264</v>
      </c>
    </row>
    <row r="409" spans="195:213" x14ac:dyDescent="0.2">
      <c r="GM409" s="147">
        <v>2398</v>
      </c>
      <c r="GN409" t="s">
        <v>1981</v>
      </c>
      <c r="GO409" s="281">
        <v>1864</v>
      </c>
      <c r="HC409" s="147">
        <v>4562</v>
      </c>
      <c r="HD409" t="s">
        <v>1981</v>
      </c>
      <c r="HE409">
        <v>1134</v>
      </c>
    </row>
    <row r="410" spans="195:213" x14ac:dyDescent="0.2">
      <c r="GM410" s="147">
        <v>3964</v>
      </c>
      <c r="GN410" t="s">
        <v>1981</v>
      </c>
      <c r="GO410" s="281">
        <v>1265</v>
      </c>
      <c r="HC410" s="147">
        <v>2631</v>
      </c>
      <c r="HD410" t="s">
        <v>1981</v>
      </c>
      <c r="HE410">
        <v>966</v>
      </c>
    </row>
    <row r="411" spans="195:213" x14ac:dyDescent="0.2">
      <c r="GM411" s="147">
        <v>2931</v>
      </c>
      <c r="GN411" t="s">
        <v>1981</v>
      </c>
      <c r="GO411" s="281">
        <v>1397</v>
      </c>
      <c r="HC411" s="147">
        <v>1600</v>
      </c>
      <c r="HD411" t="s">
        <v>1981</v>
      </c>
      <c r="HE411">
        <v>2265</v>
      </c>
    </row>
    <row r="412" spans="195:213" x14ac:dyDescent="0.2">
      <c r="GM412" s="147">
        <v>3330</v>
      </c>
      <c r="GN412" t="s">
        <v>1981</v>
      </c>
      <c r="GO412" s="281">
        <v>2964</v>
      </c>
      <c r="HC412" s="147">
        <v>1531</v>
      </c>
      <c r="HD412" t="s">
        <v>1981</v>
      </c>
      <c r="HE412">
        <v>3763</v>
      </c>
    </row>
    <row r="413" spans="195:213" x14ac:dyDescent="0.2">
      <c r="GM413" s="147">
        <v>2332</v>
      </c>
      <c r="GN413" t="s">
        <v>1981</v>
      </c>
      <c r="GO413" s="281">
        <v>2164</v>
      </c>
      <c r="HC413" s="147">
        <v>1598</v>
      </c>
      <c r="HD413" t="s">
        <v>1981</v>
      </c>
      <c r="HE413">
        <v>3597</v>
      </c>
    </row>
    <row r="414" spans="195:213" x14ac:dyDescent="0.2">
      <c r="GM414" s="147">
        <v>2032</v>
      </c>
      <c r="GN414" t="s">
        <v>1981</v>
      </c>
      <c r="GO414" s="281">
        <v>4564</v>
      </c>
      <c r="HC414" s="147">
        <v>2997</v>
      </c>
      <c r="HD414" t="s">
        <v>1981</v>
      </c>
      <c r="HE414">
        <v>2032</v>
      </c>
    </row>
    <row r="415" spans="195:213" x14ac:dyDescent="0.2">
      <c r="GM415" s="147">
        <v>3166</v>
      </c>
      <c r="GN415" t="s">
        <v>1981</v>
      </c>
      <c r="GO415" s="281">
        <v>2598</v>
      </c>
      <c r="HC415" s="147">
        <v>2997</v>
      </c>
      <c r="HD415" t="s">
        <v>1981</v>
      </c>
      <c r="HE415">
        <v>2931</v>
      </c>
    </row>
    <row r="416" spans="195:213" x14ac:dyDescent="0.2">
      <c r="GM416" s="147">
        <v>3098</v>
      </c>
      <c r="GN416" t="s">
        <v>1981</v>
      </c>
      <c r="GO416" s="281">
        <v>1931</v>
      </c>
      <c r="HC416" s="147">
        <v>3331</v>
      </c>
      <c r="HD416" t="s">
        <v>1981</v>
      </c>
      <c r="HE416">
        <v>1331</v>
      </c>
    </row>
    <row r="417" spans="195:213" x14ac:dyDescent="0.2">
      <c r="GM417" s="147">
        <v>5029</v>
      </c>
      <c r="GN417" t="s">
        <v>1981</v>
      </c>
      <c r="GO417" s="281">
        <v>4397</v>
      </c>
      <c r="HC417" s="147">
        <v>3099</v>
      </c>
      <c r="HD417" t="s">
        <v>1981</v>
      </c>
      <c r="HE417">
        <v>1301</v>
      </c>
    </row>
    <row r="418" spans="195:213" x14ac:dyDescent="0.2">
      <c r="GM418" s="147">
        <v>3464</v>
      </c>
      <c r="GN418" t="s">
        <v>1981</v>
      </c>
      <c r="GO418" s="281">
        <v>1565</v>
      </c>
      <c r="HC418" s="147">
        <v>2632</v>
      </c>
      <c r="HD418" t="s">
        <v>1981</v>
      </c>
      <c r="HE418">
        <v>2099</v>
      </c>
    </row>
    <row r="419" spans="195:213" x14ac:dyDescent="0.2">
      <c r="GM419" s="147">
        <v>1801</v>
      </c>
      <c r="GN419" t="s">
        <v>1981</v>
      </c>
      <c r="GO419" s="281">
        <v>3364</v>
      </c>
      <c r="HC419" s="147">
        <v>1499</v>
      </c>
      <c r="HD419" t="s">
        <v>1981</v>
      </c>
      <c r="HE419">
        <v>2032</v>
      </c>
    </row>
    <row r="420" spans="195:213" x14ac:dyDescent="0.2">
      <c r="GM420" s="147">
        <v>3098</v>
      </c>
      <c r="GN420" t="s">
        <v>1981</v>
      </c>
      <c r="GO420" s="281">
        <v>2698</v>
      </c>
      <c r="HC420" s="147">
        <v>1765</v>
      </c>
      <c r="HD420" t="s">
        <v>1981</v>
      </c>
      <c r="HE420">
        <v>1199</v>
      </c>
    </row>
    <row r="421" spans="195:213" x14ac:dyDescent="0.2">
      <c r="GM421" s="147">
        <v>5028</v>
      </c>
      <c r="GN421" t="s">
        <v>1981</v>
      </c>
      <c r="GO421" s="281">
        <v>2431</v>
      </c>
      <c r="HC421" s="147">
        <v>1432</v>
      </c>
      <c r="HD421" t="s">
        <v>1981</v>
      </c>
      <c r="HE421">
        <v>1533</v>
      </c>
    </row>
    <row r="422" spans="195:213" x14ac:dyDescent="0.2">
      <c r="GM422" s="147">
        <v>5062</v>
      </c>
      <c r="GN422" t="s">
        <v>1981</v>
      </c>
      <c r="GO422" s="281">
        <v>2930</v>
      </c>
      <c r="HC422" s="147">
        <v>1833</v>
      </c>
      <c r="HD422" t="s">
        <v>1981</v>
      </c>
      <c r="HE422">
        <v>1299</v>
      </c>
    </row>
    <row r="423" spans="195:213" x14ac:dyDescent="0.2">
      <c r="GM423" s="147">
        <v>2131</v>
      </c>
      <c r="GN423" t="s">
        <v>1981</v>
      </c>
      <c r="GO423" s="281">
        <v>2066</v>
      </c>
      <c r="HC423" s="147">
        <v>1865</v>
      </c>
      <c r="HD423" t="s">
        <v>1981</v>
      </c>
      <c r="HE423">
        <v>1432</v>
      </c>
    </row>
    <row r="424" spans="195:213" x14ac:dyDescent="0.2">
      <c r="GM424">
        <v>3629</v>
      </c>
      <c r="GN424" t="s">
        <v>1981</v>
      </c>
      <c r="GO424" s="281">
        <v>3797</v>
      </c>
      <c r="HC424">
        <v>3396</v>
      </c>
      <c r="HD424" t="s">
        <v>1981</v>
      </c>
      <c r="HE424">
        <v>833</v>
      </c>
    </row>
    <row r="425" spans="195:213" x14ac:dyDescent="0.2">
      <c r="GM425" s="147">
        <v>2498</v>
      </c>
      <c r="GN425" t="s">
        <v>1981</v>
      </c>
      <c r="GO425" s="281">
        <v>4996</v>
      </c>
      <c r="HC425" s="147">
        <v>2464</v>
      </c>
      <c r="HD425" t="s">
        <v>1981</v>
      </c>
      <c r="HE425">
        <v>2430</v>
      </c>
    </row>
    <row r="426" spans="195:213" x14ac:dyDescent="0.2">
      <c r="GM426" s="147">
        <v>1998</v>
      </c>
      <c r="GN426" t="s">
        <v>1981</v>
      </c>
      <c r="GO426" s="281">
        <v>1199</v>
      </c>
      <c r="HC426" s="147">
        <v>2031</v>
      </c>
      <c r="HD426" t="s">
        <v>1981</v>
      </c>
      <c r="HE426">
        <v>2231</v>
      </c>
    </row>
    <row r="427" spans="195:213" x14ac:dyDescent="0.2">
      <c r="GM427" s="147">
        <v>5029</v>
      </c>
      <c r="GN427" t="s">
        <v>1981</v>
      </c>
      <c r="GO427" s="281">
        <v>3298</v>
      </c>
      <c r="HC427" s="147">
        <v>1600</v>
      </c>
      <c r="HD427" t="s">
        <v>1981</v>
      </c>
      <c r="HE427">
        <v>1632</v>
      </c>
    </row>
    <row r="428" spans="195:213" x14ac:dyDescent="0.2">
      <c r="GM428" s="147">
        <v>3363</v>
      </c>
      <c r="GN428" t="s">
        <v>1981</v>
      </c>
      <c r="GO428" s="281">
        <v>1464</v>
      </c>
      <c r="HC428" s="147">
        <v>1265</v>
      </c>
      <c r="HD428" t="s">
        <v>1981</v>
      </c>
      <c r="HE428">
        <v>1100</v>
      </c>
    </row>
    <row r="429" spans="195:213" x14ac:dyDescent="0.2">
      <c r="GM429" s="147">
        <v>1464</v>
      </c>
      <c r="GN429" t="s">
        <v>1981</v>
      </c>
      <c r="GO429" s="281">
        <v>2466</v>
      </c>
      <c r="HC429" s="147">
        <v>2432</v>
      </c>
      <c r="HD429" t="s">
        <v>1981</v>
      </c>
      <c r="HE429">
        <v>931</v>
      </c>
    </row>
    <row r="430" spans="195:213" x14ac:dyDescent="0.2">
      <c r="GM430" s="147">
        <v>2099</v>
      </c>
      <c r="GN430" t="s">
        <v>1981</v>
      </c>
      <c r="GO430" s="281">
        <v>1599</v>
      </c>
      <c r="HC430" s="147">
        <v>2565</v>
      </c>
      <c r="HD430" t="s">
        <v>1981</v>
      </c>
      <c r="HE430">
        <v>1965</v>
      </c>
    </row>
    <row r="431" spans="195:213" x14ac:dyDescent="0.2">
      <c r="GM431" s="147">
        <v>4396</v>
      </c>
      <c r="GN431" t="s">
        <v>1981</v>
      </c>
      <c r="GO431" s="281">
        <v>2065</v>
      </c>
      <c r="HC431" s="147">
        <v>1565</v>
      </c>
      <c r="HD431" t="s">
        <v>1981</v>
      </c>
      <c r="HE431">
        <v>1100</v>
      </c>
    </row>
    <row r="432" spans="195:213" x14ac:dyDescent="0.2">
      <c r="GM432" s="147">
        <v>3197</v>
      </c>
      <c r="GN432" t="s">
        <v>1981</v>
      </c>
      <c r="GO432" s="281">
        <v>2898</v>
      </c>
      <c r="HC432" s="147">
        <v>2032</v>
      </c>
      <c r="HD432" t="s">
        <v>1981</v>
      </c>
      <c r="HE432">
        <v>2564</v>
      </c>
    </row>
    <row r="433" spans="195:213" x14ac:dyDescent="0.2">
      <c r="GM433" s="147">
        <v>2266</v>
      </c>
      <c r="GN433" t="s">
        <v>1981</v>
      </c>
      <c r="GO433" s="281">
        <v>2730</v>
      </c>
      <c r="HC433" s="147">
        <v>1866</v>
      </c>
      <c r="HD433" t="s">
        <v>1981</v>
      </c>
      <c r="HE433">
        <v>3231</v>
      </c>
    </row>
    <row r="434" spans="195:213" x14ac:dyDescent="0.2">
      <c r="GM434" s="147">
        <v>2731</v>
      </c>
      <c r="GN434" t="s">
        <v>1981</v>
      </c>
      <c r="GO434" s="281">
        <v>2632</v>
      </c>
      <c r="HC434" s="147">
        <v>2032</v>
      </c>
      <c r="HD434" t="s">
        <v>1981</v>
      </c>
      <c r="HE434">
        <v>2598</v>
      </c>
    </row>
    <row r="435" spans="195:213" x14ac:dyDescent="0.2">
      <c r="GM435" s="147">
        <v>1767</v>
      </c>
      <c r="GN435" t="s">
        <v>1981</v>
      </c>
      <c r="GO435" s="281">
        <v>1999</v>
      </c>
      <c r="HC435" s="147">
        <v>2764</v>
      </c>
      <c r="HD435" t="s">
        <v>1981</v>
      </c>
      <c r="HE435">
        <v>1832</v>
      </c>
    </row>
    <row r="436" spans="195:213" x14ac:dyDescent="0.2">
      <c r="GM436" s="147">
        <v>1699</v>
      </c>
      <c r="GN436" t="s">
        <v>1981</v>
      </c>
      <c r="GO436" s="281">
        <v>2066</v>
      </c>
      <c r="HC436" s="147">
        <v>1798</v>
      </c>
      <c r="HD436" t="s">
        <v>1981</v>
      </c>
      <c r="HE436">
        <v>2097</v>
      </c>
    </row>
    <row r="437" spans="195:213" x14ac:dyDescent="0.2">
      <c r="GM437" s="147">
        <v>3731</v>
      </c>
      <c r="GN437" t="s">
        <v>1981</v>
      </c>
      <c r="GO437" s="281">
        <v>2398</v>
      </c>
      <c r="HC437" s="147">
        <v>2132</v>
      </c>
      <c r="HD437" t="s">
        <v>1981</v>
      </c>
      <c r="HE437">
        <v>4562</v>
      </c>
    </row>
    <row r="438" spans="195:213" x14ac:dyDescent="0.2">
      <c r="GM438" s="147">
        <v>1499</v>
      </c>
      <c r="GN438" t="s">
        <v>1981</v>
      </c>
      <c r="GO438" s="281">
        <v>3964</v>
      </c>
      <c r="HC438" s="147">
        <v>1865</v>
      </c>
      <c r="HD438" t="s">
        <v>1981</v>
      </c>
      <c r="HE438">
        <v>2631</v>
      </c>
    </row>
    <row r="439" spans="195:213" x14ac:dyDescent="0.2">
      <c r="GM439" s="147">
        <v>3663</v>
      </c>
      <c r="GN439" t="s">
        <v>1981</v>
      </c>
      <c r="GO439" s="281">
        <v>2931</v>
      </c>
      <c r="HC439" s="147">
        <v>2464</v>
      </c>
      <c r="HD439" t="s">
        <v>1981</v>
      </c>
      <c r="HE439">
        <v>1600</v>
      </c>
    </row>
    <row r="440" spans="195:213" x14ac:dyDescent="0.2">
      <c r="GM440" s="147">
        <v>2398</v>
      </c>
      <c r="GN440" t="s">
        <v>1981</v>
      </c>
      <c r="GO440" s="281">
        <v>3330</v>
      </c>
      <c r="HC440" s="147">
        <v>4197</v>
      </c>
      <c r="HD440" t="s">
        <v>1981</v>
      </c>
      <c r="HE440">
        <v>1531</v>
      </c>
    </row>
    <row r="441" spans="195:213" x14ac:dyDescent="0.2">
      <c r="GM441" s="147">
        <v>2599</v>
      </c>
      <c r="GN441" t="s">
        <v>1981</v>
      </c>
      <c r="GO441" s="281">
        <v>2332</v>
      </c>
      <c r="HC441" s="147">
        <v>1034</v>
      </c>
      <c r="HD441" t="s">
        <v>1981</v>
      </c>
      <c r="HE441">
        <v>1598</v>
      </c>
    </row>
    <row r="442" spans="195:213" x14ac:dyDescent="0.2">
      <c r="GM442" s="147">
        <v>1798</v>
      </c>
      <c r="GN442" t="s">
        <v>1981</v>
      </c>
      <c r="GO442" s="281">
        <v>2032</v>
      </c>
      <c r="HC442" s="147">
        <v>1565</v>
      </c>
      <c r="HD442" t="s">
        <v>1981</v>
      </c>
      <c r="HE442">
        <v>2997</v>
      </c>
    </row>
    <row r="443" spans="195:213" x14ac:dyDescent="0.2">
      <c r="GM443" s="147">
        <v>1432</v>
      </c>
      <c r="GN443" t="s">
        <v>1981</v>
      </c>
      <c r="GO443" s="281">
        <v>3166</v>
      </c>
      <c r="HC443" s="147">
        <v>1963</v>
      </c>
      <c r="HD443" t="s">
        <v>1981</v>
      </c>
      <c r="HE443">
        <v>2997</v>
      </c>
    </row>
    <row r="444" spans="195:213" x14ac:dyDescent="0.2">
      <c r="GM444">
        <v>1931</v>
      </c>
      <c r="GN444" t="s">
        <v>1981</v>
      </c>
      <c r="GO444" s="281">
        <v>3098</v>
      </c>
      <c r="HC444">
        <v>2765</v>
      </c>
      <c r="HD444" t="s">
        <v>1981</v>
      </c>
      <c r="HE444">
        <v>3331</v>
      </c>
    </row>
    <row r="445" spans="195:213" x14ac:dyDescent="0.2">
      <c r="GM445" s="147">
        <v>2231</v>
      </c>
      <c r="GN445" t="s">
        <v>1981</v>
      </c>
      <c r="GO445" s="281">
        <v>5029</v>
      </c>
      <c r="HC445" s="147">
        <v>2830</v>
      </c>
      <c r="HD445" t="s">
        <v>1981</v>
      </c>
      <c r="HE445">
        <v>3099</v>
      </c>
    </row>
    <row r="446" spans="195:213" x14ac:dyDescent="0.2">
      <c r="GM446" s="147">
        <v>2198</v>
      </c>
      <c r="GN446" t="s">
        <v>1981</v>
      </c>
      <c r="GO446" s="281">
        <v>3464</v>
      </c>
      <c r="HC446" s="147">
        <v>2797</v>
      </c>
      <c r="HD446" t="s">
        <v>1981</v>
      </c>
      <c r="HE446">
        <v>2632</v>
      </c>
    </row>
    <row r="447" spans="195:213" x14ac:dyDescent="0.2">
      <c r="GM447" s="147">
        <v>2431</v>
      </c>
      <c r="GN447" t="s">
        <v>1981</v>
      </c>
      <c r="GO447" s="281">
        <v>1801</v>
      </c>
      <c r="HC447" s="147">
        <v>1533</v>
      </c>
      <c r="HD447" t="s">
        <v>1981</v>
      </c>
      <c r="HE447">
        <v>1499</v>
      </c>
    </row>
    <row r="448" spans="195:213" x14ac:dyDescent="0.2">
      <c r="GM448" s="147">
        <v>3431</v>
      </c>
      <c r="GN448" t="s">
        <v>1981</v>
      </c>
      <c r="GO448" s="281">
        <v>3098</v>
      </c>
      <c r="HC448" s="147">
        <v>2065</v>
      </c>
      <c r="HD448" t="s">
        <v>1981</v>
      </c>
      <c r="HE448">
        <v>1765</v>
      </c>
    </row>
    <row r="449" spans="195:213" x14ac:dyDescent="0.2">
      <c r="GM449" s="147">
        <v>1532</v>
      </c>
      <c r="GN449" t="s">
        <v>1981</v>
      </c>
      <c r="GO449" s="281">
        <v>5028</v>
      </c>
      <c r="HC449" s="147">
        <v>2500</v>
      </c>
      <c r="HD449" t="s">
        <v>1981</v>
      </c>
      <c r="HE449">
        <v>1432</v>
      </c>
    </row>
    <row r="450" spans="195:213" x14ac:dyDescent="0.2">
      <c r="GM450" s="147">
        <v>1232</v>
      </c>
      <c r="GN450" t="s">
        <v>1981</v>
      </c>
      <c r="GO450" s="281">
        <v>5062</v>
      </c>
      <c r="HC450" s="147">
        <v>1798</v>
      </c>
      <c r="HD450" t="s">
        <v>1981</v>
      </c>
      <c r="HE450">
        <v>1833</v>
      </c>
    </row>
    <row r="451" spans="195:213" x14ac:dyDescent="0.2">
      <c r="GM451" s="147">
        <v>2265</v>
      </c>
      <c r="GN451" t="s">
        <v>1981</v>
      </c>
      <c r="GO451" s="281">
        <v>2131</v>
      </c>
      <c r="HC451" s="147">
        <v>1666</v>
      </c>
      <c r="HD451" t="s">
        <v>1981</v>
      </c>
      <c r="HE451">
        <v>1865</v>
      </c>
    </row>
    <row r="452" spans="195:213" x14ac:dyDescent="0.2">
      <c r="GM452" s="147">
        <v>1433</v>
      </c>
      <c r="GN452" t="s">
        <v>1981</v>
      </c>
      <c r="GO452" s="281">
        <v>3629</v>
      </c>
      <c r="HC452" s="147">
        <v>1399</v>
      </c>
      <c r="HD452" t="s">
        <v>1981</v>
      </c>
      <c r="HE452">
        <v>3396</v>
      </c>
    </row>
    <row r="453" spans="195:213" x14ac:dyDescent="0.2">
      <c r="GM453" s="147">
        <v>1533</v>
      </c>
      <c r="GN453" t="s">
        <v>1981</v>
      </c>
      <c r="GO453" s="281">
        <v>2498</v>
      </c>
      <c r="HC453" s="147">
        <v>1930</v>
      </c>
      <c r="HD453" t="s">
        <v>1981</v>
      </c>
      <c r="HE453">
        <v>2464</v>
      </c>
    </row>
    <row r="454" spans="195:213" x14ac:dyDescent="0.2">
      <c r="GM454" s="147">
        <v>2399</v>
      </c>
      <c r="GN454" t="s">
        <v>1981</v>
      </c>
      <c r="GO454" s="281">
        <v>1998</v>
      </c>
      <c r="HC454" s="147">
        <v>2453</v>
      </c>
      <c r="HD454" t="s">
        <v>1981</v>
      </c>
      <c r="HE454">
        <v>2031</v>
      </c>
    </row>
    <row r="455" spans="195:213" x14ac:dyDescent="0.2">
      <c r="GM455" s="147">
        <v>1499</v>
      </c>
      <c r="GN455" t="s">
        <v>1981</v>
      </c>
      <c r="GO455" s="281">
        <v>5029</v>
      </c>
      <c r="HC455" s="147">
        <v>1764</v>
      </c>
      <c r="HD455" t="s">
        <v>1981</v>
      </c>
      <c r="HE455">
        <v>1600</v>
      </c>
    </row>
    <row r="456" spans="195:213" x14ac:dyDescent="0.2">
      <c r="GM456" s="147">
        <v>1998</v>
      </c>
      <c r="GN456" t="s">
        <v>1981</v>
      </c>
      <c r="GO456" s="281">
        <v>3363</v>
      </c>
      <c r="HC456" s="147">
        <v>2398</v>
      </c>
      <c r="HD456" t="s">
        <v>1981</v>
      </c>
      <c r="HE456">
        <v>1265</v>
      </c>
    </row>
    <row r="457" spans="195:213" x14ac:dyDescent="0.2">
      <c r="GM457" s="147">
        <v>4996</v>
      </c>
      <c r="GN457" t="s">
        <v>1981</v>
      </c>
      <c r="GO457" s="281">
        <v>1464</v>
      </c>
      <c r="HC457" s="147">
        <v>1633</v>
      </c>
      <c r="HD457" t="s">
        <v>1981</v>
      </c>
      <c r="HE457">
        <v>2432</v>
      </c>
    </row>
    <row r="458" spans="195:213" x14ac:dyDescent="0.2">
      <c r="GM458" s="147">
        <v>2264</v>
      </c>
      <c r="GN458" t="s">
        <v>1981</v>
      </c>
      <c r="GO458" s="281">
        <v>2099</v>
      </c>
      <c r="HC458" s="147">
        <v>1265</v>
      </c>
      <c r="HD458" t="s">
        <v>1981</v>
      </c>
      <c r="HE458">
        <v>2565</v>
      </c>
    </row>
    <row r="459" spans="195:213" x14ac:dyDescent="0.2">
      <c r="GM459" s="147">
        <v>2565</v>
      </c>
      <c r="GN459" t="s">
        <v>1981</v>
      </c>
      <c r="GO459" s="281">
        <v>4396</v>
      </c>
      <c r="HC459" s="147">
        <v>1731</v>
      </c>
      <c r="HD459" t="s">
        <v>1981</v>
      </c>
      <c r="HE459">
        <v>1565</v>
      </c>
    </row>
    <row r="460" spans="195:213" x14ac:dyDescent="0.2">
      <c r="GM460" s="147">
        <v>2164</v>
      </c>
      <c r="GN460" t="s">
        <v>1981</v>
      </c>
      <c r="GO460" s="281">
        <v>3197</v>
      </c>
      <c r="HC460" s="147">
        <v>2365</v>
      </c>
      <c r="HD460" t="s">
        <v>1981</v>
      </c>
      <c r="HE460">
        <v>2032</v>
      </c>
    </row>
    <row r="461" spans="195:213" x14ac:dyDescent="0.2">
      <c r="GM461" s="147">
        <v>4230</v>
      </c>
      <c r="GN461" t="s">
        <v>1981</v>
      </c>
      <c r="GO461" s="281">
        <v>2266</v>
      </c>
      <c r="HC461" s="147">
        <v>1366</v>
      </c>
      <c r="HD461" t="s">
        <v>1981</v>
      </c>
      <c r="HE461">
        <v>1866</v>
      </c>
    </row>
    <row r="462" spans="195:213" x14ac:dyDescent="0.2">
      <c r="GM462" s="147">
        <v>1065</v>
      </c>
      <c r="GN462" t="s">
        <v>1981</v>
      </c>
      <c r="GO462" s="281">
        <v>2731</v>
      </c>
      <c r="HC462" s="147">
        <v>2630</v>
      </c>
      <c r="HD462" t="s">
        <v>1981</v>
      </c>
      <c r="HE462">
        <v>2032</v>
      </c>
    </row>
    <row r="463" spans="195:213" x14ac:dyDescent="0.2">
      <c r="GM463" s="147">
        <v>2798</v>
      </c>
      <c r="GN463" t="s">
        <v>1981</v>
      </c>
      <c r="GO463" s="281">
        <v>1767</v>
      </c>
      <c r="HC463" s="147">
        <v>2366</v>
      </c>
      <c r="HD463" t="s">
        <v>1981</v>
      </c>
      <c r="HE463">
        <v>2764</v>
      </c>
    </row>
    <row r="464" spans="195:213" x14ac:dyDescent="0.2">
      <c r="GM464">
        <v>4996</v>
      </c>
      <c r="GN464" t="s">
        <v>1981</v>
      </c>
      <c r="GO464" s="281">
        <v>1699</v>
      </c>
      <c r="HC464">
        <v>4797</v>
      </c>
      <c r="HD464" t="s">
        <v>1981</v>
      </c>
      <c r="HE464">
        <v>1798</v>
      </c>
    </row>
    <row r="465" spans="195:213" x14ac:dyDescent="0.2">
      <c r="GM465" s="147">
        <v>4896</v>
      </c>
      <c r="GN465" t="s">
        <v>1981</v>
      </c>
      <c r="GO465" s="281">
        <v>3731</v>
      </c>
      <c r="HC465" s="147">
        <v>2098</v>
      </c>
      <c r="HD465" t="s">
        <v>1981</v>
      </c>
      <c r="HE465">
        <v>2132</v>
      </c>
    </row>
    <row r="466" spans="195:213" x14ac:dyDescent="0.2">
      <c r="GM466" s="147">
        <v>3996</v>
      </c>
      <c r="GN466" t="s">
        <v>1981</v>
      </c>
      <c r="GO466" s="281">
        <v>1499</v>
      </c>
      <c r="HC466" s="147">
        <v>3997</v>
      </c>
      <c r="HD466" t="s">
        <v>1981</v>
      </c>
      <c r="HE466">
        <v>1865</v>
      </c>
    </row>
    <row r="467" spans="195:213" x14ac:dyDescent="0.2">
      <c r="GM467" s="147">
        <v>2831</v>
      </c>
      <c r="GN467" t="s">
        <v>1981</v>
      </c>
      <c r="GO467" s="281">
        <v>3663</v>
      </c>
      <c r="HC467" s="147">
        <v>1933</v>
      </c>
      <c r="HD467" t="s">
        <v>1981</v>
      </c>
      <c r="HE467">
        <v>2464</v>
      </c>
    </row>
    <row r="468" spans="195:213" x14ac:dyDescent="0.2">
      <c r="GM468" s="147">
        <v>4995</v>
      </c>
      <c r="GN468" t="s">
        <v>1981</v>
      </c>
      <c r="GO468" s="281">
        <v>2398</v>
      </c>
      <c r="HC468" s="147">
        <v>1666</v>
      </c>
      <c r="HD468" t="s">
        <v>1981</v>
      </c>
      <c r="HE468">
        <v>4197</v>
      </c>
    </row>
    <row r="469" spans="195:213" x14ac:dyDescent="0.2">
      <c r="GM469" s="147">
        <v>3530</v>
      </c>
      <c r="GN469" t="s">
        <v>1981</v>
      </c>
      <c r="GO469" s="281">
        <v>2599</v>
      </c>
      <c r="HC469" s="147">
        <v>1098</v>
      </c>
      <c r="HD469" t="s">
        <v>1981</v>
      </c>
      <c r="HE469">
        <v>1034</v>
      </c>
    </row>
    <row r="470" spans="195:213" x14ac:dyDescent="0.2">
      <c r="GM470" s="147">
        <v>1898</v>
      </c>
      <c r="GN470" t="s">
        <v>1981</v>
      </c>
      <c r="GO470" s="281">
        <v>1798</v>
      </c>
      <c r="HC470" s="147">
        <v>1398</v>
      </c>
      <c r="HD470" t="s">
        <v>1981</v>
      </c>
      <c r="HE470">
        <v>1565</v>
      </c>
    </row>
    <row r="471" spans="195:213" x14ac:dyDescent="0.2">
      <c r="GM471" s="147">
        <v>1899</v>
      </c>
      <c r="GN471" t="s">
        <v>1981</v>
      </c>
      <c r="GO471" s="281">
        <v>1432</v>
      </c>
      <c r="HC471" s="147">
        <v>2366</v>
      </c>
      <c r="HD471" t="s">
        <v>1981</v>
      </c>
      <c r="HE471">
        <v>1963</v>
      </c>
    </row>
    <row r="472" spans="195:213" x14ac:dyDescent="0.2">
      <c r="GM472" s="147">
        <v>1600</v>
      </c>
      <c r="GN472" t="s">
        <v>1981</v>
      </c>
      <c r="GO472" s="281">
        <v>1931</v>
      </c>
      <c r="HC472" s="147">
        <v>2331</v>
      </c>
      <c r="HD472" t="s">
        <v>1981</v>
      </c>
      <c r="HE472">
        <v>2765</v>
      </c>
    </row>
    <row r="473" spans="195:213" x14ac:dyDescent="0.2">
      <c r="GM473" s="147">
        <v>2497</v>
      </c>
      <c r="GN473" t="s">
        <v>1981</v>
      </c>
      <c r="GO473" s="281">
        <v>2231</v>
      </c>
      <c r="HC473" s="147">
        <v>1565</v>
      </c>
      <c r="HD473" t="s">
        <v>1981</v>
      </c>
      <c r="HE473">
        <v>2830</v>
      </c>
    </row>
    <row r="474" spans="195:213" x14ac:dyDescent="0.2">
      <c r="GM474" s="147">
        <v>3097</v>
      </c>
      <c r="GN474" t="s">
        <v>1981</v>
      </c>
      <c r="GO474" s="281">
        <v>2198</v>
      </c>
      <c r="HC474" s="147">
        <v>3097</v>
      </c>
      <c r="HD474" t="s">
        <v>1981</v>
      </c>
      <c r="HE474">
        <v>2797</v>
      </c>
    </row>
    <row r="475" spans="195:213" x14ac:dyDescent="0.2">
      <c r="GM475" s="147">
        <v>2132</v>
      </c>
      <c r="GN475" t="s">
        <v>1981</v>
      </c>
      <c r="GO475" s="281">
        <v>2431</v>
      </c>
      <c r="HC475" s="147">
        <v>2230</v>
      </c>
      <c r="HD475" t="s">
        <v>1981</v>
      </c>
      <c r="HE475">
        <v>1533</v>
      </c>
    </row>
    <row r="476" spans="195:213" x14ac:dyDescent="0.2">
      <c r="GM476" s="147">
        <v>5028</v>
      </c>
      <c r="GN476" t="s">
        <v>1981</v>
      </c>
      <c r="GO476" s="281">
        <v>3431</v>
      </c>
      <c r="HC476" s="147">
        <v>1166</v>
      </c>
      <c r="HD476" t="s">
        <v>1981</v>
      </c>
      <c r="HE476">
        <v>2065</v>
      </c>
    </row>
    <row r="477" spans="195:213" x14ac:dyDescent="0.2">
      <c r="GM477" s="147">
        <v>1832</v>
      </c>
      <c r="GN477" t="s">
        <v>1981</v>
      </c>
      <c r="GO477" s="281">
        <v>1532</v>
      </c>
      <c r="HC477" s="147">
        <v>1599</v>
      </c>
      <c r="HD477" t="s">
        <v>1981</v>
      </c>
      <c r="HE477">
        <v>2500</v>
      </c>
    </row>
    <row r="478" spans="195:213" x14ac:dyDescent="0.2">
      <c r="GM478" s="147">
        <v>2198</v>
      </c>
      <c r="GN478" t="s">
        <v>1981</v>
      </c>
      <c r="GO478" s="281">
        <v>1232</v>
      </c>
      <c r="HC478" s="147">
        <v>2899</v>
      </c>
      <c r="HD478" t="s">
        <v>1981</v>
      </c>
      <c r="HE478">
        <v>1798</v>
      </c>
    </row>
    <row r="479" spans="195:213" x14ac:dyDescent="0.2">
      <c r="GM479" s="147">
        <v>3597</v>
      </c>
      <c r="GN479" t="s">
        <v>1981</v>
      </c>
      <c r="GO479" s="281">
        <v>2265</v>
      </c>
      <c r="HC479" s="147">
        <v>2498</v>
      </c>
      <c r="HD479" t="s">
        <v>1981</v>
      </c>
      <c r="HE479">
        <v>1666</v>
      </c>
    </row>
    <row r="480" spans="195:213" x14ac:dyDescent="0.2">
      <c r="GM480" s="147">
        <v>2531</v>
      </c>
      <c r="GN480" t="s">
        <v>1981</v>
      </c>
      <c r="GO480" s="281">
        <v>1433</v>
      </c>
      <c r="HC480" s="147">
        <v>2199</v>
      </c>
      <c r="HD480" t="s">
        <v>1981</v>
      </c>
      <c r="HE480">
        <v>1399</v>
      </c>
    </row>
    <row r="481" spans="195:213" x14ac:dyDescent="0.2">
      <c r="GM481" s="147">
        <v>3398</v>
      </c>
      <c r="GN481" t="s">
        <v>1981</v>
      </c>
      <c r="GO481" s="281">
        <v>1533</v>
      </c>
      <c r="HC481" s="147">
        <v>1233</v>
      </c>
      <c r="HD481" t="s">
        <v>1981</v>
      </c>
      <c r="HE481">
        <v>1930</v>
      </c>
    </row>
    <row r="482" spans="195:213" x14ac:dyDescent="0.2">
      <c r="GO482" s="281">
        <v>2399</v>
      </c>
      <c r="HE482">
        <v>2453</v>
      </c>
    </row>
    <row r="483" spans="195:213" x14ac:dyDescent="0.2">
      <c r="GO483" s="281">
        <v>1499</v>
      </c>
      <c r="HE483">
        <v>1764</v>
      </c>
    </row>
    <row r="484" spans="195:213" x14ac:dyDescent="0.2">
      <c r="GO484" s="281">
        <v>1998</v>
      </c>
      <c r="HE484">
        <v>2398</v>
      </c>
    </row>
    <row r="485" spans="195:213" x14ac:dyDescent="0.2">
      <c r="GO485" s="281">
        <v>4996</v>
      </c>
      <c r="HE485">
        <v>1633</v>
      </c>
    </row>
    <row r="486" spans="195:213" x14ac:dyDescent="0.2">
      <c r="GO486" s="281">
        <v>2264</v>
      </c>
      <c r="HE486">
        <v>1265</v>
      </c>
    </row>
    <row r="487" spans="195:213" x14ac:dyDescent="0.2">
      <c r="GO487" s="281">
        <v>2565</v>
      </c>
      <c r="HE487">
        <v>1731</v>
      </c>
    </row>
    <row r="488" spans="195:213" x14ac:dyDescent="0.2">
      <c r="GO488" s="281">
        <v>2164</v>
      </c>
      <c r="HE488">
        <v>2365</v>
      </c>
    </row>
    <row r="489" spans="195:213" x14ac:dyDescent="0.2">
      <c r="GO489" s="281">
        <v>4230</v>
      </c>
      <c r="HE489">
        <v>1366</v>
      </c>
    </row>
    <row r="490" spans="195:213" x14ac:dyDescent="0.2">
      <c r="GO490" s="281">
        <v>1065</v>
      </c>
      <c r="HE490">
        <v>2630</v>
      </c>
    </row>
    <row r="491" spans="195:213" x14ac:dyDescent="0.2">
      <c r="GO491" s="281">
        <v>2798</v>
      </c>
      <c r="HE491">
        <v>2366</v>
      </c>
    </row>
    <row r="492" spans="195:213" x14ac:dyDescent="0.2">
      <c r="GO492" s="281">
        <v>4996</v>
      </c>
      <c r="HE492">
        <v>4797</v>
      </c>
    </row>
    <row r="493" spans="195:213" x14ac:dyDescent="0.2">
      <c r="GO493" s="281">
        <v>4896</v>
      </c>
      <c r="HE493">
        <v>2098</v>
      </c>
    </row>
    <row r="494" spans="195:213" x14ac:dyDescent="0.2">
      <c r="GO494" s="281">
        <v>3996</v>
      </c>
      <c r="HE494">
        <v>3997</v>
      </c>
    </row>
    <row r="495" spans="195:213" x14ac:dyDescent="0.2">
      <c r="GO495" s="281">
        <v>2831</v>
      </c>
      <c r="HE495">
        <v>1933</v>
      </c>
    </row>
    <row r="496" spans="195:213" x14ac:dyDescent="0.2">
      <c r="GO496" s="281">
        <v>4995</v>
      </c>
      <c r="HE496">
        <v>1666</v>
      </c>
    </row>
    <row r="497" spans="197:213" x14ac:dyDescent="0.2">
      <c r="GO497" s="281">
        <v>3530</v>
      </c>
      <c r="HE497">
        <v>1098</v>
      </c>
    </row>
    <row r="498" spans="197:213" x14ac:dyDescent="0.2">
      <c r="GO498" s="281">
        <v>1898</v>
      </c>
      <c r="HE498">
        <v>1398</v>
      </c>
    </row>
    <row r="499" spans="197:213" x14ac:dyDescent="0.2">
      <c r="GO499" s="281">
        <v>1899</v>
      </c>
      <c r="HE499">
        <v>2366</v>
      </c>
    </row>
    <row r="500" spans="197:213" x14ac:dyDescent="0.2">
      <c r="GO500" s="281">
        <v>1600</v>
      </c>
      <c r="HE500">
        <v>2331</v>
      </c>
    </row>
    <row r="501" spans="197:213" x14ac:dyDescent="0.2">
      <c r="GO501" s="281">
        <v>2497</v>
      </c>
      <c r="HE501">
        <v>1565</v>
      </c>
    </row>
    <row r="502" spans="197:213" x14ac:dyDescent="0.2">
      <c r="GO502" s="281">
        <v>3097</v>
      </c>
      <c r="HE502">
        <v>3097</v>
      </c>
    </row>
    <row r="503" spans="197:213" x14ac:dyDescent="0.2">
      <c r="GO503" s="281">
        <v>2132</v>
      </c>
      <c r="HE503">
        <v>2230</v>
      </c>
    </row>
    <row r="504" spans="197:213" x14ac:dyDescent="0.2">
      <c r="GO504" s="281">
        <v>5028</v>
      </c>
      <c r="HE504">
        <v>1166</v>
      </c>
    </row>
    <row r="505" spans="197:213" x14ac:dyDescent="0.2">
      <c r="GO505" s="281">
        <v>1832</v>
      </c>
      <c r="HE505">
        <v>1599</v>
      </c>
    </row>
    <row r="506" spans="197:213" x14ac:dyDescent="0.2">
      <c r="GO506" s="281">
        <v>2198</v>
      </c>
      <c r="HE506">
        <v>2899</v>
      </c>
    </row>
    <row r="507" spans="197:213" x14ac:dyDescent="0.2">
      <c r="GO507" s="281">
        <v>3597</v>
      </c>
      <c r="HE507">
        <v>2498</v>
      </c>
    </row>
    <row r="508" spans="197:213" x14ac:dyDescent="0.2">
      <c r="GO508" s="281">
        <v>2531</v>
      </c>
      <c r="HE508">
        <v>2199</v>
      </c>
    </row>
    <row r="509" spans="197:213" x14ac:dyDescent="0.2">
      <c r="GO509" s="281">
        <v>3398</v>
      </c>
      <c r="HE509" t="s">
        <v>1989</v>
      </c>
    </row>
    <row r="510" spans="197:213" x14ac:dyDescent="0.2">
      <c r="GO510" s="282" t="s">
        <v>1985</v>
      </c>
    </row>
  </sheetData>
  <sortState xmlns:xlrd2="http://schemas.microsoft.com/office/spreadsheetml/2017/richdata2" ref="GH26:GH45">
    <sortCondition ref="GH26"/>
  </sortState>
  <mergeCells count="15">
    <mergeCell ref="U145:V145"/>
    <mergeCell ref="Y145:Z145"/>
    <mergeCell ref="A156:B156"/>
    <mergeCell ref="D156:E156"/>
    <mergeCell ref="G156:H156"/>
    <mergeCell ref="J156:K156"/>
    <mergeCell ref="M156:N156"/>
    <mergeCell ref="P156:Q156"/>
    <mergeCell ref="S156:U156"/>
    <mergeCell ref="X156:Z156"/>
    <mergeCell ref="A145:B145"/>
    <mergeCell ref="E145:F145"/>
    <mergeCell ref="I145:J145"/>
    <mergeCell ref="M145:N145"/>
    <mergeCell ref="P145:Q145"/>
  </mergeCells>
  <conditionalFormatting sqref="D158:Y177">
    <cfRule type="cellIs" dxfId="1517" priority="29" operator="equal">
      <formula>1</formula>
    </cfRule>
    <cfRule type="cellIs" dxfId="1516" priority="30" operator="equal">
      <formula>0</formula>
    </cfRule>
  </conditionalFormatting>
  <conditionalFormatting sqref="BP34:BP53 BQ34:BQ50">
    <cfRule type="cellIs" dxfId="1515" priority="23" operator="greaterThan">
      <formula>3.5</formula>
    </cfRule>
    <cfRule type="cellIs" dxfId="1514" priority="24" operator="greaterThan">
      <formula>3.5</formula>
    </cfRule>
    <cfRule type="cellIs" dxfId="1513" priority="25" operator="equal">
      <formula>0</formula>
    </cfRule>
    <cfRule type="cellIs" dxfId="1512" priority="26" operator="lessThan">
      <formula>2.5</formula>
    </cfRule>
    <cfRule type="cellIs" dxfId="1511" priority="27" operator="equal">
      <formula>0</formula>
    </cfRule>
  </conditionalFormatting>
  <conditionalFormatting sqref="BZ34:CC53">
    <cfRule type="cellIs" dxfId="1510" priority="20" operator="equal">
      <formula>4</formula>
    </cfRule>
    <cfRule type="cellIs" dxfId="1509" priority="21" operator="greaterThan">
      <formula>5</formula>
    </cfRule>
    <cfRule type="cellIs" dxfId="1508" priority="22" operator="lessThan">
      <formula>2</formula>
    </cfRule>
  </conditionalFormatting>
  <conditionalFormatting sqref="CQ2:CR21">
    <cfRule type="cellIs" dxfId="1507" priority="12" operator="greaterThan">
      <formula>3.5</formula>
    </cfRule>
    <cfRule type="cellIs" dxfId="1506" priority="13" operator="greaterThan">
      <formula>3.5</formula>
    </cfRule>
    <cfRule type="cellIs" dxfId="1505" priority="14" operator="equal">
      <formula>0</formula>
    </cfRule>
    <cfRule type="cellIs" dxfId="1504" priority="15" operator="lessThan">
      <formula>2.5</formula>
    </cfRule>
    <cfRule type="cellIs" dxfId="1503" priority="16" operator="equal">
      <formula>0</formula>
    </cfRule>
  </conditionalFormatting>
  <conditionalFormatting sqref="DA2:DD21">
    <cfRule type="cellIs" dxfId="1502" priority="9" operator="equal">
      <formula>4</formula>
    </cfRule>
    <cfRule type="cellIs" dxfId="1501" priority="10" operator="greaterThan">
      <formula>5</formula>
    </cfRule>
    <cfRule type="cellIs" dxfId="1500" priority="11" operator="lessThan">
      <formula>2</formula>
    </cfRule>
  </conditionalFormatting>
  <conditionalFormatting sqref="EU2:EU21">
    <cfRule type="cellIs" dxfId="1499" priority="6" operator="equal">
      <formula>4</formula>
    </cfRule>
    <cfRule type="cellIs" dxfId="1498" priority="7" operator="greaterThan">
      <formula>5</formula>
    </cfRule>
    <cfRule type="cellIs" dxfId="1497" priority="8" operator="lessThan">
      <formula>2</formula>
    </cfRule>
  </conditionalFormatting>
  <conditionalFormatting sqref="EV2:EV21">
    <cfRule type="cellIs" dxfId="1496" priority="3" operator="equal">
      <formula>4</formula>
    </cfRule>
    <cfRule type="cellIs" dxfId="1495" priority="4" operator="greaterThan">
      <formula>5</formula>
    </cfRule>
    <cfRule type="cellIs" dxfId="1494" priority="5" operator="lessThan">
      <formula>2</formula>
    </cfRule>
  </conditionalFormatting>
  <conditionalFormatting sqref="GM2:GM481">
    <cfRule type="colorScale" priority="2">
      <colorScale>
        <cfvo type="min"/>
        <cfvo type="percentile" val="50"/>
        <cfvo type="max"/>
        <color rgb="FF63BE7B"/>
        <color rgb="FFFCFCFF"/>
        <color rgb="FFF8696B"/>
      </colorScale>
    </cfRule>
  </conditionalFormatting>
  <conditionalFormatting sqref="HC2:HC481">
    <cfRule type="colorScale" priority="1">
      <colorScale>
        <cfvo type="min"/>
        <cfvo type="percentile" val="50"/>
        <cfvo type="max"/>
        <color rgb="FF63BE7B"/>
        <color rgb="FFFCFCFF"/>
        <color rgb="FFF8696B"/>
      </colorScale>
    </cfRule>
  </conditionalFormatting>
  <pageMargins left="0.51180555555555496" right="0.51180555555555496" top="0.78749999999999998" bottom="0.78749999999999998" header="0.51180555555555496" footer="0.51180555555555496"/>
  <pageSetup paperSize="9" firstPageNumber="0"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66FF33"/>
  </sheetPr>
  <dimension ref="A1:AMJ323"/>
  <sheetViews>
    <sheetView zoomScale="90" zoomScaleNormal="90" workbookViewId="0">
      <pane xSplit="2" topLeftCell="C1" activePane="topRight" state="frozen"/>
      <selection pane="topRight" sqref="A1:A1048576"/>
    </sheetView>
  </sheetViews>
  <sheetFormatPr baseColWidth="10" defaultColWidth="8.83203125" defaultRowHeight="15" x14ac:dyDescent="0.2"/>
  <cols>
    <col min="1" max="1" width="5.1640625" style="17" customWidth="1"/>
    <col min="2" max="2" width="8" style="17" customWidth="1"/>
    <col min="3" max="3" width="6" style="17" customWidth="1"/>
    <col min="4" max="4" width="10.5" style="17" hidden="1" customWidth="1"/>
    <col min="5" max="5" width="12.33203125" style="17" hidden="1" customWidth="1"/>
    <col min="6" max="6" width="13.33203125" style="17" hidden="1" customWidth="1"/>
    <col min="7" max="7" width="12.83203125" style="17" hidden="1" customWidth="1"/>
    <col min="8" max="8" width="9.1640625" style="17" hidden="1" customWidth="1"/>
    <col min="9" max="9" width="10.83203125" style="17" customWidth="1"/>
    <col min="10" max="10" width="19.6640625" style="17" customWidth="1"/>
    <col min="11" max="11" width="13.1640625" style="17" customWidth="1"/>
    <col min="12" max="12" width="9.5" style="17" customWidth="1"/>
    <col min="13" max="13" width="20.6640625" style="17" customWidth="1"/>
    <col min="14" max="14" width="16.5" style="17" customWidth="1"/>
    <col min="15" max="15" width="15.6640625" style="17" customWidth="1"/>
    <col min="16" max="16" width="11.5" style="17"/>
    <col min="17" max="17" width="10.6640625" style="17" customWidth="1"/>
    <col min="18" max="18" width="12.1640625" style="17" customWidth="1"/>
    <col min="19" max="19" width="9.33203125" style="17" customWidth="1"/>
    <col min="20" max="20" width="12.1640625" style="17" customWidth="1"/>
    <col min="21" max="21" width="11.33203125" style="17" customWidth="1"/>
    <col min="22" max="22" width="11.1640625" style="17" customWidth="1"/>
    <col min="23" max="23" width="17.6640625" style="17" customWidth="1"/>
    <col min="24" max="24" width="12.33203125" style="17" customWidth="1"/>
    <col min="25" max="25" width="12.83203125" style="17" customWidth="1"/>
    <col min="26" max="26" width="10.6640625" style="17" customWidth="1"/>
    <col min="27" max="27" width="11.33203125" style="17" hidden="1" customWidth="1"/>
    <col min="28" max="28" width="12.6640625" style="17" hidden="1" customWidth="1"/>
    <col min="29" max="29" width="14.6640625" style="17" hidden="1" customWidth="1"/>
    <col min="30" max="30" width="12.83203125" style="17" customWidth="1"/>
    <col min="31" max="31" width="12.33203125" style="17" customWidth="1"/>
    <col min="32" max="32" width="10.6640625" style="17" customWidth="1"/>
    <col min="33" max="33" width="10.83203125" style="17" hidden="1" customWidth="1"/>
    <col min="34" max="34" width="14.6640625" style="17" hidden="1" customWidth="1"/>
    <col min="35" max="35" width="13.5" style="17" hidden="1" customWidth="1"/>
    <col min="36" max="37" width="10.6640625" style="17" customWidth="1"/>
    <col min="38" max="38" width="13.5" style="17" customWidth="1"/>
    <col min="39" max="41" width="10.83203125" style="17" customWidth="1"/>
    <col min="42" max="42" width="32.6640625" style="17" customWidth="1"/>
    <col min="43" max="43" width="15.5" style="17" customWidth="1"/>
    <col min="44" max="44" width="16.5" style="17" customWidth="1"/>
    <col min="45" max="45" width="15" style="17" customWidth="1"/>
    <col min="46" max="46" width="15.83203125" style="17" customWidth="1"/>
    <col min="47" max="47" width="13" style="17" customWidth="1"/>
    <col min="48" max="48" width="11.6640625" style="17" customWidth="1"/>
    <col min="49" max="49" width="14.5" style="17" customWidth="1"/>
    <col min="50" max="50" width="13.5" style="17" customWidth="1"/>
    <col min="51" max="51" width="13.33203125" style="17" customWidth="1"/>
    <col min="52" max="52" width="13.6640625" style="17" customWidth="1"/>
    <col min="53" max="54" width="14" style="17" customWidth="1"/>
    <col min="55" max="55" width="15.1640625" style="17" customWidth="1"/>
    <col min="56" max="56" width="16.33203125" style="17" customWidth="1"/>
    <col min="57" max="58" width="14.33203125" style="17" customWidth="1"/>
    <col min="59" max="59" width="10.83203125" style="17" customWidth="1"/>
    <col min="60" max="60" width="10.1640625" style="17" customWidth="1"/>
    <col min="61" max="61" width="10" style="17" customWidth="1"/>
    <col min="62" max="62" width="10.33203125" style="17" customWidth="1"/>
    <col min="63" max="63" width="9.1640625" style="17" customWidth="1"/>
    <col min="64" max="64" width="8.33203125" style="17" customWidth="1"/>
    <col min="65" max="65" width="9.1640625" style="17" customWidth="1"/>
    <col min="66" max="66" width="12.6640625" style="17" customWidth="1"/>
    <col min="67" max="67" width="17" style="17" customWidth="1"/>
    <col min="68" max="68" width="13.6640625" style="17" customWidth="1"/>
    <col min="69" max="71" width="9.1640625" style="17" customWidth="1"/>
    <col min="72" max="72" width="16.33203125" style="17" customWidth="1"/>
    <col min="73" max="1024" width="9.1640625" style="17" customWidth="1"/>
  </cols>
  <sheetData>
    <row r="1" spans="1:126" s="106" customFormat="1" ht="53" x14ac:dyDescent="0.2">
      <c r="A1" s="12" t="s">
        <v>243</v>
      </c>
      <c r="B1" s="12" t="s">
        <v>80</v>
      </c>
      <c r="C1" s="12" t="s">
        <v>244</v>
      </c>
      <c r="D1" s="12" t="s">
        <v>245</v>
      </c>
      <c r="E1" s="12" t="s">
        <v>246</v>
      </c>
      <c r="F1" s="12" t="s">
        <v>247</v>
      </c>
      <c r="G1" s="12" t="s">
        <v>248</v>
      </c>
      <c r="H1" s="12" t="s">
        <v>80</v>
      </c>
      <c r="I1" s="12" t="s">
        <v>249</v>
      </c>
      <c r="J1" s="12" t="s">
        <v>250</v>
      </c>
      <c r="K1" s="12" t="s">
        <v>251</v>
      </c>
      <c r="L1" s="12" t="s">
        <v>81</v>
      </c>
      <c r="M1" s="12" t="s">
        <v>252</v>
      </c>
      <c r="N1" s="12" t="s">
        <v>253</v>
      </c>
      <c r="O1" s="11" t="s">
        <v>82</v>
      </c>
      <c r="P1" s="12" t="s">
        <v>254</v>
      </c>
      <c r="Q1" s="12" t="s">
        <v>255</v>
      </c>
      <c r="R1" s="12" t="s">
        <v>83</v>
      </c>
      <c r="S1" s="12" t="s">
        <v>84</v>
      </c>
      <c r="T1" s="12" t="s">
        <v>85</v>
      </c>
      <c r="U1" s="12" t="s">
        <v>86</v>
      </c>
      <c r="V1" s="12" t="s">
        <v>256</v>
      </c>
      <c r="W1" s="12" t="s">
        <v>257</v>
      </c>
      <c r="X1" s="12" t="s">
        <v>258</v>
      </c>
      <c r="Y1" s="103" t="s">
        <v>175</v>
      </c>
      <c r="Z1" s="11" t="s">
        <v>259</v>
      </c>
      <c r="AA1" s="11" t="s">
        <v>260</v>
      </c>
      <c r="AB1" s="11" t="s">
        <v>261</v>
      </c>
      <c r="AC1" s="11" t="s">
        <v>262</v>
      </c>
      <c r="AD1" s="11" t="s">
        <v>263</v>
      </c>
      <c r="AE1" s="11" t="s">
        <v>176</v>
      </c>
      <c r="AF1" s="11" t="s">
        <v>264</v>
      </c>
      <c r="AG1" s="11" t="s">
        <v>265</v>
      </c>
      <c r="AH1" s="11" t="s">
        <v>266</v>
      </c>
      <c r="AI1" s="11" t="s">
        <v>267</v>
      </c>
      <c r="AJ1" s="104" t="s">
        <v>268</v>
      </c>
      <c r="AK1" s="104" t="s">
        <v>269</v>
      </c>
      <c r="AL1" s="104" t="s">
        <v>270</v>
      </c>
      <c r="AM1" s="105" t="s">
        <v>271</v>
      </c>
      <c r="AN1" s="105" t="s">
        <v>272</v>
      </c>
      <c r="AO1" s="105" t="s">
        <v>273</v>
      </c>
      <c r="AP1" s="11" t="s">
        <v>274</v>
      </c>
      <c r="AQ1" s="9" t="s">
        <v>6</v>
      </c>
      <c r="AR1" s="9" t="s">
        <v>7</v>
      </c>
      <c r="AS1" s="9" t="s">
        <v>8</v>
      </c>
      <c r="AT1" s="9" t="s">
        <v>9</v>
      </c>
      <c r="AU1" s="10" t="s">
        <v>10</v>
      </c>
      <c r="AV1" s="10" t="s">
        <v>11</v>
      </c>
      <c r="AW1" s="10" t="s">
        <v>12</v>
      </c>
      <c r="AX1" s="10" t="s">
        <v>13</v>
      </c>
      <c r="AY1" s="10" t="s">
        <v>14</v>
      </c>
      <c r="AZ1" s="10" t="s">
        <v>15</v>
      </c>
      <c r="BA1" s="10" t="s">
        <v>16</v>
      </c>
      <c r="BB1" s="10" t="s">
        <v>17</v>
      </c>
      <c r="BC1" s="10" t="s">
        <v>18</v>
      </c>
      <c r="BD1" s="10" t="s">
        <v>19</v>
      </c>
      <c r="BE1" s="10" t="s">
        <v>20</v>
      </c>
      <c r="BF1" s="10" t="s">
        <v>21</v>
      </c>
      <c r="BG1" s="11" t="s">
        <v>22</v>
      </c>
      <c r="BH1" s="11" t="s">
        <v>23</v>
      </c>
      <c r="BI1" s="12" t="s">
        <v>24</v>
      </c>
      <c r="BJ1" s="12" t="s">
        <v>25</v>
      </c>
      <c r="BK1" s="12" t="s">
        <v>26</v>
      </c>
      <c r="BL1" s="12" t="s">
        <v>27</v>
      </c>
      <c r="BM1" s="13"/>
      <c r="BN1" s="13"/>
      <c r="BO1" s="13"/>
      <c r="BP1" s="13"/>
      <c r="BQ1" s="13"/>
      <c r="BR1" s="13"/>
      <c r="BS1" s="13"/>
      <c r="BT1" s="13"/>
      <c r="BU1" s="13"/>
      <c r="BV1" s="13"/>
      <c r="BW1" s="13"/>
      <c r="BX1" s="13"/>
      <c r="BY1" s="13"/>
      <c r="BZ1" s="13"/>
      <c r="CA1" s="13"/>
      <c r="CB1" s="13"/>
      <c r="CC1" s="13"/>
      <c r="CD1" s="13"/>
      <c r="CT1" s="12" t="s">
        <v>80</v>
      </c>
      <c r="CU1" s="106" t="s">
        <v>1861</v>
      </c>
    </row>
    <row r="2" spans="1:126" x14ac:dyDescent="0.2">
      <c r="A2" s="17" t="s">
        <v>275</v>
      </c>
      <c r="B2" s="17">
        <v>31</v>
      </c>
      <c r="C2" s="17">
        <v>1</v>
      </c>
      <c r="D2" s="107">
        <v>31282</v>
      </c>
      <c r="E2" s="17">
        <v>23</v>
      </c>
      <c r="F2" s="17">
        <v>8</v>
      </c>
      <c r="G2" s="17">
        <v>1985</v>
      </c>
      <c r="H2" s="17">
        <v>31</v>
      </c>
      <c r="I2" s="17" t="s">
        <v>99</v>
      </c>
      <c r="K2" s="17" t="s">
        <v>124</v>
      </c>
      <c r="L2" s="17">
        <v>8</v>
      </c>
      <c r="M2" s="72" t="s">
        <v>276</v>
      </c>
      <c r="N2" s="17" t="s">
        <v>277</v>
      </c>
      <c r="O2" s="17">
        <v>6</v>
      </c>
      <c r="P2" s="17">
        <v>5300</v>
      </c>
      <c r="Q2" s="17">
        <v>1</v>
      </c>
      <c r="R2" s="17">
        <f>P2/Q2</f>
        <v>5300</v>
      </c>
      <c r="S2" s="17">
        <v>8</v>
      </c>
      <c r="T2" s="17">
        <v>1</v>
      </c>
      <c r="U2" s="17">
        <v>7</v>
      </c>
      <c r="V2" s="17" t="s">
        <v>103</v>
      </c>
      <c r="W2" s="72" t="s">
        <v>278</v>
      </c>
      <c r="X2" s="17">
        <v>1</v>
      </c>
      <c r="Y2" s="17">
        <v>5.5</v>
      </c>
      <c r="Z2" s="17">
        <v>7</v>
      </c>
      <c r="AD2" s="17">
        <v>1</v>
      </c>
      <c r="AE2" s="17">
        <v>1</v>
      </c>
      <c r="AF2" s="17">
        <v>1</v>
      </c>
      <c r="AJ2" s="17" t="s">
        <v>279</v>
      </c>
      <c r="AK2" s="108" t="s">
        <v>280</v>
      </c>
      <c r="AL2" s="17" t="s">
        <v>281</v>
      </c>
      <c r="AM2" s="109" t="s">
        <v>282</v>
      </c>
      <c r="AN2" s="109" t="s">
        <v>283</v>
      </c>
      <c r="AO2" s="109" t="s">
        <v>284</v>
      </c>
      <c r="AP2" s="72"/>
      <c r="AQ2" s="17">
        <v>5</v>
      </c>
      <c r="AR2" s="17">
        <v>5</v>
      </c>
      <c r="AS2" s="17">
        <v>4</v>
      </c>
      <c r="AT2" s="17">
        <v>3</v>
      </c>
      <c r="AU2" s="17">
        <v>6</v>
      </c>
      <c r="AV2" s="17">
        <v>5</v>
      </c>
      <c r="AW2" s="17">
        <v>3</v>
      </c>
      <c r="AX2" s="17">
        <v>6</v>
      </c>
      <c r="AY2" s="17">
        <v>5</v>
      </c>
      <c r="AZ2" s="17">
        <v>3</v>
      </c>
      <c r="BA2" s="17">
        <v>3</v>
      </c>
      <c r="BB2" s="17">
        <v>6</v>
      </c>
      <c r="BC2" s="17">
        <v>6</v>
      </c>
      <c r="BD2" s="17">
        <v>5</v>
      </c>
      <c r="BE2" s="17">
        <v>5</v>
      </c>
      <c r="BF2" s="17">
        <v>5</v>
      </c>
      <c r="BG2" s="18">
        <v>2038.6666666666699</v>
      </c>
      <c r="BH2" s="18">
        <v>2828.4166666666702</v>
      </c>
      <c r="BI2" s="18">
        <v>1356.0833333333301</v>
      </c>
      <c r="BJ2" s="18">
        <v>1374.125</v>
      </c>
      <c r="BK2" s="18">
        <v>1498.5833333333301</v>
      </c>
      <c r="BL2" s="18">
        <v>1451.4166666666699</v>
      </c>
      <c r="BM2" s="19">
        <v>0.64667467523570998</v>
      </c>
      <c r="BN2">
        <v>0.44539570952677698</v>
      </c>
      <c r="BO2" s="20">
        <v>-5.3099180633498201E-2</v>
      </c>
      <c r="BP2">
        <v>0.10931217604280299</v>
      </c>
      <c r="CT2" s="17">
        <v>31</v>
      </c>
      <c r="CU2" s="17">
        <v>1451.4166666666667</v>
      </c>
      <c r="DN2" t="s">
        <v>1862</v>
      </c>
      <c r="DO2"/>
      <c r="DP2"/>
      <c r="DQ2"/>
      <c r="DR2"/>
      <c r="DS2"/>
      <c r="DT2"/>
      <c r="DU2"/>
      <c r="DV2"/>
    </row>
    <row r="3" spans="1:126" ht="16" thickBot="1" x14ac:dyDescent="0.25">
      <c r="A3" s="17" t="s">
        <v>285</v>
      </c>
      <c r="B3" s="17">
        <v>36</v>
      </c>
      <c r="C3" s="17">
        <v>1</v>
      </c>
      <c r="D3" s="107">
        <v>29791</v>
      </c>
      <c r="E3" s="17">
        <v>24</v>
      </c>
      <c r="F3" s="17">
        <v>7</v>
      </c>
      <c r="G3" s="17">
        <v>1980</v>
      </c>
      <c r="H3" s="17">
        <v>36</v>
      </c>
      <c r="I3" s="17" t="s">
        <v>99</v>
      </c>
      <c r="J3" s="17" t="s">
        <v>100</v>
      </c>
      <c r="K3" s="17" t="s">
        <v>124</v>
      </c>
      <c r="L3" s="17">
        <v>9</v>
      </c>
      <c r="M3" s="72" t="s">
        <v>276</v>
      </c>
      <c r="N3" s="17" t="s">
        <v>286</v>
      </c>
      <c r="O3" s="17">
        <v>15</v>
      </c>
      <c r="P3" s="17">
        <v>10000</v>
      </c>
      <c r="Q3" s="17">
        <v>4</v>
      </c>
      <c r="R3" s="17">
        <f>P3/Q3</f>
        <v>2500</v>
      </c>
      <c r="S3" s="17">
        <v>8</v>
      </c>
      <c r="T3" s="17">
        <v>1</v>
      </c>
      <c r="U3" s="17">
        <v>7</v>
      </c>
      <c r="V3" s="17" t="s">
        <v>114</v>
      </c>
      <c r="W3" s="72" t="s">
        <v>287</v>
      </c>
      <c r="X3" s="17">
        <v>1</v>
      </c>
      <c r="Y3" s="17">
        <v>4</v>
      </c>
      <c r="Z3" s="17">
        <v>7</v>
      </c>
      <c r="AD3" s="17">
        <v>1</v>
      </c>
      <c r="AE3" s="17">
        <v>2</v>
      </c>
      <c r="AF3" s="17">
        <v>7</v>
      </c>
      <c r="AJ3" s="110" t="s">
        <v>288</v>
      </c>
      <c r="AK3" s="111" t="s">
        <v>289</v>
      </c>
      <c r="AL3" s="108" t="s">
        <v>280</v>
      </c>
      <c r="AM3" s="112" t="s">
        <v>290</v>
      </c>
      <c r="AN3" s="17" t="s">
        <v>291</v>
      </c>
      <c r="AO3" s="17">
        <v>0</v>
      </c>
      <c r="AP3" s="72" t="s">
        <v>292</v>
      </c>
      <c r="AQ3" s="17">
        <v>4</v>
      </c>
      <c r="AR3" s="17">
        <v>2</v>
      </c>
      <c r="AS3" s="17">
        <v>4</v>
      </c>
      <c r="AT3" s="17">
        <v>5</v>
      </c>
      <c r="AU3" s="17">
        <v>5</v>
      </c>
      <c r="AV3" s="17">
        <v>4</v>
      </c>
      <c r="AW3" s="17">
        <v>3</v>
      </c>
      <c r="AX3" s="17">
        <v>6</v>
      </c>
      <c r="AY3" s="17">
        <v>5</v>
      </c>
      <c r="AZ3" s="17">
        <v>3</v>
      </c>
      <c r="BA3" s="17">
        <v>3</v>
      </c>
      <c r="BB3" s="17">
        <v>6</v>
      </c>
      <c r="BC3" s="17">
        <v>6</v>
      </c>
      <c r="BD3" s="17">
        <v>5</v>
      </c>
      <c r="BE3" s="17">
        <v>3</v>
      </c>
      <c r="BF3" s="17">
        <v>5</v>
      </c>
      <c r="BG3" s="18">
        <v>1582.25</v>
      </c>
      <c r="BH3" s="18">
        <v>2653.3333333333298</v>
      </c>
      <c r="BI3" s="18">
        <v>1261.6666666666699</v>
      </c>
      <c r="BJ3" s="18">
        <v>1186.5</v>
      </c>
      <c r="BK3" s="18">
        <v>1650.0416666666699</v>
      </c>
      <c r="BL3" s="18">
        <v>1631.875</v>
      </c>
      <c r="BM3" s="19">
        <v>0.31398121855414501</v>
      </c>
      <c r="BN3">
        <v>0.43838168980623798</v>
      </c>
      <c r="BO3">
        <v>-0.59816722526155996</v>
      </c>
      <c r="BP3">
        <v>0.21864675423226901</v>
      </c>
      <c r="CT3" s="17">
        <v>36</v>
      </c>
      <c r="CU3" s="17">
        <v>1631.875</v>
      </c>
      <c r="DD3" s="17">
        <f>NORMSDIST(0.02025816)</f>
        <v>0.50808128379291073</v>
      </c>
      <c r="DN3"/>
      <c r="DO3"/>
      <c r="DP3"/>
      <c r="DQ3"/>
      <c r="DR3"/>
      <c r="DS3"/>
      <c r="DT3"/>
      <c r="DU3"/>
      <c r="DV3"/>
    </row>
    <row r="4" spans="1:126" x14ac:dyDescent="0.2">
      <c r="A4" s="113" t="s">
        <v>293</v>
      </c>
      <c r="B4" s="17">
        <v>35</v>
      </c>
      <c r="C4" s="17">
        <v>1</v>
      </c>
      <c r="D4" s="107">
        <v>29896</v>
      </c>
      <c r="E4" s="17">
        <v>6</v>
      </c>
      <c r="F4" s="17">
        <v>11</v>
      </c>
      <c r="G4" s="17">
        <v>1981</v>
      </c>
      <c r="H4" s="17">
        <v>35</v>
      </c>
      <c r="I4" s="113" t="s">
        <v>110</v>
      </c>
      <c r="J4" s="17" t="s">
        <v>111</v>
      </c>
      <c r="K4" s="17" t="s">
        <v>124</v>
      </c>
      <c r="L4" s="17">
        <v>9</v>
      </c>
      <c r="M4" s="17" t="s">
        <v>294</v>
      </c>
      <c r="N4" s="17" t="s">
        <v>295</v>
      </c>
      <c r="O4" s="17">
        <v>15</v>
      </c>
      <c r="P4" s="17">
        <v>10000</v>
      </c>
      <c r="Q4" s="17">
        <v>3</v>
      </c>
      <c r="R4" s="46">
        <f>P4/Q4</f>
        <v>3333.3333333333335</v>
      </c>
      <c r="S4" s="17">
        <v>8</v>
      </c>
      <c r="T4" s="17">
        <v>1</v>
      </c>
      <c r="U4" s="17">
        <v>4</v>
      </c>
      <c r="V4" s="17" t="s">
        <v>103</v>
      </c>
      <c r="W4" s="72" t="s">
        <v>296</v>
      </c>
      <c r="X4" s="17">
        <v>1</v>
      </c>
      <c r="Y4" s="17">
        <v>3</v>
      </c>
      <c r="Z4" s="17">
        <v>7</v>
      </c>
      <c r="AD4" s="17">
        <v>0</v>
      </c>
      <c r="AE4" s="17">
        <v>0</v>
      </c>
      <c r="AF4" s="17">
        <v>0</v>
      </c>
      <c r="AJ4" s="108" t="s">
        <v>297</v>
      </c>
      <c r="AK4" s="17" t="s">
        <v>298</v>
      </c>
      <c r="AL4" s="17" t="s">
        <v>299</v>
      </c>
      <c r="AM4" s="114" t="s">
        <v>288</v>
      </c>
      <c r="AN4" s="109" t="s">
        <v>300</v>
      </c>
      <c r="AO4" s="109">
        <v>0</v>
      </c>
      <c r="AP4" s="72" t="s">
        <v>301</v>
      </c>
      <c r="AQ4" s="17">
        <v>5</v>
      </c>
      <c r="AR4" s="17">
        <v>3</v>
      </c>
      <c r="AS4" s="17">
        <v>5</v>
      </c>
      <c r="AT4" s="17">
        <v>2</v>
      </c>
      <c r="AU4" s="17">
        <v>5</v>
      </c>
      <c r="AV4" s="17">
        <v>2</v>
      </c>
      <c r="AW4" s="17">
        <v>4</v>
      </c>
      <c r="AX4" s="17">
        <v>4</v>
      </c>
      <c r="AY4" s="17">
        <v>5</v>
      </c>
      <c r="AZ4" s="17">
        <v>1</v>
      </c>
      <c r="BA4" s="17">
        <v>3</v>
      </c>
      <c r="BB4" s="17">
        <v>5</v>
      </c>
      <c r="BC4" s="17">
        <v>7</v>
      </c>
      <c r="BD4" s="17">
        <v>1</v>
      </c>
      <c r="BE4" s="17">
        <v>5</v>
      </c>
      <c r="BF4" s="17">
        <v>3</v>
      </c>
      <c r="BG4" s="18">
        <v>1974.875</v>
      </c>
      <c r="BH4" s="18">
        <v>2503.4583333333298</v>
      </c>
      <c r="BI4" s="18">
        <v>1518.0833333333301</v>
      </c>
      <c r="BJ4" s="18">
        <v>1254.625</v>
      </c>
      <c r="BK4" s="18">
        <v>2709.125</v>
      </c>
      <c r="BL4" s="18">
        <v>2371.5833333333298</v>
      </c>
      <c r="BM4" s="19">
        <v>0.417042554196559</v>
      </c>
      <c r="BN4">
        <v>0.11654235419999701</v>
      </c>
      <c r="BO4" s="20">
        <v>-4.84454449660984E-2</v>
      </c>
      <c r="BP4">
        <v>-0.35018517301790802</v>
      </c>
      <c r="BR4" s="17">
        <f>AVERAGE(BM4:BP4)</f>
        <v>3.3738572603137409E-2</v>
      </c>
      <c r="CT4" s="17">
        <v>35</v>
      </c>
      <c r="CU4" s="17">
        <v>2371.5833333333335</v>
      </c>
      <c r="DN4" s="205" t="s">
        <v>1863</v>
      </c>
      <c r="DO4" s="205"/>
      <c r="DP4"/>
      <c r="DQ4"/>
      <c r="DR4"/>
      <c r="DS4"/>
      <c r="DT4"/>
      <c r="DU4"/>
      <c r="DV4"/>
    </row>
    <row r="5" spans="1:126" x14ac:dyDescent="0.2">
      <c r="A5" s="17" t="s">
        <v>302</v>
      </c>
      <c r="B5" s="17">
        <v>27</v>
      </c>
      <c r="C5" s="17">
        <v>2</v>
      </c>
      <c r="D5" s="107">
        <v>29371</v>
      </c>
      <c r="E5" s="17">
        <v>30</v>
      </c>
      <c r="F5" s="17">
        <v>5</v>
      </c>
      <c r="G5" s="17">
        <v>1989</v>
      </c>
      <c r="H5" s="17">
        <v>27</v>
      </c>
      <c r="I5" s="17" t="s">
        <v>99</v>
      </c>
      <c r="J5" s="17" t="s">
        <v>119</v>
      </c>
      <c r="K5" s="17" t="s">
        <v>124</v>
      </c>
      <c r="L5" s="17">
        <v>6</v>
      </c>
      <c r="M5" s="17" t="s">
        <v>303</v>
      </c>
      <c r="N5" s="17" t="s">
        <v>304</v>
      </c>
      <c r="O5" s="17">
        <v>0</v>
      </c>
      <c r="P5" s="17">
        <v>2500</v>
      </c>
      <c r="Q5" s="17">
        <v>3</v>
      </c>
      <c r="R5" s="46">
        <f>P5/Q5</f>
        <v>833.33333333333337</v>
      </c>
      <c r="S5" s="17">
        <v>6</v>
      </c>
      <c r="T5" s="17">
        <v>1</v>
      </c>
      <c r="U5" s="17">
        <v>4</v>
      </c>
      <c r="V5" s="17" t="s">
        <v>114</v>
      </c>
      <c r="W5" s="72" t="s">
        <v>305</v>
      </c>
      <c r="X5" s="17">
        <v>1</v>
      </c>
      <c r="Y5" s="17">
        <v>2</v>
      </c>
      <c r="Z5" s="17">
        <v>7</v>
      </c>
      <c r="AD5" s="17">
        <v>1</v>
      </c>
      <c r="AE5" s="17">
        <v>3</v>
      </c>
      <c r="AF5" s="17">
        <v>7</v>
      </c>
      <c r="AJ5" s="110" t="s">
        <v>288</v>
      </c>
      <c r="AK5" s="17" t="s">
        <v>300</v>
      </c>
      <c r="AL5" s="112" t="s">
        <v>290</v>
      </c>
      <c r="AM5" s="17" t="s">
        <v>306</v>
      </c>
      <c r="AN5" s="108" t="s">
        <v>280</v>
      </c>
      <c r="AO5" s="72" t="s">
        <v>307</v>
      </c>
      <c r="AP5" s="72" t="s">
        <v>308</v>
      </c>
      <c r="AQ5" s="17">
        <v>2</v>
      </c>
      <c r="AR5" s="17">
        <v>4</v>
      </c>
      <c r="AS5" s="17">
        <v>1</v>
      </c>
      <c r="AT5" s="17">
        <v>5</v>
      </c>
      <c r="AU5" s="17">
        <v>6</v>
      </c>
      <c r="AV5" s="17">
        <v>7</v>
      </c>
      <c r="AW5" s="17">
        <v>2</v>
      </c>
      <c r="AX5" s="17">
        <v>3</v>
      </c>
      <c r="AY5" s="17">
        <v>6</v>
      </c>
      <c r="AZ5" s="17">
        <v>5</v>
      </c>
      <c r="BA5" s="17">
        <v>2</v>
      </c>
      <c r="BB5" s="17">
        <v>3</v>
      </c>
      <c r="BC5" s="17">
        <v>3</v>
      </c>
      <c r="BD5" s="17">
        <v>3</v>
      </c>
      <c r="BE5" s="17">
        <v>6</v>
      </c>
      <c r="BF5" s="17">
        <v>5</v>
      </c>
      <c r="BG5" s="18">
        <v>1582.2916666666699</v>
      </c>
      <c r="BH5" s="18">
        <v>2561.6666666666702</v>
      </c>
      <c r="BI5" s="18">
        <v>1298.7916666666699</v>
      </c>
      <c r="BJ5" s="18">
        <v>1192.2083333333301</v>
      </c>
      <c r="BK5" s="18">
        <v>2003.7083333333301</v>
      </c>
      <c r="BL5" s="18">
        <v>2031.7083333333301</v>
      </c>
      <c r="BM5" s="19">
        <v>0.103531164746535</v>
      </c>
      <c r="BN5">
        <v>-0.18685229153942801</v>
      </c>
      <c r="BO5">
        <v>0.112268261248217</v>
      </c>
      <c r="BP5" s="20">
        <v>-4.7420774201051799E-2</v>
      </c>
      <c r="BR5" s="17">
        <f>AVERAGE(BM5:BP5)</f>
        <v>-4.6184099364319532E-3</v>
      </c>
      <c r="CT5" s="17">
        <v>27</v>
      </c>
      <c r="CU5" s="17">
        <v>2031.7083333333333</v>
      </c>
      <c r="DN5" t="s">
        <v>1864</v>
      </c>
      <c r="DO5">
        <v>0.39497622042313191</v>
      </c>
      <c r="DP5"/>
      <c r="DQ5"/>
      <c r="DR5"/>
      <c r="DS5"/>
      <c r="DT5"/>
      <c r="DU5"/>
      <c r="DV5"/>
    </row>
    <row r="6" spans="1:126" x14ac:dyDescent="0.2">
      <c r="A6" s="17" t="s">
        <v>309</v>
      </c>
      <c r="B6" s="17">
        <v>46</v>
      </c>
      <c r="C6" s="17">
        <v>2</v>
      </c>
      <c r="D6" s="107">
        <v>25796</v>
      </c>
      <c r="E6" s="17">
        <v>16</v>
      </c>
      <c r="F6" s="17">
        <v>8</v>
      </c>
      <c r="G6" s="17">
        <v>1970</v>
      </c>
      <c r="H6" s="17">
        <v>46</v>
      </c>
      <c r="I6" s="17" t="s">
        <v>99</v>
      </c>
      <c r="J6" s="17" t="s">
        <v>124</v>
      </c>
      <c r="K6" s="17" t="s">
        <v>124</v>
      </c>
      <c r="L6" s="17">
        <v>7</v>
      </c>
      <c r="M6" s="72" t="s">
        <v>310</v>
      </c>
      <c r="N6" s="17" t="s">
        <v>311</v>
      </c>
      <c r="O6" s="17">
        <v>26</v>
      </c>
      <c r="P6" s="17">
        <v>8000</v>
      </c>
      <c r="Q6" s="17">
        <v>4</v>
      </c>
      <c r="R6" s="17">
        <f>P6/Q6</f>
        <v>2000</v>
      </c>
      <c r="S6" s="17">
        <v>7</v>
      </c>
      <c r="T6" s="17">
        <v>1</v>
      </c>
      <c r="U6" s="17">
        <v>10</v>
      </c>
      <c r="V6" s="17" t="s">
        <v>122</v>
      </c>
      <c r="W6" s="72" t="s">
        <v>312</v>
      </c>
      <c r="X6" s="17">
        <v>1</v>
      </c>
      <c r="Y6" s="17">
        <v>2</v>
      </c>
      <c r="Z6" s="17">
        <v>7</v>
      </c>
      <c r="AD6" s="17">
        <v>1</v>
      </c>
      <c r="AE6" s="17">
        <v>4</v>
      </c>
      <c r="AF6" s="17">
        <v>5</v>
      </c>
      <c r="AJ6" s="17" t="s">
        <v>291</v>
      </c>
      <c r="AK6" s="108" t="s">
        <v>280</v>
      </c>
      <c r="AL6" s="111" t="s">
        <v>289</v>
      </c>
      <c r="AM6" s="109" t="s">
        <v>313</v>
      </c>
      <c r="AN6" s="109">
        <v>0</v>
      </c>
      <c r="AO6" s="109">
        <v>0</v>
      </c>
      <c r="AP6" s="72" t="s">
        <v>314</v>
      </c>
      <c r="AQ6" s="17">
        <v>5</v>
      </c>
      <c r="AR6" s="17">
        <v>5</v>
      </c>
      <c r="AS6" s="17">
        <v>4</v>
      </c>
      <c r="AT6" s="17">
        <v>0</v>
      </c>
      <c r="AU6" s="17">
        <v>5</v>
      </c>
      <c r="AV6" s="17">
        <v>7</v>
      </c>
      <c r="AW6" s="17">
        <v>1</v>
      </c>
      <c r="AX6" s="17">
        <v>7</v>
      </c>
      <c r="AY6" s="17">
        <v>6</v>
      </c>
      <c r="AZ6" s="17">
        <v>4</v>
      </c>
      <c r="BA6" s="17">
        <v>1</v>
      </c>
      <c r="BB6" s="17">
        <v>7</v>
      </c>
      <c r="BC6" s="17">
        <v>7</v>
      </c>
      <c r="BD6" s="17">
        <v>6</v>
      </c>
      <c r="BE6" s="17">
        <v>7</v>
      </c>
      <c r="BF6" s="17">
        <v>6</v>
      </c>
      <c r="BG6" s="21">
        <v>2608.9583333333298</v>
      </c>
      <c r="BH6" s="18">
        <v>3935.625</v>
      </c>
      <c r="BI6" s="18">
        <v>1894.2916666666699</v>
      </c>
      <c r="BJ6" s="18">
        <v>1823.4166666666699</v>
      </c>
      <c r="BK6" s="18">
        <v>2450.875</v>
      </c>
      <c r="BL6" s="18">
        <v>2828.375</v>
      </c>
      <c r="BM6" s="22"/>
      <c r="CT6" s="17">
        <v>46</v>
      </c>
      <c r="CU6" s="17">
        <v>2828.375</v>
      </c>
      <c r="DN6" t="s">
        <v>1865</v>
      </c>
      <c r="DO6">
        <v>0.15600621469974249</v>
      </c>
      <c r="DP6"/>
      <c r="DQ6"/>
      <c r="DR6"/>
      <c r="DS6"/>
      <c r="DT6"/>
      <c r="DU6"/>
      <c r="DV6"/>
    </row>
    <row r="7" spans="1:126" x14ac:dyDescent="0.2">
      <c r="A7" s="17" t="s">
        <v>315</v>
      </c>
      <c r="B7" s="17">
        <v>25</v>
      </c>
      <c r="C7" s="17">
        <v>1</v>
      </c>
      <c r="D7" s="107">
        <v>33618</v>
      </c>
      <c r="E7" s="17">
        <v>15</v>
      </c>
      <c r="F7" s="17">
        <v>1</v>
      </c>
      <c r="G7" s="17">
        <v>1992</v>
      </c>
      <c r="H7" s="17">
        <v>25</v>
      </c>
      <c r="I7" s="17" t="s">
        <v>99</v>
      </c>
      <c r="J7" s="17" t="s">
        <v>76</v>
      </c>
      <c r="K7" s="17" t="s">
        <v>76</v>
      </c>
      <c r="L7" s="17">
        <v>4</v>
      </c>
      <c r="M7" s="72" t="s">
        <v>316</v>
      </c>
      <c r="N7" s="17" t="s">
        <v>304</v>
      </c>
      <c r="O7" s="17">
        <v>0</v>
      </c>
      <c r="P7" s="17">
        <v>0</v>
      </c>
      <c r="Q7" s="17">
        <v>0</v>
      </c>
      <c r="R7" s="17">
        <v>0</v>
      </c>
      <c r="S7" s="17">
        <v>0</v>
      </c>
      <c r="T7" s="17">
        <v>1</v>
      </c>
      <c r="U7" s="17">
        <v>5</v>
      </c>
      <c r="V7" s="17" t="s">
        <v>122</v>
      </c>
      <c r="W7" s="72" t="s">
        <v>317</v>
      </c>
      <c r="X7" s="17">
        <v>1</v>
      </c>
      <c r="Y7" s="17">
        <v>4</v>
      </c>
      <c r="Z7" s="17">
        <v>7</v>
      </c>
      <c r="AD7" s="17">
        <v>0</v>
      </c>
      <c r="AE7" s="17">
        <v>0</v>
      </c>
      <c r="AF7" s="17">
        <v>0</v>
      </c>
      <c r="AJ7" s="17" t="s">
        <v>318</v>
      </c>
      <c r="AK7" s="108" t="s">
        <v>280</v>
      </c>
      <c r="AL7" s="17" t="s">
        <v>291</v>
      </c>
      <c r="AM7" s="109">
        <v>0</v>
      </c>
      <c r="AN7" s="109">
        <v>0</v>
      </c>
      <c r="AO7" s="109">
        <v>0</v>
      </c>
      <c r="AP7" s="72" t="s">
        <v>319</v>
      </c>
      <c r="AQ7" s="17">
        <v>5</v>
      </c>
      <c r="AS7" s="17">
        <v>0</v>
      </c>
      <c r="AT7" s="17">
        <v>0</v>
      </c>
      <c r="AU7" s="17">
        <v>7</v>
      </c>
      <c r="AV7" s="17">
        <v>4</v>
      </c>
      <c r="AW7" s="17">
        <v>3</v>
      </c>
      <c r="AX7" s="17">
        <v>2</v>
      </c>
      <c r="AY7" s="17">
        <v>7</v>
      </c>
      <c r="AZ7" s="17">
        <v>6</v>
      </c>
      <c r="BA7" s="17">
        <v>1</v>
      </c>
      <c r="BB7" s="17">
        <v>3</v>
      </c>
      <c r="BC7" s="17">
        <v>5</v>
      </c>
      <c r="BD7" s="17">
        <v>4</v>
      </c>
      <c r="BE7" s="17">
        <v>4</v>
      </c>
      <c r="BF7" s="17">
        <v>1</v>
      </c>
      <c r="BG7" s="18">
        <v>1739.125</v>
      </c>
      <c r="BH7" s="18">
        <v>2851.625</v>
      </c>
      <c r="BI7" s="18">
        <v>1361.5833333333301</v>
      </c>
      <c r="BJ7" s="18">
        <v>1215.5</v>
      </c>
      <c r="BK7" s="18">
        <v>1995.625</v>
      </c>
      <c r="BL7" s="18">
        <v>1555.6666666666699</v>
      </c>
      <c r="BM7" s="19">
        <v>0.64389711087131096</v>
      </c>
      <c r="BN7">
        <v>0.389657954026496</v>
      </c>
      <c r="BO7" s="23">
        <v>3.35507088341465E-2</v>
      </c>
      <c r="BP7">
        <v>-0.42711308471786602</v>
      </c>
      <c r="CT7" s="17">
        <v>25</v>
      </c>
      <c r="CU7" s="17">
        <v>1555.6666666666667</v>
      </c>
      <c r="DN7" t="s">
        <v>1866</v>
      </c>
      <c r="DO7">
        <v>0.10911767107195042</v>
      </c>
      <c r="DP7"/>
      <c r="DQ7"/>
      <c r="DR7"/>
      <c r="DS7"/>
      <c r="DT7"/>
      <c r="DU7"/>
      <c r="DV7"/>
    </row>
    <row r="8" spans="1:126" x14ac:dyDescent="0.2">
      <c r="A8" s="17" t="s">
        <v>320</v>
      </c>
      <c r="B8" s="17">
        <v>47</v>
      </c>
      <c r="C8" s="17">
        <v>1</v>
      </c>
      <c r="D8" s="107">
        <v>25602</v>
      </c>
      <c r="E8" s="17">
        <v>3</v>
      </c>
      <c r="F8" s="17">
        <v>2</v>
      </c>
      <c r="G8" s="17">
        <v>1970</v>
      </c>
      <c r="H8" s="17">
        <v>47</v>
      </c>
      <c r="I8" s="17" t="s">
        <v>99</v>
      </c>
      <c r="J8" s="17" t="s">
        <v>136</v>
      </c>
      <c r="K8" s="17" t="s">
        <v>124</v>
      </c>
      <c r="L8" s="17">
        <v>9</v>
      </c>
      <c r="M8" s="72" t="s">
        <v>276</v>
      </c>
      <c r="N8" s="17" t="s">
        <v>139</v>
      </c>
      <c r="O8" s="17">
        <v>15</v>
      </c>
      <c r="P8" s="17">
        <v>20000</v>
      </c>
      <c r="Q8" s="17">
        <v>3</v>
      </c>
      <c r="R8" s="46">
        <f>P8/Q8</f>
        <v>6666.666666666667</v>
      </c>
      <c r="S8" s="17">
        <v>8</v>
      </c>
      <c r="T8" s="17">
        <v>1</v>
      </c>
      <c r="U8" s="17">
        <v>5</v>
      </c>
      <c r="V8" s="17" t="s">
        <v>114</v>
      </c>
      <c r="W8" s="72" t="s">
        <v>287</v>
      </c>
      <c r="X8" s="17">
        <v>1</v>
      </c>
      <c r="Y8" s="17">
        <v>3</v>
      </c>
      <c r="Z8" s="17">
        <v>7</v>
      </c>
      <c r="AD8" s="17">
        <v>1</v>
      </c>
      <c r="AE8" s="17">
        <v>2</v>
      </c>
      <c r="AF8" s="17">
        <v>6</v>
      </c>
      <c r="AJ8" s="108" t="s">
        <v>297</v>
      </c>
      <c r="AK8" s="17" t="s">
        <v>289</v>
      </c>
      <c r="AL8" s="17" t="s">
        <v>291</v>
      </c>
      <c r="AM8" s="109" t="s">
        <v>288</v>
      </c>
      <c r="AN8" s="109" t="s">
        <v>291</v>
      </c>
      <c r="AO8" s="115" t="s">
        <v>289</v>
      </c>
      <c r="AP8" s="72"/>
      <c r="AQ8" s="17">
        <v>5</v>
      </c>
      <c r="AR8" s="17">
        <v>3</v>
      </c>
      <c r="AS8" s="17">
        <v>4</v>
      </c>
      <c r="AT8" s="17">
        <v>3</v>
      </c>
      <c r="AU8" s="17">
        <v>6</v>
      </c>
      <c r="AV8" s="17">
        <v>4</v>
      </c>
      <c r="AW8" s="17">
        <v>2</v>
      </c>
      <c r="AX8" s="17">
        <v>4</v>
      </c>
      <c r="AY8" s="17">
        <v>6</v>
      </c>
      <c r="AZ8" s="17">
        <v>4</v>
      </c>
      <c r="BA8" s="17">
        <v>2</v>
      </c>
      <c r="BB8" s="17">
        <v>5</v>
      </c>
      <c r="BC8" s="17">
        <v>5</v>
      </c>
      <c r="BD8" s="17">
        <v>5</v>
      </c>
      <c r="BE8" s="17">
        <v>4</v>
      </c>
      <c r="BF8" s="17">
        <v>4</v>
      </c>
      <c r="BG8" s="18">
        <v>2072.375</v>
      </c>
      <c r="BH8" s="18">
        <v>3003.2083333333298</v>
      </c>
      <c r="BI8" s="18">
        <v>1344.7916666666699</v>
      </c>
      <c r="BJ8" s="18">
        <v>1191.9166666666699</v>
      </c>
      <c r="BK8" s="18">
        <v>2585.1666666666702</v>
      </c>
      <c r="BL8" s="18">
        <v>1624.9166666666699</v>
      </c>
      <c r="BM8" s="19">
        <v>0.91945649127303097</v>
      </c>
      <c r="BN8" s="20">
        <v>-2.9383730872625601E-2</v>
      </c>
      <c r="BO8" s="20">
        <v>-7.8877273366853601E-2</v>
      </c>
      <c r="BP8">
        <v>0.232894708197974</v>
      </c>
      <c r="CT8" s="17">
        <v>47</v>
      </c>
      <c r="CU8" s="17">
        <v>1624.9166666666667</v>
      </c>
      <c r="DN8" t="s">
        <v>63</v>
      </c>
      <c r="DO8">
        <v>8.3352924076171995</v>
      </c>
      <c r="DP8"/>
      <c r="DQ8"/>
      <c r="DR8"/>
      <c r="DS8"/>
      <c r="DT8"/>
      <c r="DU8"/>
      <c r="DV8"/>
    </row>
    <row r="9" spans="1:126" ht="16" thickBot="1" x14ac:dyDescent="0.25">
      <c r="A9" s="17" t="s">
        <v>321</v>
      </c>
      <c r="B9" s="17">
        <v>22</v>
      </c>
      <c r="C9" s="17">
        <v>2</v>
      </c>
      <c r="D9" s="107">
        <v>34646</v>
      </c>
      <c r="E9" s="17">
        <v>8</v>
      </c>
      <c r="F9" s="17">
        <v>11</v>
      </c>
      <c r="G9" s="17">
        <v>1994</v>
      </c>
      <c r="H9" s="17">
        <v>22</v>
      </c>
      <c r="I9" s="17" t="s">
        <v>99</v>
      </c>
      <c r="J9" s="17" t="s">
        <v>124</v>
      </c>
      <c r="K9" s="17" t="s">
        <v>124</v>
      </c>
      <c r="L9" s="17">
        <v>4</v>
      </c>
      <c r="M9" s="17" t="s">
        <v>303</v>
      </c>
      <c r="N9" s="17" t="s">
        <v>322</v>
      </c>
      <c r="O9" s="17">
        <v>0</v>
      </c>
      <c r="P9" s="17">
        <v>0</v>
      </c>
      <c r="Q9" s="17">
        <v>0</v>
      </c>
      <c r="R9" s="17">
        <v>0</v>
      </c>
      <c r="S9" s="17">
        <v>0</v>
      </c>
      <c r="T9" s="17">
        <v>1</v>
      </c>
      <c r="U9" s="17">
        <v>5</v>
      </c>
      <c r="V9" s="17" t="s">
        <v>103</v>
      </c>
      <c r="W9" t="s">
        <v>323</v>
      </c>
      <c r="X9" s="17">
        <v>1</v>
      </c>
      <c r="Y9" s="17">
        <v>4</v>
      </c>
      <c r="Z9" s="17">
        <v>7</v>
      </c>
      <c r="AD9" s="17">
        <v>1</v>
      </c>
      <c r="AE9" s="17">
        <v>2</v>
      </c>
      <c r="AF9" s="17">
        <v>7</v>
      </c>
      <c r="AJ9" s="108" t="s">
        <v>297</v>
      </c>
      <c r="AK9" s="17" t="s">
        <v>289</v>
      </c>
      <c r="AL9" s="110" t="s">
        <v>288</v>
      </c>
      <c r="AM9" s="112" t="s">
        <v>290</v>
      </c>
      <c r="AN9" s="17">
        <v>0</v>
      </c>
      <c r="AO9" s="17">
        <v>0</v>
      </c>
      <c r="AP9" s="72" t="s">
        <v>324</v>
      </c>
      <c r="AQ9" s="17">
        <v>5</v>
      </c>
      <c r="AR9" s="17">
        <v>3</v>
      </c>
      <c r="AS9" s="17">
        <v>5</v>
      </c>
      <c r="AT9" s="17">
        <v>5</v>
      </c>
      <c r="AU9" s="17">
        <v>5</v>
      </c>
      <c r="AV9" s="17">
        <v>1</v>
      </c>
      <c r="AW9" s="17">
        <v>4</v>
      </c>
      <c r="AX9" s="17">
        <v>1</v>
      </c>
      <c r="AY9" s="17">
        <v>7</v>
      </c>
      <c r="AZ9" s="17">
        <v>4</v>
      </c>
      <c r="BA9" s="17">
        <v>3</v>
      </c>
      <c r="BB9" s="17">
        <v>7</v>
      </c>
      <c r="BC9" s="17">
        <v>7</v>
      </c>
      <c r="BD9" s="17">
        <v>1</v>
      </c>
      <c r="BE9" s="17">
        <v>4</v>
      </c>
      <c r="BF9" s="17">
        <v>1</v>
      </c>
      <c r="BG9" s="18">
        <v>1643.5416666666699</v>
      </c>
      <c r="BH9" s="18">
        <v>2144.2083333333298</v>
      </c>
      <c r="BI9" s="18">
        <v>1205.9166666666699</v>
      </c>
      <c r="BJ9" s="18">
        <v>1111.7916666666699</v>
      </c>
      <c r="BK9" s="18">
        <v>1501.5833333333301</v>
      </c>
      <c r="BL9" s="18">
        <v>1740.2083333333301</v>
      </c>
      <c r="BM9" s="22"/>
      <c r="CT9" s="17">
        <v>22</v>
      </c>
      <c r="CU9" s="17">
        <v>1740.2083333333333</v>
      </c>
      <c r="DN9" s="92" t="s">
        <v>49</v>
      </c>
      <c r="DO9" s="92">
        <v>20</v>
      </c>
      <c r="DP9"/>
      <c r="DQ9"/>
      <c r="DR9"/>
      <c r="DS9"/>
      <c r="DT9"/>
      <c r="DU9"/>
      <c r="DV9"/>
    </row>
    <row r="10" spans="1:126" x14ac:dyDescent="0.2">
      <c r="A10" s="17" t="s">
        <v>325</v>
      </c>
      <c r="B10" s="17">
        <v>38</v>
      </c>
      <c r="C10" s="17">
        <v>2</v>
      </c>
      <c r="D10" s="107">
        <v>35515</v>
      </c>
      <c r="E10" s="17">
        <v>26</v>
      </c>
      <c r="F10" s="17">
        <v>3</v>
      </c>
      <c r="G10" s="17">
        <v>1979</v>
      </c>
      <c r="H10" s="17">
        <v>38</v>
      </c>
      <c r="I10" s="17" t="s">
        <v>99</v>
      </c>
      <c r="J10" s="17" t="s">
        <v>138</v>
      </c>
      <c r="K10" s="17" t="s">
        <v>124</v>
      </c>
      <c r="L10" s="17">
        <v>8</v>
      </c>
      <c r="M10" s="72" t="s">
        <v>101</v>
      </c>
      <c r="N10" s="17" t="s">
        <v>295</v>
      </c>
      <c r="O10" s="17">
        <v>10</v>
      </c>
      <c r="P10" s="17">
        <v>6000</v>
      </c>
      <c r="Q10" s="17">
        <v>2</v>
      </c>
      <c r="R10" s="17">
        <f>P10/Q10</f>
        <v>3000</v>
      </c>
      <c r="S10" s="17">
        <v>8</v>
      </c>
      <c r="T10" s="17">
        <v>1</v>
      </c>
      <c r="U10" s="17">
        <v>10</v>
      </c>
      <c r="V10" s="17" t="s">
        <v>122</v>
      </c>
      <c r="W10" s="72" t="s">
        <v>326</v>
      </c>
      <c r="X10" s="17">
        <v>1</v>
      </c>
      <c r="Y10" s="17">
        <v>2</v>
      </c>
      <c r="Z10" s="17">
        <v>7</v>
      </c>
      <c r="AD10" s="17">
        <v>1</v>
      </c>
      <c r="AE10" s="17">
        <v>10</v>
      </c>
      <c r="AF10" s="17">
        <v>7</v>
      </c>
      <c r="AJ10" s="111" t="s">
        <v>289</v>
      </c>
      <c r="AK10" s="108" t="s">
        <v>280</v>
      </c>
      <c r="AL10" s="110" t="s">
        <v>288</v>
      </c>
      <c r="AM10" s="109" t="s">
        <v>291</v>
      </c>
      <c r="AN10" s="109">
        <v>0</v>
      </c>
      <c r="AO10" s="109">
        <v>0</v>
      </c>
      <c r="AP10" s="72" t="s">
        <v>327</v>
      </c>
      <c r="AQ10" s="17">
        <v>4</v>
      </c>
      <c r="AR10" s="17">
        <v>3</v>
      </c>
      <c r="AS10" s="17">
        <v>5</v>
      </c>
      <c r="AT10" s="17">
        <v>3</v>
      </c>
      <c r="AU10" s="17">
        <v>6</v>
      </c>
      <c r="AV10" s="17">
        <v>4</v>
      </c>
      <c r="AW10" s="17">
        <v>2</v>
      </c>
      <c r="AX10" s="17">
        <v>5</v>
      </c>
      <c r="AY10" s="17">
        <v>6</v>
      </c>
      <c r="AZ10" s="17">
        <v>5</v>
      </c>
      <c r="BA10" s="17">
        <v>1</v>
      </c>
      <c r="BB10" s="17">
        <v>4</v>
      </c>
      <c r="BC10" s="17">
        <v>4</v>
      </c>
      <c r="BD10" s="17">
        <v>1</v>
      </c>
      <c r="BE10" s="17">
        <v>4</v>
      </c>
      <c r="BF10" s="17">
        <v>3</v>
      </c>
      <c r="BG10" s="18">
        <v>1537.7083333333301</v>
      </c>
      <c r="BH10" s="18">
        <v>2385.4166666666702</v>
      </c>
      <c r="BI10" s="18">
        <v>1230.9583333333301</v>
      </c>
      <c r="BJ10" s="18">
        <v>1166.9583333333301</v>
      </c>
      <c r="BK10" s="18">
        <v>1765.0416666666699</v>
      </c>
      <c r="BL10" s="18">
        <v>1543.25</v>
      </c>
      <c r="BM10" s="19">
        <v>0.47415551986002802</v>
      </c>
      <c r="BN10">
        <v>0.63902890642619703</v>
      </c>
      <c r="BO10">
        <v>-0.29841465935084999</v>
      </c>
      <c r="BP10">
        <v>-0.114799272779707</v>
      </c>
      <c r="CT10" s="17">
        <v>38</v>
      </c>
      <c r="CU10" s="17">
        <v>1543.25</v>
      </c>
      <c r="DN10"/>
      <c r="DO10"/>
      <c r="DP10"/>
      <c r="DQ10"/>
      <c r="DR10"/>
      <c r="DS10"/>
      <c r="DT10"/>
      <c r="DU10"/>
      <c r="DV10"/>
    </row>
    <row r="11" spans="1:126" ht="16" thickBot="1" x14ac:dyDescent="0.25">
      <c r="A11" s="113" t="s">
        <v>328</v>
      </c>
      <c r="B11" s="17">
        <v>26</v>
      </c>
      <c r="C11" s="17">
        <v>1</v>
      </c>
      <c r="D11" s="107">
        <v>33189</v>
      </c>
      <c r="E11" s="17">
        <v>12</v>
      </c>
      <c r="F11" s="17">
        <v>11</v>
      </c>
      <c r="G11" s="17">
        <v>1990</v>
      </c>
      <c r="H11" s="17">
        <v>26</v>
      </c>
      <c r="I11" s="113" t="s">
        <v>110</v>
      </c>
      <c r="K11" s="17" t="s">
        <v>124</v>
      </c>
      <c r="L11" s="17">
        <v>6</v>
      </c>
      <c r="M11" s="17" t="s">
        <v>303</v>
      </c>
      <c r="N11" s="17" t="s">
        <v>329</v>
      </c>
      <c r="O11" s="17">
        <v>5</v>
      </c>
      <c r="P11" s="17">
        <v>0</v>
      </c>
      <c r="Q11" s="17">
        <v>0</v>
      </c>
      <c r="R11" s="17">
        <v>0</v>
      </c>
      <c r="S11" s="17">
        <v>0</v>
      </c>
      <c r="T11" s="17">
        <v>1</v>
      </c>
      <c r="U11" s="17">
        <v>7</v>
      </c>
      <c r="V11" s="17" t="s">
        <v>330</v>
      </c>
      <c r="W11" s="72" t="s">
        <v>331</v>
      </c>
      <c r="X11" s="17">
        <v>1</v>
      </c>
      <c r="Y11" s="17">
        <v>5</v>
      </c>
      <c r="Z11" s="17">
        <v>7</v>
      </c>
      <c r="AD11" s="17">
        <v>1</v>
      </c>
      <c r="AE11" s="17">
        <v>9</v>
      </c>
      <c r="AF11" s="17">
        <v>7</v>
      </c>
      <c r="AJ11" s="108" t="s">
        <v>297</v>
      </c>
      <c r="AK11" s="111" t="s">
        <v>289</v>
      </c>
      <c r="AL11" s="110" t="s">
        <v>288</v>
      </c>
      <c r="AM11" s="109" t="s">
        <v>332</v>
      </c>
      <c r="AN11" s="109" t="s">
        <v>300</v>
      </c>
      <c r="AO11" s="109">
        <v>0</v>
      </c>
      <c r="AP11" s="72" t="s">
        <v>333</v>
      </c>
      <c r="AQ11" s="17">
        <v>5</v>
      </c>
      <c r="AR11" s="17">
        <v>5</v>
      </c>
      <c r="AS11" s="17">
        <v>5</v>
      </c>
      <c r="AT11" s="17">
        <v>5</v>
      </c>
      <c r="AU11" s="17">
        <v>6</v>
      </c>
      <c r="AV11" s="17">
        <v>6</v>
      </c>
      <c r="AW11" s="17">
        <v>3</v>
      </c>
      <c r="AX11" s="17">
        <v>3</v>
      </c>
      <c r="AY11" s="17">
        <v>5</v>
      </c>
      <c r="AZ11" s="17">
        <v>5</v>
      </c>
      <c r="BA11" s="17">
        <v>2</v>
      </c>
      <c r="BB11" s="17">
        <v>2</v>
      </c>
      <c r="BC11" s="17">
        <v>5</v>
      </c>
      <c r="BD11" s="17">
        <v>4</v>
      </c>
      <c r="BE11" s="17">
        <v>4</v>
      </c>
      <c r="BF11" s="17">
        <v>4</v>
      </c>
      <c r="BG11" s="18">
        <v>1842.875</v>
      </c>
      <c r="BH11" s="18">
        <v>3022.4583333333298</v>
      </c>
      <c r="BI11" s="18">
        <v>1608.375</v>
      </c>
      <c r="BJ11" s="18">
        <v>1493.5</v>
      </c>
      <c r="BK11" s="18">
        <v>2252.375</v>
      </c>
      <c r="BL11" s="18">
        <v>1665.5833333333301</v>
      </c>
      <c r="BM11" s="19">
        <v>0.76401898836481497</v>
      </c>
      <c r="BN11">
        <v>-0.38683060966041399</v>
      </c>
      <c r="BO11" s="20">
        <v>-1.6667580176577101E-2</v>
      </c>
      <c r="BP11">
        <v>0.58327659797133902</v>
      </c>
      <c r="CT11" s="17">
        <v>26</v>
      </c>
      <c r="CU11" s="17">
        <v>1665.5833333333333</v>
      </c>
      <c r="DN11" t="s">
        <v>1867</v>
      </c>
      <c r="DO11"/>
      <c r="DP11"/>
      <c r="DQ11"/>
      <c r="DR11"/>
      <c r="DS11"/>
      <c r="DT11"/>
      <c r="DU11"/>
      <c r="DV11"/>
    </row>
    <row r="12" spans="1:126" x14ac:dyDescent="0.2">
      <c r="A12" s="113" t="s">
        <v>334</v>
      </c>
      <c r="B12" s="17">
        <v>32</v>
      </c>
      <c r="C12" s="17">
        <v>1</v>
      </c>
      <c r="D12" s="107">
        <v>31019</v>
      </c>
      <c r="E12" s="17">
        <v>3</v>
      </c>
      <c r="F12" s="17">
        <v>12</v>
      </c>
      <c r="G12" s="17">
        <v>1984</v>
      </c>
      <c r="H12" s="17">
        <v>32</v>
      </c>
      <c r="I12" s="113" t="s">
        <v>118</v>
      </c>
      <c r="J12" s="17" t="s">
        <v>143</v>
      </c>
      <c r="K12" s="17" t="s">
        <v>124</v>
      </c>
      <c r="L12" s="17">
        <v>8</v>
      </c>
      <c r="M12" s="17" t="s">
        <v>303</v>
      </c>
      <c r="N12" s="17" t="s">
        <v>335</v>
      </c>
      <c r="O12" s="17">
        <v>0</v>
      </c>
      <c r="P12" s="17">
        <v>2200</v>
      </c>
      <c r="Q12" s="17">
        <v>1</v>
      </c>
      <c r="R12" s="17">
        <f t="shared" ref="R12:R19" si="0">P12/Q12</f>
        <v>2200</v>
      </c>
      <c r="S12" s="17">
        <v>7</v>
      </c>
      <c r="T12" s="17">
        <v>1</v>
      </c>
      <c r="U12" s="17">
        <v>4</v>
      </c>
      <c r="V12" s="17" t="s">
        <v>103</v>
      </c>
      <c r="W12" s="72" t="s">
        <v>336</v>
      </c>
      <c r="X12" s="17">
        <v>1</v>
      </c>
      <c r="Y12" s="17">
        <v>3</v>
      </c>
      <c r="Z12" s="17">
        <v>7</v>
      </c>
      <c r="AD12" s="17">
        <v>0</v>
      </c>
      <c r="AE12" s="17">
        <v>0</v>
      </c>
      <c r="AF12" s="17">
        <v>0</v>
      </c>
      <c r="AJ12" s="17" t="s">
        <v>291</v>
      </c>
      <c r="AK12" s="108" t="s">
        <v>280</v>
      </c>
      <c r="AL12" s="17" t="s">
        <v>337</v>
      </c>
      <c r="AM12" s="112" t="s">
        <v>290</v>
      </c>
      <c r="AN12" s="111" t="s">
        <v>289</v>
      </c>
      <c r="AO12" s="17">
        <v>0</v>
      </c>
      <c r="AP12" s="72" t="s">
        <v>338</v>
      </c>
      <c r="AQ12" s="17">
        <v>3</v>
      </c>
      <c r="AS12" s="17">
        <v>2</v>
      </c>
      <c r="AT12" s="17">
        <v>3</v>
      </c>
      <c r="AU12" s="17">
        <v>6</v>
      </c>
      <c r="AV12" s="17">
        <v>3</v>
      </c>
      <c r="AW12" s="17">
        <v>1</v>
      </c>
      <c r="AX12" s="17">
        <v>5</v>
      </c>
      <c r="AY12" s="17">
        <v>6</v>
      </c>
      <c r="AZ12" s="17">
        <v>4</v>
      </c>
      <c r="BA12" s="17">
        <v>1</v>
      </c>
      <c r="BB12" s="17">
        <v>3</v>
      </c>
      <c r="BC12" s="17">
        <v>4</v>
      </c>
      <c r="BD12" s="17">
        <v>1</v>
      </c>
      <c r="BE12" s="17">
        <v>1</v>
      </c>
      <c r="BF12" s="17">
        <v>4</v>
      </c>
      <c r="BG12" s="18">
        <v>1608.4166666666699</v>
      </c>
      <c r="BH12" s="18">
        <v>2187.0416666666702</v>
      </c>
      <c r="BI12" s="18">
        <v>1043.5416666666699</v>
      </c>
      <c r="BJ12" s="18">
        <v>974.16666666666697</v>
      </c>
      <c r="BK12" s="18">
        <v>1723.625</v>
      </c>
      <c r="BL12" s="18">
        <v>2145.5416666666702</v>
      </c>
      <c r="BM12" s="24">
        <v>9.0495214483407808E-3</v>
      </c>
      <c r="BN12">
        <v>0.71857627348155695</v>
      </c>
      <c r="BO12">
        <v>-0.58467735351753103</v>
      </c>
      <c r="BP12">
        <v>-0.116155573026394</v>
      </c>
      <c r="CT12" s="17">
        <v>32</v>
      </c>
      <c r="CU12" s="17">
        <v>2145.5416666666665</v>
      </c>
      <c r="DN12" s="30"/>
      <c r="DO12" s="30" t="s">
        <v>194</v>
      </c>
      <c r="DP12" s="30" t="s">
        <v>1871</v>
      </c>
      <c r="DQ12" s="30" t="s">
        <v>1872</v>
      </c>
      <c r="DR12" s="30" t="s">
        <v>195</v>
      </c>
      <c r="DS12" s="30" t="s">
        <v>1873</v>
      </c>
      <c r="DT12"/>
      <c r="DU12"/>
      <c r="DV12"/>
    </row>
    <row r="13" spans="1:126" x14ac:dyDescent="0.2">
      <c r="A13" s="113" t="s">
        <v>339</v>
      </c>
      <c r="B13" s="17">
        <v>35</v>
      </c>
      <c r="C13" s="17">
        <v>2</v>
      </c>
      <c r="D13" s="107">
        <v>29780</v>
      </c>
      <c r="E13" s="17">
        <v>13</v>
      </c>
      <c r="F13" s="17">
        <v>7</v>
      </c>
      <c r="G13" s="17">
        <v>1981</v>
      </c>
      <c r="H13" s="17">
        <v>35</v>
      </c>
      <c r="I13" s="113" t="s">
        <v>110</v>
      </c>
      <c r="J13" s="17" t="s">
        <v>145</v>
      </c>
      <c r="K13" s="17" t="s">
        <v>124</v>
      </c>
      <c r="L13" s="17">
        <v>9</v>
      </c>
      <c r="M13" s="72" t="s">
        <v>101</v>
      </c>
      <c r="N13" s="17" t="s">
        <v>340</v>
      </c>
      <c r="O13" s="17">
        <v>3</v>
      </c>
      <c r="P13" s="17">
        <v>12000</v>
      </c>
      <c r="Q13" s="17">
        <v>3</v>
      </c>
      <c r="R13" s="17">
        <f t="shared" si="0"/>
        <v>4000</v>
      </c>
      <c r="S13" s="17">
        <v>8</v>
      </c>
      <c r="T13" s="17">
        <v>1</v>
      </c>
      <c r="U13" s="17">
        <v>5</v>
      </c>
      <c r="V13" s="17" t="s">
        <v>103</v>
      </c>
      <c r="W13" s="72" t="s">
        <v>341</v>
      </c>
      <c r="X13" s="17">
        <v>1</v>
      </c>
      <c r="Y13" s="17">
        <v>4</v>
      </c>
      <c r="Z13" s="17">
        <v>7</v>
      </c>
      <c r="AD13" s="17">
        <v>0</v>
      </c>
      <c r="AE13" s="17">
        <v>0</v>
      </c>
      <c r="AF13" s="17">
        <v>0</v>
      </c>
      <c r="AJ13" s="108" t="s">
        <v>297</v>
      </c>
      <c r="AK13" s="17" t="s">
        <v>291</v>
      </c>
      <c r="AL13" s="17" t="s">
        <v>342</v>
      </c>
      <c r="AM13" s="115" t="s">
        <v>289</v>
      </c>
      <c r="AN13" s="109">
        <v>0</v>
      </c>
      <c r="AO13" s="109">
        <v>0</v>
      </c>
      <c r="AP13" s="72" t="s">
        <v>343</v>
      </c>
      <c r="AQ13" s="17">
        <v>5</v>
      </c>
      <c r="AS13" s="17">
        <v>1</v>
      </c>
      <c r="AT13" s="17">
        <v>1</v>
      </c>
      <c r="AU13" s="17">
        <v>7</v>
      </c>
      <c r="AV13" s="17">
        <v>7</v>
      </c>
      <c r="AW13" s="17">
        <v>1</v>
      </c>
      <c r="AX13" s="17">
        <v>3</v>
      </c>
      <c r="AY13" s="17">
        <v>5</v>
      </c>
      <c r="AZ13" s="17">
        <v>5</v>
      </c>
      <c r="BA13" s="17">
        <v>2</v>
      </c>
      <c r="BB13" s="17">
        <v>3</v>
      </c>
      <c r="BC13" s="17">
        <v>6</v>
      </c>
      <c r="BD13" s="17">
        <v>6</v>
      </c>
      <c r="BE13" s="17">
        <v>4</v>
      </c>
      <c r="BF13" s="17">
        <v>4</v>
      </c>
      <c r="BG13" s="18">
        <v>1849.625</v>
      </c>
      <c r="BH13" s="18">
        <v>2765.9166666666702</v>
      </c>
      <c r="BI13" s="18">
        <v>1416.9166666666699</v>
      </c>
      <c r="BJ13" s="18">
        <v>1464.25</v>
      </c>
      <c r="BK13" s="18">
        <v>1772.375</v>
      </c>
      <c r="BL13" s="18">
        <v>1439.2083333333301</v>
      </c>
      <c r="BM13" s="19">
        <v>0.86208958400464397</v>
      </c>
      <c r="BN13">
        <v>0.37851804943246398</v>
      </c>
      <c r="BO13">
        <v>-0.460218208464579</v>
      </c>
      <c r="BP13">
        <v>0.42066447137221602</v>
      </c>
      <c r="CT13" s="17">
        <v>35</v>
      </c>
      <c r="CU13" s="17">
        <v>1439.2083333333333</v>
      </c>
      <c r="DN13" t="s">
        <v>1868</v>
      </c>
      <c r="DO13">
        <v>1</v>
      </c>
      <c r="DP13">
        <v>231.16220863134345</v>
      </c>
      <c r="DQ13">
        <v>231.16220863134345</v>
      </c>
      <c r="DR13">
        <v>3.3271712582532307</v>
      </c>
      <c r="DS13">
        <v>8.4791297663833282E-2</v>
      </c>
      <c r="DT13"/>
      <c r="DU13"/>
      <c r="DV13"/>
    </row>
    <row r="14" spans="1:126" x14ac:dyDescent="0.2">
      <c r="A14" s="17" t="s">
        <v>344</v>
      </c>
      <c r="B14" s="17">
        <v>41</v>
      </c>
      <c r="C14" s="17">
        <v>2</v>
      </c>
      <c r="D14" s="107">
        <v>27786</v>
      </c>
      <c r="E14" s="17">
        <v>27</v>
      </c>
      <c r="F14" s="17">
        <v>1</v>
      </c>
      <c r="G14" s="17">
        <v>1976</v>
      </c>
      <c r="H14" s="17">
        <v>41</v>
      </c>
      <c r="I14" s="17" t="s">
        <v>99</v>
      </c>
      <c r="J14" s="17" t="s">
        <v>124</v>
      </c>
      <c r="K14" s="17" t="s">
        <v>124</v>
      </c>
      <c r="L14" s="17">
        <v>8</v>
      </c>
      <c r="M14" s="17" t="s">
        <v>303</v>
      </c>
      <c r="N14" s="17" t="s">
        <v>345</v>
      </c>
      <c r="O14" s="17">
        <v>15</v>
      </c>
      <c r="P14" s="17">
        <v>4000</v>
      </c>
      <c r="Q14" s="17">
        <v>2</v>
      </c>
      <c r="R14" s="17">
        <f t="shared" si="0"/>
        <v>2000</v>
      </c>
      <c r="S14" s="17">
        <v>7</v>
      </c>
      <c r="T14" s="17">
        <v>1</v>
      </c>
      <c r="U14" s="17">
        <v>5</v>
      </c>
      <c r="V14" s="17" t="s">
        <v>103</v>
      </c>
      <c r="W14" s="72" t="s">
        <v>346</v>
      </c>
      <c r="X14" s="17">
        <v>1</v>
      </c>
      <c r="Y14" s="17">
        <v>5</v>
      </c>
      <c r="Z14" s="17">
        <v>7</v>
      </c>
      <c r="AD14" s="17">
        <v>1</v>
      </c>
      <c r="AE14" s="17">
        <v>4</v>
      </c>
      <c r="AF14" s="17">
        <v>5</v>
      </c>
      <c r="AJ14" s="108" t="s">
        <v>297</v>
      </c>
      <c r="AK14" s="17" t="s">
        <v>347</v>
      </c>
      <c r="AL14" s="110" t="s">
        <v>288</v>
      </c>
      <c r="AM14" s="109" t="s">
        <v>281</v>
      </c>
      <c r="AN14" s="109" t="s">
        <v>348</v>
      </c>
      <c r="AO14" s="109" t="s">
        <v>349</v>
      </c>
      <c r="AP14" s="72" t="s">
        <v>350</v>
      </c>
      <c r="AQ14" s="17">
        <v>4</v>
      </c>
      <c r="AR14" s="17">
        <v>3</v>
      </c>
      <c r="AS14" s="17">
        <v>3</v>
      </c>
      <c r="AT14" s="17">
        <v>4</v>
      </c>
      <c r="AU14" s="17">
        <v>5</v>
      </c>
      <c r="AV14" s="17">
        <v>2</v>
      </c>
      <c r="AW14" s="17">
        <v>3</v>
      </c>
      <c r="AX14" s="17">
        <v>3</v>
      </c>
      <c r="AY14" s="17">
        <v>4</v>
      </c>
      <c r="AZ14" s="17">
        <v>3</v>
      </c>
      <c r="BA14" s="17">
        <v>2</v>
      </c>
      <c r="BB14" s="17">
        <v>3</v>
      </c>
      <c r="BC14" s="17">
        <v>4</v>
      </c>
      <c r="BD14" s="17">
        <v>1</v>
      </c>
      <c r="BE14" s="17">
        <v>4</v>
      </c>
      <c r="BF14" s="17">
        <v>1</v>
      </c>
      <c r="BG14" s="18">
        <v>2520.125</v>
      </c>
      <c r="BH14" s="18">
        <v>2529.875</v>
      </c>
      <c r="BI14" s="18">
        <v>1458.5416666666699</v>
      </c>
      <c r="BJ14" s="18">
        <v>1350.4583333333301</v>
      </c>
      <c r="BK14" s="18">
        <v>2052.4166666666702</v>
      </c>
      <c r="BL14" s="18">
        <v>1741.0416666666699</v>
      </c>
      <c r="BM14" s="19">
        <v>0.48605597854475702</v>
      </c>
      <c r="BN14">
        <v>0.33852449629408798</v>
      </c>
      <c r="BO14">
        <v>-0.16584590636426799</v>
      </c>
      <c r="BP14">
        <v>-0.110446852939146</v>
      </c>
      <c r="CT14" s="17">
        <v>41</v>
      </c>
      <c r="CU14" s="17">
        <v>1741.0416666666667</v>
      </c>
      <c r="DN14" t="s">
        <v>1869</v>
      </c>
      <c r="DO14">
        <v>18</v>
      </c>
      <c r="DP14">
        <v>1250.5877913686566</v>
      </c>
      <c r="DQ14">
        <v>69.47709952048092</v>
      </c>
      <c r="DR14"/>
      <c r="DS14"/>
      <c r="DT14"/>
      <c r="DU14"/>
      <c r="DV14"/>
    </row>
    <row r="15" spans="1:126" ht="16" thickBot="1" x14ac:dyDescent="0.25">
      <c r="A15" s="17" t="s">
        <v>351</v>
      </c>
      <c r="B15" s="17">
        <v>28</v>
      </c>
      <c r="C15" s="17">
        <v>1</v>
      </c>
      <c r="D15" s="107">
        <v>32453</v>
      </c>
      <c r="E15" s="17">
        <v>6</v>
      </c>
      <c r="F15" s="17">
        <v>11</v>
      </c>
      <c r="G15" s="17">
        <v>1988</v>
      </c>
      <c r="H15" s="17">
        <v>28</v>
      </c>
      <c r="I15" s="17" t="s">
        <v>99</v>
      </c>
      <c r="J15" s="17" t="s">
        <v>124</v>
      </c>
      <c r="K15" s="17" t="s">
        <v>124</v>
      </c>
      <c r="L15" s="17">
        <v>8</v>
      </c>
      <c r="M15" s="72" t="s">
        <v>276</v>
      </c>
      <c r="N15" s="17" t="s">
        <v>125</v>
      </c>
      <c r="O15" s="17">
        <v>9</v>
      </c>
      <c r="P15" s="17">
        <v>18000</v>
      </c>
      <c r="Q15" s="17">
        <v>2</v>
      </c>
      <c r="R15" s="17">
        <f t="shared" si="0"/>
        <v>9000</v>
      </c>
      <c r="S15" s="17">
        <v>8</v>
      </c>
      <c r="T15" s="17">
        <v>1</v>
      </c>
      <c r="U15" s="17">
        <v>7</v>
      </c>
      <c r="V15" s="17" t="s">
        <v>103</v>
      </c>
      <c r="W15" s="72" t="s">
        <v>352</v>
      </c>
      <c r="X15" s="17">
        <v>1</v>
      </c>
      <c r="Y15" s="17">
        <v>5</v>
      </c>
      <c r="Z15" s="17">
        <v>7</v>
      </c>
      <c r="AD15" s="17">
        <v>1</v>
      </c>
      <c r="AE15" s="17">
        <v>7</v>
      </c>
      <c r="AF15" s="17">
        <v>7</v>
      </c>
      <c r="AJ15" s="114" t="s">
        <v>288</v>
      </c>
      <c r="AK15" s="115" t="s">
        <v>289</v>
      </c>
      <c r="AL15" s="109" t="s">
        <v>291</v>
      </c>
      <c r="AM15" s="112" t="s">
        <v>353</v>
      </c>
      <c r="AN15" s="17" t="s">
        <v>313</v>
      </c>
      <c r="AO15" s="17">
        <v>0</v>
      </c>
      <c r="AP15" s="72" t="s">
        <v>354</v>
      </c>
      <c r="AQ15" s="17">
        <v>5</v>
      </c>
      <c r="AR15" s="17">
        <v>3</v>
      </c>
      <c r="AS15" s="17">
        <v>5</v>
      </c>
      <c r="AT15" s="17">
        <v>5</v>
      </c>
      <c r="AU15" s="17">
        <v>7</v>
      </c>
      <c r="AV15" s="17">
        <v>6</v>
      </c>
      <c r="AW15" s="17">
        <v>1</v>
      </c>
      <c r="AX15" s="17">
        <v>7</v>
      </c>
      <c r="AY15" s="17">
        <v>6</v>
      </c>
      <c r="AZ15" s="17">
        <v>3</v>
      </c>
      <c r="BA15" s="17">
        <v>1</v>
      </c>
      <c r="BB15" s="17">
        <v>6</v>
      </c>
      <c r="BC15" s="17">
        <v>6</v>
      </c>
      <c r="BD15" s="17">
        <v>5</v>
      </c>
      <c r="BE15" s="17">
        <v>5</v>
      </c>
      <c r="BF15" s="17">
        <v>4</v>
      </c>
      <c r="BG15" s="18">
        <v>1674.7916666666699</v>
      </c>
      <c r="BH15" s="18">
        <v>2516.0416666666702</v>
      </c>
      <c r="BI15" s="18">
        <v>1390.5</v>
      </c>
      <c r="BJ15" s="18">
        <v>1154.625</v>
      </c>
      <c r="BK15" s="18">
        <v>1737.4166666666699</v>
      </c>
      <c r="BL15" s="18">
        <v>1680.4583333333301</v>
      </c>
      <c r="BM15" s="19">
        <v>0.74810987109785998</v>
      </c>
      <c r="BN15">
        <v>0.31585500514137299</v>
      </c>
      <c r="BO15">
        <v>-0.28830387327405399</v>
      </c>
      <c r="BP15" s="20">
        <v>8.99168208877546E-2</v>
      </c>
      <c r="CT15" s="17">
        <v>28</v>
      </c>
      <c r="CU15" s="17">
        <v>1680.4583333333333</v>
      </c>
      <c r="DN15" s="92" t="s">
        <v>240</v>
      </c>
      <c r="DO15" s="92">
        <v>19</v>
      </c>
      <c r="DP15" s="92">
        <v>1481.75</v>
      </c>
      <c r="DQ15" s="92"/>
      <c r="DR15" s="92"/>
      <c r="DS15" s="92"/>
      <c r="DT15"/>
      <c r="DU15"/>
      <c r="DV15"/>
    </row>
    <row r="16" spans="1:126" ht="16" thickBot="1" x14ac:dyDescent="0.25">
      <c r="A16" s="116" t="s">
        <v>355</v>
      </c>
      <c r="B16" s="17">
        <v>43</v>
      </c>
      <c r="C16" s="17">
        <v>1</v>
      </c>
      <c r="D16" s="107">
        <v>26721</v>
      </c>
      <c r="E16" s="17">
        <v>26</v>
      </c>
      <c r="F16" s="17">
        <v>2</v>
      </c>
      <c r="G16" s="17">
        <v>1973</v>
      </c>
      <c r="H16" s="17">
        <v>43</v>
      </c>
      <c r="I16" s="17" t="s">
        <v>99</v>
      </c>
      <c r="J16" s="17" t="s">
        <v>124</v>
      </c>
      <c r="K16" s="17" t="s">
        <v>124</v>
      </c>
      <c r="L16" s="17">
        <v>5</v>
      </c>
      <c r="M16" s="17" t="s">
        <v>356</v>
      </c>
      <c r="N16" s="17" t="s">
        <v>357</v>
      </c>
      <c r="O16" s="17">
        <v>28</v>
      </c>
      <c r="P16" s="17">
        <v>20000</v>
      </c>
      <c r="Q16" s="17">
        <v>4</v>
      </c>
      <c r="R16" s="17">
        <f t="shared" si="0"/>
        <v>5000</v>
      </c>
      <c r="S16" s="17">
        <v>8</v>
      </c>
      <c r="T16" s="17">
        <v>1</v>
      </c>
      <c r="U16" s="17">
        <v>5</v>
      </c>
      <c r="V16" s="17" t="s">
        <v>122</v>
      </c>
      <c r="W16" s="72"/>
      <c r="X16" s="17">
        <v>1</v>
      </c>
      <c r="Y16" s="17">
        <v>7</v>
      </c>
      <c r="Z16" s="17">
        <v>7</v>
      </c>
      <c r="AD16" s="17">
        <v>1</v>
      </c>
      <c r="AE16" s="17">
        <v>7</v>
      </c>
      <c r="AF16" s="17">
        <v>7</v>
      </c>
      <c r="AJ16" s="108" t="s">
        <v>297</v>
      </c>
      <c r="AK16" s="111" t="s">
        <v>289</v>
      </c>
      <c r="AL16" s="110" t="s">
        <v>288</v>
      </c>
      <c r="AM16" s="112" t="s">
        <v>353</v>
      </c>
      <c r="AN16" s="110" t="s">
        <v>358</v>
      </c>
      <c r="AO16" s="111" t="s">
        <v>289</v>
      </c>
      <c r="AP16" s="72" t="s">
        <v>359</v>
      </c>
      <c r="AQ16" s="17">
        <v>5</v>
      </c>
      <c r="AR16" s="17">
        <v>3</v>
      </c>
      <c r="AS16" s="17">
        <v>5</v>
      </c>
      <c r="AT16" s="17">
        <v>1</v>
      </c>
      <c r="AU16" s="17">
        <v>4</v>
      </c>
      <c r="AV16" s="17">
        <v>1</v>
      </c>
      <c r="AW16" s="17">
        <v>1</v>
      </c>
      <c r="AX16" s="17">
        <v>7</v>
      </c>
      <c r="AY16" s="17">
        <v>7</v>
      </c>
      <c r="AZ16" s="17">
        <v>4</v>
      </c>
      <c r="BA16" s="17">
        <v>7</v>
      </c>
      <c r="BB16" s="17">
        <v>4</v>
      </c>
      <c r="BC16" s="17">
        <v>4</v>
      </c>
      <c r="BD16" s="17">
        <v>6</v>
      </c>
      <c r="BE16" s="17">
        <v>1</v>
      </c>
      <c r="BF16" s="17">
        <v>4</v>
      </c>
      <c r="BG16" s="18">
        <v>1683.4166666666699</v>
      </c>
      <c r="BH16" s="18">
        <v>2846.2916666666702</v>
      </c>
      <c r="BI16" s="18">
        <v>1154.6666666666699</v>
      </c>
      <c r="BJ16" s="18">
        <v>1235.375</v>
      </c>
      <c r="BK16" s="18">
        <v>2098.2916666666702</v>
      </c>
      <c r="BL16" s="18">
        <v>1659.75</v>
      </c>
      <c r="BM16" s="19">
        <v>1.0779206096752301</v>
      </c>
      <c r="BN16">
        <v>-0.95638963627435403</v>
      </c>
      <c r="BO16">
        <v>0.61406166537428497</v>
      </c>
      <c r="BP16">
        <v>0.36388457157915999</v>
      </c>
      <c r="CT16" s="17">
        <v>43</v>
      </c>
      <c r="CU16" s="17">
        <v>1659.75</v>
      </c>
      <c r="DN16"/>
      <c r="DO16"/>
      <c r="DP16"/>
      <c r="DQ16"/>
      <c r="DR16"/>
      <c r="DS16"/>
      <c r="DT16"/>
      <c r="DU16"/>
      <c r="DV16"/>
    </row>
    <row r="17" spans="1:126" ht="26" x14ac:dyDescent="0.3">
      <c r="A17" s="17" t="s">
        <v>360</v>
      </c>
      <c r="B17" s="17">
        <v>49</v>
      </c>
      <c r="C17" s="17">
        <v>1</v>
      </c>
      <c r="D17" s="107">
        <v>24841</v>
      </c>
      <c r="E17" s="17">
        <v>4</v>
      </c>
      <c r="F17" s="17">
        <v>1</v>
      </c>
      <c r="G17" s="17">
        <v>1968</v>
      </c>
      <c r="H17" s="17">
        <v>49</v>
      </c>
      <c r="I17" s="17" t="s">
        <v>99</v>
      </c>
      <c r="J17" s="17" t="s">
        <v>148</v>
      </c>
      <c r="K17" s="17" t="s">
        <v>124</v>
      </c>
      <c r="L17" s="17">
        <v>7</v>
      </c>
      <c r="M17" s="72" t="s">
        <v>361</v>
      </c>
      <c r="N17" s="17" t="s">
        <v>362</v>
      </c>
      <c r="O17" s="17">
        <v>25</v>
      </c>
      <c r="P17" s="17">
        <v>20000</v>
      </c>
      <c r="Q17" s="17">
        <v>2</v>
      </c>
      <c r="R17" s="17">
        <f t="shared" si="0"/>
        <v>10000</v>
      </c>
      <c r="S17" s="17">
        <v>8</v>
      </c>
      <c r="T17" s="17">
        <v>1</v>
      </c>
      <c r="U17" s="17">
        <v>10</v>
      </c>
      <c r="V17" s="17" t="s">
        <v>114</v>
      </c>
      <c r="W17" s="72" t="s">
        <v>363</v>
      </c>
      <c r="X17" s="17">
        <v>1</v>
      </c>
      <c r="Y17" s="17">
        <v>4</v>
      </c>
      <c r="Z17" s="17">
        <v>7</v>
      </c>
      <c r="AD17" s="17">
        <v>1</v>
      </c>
      <c r="AE17" s="17">
        <v>3</v>
      </c>
      <c r="AF17" s="17">
        <v>7</v>
      </c>
      <c r="AJ17" s="108" t="s">
        <v>297</v>
      </c>
      <c r="AK17" s="111" t="s">
        <v>289</v>
      </c>
      <c r="AL17" s="110" t="s">
        <v>288</v>
      </c>
      <c r="AM17" s="109" t="s">
        <v>313</v>
      </c>
      <c r="AN17" s="109">
        <v>0</v>
      </c>
      <c r="AO17" s="109">
        <v>0</v>
      </c>
      <c r="AP17" s="72" t="s">
        <v>364</v>
      </c>
      <c r="AQ17" s="17">
        <v>5</v>
      </c>
      <c r="AR17" s="17">
        <v>4</v>
      </c>
      <c r="AS17" s="17">
        <v>5</v>
      </c>
      <c r="AT17" s="17">
        <v>5</v>
      </c>
      <c r="AU17" s="17">
        <v>7</v>
      </c>
      <c r="AV17" s="17">
        <v>6</v>
      </c>
      <c r="AW17" s="17">
        <v>1</v>
      </c>
      <c r="AX17" s="17">
        <v>7</v>
      </c>
      <c r="AY17" s="17">
        <v>7</v>
      </c>
      <c r="AZ17" s="17">
        <v>7</v>
      </c>
      <c r="BA17" s="17">
        <v>1</v>
      </c>
      <c r="BB17" s="17">
        <v>7</v>
      </c>
      <c r="BC17" s="17">
        <v>7</v>
      </c>
      <c r="BD17" s="17">
        <v>7</v>
      </c>
      <c r="BE17" s="17">
        <v>5</v>
      </c>
      <c r="BF17" s="17">
        <v>1</v>
      </c>
      <c r="BG17" s="18">
        <v>1927.625</v>
      </c>
      <c r="BH17" s="18">
        <v>3086.5833333333298</v>
      </c>
      <c r="BI17" s="18">
        <v>1533.5833333333301</v>
      </c>
      <c r="BJ17" s="18">
        <v>1301.75</v>
      </c>
      <c r="BK17" s="18">
        <v>2198.25</v>
      </c>
      <c r="BL17" s="18">
        <v>2246.75</v>
      </c>
      <c r="BM17" s="19">
        <v>0.27515818411533</v>
      </c>
      <c r="BN17">
        <v>0.92809484069661197</v>
      </c>
      <c r="BO17" s="20">
        <v>9.5077205540906005E-3</v>
      </c>
      <c r="BP17">
        <v>-0.112307140357795</v>
      </c>
      <c r="CI17" s="117">
        <f>CORREL(BS28:BS44,BT28:BT44)</f>
        <v>0.60651985380171203</v>
      </c>
      <c r="CT17" s="17">
        <v>49</v>
      </c>
      <c r="CU17" s="17">
        <v>2246.75</v>
      </c>
      <c r="DN17" s="30"/>
      <c r="DO17" s="30" t="s">
        <v>1874</v>
      </c>
      <c r="DP17" s="30" t="s">
        <v>63</v>
      </c>
      <c r="DQ17" s="30" t="s">
        <v>201</v>
      </c>
      <c r="DR17" s="30" t="s">
        <v>1875</v>
      </c>
      <c r="DS17" s="30" t="s">
        <v>1876</v>
      </c>
      <c r="DT17" s="30" t="s">
        <v>1877</v>
      </c>
      <c r="DU17" s="30" t="s">
        <v>1878</v>
      </c>
      <c r="DV17" s="30" t="s">
        <v>1879</v>
      </c>
    </row>
    <row r="18" spans="1:126" x14ac:dyDescent="0.2">
      <c r="A18" s="118" t="s">
        <v>365</v>
      </c>
      <c r="B18" s="17">
        <v>25</v>
      </c>
      <c r="C18" s="17">
        <v>2</v>
      </c>
      <c r="D18" s="107">
        <v>33421</v>
      </c>
      <c r="E18" s="17">
        <v>2</v>
      </c>
      <c r="F18" s="17">
        <v>7</v>
      </c>
      <c r="G18" s="17">
        <v>1991</v>
      </c>
      <c r="H18" s="17">
        <v>25</v>
      </c>
      <c r="I18" s="17" t="s">
        <v>99</v>
      </c>
      <c r="J18" s="17" t="s">
        <v>151</v>
      </c>
      <c r="K18" s="17" t="s">
        <v>124</v>
      </c>
      <c r="L18" s="17">
        <v>6</v>
      </c>
      <c r="M18" s="17" t="s">
        <v>303</v>
      </c>
      <c r="N18" s="17" t="s">
        <v>125</v>
      </c>
      <c r="O18" s="17">
        <v>0</v>
      </c>
      <c r="P18" s="17">
        <v>1500</v>
      </c>
      <c r="Q18" s="17">
        <v>3</v>
      </c>
      <c r="R18" s="17">
        <f t="shared" si="0"/>
        <v>500</v>
      </c>
      <c r="S18" s="17">
        <v>4</v>
      </c>
      <c r="T18" s="17">
        <v>1</v>
      </c>
      <c r="U18" s="17">
        <v>3</v>
      </c>
      <c r="V18" s="17" t="s">
        <v>103</v>
      </c>
      <c r="W18" t="s">
        <v>323</v>
      </c>
      <c r="X18" s="17">
        <v>1</v>
      </c>
      <c r="Y18" s="17">
        <v>4</v>
      </c>
      <c r="Z18" s="17">
        <v>7</v>
      </c>
      <c r="AD18" s="17">
        <v>0</v>
      </c>
      <c r="AE18" s="17">
        <v>0</v>
      </c>
      <c r="AF18" s="17">
        <v>0</v>
      </c>
      <c r="AJ18" s="110" t="s">
        <v>288</v>
      </c>
      <c r="AK18" s="108" t="s">
        <v>297</v>
      </c>
      <c r="AL18" s="17" t="s">
        <v>291</v>
      </c>
      <c r="AM18" s="112" t="s">
        <v>353</v>
      </c>
      <c r="AN18" s="17" t="s">
        <v>300</v>
      </c>
      <c r="AO18" s="17" t="s">
        <v>332</v>
      </c>
      <c r="AP18" s="72" t="s">
        <v>366</v>
      </c>
      <c r="AQ18" s="17">
        <v>4</v>
      </c>
      <c r="AR18" s="17">
        <v>2</v>
      </c>
      <c r="AS18" s="17">
        <v>2</v>
      </c>
      <c r="AT18" s="17">
        <v>4</v>
      </c>
      <c r="AU18" s="17">
        <v>6</v>
      </c>
      <c r="AV18" s="17">
        <v>1</v>
      </c>
      <c r="AW18" s="17">
        <v>3</v>
      </c>
      <c r="AX18" s="17">
        <v>3</v>
      </c>
      <c r="AY18" s="17">
        <v>7</v>
      </c>
      <c r="AZ18" s="17">
        <v>2</v>
      </c>
      <c r="BA18" s="17">
        <v>2</v>
      </c>
      <c r="BB18" s="17">
        <v>1</v>
      </c>
      <c r="BC18" s="17">
        <v>5</v>
      </c>
      <c r="BD18" s="17">
        <v>4</v>
      </c>
      <c r="BE18" s="17">
        <v>4</v>
      </c>
      <c r="BF18" s="17">
        <v>1</v>
      </c>
      <c r="BG18" s="18">
        <v>2038.375</v>
      </c>
      <c r="BH18" s="18">
        <v>2574.4166666666702</v>
      </c>
      <c r="BI18" s="18">
        <v>1418.0833333333301</v>
      </c>
      <c r="BJ18" s="18">
        <v>1493.25</v>
      </c>
      <c r="BK18" s="18">
        <v>1841.5833333333301</v>
      </c>
      <c r="BL18" s="18">
        <v>1811.2083333333301</v>
      </c>
      <c r="BM18" s="19">
        <v>0.75977784203494403</v>
      </c>
      <c r="BN18">
        <v>-0.46084396555336599</v>
      </c>
      <c r="BO18">
        <v>-0.43060824010683602</v>
      </c>
      <c r="BP18" s="20">
        <v>-9.3458635651037097E-2</v>
      </c>
      <c r="CT18" s="17">
        <v>25</v>
      </c>
      <c r="CU18" s="17">
        <v>1811.2083333333333</v>
      </c>
      <c r="DN18" t="s">
        <v>1870</v>
      </c>
      <c r="DO18">
        <v>15.930979045213544</v>
      </c>
      <c r="DP18">
        <v>9.9451256626473796</v>
      </c>
      <c r="DQ18">
        <v>1.6018881596487275</v>
      </c>
      <c r="DR18">
        <v>0.12658370516651274</v>
      </c>
      <c r="DS18">
        <v>-4.9629546187959868</v>
      </c>
      <c r="DT18">
        <v>36.824912709223071</v>
      </c>
      <c r="DU18">
        <v>-4.9629546187959868</v>
      </c>
      <c r="DV18">
        <v>36.824912709223071</v>
      </c>
    </row>
    <row r="19" spans="1:126" ht="16" thickBot="1" x14ac:dyDescent="0.25">
      <c r="A19" s="17" t="s">
        <v>367</v>
      </c>
      <c r="B19" s="17">
        <v>43</v>
      </c>
      <c r="C19" s="17">
        <v>1</v>
      </c>
      <c r="D19" s="107">
        <v>27074</v>
      </c>
      <c r="E19" s="17">
        <v>14</v>
      </c>
      <c r="F19" s="17">
        <v>2</v>
      </c>
      <c r="G19" s="17">
        <v>1974</v>
      </c>
      <c r="H19" s="17">
        <v>43</v>
      </c>
      <c r="I19" s="17" t="s">
        <v>99</v>
      </c>
      <c r="J19" s="17" t="s">
        <v>153</v>
      </c>
      <c r="K19" s="17" t="s">
        <v>124</v>
      </c>
      <c r="L19" s="17">
        <v>7</v>
      </c>
      <c r="M19" t="s">
        <v>276</v>
      </c>
      <c r="N19" s="17" t="s">
        <v>125</v>
      </c>
      <c r="O19" s="17">
        <v>22</v>
      </c>
      <c r="P19" s="17">
        <v>11000</v>
      </c>
      <c r="Q19" s="17">
        <v>4</v>
      </c>
      <c r="R19" s="17">
        <f t="shared" si="0"/>
        <v>2750</v>
      </c>
      <c r="S19" s="17">
        <v>8</v>
      </c>
      <c r="T19" s="17">
        <v>1</v>
      </c>
      <c r="U19" s="17">
        <v>3</v>
      </c>
      <c r="V19" s="17" t="s">
        <v>126</v>
      </c>
      <c r="W19" s="72" t="s">
        <v>368</v>
      </c>
      <c r="X19" s="17">
        <v>1</v>
      </c>
      <c r="Y19" s="17">
        <v>3</v>
      </c>
      <c r="Z19" s="17">
        <v>7</v>
      </c>
      <c r="AD19" s="17">
        <v>1</v>
      </c>
      <c r="AE19" s="17">
        <v>6</v>
      </c>
      <c r="AF19" s="17">
        <v>7</v>
      </c>
      <c r="AJ19" s="109" t="s">
        <v>291</v>
      </c>
      <c r="AK19" s="109" t="s">
        <v>337</v>
      </c>
      <c r="AL19" s="114" t="s">
        <v>288</v>
      </c>
      <c r="AM19" s="17" t="s">
        <v>300</v>
      </c>
      <c r="AN19" s="111" t="s">
        <v>289</v>
      </c>
      <c r="AO19" s="112" t="s">
        <v>290</v>
      </c>
      <c r="AP19" s="72" t="s">
        <v>369</v>
      </c>
      <c r="AQ19" s="17">
        <v>5</v>
      </c>
      <c r="AR19" s="17">
        <v>2</v>
      </c>
      <c r="AS19" s="17">
        <v>3</v>
      </c>
      <c r="AT19" s="17">
        <v>5</v>
      </c>
      <c r="AU19" s="17">
        <v>7</v>
      </c>
      <c r="AV19" s="17">
        <v>5</v>
      </c>
      <c r="AW19" s="17">
        <v>1</v>
      </c>
      <c r="AX19" s="17">
        <v>4</v>
      </c>
      <c r="AY19" s="17">
        <v>7</v>
      </c>
      <c r="AZ19" s="17">
        <v>5</v>
      </c>
      <c r="BA19" s="17">
        <v>1</v>
      </c>
      <c r="BB19" s="17">
        <v>4</v>
      </c>
      <c r="BC19" s="17">
        <v>5</v>
      </c>
      <c r="BD19" s="17">
        <v>3</v>
      </c>
      <c r="BE19" s="17">
        <v>4</v>
      </c>
      <c r="BF19" s="17">
        <v>3</v>
      </c>
      <c r="BG19" s="18">
        <v>1872.375</v>
      </c>
      <c r="BH19" s="18">
        <v>2876.6666666666702</v>
      </c>
      <c r="BI19" s="18">
        <v>1582.0833333333301</v>
      </c>
      <c r="BJ19" s="18">
        <v>1337.5833333333301</v>
      </c>
      <c r="BK19" s="18">
        <v>2256.5833333333298</v>
      </c>
      <c r="BL19" s="18">
        <v>1920.5416666666699</v>
      </c>
      <c r="BM19" s="19">
        <v>0.53828459453871702</v>
      </c>
      <c r="BN19" s="20">
        <v>7.5057113659874599E-3</v>
      </c>
      <c r="BO19" s="20">
        <v>5.7889255022425701E-2</v>
      </c>
      <c r="BP19">
        <v>0.14067833157434001</v>
      </c>
      <c r="CT19" s="17">
        <v>43</v>
      </c>
      <c r="CU19" s="17">
        <v>1920.5416666666667</v>
      </c>
      <c r="DK19" s="17" t="s">
        <v>370</v>
      </c>
      <c r="DN19" s="92" t="s">
        <v>1861</v>
      </c>
      <c r="DO19" s="92">
        <v>9.8406853264042284E-3</v>
      </c>
      <c r="DP19" s="92">
        <v>5.3949542582864187E-3</v>
      </c>
      <c r="DQ19" s="92">
        <v>1.8240535239551581</v>
      </c>
      <c r="DR19" s="92">
        <v>8.4791297663833282E-2</v>
      </c>
      <c r="DS19" s="92">
        <v>-1.4936929626877746E-3</v>
      </c>
      <c r="DT19" s="92">
        <v>2.1175063615496231E-2</v>
      </c>
      <c r="DU19" s="92">
        <v>-1.4936929626877746E-3</v>
      </c>
      <c r="DV19" s="92">
        <v>2.1175063615496231E-2</v>
      </c>
    </row>
    <row r="20" spans="1:126" x14ac:dyDescent="0.2">
      <c r="A20" s="113" t="s">
        <v>371</v>
      </c>
      <c r="B20" s="17">
        <v>22</v>
      </c>
      <c r="C20" s="17">
        <v>1</v>
      </c>
      <c r="D20" s="107">
        <v>34666</v>
      </c>
      <c r="E20" s="17">
        <v>28</v>
      </c>
      <c r="F20" s="17">
        <v>11</v>
      </c>
      <c r="G20" s="17">
        <v>1994</v>
      </c>
      <c r="H20" s="17">
        <v>22</v>
      </c>
      <c r="I20" s="113" t="s">
        <v>123</v>
      </c>
      <c r="J20" s="17" t="s">
        <v>156</v>
      </c>
      <c r="K20" s="17" t="s">
        <v>124</v>
      </c>
      <c r="L20" s="17">
        <v>4</v>
      </c>
      <c r="M20" s="17" t="s">
        <v>303</v>
      </c>
      <c r="N20" s="17" t="s">
        <v>125</v>
      </c>
      <c r="O20" s="17">
        <v>0</v>
      </c>
      <c r="P20" s="17">
        <v>0</v>
      </c>
      <c r="Q20" s="17">
        <v>0</v>
      </c>
      <c r="R20" s="17">
        <v>0</v>
      </c>
      <c r="S20" s="17">
        <v>0</v>
      </c>
      <c r="T20" s="17">
        <v>1</v>
      </c>
      <c r="U20" s="17">
        <v>9</v>
      </c>
      <c r="V20" s="17" t="s">
        <v>114</v>
      </c>
      <c r="W20" s="72" t="s">
        <v>363</v>
      </c>
      <c r="X20" s="17">
        <v>1</v>
      </c>
      <c r="Y20" s="17">
        <v>0</v>
      </c>
      <c r="Z20" s="17">
        <v>7</v>
      </c>
      <c r="AD20" s="17">
        <v>1</v>
      </c>
      <c r="AE20" s="17">
        <v>0</v>
      </c>
      <c r="AF20" s="17">
        <v>5</v>
      </c>
      <c r="AJ20" s="108" t="s">
        <v>297</v>
      </c>
      <c r="AK20" s="110" t="s">
        <v>288</v>
      </c>
      <c r="AL20" s="17" t="s">
        <v>291</v>
      </c>
      <c r="AM20" s="109" t="s">
        <v>372</v>
      </c>
      <c r="AN20" s="109" t="s">
        <v>337</v>
      </c>
      <c r="AO20" s="109" t="s">
        <v>300</v>
      </c>
      <c r="AP20" s="72" t="s">
        <v>373</v>
      </c>
      <c r="AQ20" s="17">
        <v>4</v>
      </c>
      <c r="AR20" s="17">
        <v>2</v>
      </c>
      <c r="AS20" s="17">
        <v>3</v>
      </c>
      <c r="AT20" s="17">
        <v>5</v>
      </c>
      <c r="AU20" s="17">
        <v>4</v>
      </c>
      <c r="AV20" s="17">
        <v>2</v>
      </c>
      <c r="AW20" s="17">
        <v>3</v>
      </c>
      <c r="AX20" s="17">
        <v>3</v>
      </c>
      <c r="AY20" s="17">
        <v>5</v>
      </c>
      <c r="AZ20" s="17">
        <v>4</v>
      </c>
      <c r="BA20" s="17">
        <v>2</v>
      </c>
      <c r="BB20" s="17">
        <v>5</v>
      </c>
      <c r="BC20" s="17">
        <v>7</v>
      </c>
      <c r="BD20" s="17">
        <v>5</v>
      </c>
      <c r="BE20" s="17">
        <v>4</v>
      </c>
      <c r="BF20" s="17">
        <v>3</v>
      </c>
      <c r="BG20" s="18">
        <v>1876.25</v>
      </c>
      <c r="BH20" s="18">
        <v>3019.7083333333298</v>
      </c>
      <c r="BI20" s="18">
        <v>1354.5</v>
      </c>
      <c r="BJ20" s="18">
        <v>1357.4166666666699</v>
      </c>
      <c r="BK20" s="18">
        <v>1948.3333333333301</v>
      </c>
      <c r="BL20" s="18">
        <v>1634.0833333333301</v>
      </c>
      <c r="BM20" s="19">
        <v>0.77290373239222498</v>
      </c>
      <c r="BN20">
        <v>1.2658294619933801</v>
      </c>
      <c r="BO20">
        <v>0.32053481092967001</v>
      </c>
      <c r="BP20">
        <v>-0.298238677796828</v>
      </c>
      <c r="CT20" s="17">
        <v>22</v>
      </c>
      <c r="CU20" s="17">
        <v>1634.0833333333333</v>
      </c>
      <c r="DN20"/>
      <c r="DO20"/>
      <c r="DP20"/>
      <c r="DQ20"/>
      <c r="DR20"/>
      <c r="DS20"/>
      <c r="DT20"/>
      <c r="DU20"/>
      <c r="DV20"/>
    </row>
    <row r="21" spans="1:126" x14ac:dyDescent="0.2">
      <c r="A21" s="17" t="s">
        <v>374</v>
      </c>
      <c r="B21" s="17">
        <v>24</v>
      </c>
      <c r="C21" s="17">
        <v>2</v>
      </c>
      <c r="D21" s="107">
        <v>33759</v>
      </c>
      <c r="E21" s="17">
        <v>4</v>
      </c>
      <c r="F21" s="17">
        <v>6</v>
      </c>
      <c r="G21" s="17">
        <v>1992</v>
      </c>
      <c r="H21" s="17">
        <v>24</v>
      </c>
      <c r="I21" s="17" t="s">
        <v>99</v>
      </c>
      <c r="J21" s="17" t="s">
        <v>159</v>
      </c>
      <c r="K21" s="17" t="s">
        <v>124</v>
      </c>
      <c r="L21" s="17">
        <v>4</v>
      </c>
      <c r="M21" s="17" t="s">
        <v>375</v>
      </c>
      <c r="N21" s="17" t="s">
        <v>376</v>
      </c>
      <c r="O21" s="17">
        <v>3</v>
      </c>
      <c r="P21" s="17">
        <v>2000</v>
      </c>
      <c r="Q21" s="17">
        <v>2</v>
      </c>
      <c r="R21" s="17">
        <f>P21/Q21</f>
        <v>1000</v>
      </c>
      <c r="S21" s="17">
        <v>6</v>
      </c>
      <c r="T21" s="17">
        <v>1</v>
      </c>
      <c r="U21" s="17">
        <v>7</v>
      </c>
      <c r="V21" s="17" t="s">
        <v>129</v>
      </c>
      <c r="W21" s="72"/>
      <c r="X21" s="17">
        <v>1</v>
      </c>
      <c r="Y21" s="17">
        <v>2</v>
      </c>
      <c r="Z21" s="17">
        <v>7</v>
      </c>
      <c r="AD21" s="17">
        <v>1</v>
      </c>
      <c r="AE21" s="17">
        <v>4</v>
      </c>
      <c r="AF21" s="17">
        <v>5</v>
      </c>
      <c r="AJ21" s="108" t="s">
        <v>297</v>
      </c>
      <c r="AK21" s="17" t="s">
        <v>291</v>
      </c>
      <c r="AL21" s="111" t="s">
        <v>289</v>
      </c>
      <c r="AM21" s="114" t="s">
        <v>288</v>
      </c>
      <c r="AN21" s="109" t="s">
        <v>372</v>
      </c>
      <c r="AO21" s="109">
        <v>0</v>
      </c>
      <c r="AP21" s="72" t="s">
        <v>377</v>
      </c>
      <c r="AQ21" s="17">
        <v>5</v>
      </c>
      <c r="AR21" s="17">
        <v>3</v>
      </c>
      <c r="AS21" s="17">
        <v>3</v>
      </c>
      <c r="AT21" s="17">
        <v>2</v>
      </c>
      <c r="AU21" s="17">
        <v>7</v>
      </c>
      <c r="AV21" s="17">
        <v>5</v>
      </c>
      <c r="AW21" s="17">
        <v>3</v>
      </c>
      <c r="AX21" s="17">
        <v>5</v>
      </c>
      <c r="AY21" s="17">
        <v>6</v>
      </c>
      <c r="AZ21" s="17">
        <v>6</v>
      </c>
      <c r="BA21" s="17">
        <v>1</v>
      </c>
      <c r="BB21" s="17">
        <v>7</v>
      </c>
      <c r="BC21" s="17">
        <v>6</v>
      </c>
      <c r="BD21" s="17">
        <v>6</v>
      </c>
      <c r="BE21" s="17">
        <v>6</v>
      </c>
      <c r="BF21" s="17">
        <v>5</v>
      </c>
      <c r="BG21" s="18">
        <v>1483.5416666666699</v>
      </c>
      <c r="BH21" s="18">
        <v>2778.0833333333298</v>
      </c>
      <c r="BI21" s="18">
        <v>1334.8333333333301</v>
      </c>
      <c r="BJ21" s="18">
        <v>1112.875</v>
      </c>
      <c r="BK21" s="18">
        <v>2656.2916666666702</v>
      </c>
      <c r="BL21" s="18">
        <v>1491.8333333333301</v>
      </c>
      <c r="BM21" s="22"/>
      <c r="CT21" s="17">
        <v>24</v>
      </c>
      <c r="CU21" s="17">
        <v>1491.8333333333333</v>
      </c>
      <c r="DN21"/>
      <c r="DO21"/>
      <c r="DP21"/>
      <c r="DQ21"/>
      <c r="DR21"/>
      <c r="DS21"/>
      <c r="DT21"/>
      <c r="DU21"/>
      <c r="DV21"/>
    </row>
    <row r="22" spans="1:126" x14ac:dyDescent="0.2">
      <c r="W22" s="72"/>
      <c r="AP22" s="72"/>
      <c r="DN22"/>
      <c r="DO22"/>
      <c r="DP22"/>
      <c r="DQ22"/>
      <c r="DR22"/>
      <c r="DS22"/>
      <c r="DT22"/>
      <c r="DU22"/>
      <c r="DV22"/>
    </row>
    <row r="23" spans="1:126" x14ac:dyDescent="0.2">
      <c r="W23" s="72"/>
      <c r="X23" s="119">
        <f t="shared" ref="X23:AF23" si="1">AVERAGE(X2:X21)</f>
        <v>1</v>
      </c>
      <c r="Y23" s="119">
        <f t="shared" si="1"/>
        <v>3.5750000000000002</v>
      </c>
      <c r="Z23" s="119">
        <f t="shared" si="1"/>
        <v>7</v>
      </c>
      <c r="AA23" s="119" t="e">
        <f t="shared" si="1"/>
        <v>#DIV/0!</v>
      </c>
      <c r="AB23" s="119" t="e">
        <f t="shared" si="1"/>
        <v>#DIV/0!</v>
      </c>
      <c r="AC23" s="119" t="e">
        <f t="shared" si="1"/>
        <v>#DIV/0!</v>
      </c>
      <c r="AD23" s="119">
        <f t="shared" si="1"/>
        <v>0.75</v>
      </c>
      <c r="AE23" s="119">
        <f t="shared" si="1"/>
        <v>3.2</v>
      </c>
      <c r="AF23" s="119">
        <f t="shared" si="1"/>
        <v>4.5</v>
      </c>
      <c r="AP23" s="72"/>
      <c r="AQ23" s="17">
        <f>AVERAGE(AQ2:AQ22)</f>
        <v>4.5</v>
      </c>
      <c r="AR23" s="17">
        <f>AVERAGE(AR2:AR22)</f>
        <v>3.2352941176470589</v>
      </c>
      <c r="AS23" s="17">
        <f>AVERAGE(AS2:AS22)</f>
        <v>3.45</v>
      </c>
      <c r="AT23" s="17">
        <f>AVERAGE(AT2:AT22)</f>
        <v>3.3</v>
      </c>
      <c r="BM23" s="17">
        <f>AVERAGE(BM2:BN20)</f>
        <v>0.40510934880721061</v>
      </c>
      <c r="BO23" s="202">
        <f>AVERAGE(BO2:BP20)</f>
        <v>-4.0775390474992589E-2</v>
      </c>
      <c r="DN23" t="s">
        <v>1880</v>
      </c>
      <c r="DO23"/>
      <c r="DP23"/>
      <c r="DQ23"/>
      <c r="DR23"/>
      <c r="DS23" t="s">
        <v>1885</v>
      </c>
      <c r="DT23"/>
      <c r="DU23"/>
      <c r="DV23"/>
    </row>
    <row r="24" spans="1:126" ht="16" thickBot="1" x14ac:dyDescent="0.25">
      <c r="AF24" s="17">
        <f>COUNTIF(AF2:AF21,7)</f>
        <v>9</v>
      </c>
      <c r="AP24" s="72"/>
      <c r="AQ24" s="17">
        <f>STDEV(AQ2:AQ21)</f>
        <v>0.82717019186851115</v>
      </c>
      <c r="AR24" s="17">
        <f>STDEV(AR2:AR21)</f>
        <v>1.0325582165612919</v>
      </c>
      <c r="AS24" s="17">
        <f>AVERAGE(AS2:AS21)</f>
        <v>3.45</v>
      </c>
      <c r="AT24" s="17">
        <f>AVERAGE(AT2:AT21)</f>
        <v>3.3</v>
      </c>
      <c r="AU24" s="17">
        <f t="shared" ref="AU24:BF24" si="2">AVERAGE(AU2:AU23)</f>
        <v>5.85</v>
      </c>
      <c r="AV24" s="17">
        <f t="shared" si="2"/>
        <v>4.0999999999999996</v>
      </c>
      <c r="AW24" s="17">
        <f t="shared" si="2"/>
        <v>2.25</v>
      </c>
      <c r="AX24" s="17">
        <f t="shared" si="2"/>
        <v>4.4000000000000004</v>
      </c>
      <c r="AY24" s="17">
        <f t="shared" si="2"/>
        <v>5.9</v>
      </c>
      <c r="AZ24" s="17">
        <f t="shared" si="2"/>
        <v>4.1500000000000004</v>
      </c>
      <c r="BA24" s="17">
        <f t="shared" si="2"/>
        <v>2.0499999999999998</v>
      </c>
      <c r="BB24" s="17">
        <f t="shared" si="2"/>
        <v>4.55</v>
      </c>
      <c r="BC24" s="17">
        <f t="shared" si="2"/>
        <v>5.45</v>
      </c>
      <c r="BD24" s="17">
        <f t="shared" si="2"/>
        <v>3.95</v>
      </c>
      <c r="BE24" s="17">
        <f t="shared" si="2"/>
        <v>4.2</v>
      </c>
      <c r="BF24" s="17">
        <f t="shared" si="2"/>
        <v>3.35</v>
      </c>
      <c r="DN24"/>
      <c r="DO24"/>
      <c r="DP24"/>
      <c r="DQ24"/>
      <c r="DR24"/>
      <c r="DS24"/>
      <c r="DT24"/>
      <c r="DU24"/>
      <c r="DV24"/>
    </row>
    <row r="25" spans="1:126" x14ac:dyDescent="0.2">
      <c r="V25" s="17" t="s">
        <v>378</v>
      </c>
      <c r="AF25" s="17">
        <f>AF24/20</f>
        <v>0.45</v>
      </c>
      <c r="AJ25" s="17">
        <v>10</v>
      </c>
      <c r="AK25" s="120">
        <v>0.5</v>
      </c>
      <c r="AL25" s="72" t="s">
        <v>379</v>
      </c>
      <c r="AM25" s="17">
        <v>6</v>
      </c>
      <c r="AN25" s="120">
        <v>0.3</v>
      </c>
      <c r="AO25" s="17" t="s">
        <v>380</v>
      </c>
      <c r="AP25" s="72"/>
      <c r="AS25" s="17">
        <f>MODE(AS2:AS21)</f>
        <v>5</v>
      </c>
      <c r="AT25" s="17">
        <f>MODE(AT2:AT21)</f>
        <v>5</v>
      </c>
      <c r="BC25" s="17">
        <f>AVERAGE(BC24:BD24)</f>
        <v>4.7</v>
      </c>
      <c r="BE25" s="17">
        <f>AVERAGE(BE24:BF24)</f>
        <v>3.7750000000000004</v>
      </c>
      <c r="CI25" s="17">
        <f>CI17^2</f>
        <v>0.36786633305565014</v>
      </c>
      <c r="DN25" s="30" t="s">
        <v>1881</v>
      </c>
      <c r="DO25" s="30" t="s">
        <v>1882</v>
      </c>
      <c r="DP25" s="30" t="s">
        <v>1883</v>
      </c>
      <c r="DQ25" s="30" t="s">
        <v>1884</v>
      </c>
      <c r="DR25"/>
      <c r="DS25" s="30" t="s">
        <v>1886</v>
      </c>
      <c r="DT25" s="30" t="s">
        <v>80</v>
      </c>
      <c r="DU25"/>
      <c r="DV25"/>
    </row>
    <row r="26" spans="1:126" x14ac:dyDescent="0.2">
      <c r="V26" s="17" t="s">
        <v>381</v>
      </c>
      <c r="W26" s="17">
        <v>5</v>
      </c>
      <c r="X26" s="120">
        <v>1</v>
      </c>
      <c r="Y26" s="72" t="s">
        <v>382</v>
      </c>
      <c r="AJ26" s="17">
        <v>7</v>
      </c>
      <c r="AK26" s="120">
        <v>0.35</v>
      </c>
      <c r="AL26" s="72" t="s">
        <v>383</v>
      </c>
      <c r="AM26" s="17">
        <v>1</v>
      </c>
      <c r="AN26" s="120">
        <v>0.05</v>
      </c>
      <c r="AO26" s="72" t="s">
        <v>384</v>
      </c>
      <c r="AP26" s="72"/>
      <c r="AQ26" s="17">
        <v>0.82717019186851104</v>
      </c>
      <c r="AR26" s="17">
        <v>1.5174424466672101</v>
      </c>
      <c r="BM26" t="s">
        <v>385</v>
      </c>
      <c r="BN26" t="s">
        <v>385</v>
      </c>
      <c r="BO26" t="s">
        <v>386</v>
      </c>
      <c r="BP26" t="s">
        <v>386</v>
      </c>
      <c r="BT26" t="s">
        <v>385</v>
      </c>
      <c r="BU26" t="s">
        <v>385</v>
      </c>
      <c r="DN26">
        <v>1</v>
      </c>
      <c r="DO26">
        <v>30.213913739378746</v>
      </c>
      <c r="DP26">
        <v>0.78608626062125353</v>
      </c>
      <c r="DQ26">
        <v>9.6892444710695469E-2</v>
      </c>
      <c r="DR26"/>
      <c r="DS26">
        <v>2.5</v>
      </c>
      <c r="DT26">
        <v>22</v>
      </c>
      <c r="DU26"/>
      <c r="DV26"/>
    </row>
    <row r="27" spans="1:126" ht="29" thickBot="1" x14ac:dyDescent="0.3">
      <c r="V27" s="17" t="s">
        <v>129</v>
      </c>
      <c r="W27" s="17">
        <v>1</v>
      </c>
      <c r="X27" s="120">
        <v>0.75</v>
      </c>
      <c r="Y27" s="72" t="s">
        <v>387</v>
      </c>
      <c r="AJ27" s="17">
        <v>1</v>
      </c>
      <c r="AK27" s="120">
        <v>0.05</v>
      </c>
      <c r="AL27" s="72" t="s">
        <v>388</v>
      </c>
      <c r="AM27" s="17">
        <v>1</v>
      </c>
      <c r="AN27" s="120">
        <v>0.05</v>
      </c>
      <c r="AO27" s="72" t="s">
        <v>389</v>
      </c>
      <c r="AP27" s="72"/>
      <c r="AX27" s="121" t="s">
        <v>390</v>
      </c>
      <c r="BJ27" s="10" t="s">
        <v>391</v>
      </c>
      <c r="BL27" s="10" t="s">
        <v>392</v>
      </c>
      <c r="BM27" t="s">
        <v>393</v>
      </c>
      <c r="BN27" t="s">
        <v>394</v>
      </c>
      <c r="BO27" t="s">
        <v>393</v>
      </c>
      <c r="BP27" t="s">
        <v>394</v>
      </c>
      <c r="BS27" s="10" t="s">
        <v>395</v>
      </c>
      <c r="BT27" t="s">
        <v>393</v>
      </c>
      <c r="BU27" t="s">
        <v>394</v>
      </c>
      <c r="DN27">
        <v>2</v>
      </c>
      <c r="DO27">
        <v>31.989747412239446</v>
      </c>
      <c r="DP27">
        <v>4.0102525877605544</v>
      </c>
      <c r="DQ27">
        <v>0.49430093947759213</v>
      </c>
      <c r="DR27"/>
      <c r="DS27">
        <v>7.5</v>
      </c>
      <c r="DT27">
        <v>22</v>
      </c>
      <c r="DU27"/>
      <c r="DV27"/>
    </row>
    <row r="28" spans="1:126" ht="34" x14ac:dyDescent="0.4">
      <c r="V28" s="17" t="s">
        <v>396</v>
      </c>
      <c r="W28" s="17">
        <v>14</v>
      </c>
      <c r="X28" s="120">
        <v>0.45</v>
      </c>
      <c r="Y28" s="72" t="s">
        <v>397</v>
      </c>
      <c r="AJ28" s="17">
        <v>2</v>
      </c>
      <c r="AK28" s="120">
        <v>0.1</v>
      </c>
      <c r="AL28" s="72" t="s">
        <v>398</v>
      </c>
      <c r="AM28" s="17">
        <v>12</v>
      </c>
      <c r="AN28" s="120">
        <v>0.55000000000000004</v>
      </c>
      <c r="AO28" s="72" t="s">
        <v>398</v>
      </c>
      <c r="AP28" s="72"/>
      <c r="AQ28" s="17">
        <v>4.5</v>
      </c>
      <c r="AR28" s="17">
        <v>3.2349999999999999</v>
      </c>
      <c r="AV28" s="122" t="s">
        <v>399</v>
      </c>
      <c r="AZ28" s="123" t="s">
        <v>400</v>
      </c>
      <c r="BA28" s="124" t="s">
        <v>401</v>
      </c>
      <c r="BB28" s="125" t="s">
        <v>402</v>
      </c>
      <c r="BC28" s="123" t="s">
        <v>400</v>
      </c>
      <c r="BD28" s="125" t="s">
        <v>403</v>
      </c>
      <c r="BE28" s="125" t="s">
        <v>404</v>
      </c>
      <c r="BJ28" s="17">
        <v>5</v>
      </c>
      <c r="BL28" s="17">
        <v>5</v>
      </c>
      <c r="BM28">
        <v>0.64667467523570998</v>
      </c>
      <c r="BN28">
        <v>0.44539570952677698</v>
      </c>
      <c r="BO28" s="20">
        <v>-5.3099180633498201E-2</v>
      </c>
      <c r="BP28">
        <v>0.10931217604280299</v>
      </c>
      <c r="BR28" s="17">
        <v>1</v>
      </c>
      <c r="BS28" s="17">
        <v>6</v>
      </c>
      <c r="BT28" s="17">
        <f t="shared" ref="BT28:BT44" si="3">AVERAGE(BM28:BN28)</f>
        <v>0.54603519238124343</v>
      </c>
      <c r="DN28">
        <v>3</v>
      </c>
      <c r="DO28">
        <v>39.26898435389171</v>
      </c>
      <c r="DP28">
        <v>-4.2689843538917103</v>
      </c>
      <c r="DQ28">
        <v>-0.52619203667721892</v>
      </c>
      <c r="DR28"/>
      <c r="DS28">
        <v>12.5</v>
      </c>
      <c r="DT28">
        <v>24</v>
      </c>
      <c r="DU28"/>
      <c r="DV28"/>
    </row>
    <row r="29" spans="1:126" x14ac:dyDescent="0.2">
      <c r="V29" s="17" t="s">
        <v>381</v>
      </c>
      <c r="W29" s="120">
        <v>0.25</v>
      </c>
      <c r="AJ29" s="126"/>
      <c r="AL29" s="72"/>
      <c r="AZ29" s="127">
        <v>1</v>
      </c>
      <c r="BA29" s="17">
        <f t="shared" ref="BA29:BA35" si="4">COUNTIF($BC$2:$BC$21,$AZ29)</f>
        <v>0</v>
      </c>
      <c r="BB29" s="128">
        <v>2</v>
      </c>
      <c r="BC29" s="127">
        <v>1</v>
      </c>
      <c r="BD29" s="17">
        <v>5</v>
      </c>
      <c r="BE29" s="128">
        <f t="shared" ref="BE29:BE35" si="5">COUNTIF($BF$2:$BF$21,$AZ29)</f>
        <v>5</v>
      </c>
      <c r="BJ29" s="17">
        <v>5</v>
      </c>
      <c r="BL29" s="17">
        <v>5</v>
      </c>
      <c r="BM29">
        <v>0.31398121855414501</v>
      </c>
      <c r="BN29">
        <v>0.43838168980623798</v>
      </c>
      <c r="BO29">
        <v>-0.59816722526155996</v>
      </c>
      <c r="BP29">
        <v>0.21864675423226901</v>
      </c>
      <c r="BR29" s="17">
        <v>2</v>
      </c>
      <c r="BS29" s="17">
        <v>6</v>
      </c>
      <c r="BT29" s="17">
        <f t="shared" si="3"/>
        <v>0.3761814541801915</v>
      </c>
      <c r="DN29">
        <v>4</v>
      </c>
      <c r="DO29">
        <v>35.924381428580062</v>
      </c>
      <c r="DP29">
        <v>-8.9243814285800624</v>
      </c>
      <c r="DQ29">
        <v>-1.1000130360534022</v>
      </c>
      <c r="DR29"/>
      <c r="DS29">
        <v>17.5</v>
      </c>
      <c r="DT29">
        <v>25</v>
      </c>
      <c r="DU29"/>
      <c r="DV29"/>
    </row>
    <row r="30" spans="1:126" x14ac:dyDescent="0.2">
      <c r="V30" s="17" t="s">
        <v>129</v>
      </c>
      <c r="W30" s="120">
        <v>0.05</v>
      </c>
      <c r="AR30" s="17" t="s">
        <v>405</v>
      </c>
      <c r="AS30" s="17" t="s">
        <v>406</v>
      </c>
      <c r="AZ30" s="127">
        <v>2</v>
      </c>
      <c r="BA30" s="17">
        <f t="shared" si="4"/>
        <v>0</v>
      </c>
      <c r="BB30" s="128">
        <v>0</v>
      </c>
      <c r="BC30" s="127">
        <v>2</v>
      </c>
      <c r="BD30" s="17">
        <v>0</v>
      </c>
      <c r="BE30" s="128">
        <f t="shared" si="5"/>
        <v>0</v>
      </c>
      <c r="BJ30" s="17">
        <v>1</v>
      </c>
      <c r="BL30" s="17">
        <v>3</v>
      </c>
      <c r="BM30">
        <v>0.417042554196559</v>
      </c>
      <c r="BN30">
        <v>0.11654235419999701</v>
      </c>
      <c r="BO30" s="20">
        <v>-4.84454449660984E-2</v>
      </c>
      <c r="BP30">
        <v>-0.35018517301790802</v>
      </c>
      <c r="BR30" s="17">
        <v>3</v>
      </c>
      <c r="BS30" s="17">
        <v>7</v>
      </c>
      <c r="BT30" s="17">
        <f t="shared" si="3"/>
        <v>0.26679245419827802</v>
      </c>
      <c r="DN30">
        <v>5</v>
      </c>
      <c r="DO30">
        <v>43.764127405282103</v>
      </c>
      <c r="DP30">
        <v>2.2358725947178968</v>
      </c>
      <c r="DQ30">
        <v>0.27559209798763112</v>
      </c>
      <c r="DR30"/>
      <c r="DS30">
        <v>22.5</v>
      </c>
      <c r="DT30">
        <v>25</v>
      </c>
      <c r="DU30"/>
      <c r="DV30"/>
    </row>
    <row r="31" spans="1:126" x14ac:dyDescent="0.2">
      <c r="V31" s="17" t="s">
        <v>396</v>
      </c>
      <c r="W31" s="120">
        <v>0.7</v>
      </c>
      <c r="AT31" s="72" t="s">
        <v>407</v>
      </c>
      <c r="AZ31" s="127">
        <v>3</v>
      </c>
      <c r="BA31" s="17">
        <f t="shared" si="4"/>
        <v>1</v>
      </c>
      <c r="BB31" s="128">
        <v>1</v>
      </c>
      <c r="BC31" s="127">
        <v>3</v>
      </c>
      <c r="BD31" s="17">
        <v>2</v>
      </c>
      <c r="BE31" s="128">
        <f t="shared" si="5"/>
        <v>4</v>
      </c>
      <c r="BJ31" s="17">
        <v>3</v>
      </c>
      <c r="BL31" s="17">
        <v>5</v>
      </c>
      <c r="BM31">
        <v>0.103531164746535</v>
      </c>
      <c r="BN31">
        <v>-0.18685229153942801</v>
      </c>
      <c r="BO31">
        <v>0.112268261248217</v>
      </c>
      <c r="BP31" s="20">
        <v>-4.7420774201051799E-2</v>
      </c>
      <c r="BR31" s="17">
        <v>4</v>
      </c>
      <c r="BS31" s="17">
        <v>3</v>
      </c>
      <c r="BT31" s="17">
        <f t="shared" si="3"/>
        <v>-4.1660563396446505E-2</v>
      </c>
      <c r="DN31">
        <v>6</v>
      </c>
      <c r="DO31">
        <v>31.23980518465639</v>
      </c>
      <c r="DP31">
        <v>-6.2398051846563902</v>
      </c>
      <c r="DQ31">
        <v>-0.76911403893768016</v>
      </c>
      <c r="DR31"/>
      <c r="DS31">
        <v>27.5</v>
      </c>
      <c r="DT31">
        <v>26</v>
      </c>
      <c r="DU31"/>
      <c r="DV31"/>
    </row>
    <row r="32" spans="1:126" x14ac:dyDescent="0.2">
      <c r="AK32" s="197" t="s">
        <v>1849</v>
      </c>
      <c r="AT32" s="129">
        <v>1</v>
      </c>
      <c r="AU32" s="129">
        <f t="shared" ref="AU32:AU51" si="6">AVERAGE(AU2:AV2)</f>
        <v>5.5</v>
      </c>
      <c r="AV32" s="129">
        <f t="shared" ref="AV32:AV51" si="7">STDEV(AU2:AV2)</f>
        <v>0.70710678118654757</v>
      </c>
      <c r="AW32" s="129">
        <f t="shared" ref="AW32:AW51" si="8">(MAX(AU2:AV2))-(MIN(AU2:AV2))</f>
        <v>1</v>
      </c>
      <c r="AZ32" s="127">
        <v>4</v>
      </c>
      <c r="BA32" s="17">
        <f t="shared" si="4"/>
        <v>4</v>
      </c>
      <c r="BB32" s="128">
        <v>10</v>
      </c>
      <c r="BC32" s="127">
        <v>4</v>
      </c>
      <c r="BD32" s="17">
        <v>3</v>
      </c>
      <c r="BE32" s="128">
        <f t="shared" si="5"/>
        <v>6</v>
      </c>
      <c r="BJ32" s="17">
        <v>4</v>
      </c>
      <c r="BL32" s="17">
        <v>1</v>
      </c>
      <c r="BM32">
        <v>0.64389711087131096</v>
      </c>
      <c r="BN32">
        <v>0.389657954026496</v>
      </c>
      <c r="BO32" s="20">
        <v>3.35507088341465E-2</v>
      </c>
      <c r="BP32">
        <v>-0.42711308471786602</v>
      </c>
      <c r="BR32" s="17">
        <v>6</v>
      </c>
      <c r="BS32" s="17">
        <v>5</v>
      </c>
      <c r="BT32" s="17">
        <f t="shared" si="3"/>
        <v>0.51677753244890345</v>
      </c>
      <c r="CZ32" s="17" t="s">
        <v>408</v>
      </c>
      <c r="DA32" s="17" t="s">
        <v>409</v>
      </c>
      <c r="DN32">
        <v>7</v>
      </c>
      <c r="DO32">
        <v>31.92127264350988</v>
      </c>
      <c r="DP32">
        <v>15.07872735649012</v>
      </c>
      <c r="DQ32">
        <v>1.8585934265556459</v>
      </c>
      <c r="DR32"/>
      <c r="DS32">
        <v>32.5</v>
      </c>
      <c r="DT32">
        <v>27</v>
      </c>
      <c r="DU32"/>
      <c r="DV32"/>
    </row>
    <row r="33" spans="11:126" x14ac:dyDescent="0.2">
      <c r="AK33" s="17" t="s">
        <v>6</v>
      </c>
      <c r="AL33" s="17" t="s">
        <v>27</v>
      </c>
      <c r="AQ33" s="17" t="s">
        <v>410</v>
      </c>
      <c r="AR33" s="17" t="s">
        <v>411</v>
      </c>
      <c r="AS33" s="17" t="s">
        <v>290</v>
      </c>
      <c r="AT33" s="129">
        <v>2</v>
      </c>
      <c r="AU33" s="129">
        <f t="shared" si="6"/>
        <v>4.5</v>
      </c>
      <c r="AV33" s="129">
        <f t="shared" si="7"/>
        <v>0.70710678118654757</v>
      </c>
      <c r="AW33" s="129">
        <f t="shared" si="8"/>
        <v>1</v>
      </c>
      <c r="AZ33" s="127">
        <v>5</v>
      </c>
      <c r="BA33" s="17">
        <f t="shared" si="4"/>
        <v>5</v>
      </c>
      <c r="BB33" s="128">
        <v>4</v>
      </c>
      <c r="BC33" s="127">
        <v>5</v>
      </c>
      <c r="BD33" s="17">
        <v>5</v>
      </c>
      <c r="BE33" s="128">
        <f t="shared" si="5"/>
        <v>4</v>
      </c>
      <c r="BJ33" s="17">
        <v>5</v>
      </c>
      <c r="BL33" s="17">
        <v>4</v>
      </c>
      <c r="BM33">
        <v>0.91945649127303097</v>
      </c>
      <c r="BN33" s="20">
        <v>-2.9383730872625601E-2</v>
      </c>
      <c r="BO33" s="20">
        <v>-7.8877273366853601E-2</v>
      </c>
      <c r="BP33">
        <v>0.232894708197974</v>
      </c>
      <c r="BR33" s="17">
        <v>7</v>
      </c>
      <c r="BS33" s="17">
        <v>5</v>
      </c>
      <c r="BT33" s="17">
        <f t="shared" si="3"/>
        <v>0.4450363802002027</v>
      </c>
      <c r="DN33">
        <v>8</v>
      </c>
      <c r="DO33">
        <v>33.055821655933229</v>
      </c>
      <c r="DP33">
        <v>-11.055821655933229</v>
      </c>
      <c r="DQ33">
        <v>-1.3627328732119264</v>
      </c>
      <c r="DR33"/>
      <c r="DS33">
        <v>37.5</v>
      </c>
      <c r="DT33">
        <v>28</v>
      </c>
      <c r="DU33"/>
      <c r="DV33"/>
    </row>
    <row r="34" spans="11:126" x14ac:dyDescent="0.2">
      <c r="AK34" s="17">
        <v>5</v>
      </c>
      <c r="AL34" s="17">
        <v>1451.4166666666699</v>
      </c>
      <c r="AQ34" s="17">
        <v>-3</v>
      </c>
      <c r="AR34" s="17">
        <v>0</v>
      </c>
      <c r="AS34" s="17">
        <v>2</v>
      </c>
      <c r="AT34" s="129">
        <v>3</v>
      </c>
      <c r="AU34" s="129">
        <f t="shared" si="6"/>
        <v>3.5</v>
      </c>
      <c r="AV34" s="129">
        <f t="shared" si="7"/>
        <v>2.1213203435596424</v>
      </c>
      <c r="AW34" s="129">
        <f t="shared" si="8"/>
        <v>3</v>
      </c>
      <c r="AZ34" s="127">
        <v>6</v>
      </c>
      <c r="BA34" s="17">
        <f t="shared" si="4"/>
        <v>5</v>
      </c>
      <c r="BB34" s="128">
        <v>2</v>
      </c>
      <c r="BC34" s="127">
        <v>6</v>
      </c>
      <c r="BD34" s="17">
        <v>4</v>
      </c>
      <c r="BE34" s="128">
        <f t="shared" si="5"/>
        <v>1</v>
      </c>
      <c r="BJ34" s="17">
        <v>1</v>
      </c>
      <c r="BL34" s="17">
        <v>3</v>
      </c>
      <c r="BM34">
        <v>0.47415551986002802</v>
      </c>
      <c r="BN34">
        <v>0.63902890642619703</v>
      </c>
      <c r="BO34">
        <v>-0.29841465935084999</v>
      </c>
      <c r="BP34">
        <v>-0.114799272779707</v>
      </c>
      <c r="BR34" s="17">
        <v>9</v>
      </c>
      <c r="BS34" s="17">
        <v>4</v>
      </c>
      <c r="BT34" s="17">
        <f t="shared" si="3"/>
        <v>0.55659221314311247</v>
      </c>
      <c r="CZ34" s="17">
        <v>0.54603519238124298</v>
      </c>
      <c r="DA34" s="17">
        <v>1451.4166666666699</v>
      </c>
      <c r="DN34">
        <v>9</v>
      </c>
      <c r="DO34">
        <v>31.11761667518687</v>
      </c>
      <c r="DP34">
        <v>6.8823833248131301</v>
      </c>
      <c r="DQ34">
        <v>0.84831777272159448</v>
      </c>
      <c r="DR34"/>
      <c r="DS34">
        <v>42.5</v>
      </c>
      <c r="DT34">
        <v>31</v>
      </c>
      <c r="DU34"/>
      <c r="DV34"/>
    </row>
    <row r="35" spans="11:126" ht="16" thickBot="1" x14ac:dyDescent="0.25">
      <c r="AK35" s="17">
        <v>4</v>
      </c>
      <c r="AL35" s="17">
        <v>1631.875</v>
      </c>
      <c r="AQ35" s="17">
        <v>-2</v>
      </c>
      <c r="AR35" s="17">
        <v>0</v>
      </c>
      <c r="AS35" s="17">
        <v>0</v>
      </c>
      <c r="AT35" s="129">
        <v>4</v>
      </c>
      <c r="AU35" s="129">
        <f t="shared" si="6"/>
        <v>6.5</v>
      </c>
      <c r="AV35" s="129">
        <f t="shared" si="7"/>
        <v>0.70710678118654757</v>
      </c>
      <c r="AW35" s="129">
        <f t="shared" si="8"/>
        <v>1</v>
      </c>
      <c r="AZ35" s="130">
        <v>7</v>
      </c>
      <c r="BA35" s="95">
        <f t="shared" si="4"/>
        <v>5</v>
      </c>
      <c r="BB35" s="131">
        <v>1</v>
      </c>
      <c r="BC35" s="130">
        <v>7</v>
      </c>
      <c r="BD35" s="95">
        <v>1</v>
      </c>
      <c r="BE35" s="131">
        <f t="shared" si="5"/>
        <v>0</v>
      </c>
      <c r="BJ35" s="17">
        <v>4</v>
      </c>
      <c r="BL35" s="17">
        <v>4</v>
      </c>
      <c r="BM35">
        <v>0.76401898836481497</v>
      </c>
      <c r="BN35">
        <v>-0.38683060966041399</v>
      </c>
      <c r="BO35" s="20">
        <v>-1.6667580176577101E-2</v>
      </c>
      <c r="BP35">
        <v>0.58327659797133902</v>
      </c>
      <c r="BR35" s="17">
        <v>10</v>
      </c>
      <c r="BS35" s="17">
        <v>5</v>
      </c>
      <c r="BT35" s="17">
        <f t="shared" si="3"/>
        <v>0.18859418935220049</v>
      </c>
      <c r="CZ35" s="17">
        <v>0.376181454180191</v>
      </c>
      <c r="DA35" s="17">
        <v>1631.875</v>
      </c>
      <c r="DN35">
        <v>10</v>
      </c>
      <c r="DO35">
        <v>32.321460513450319</v>
      </c>
      <c r="DP35">
        <v>-6.3214605134503188</v>
      </c>
      <c r="DQ35">
        <v>-0.77917881786441856</v>
      </c>
      <c r="DR35"/>
      <c r="DS35">
        <v>47.5</v>
      </c>
      <c r="DT35">
        <v>32</v>
      </c>
      <c r="DU35"/>
      <c r="DV35"/>
    </row>
    <row r="36" spans="11:126" x14ac:dyDescent="0.2">
      <c r="K36" s="17" t="s">
        <v>412</v>
      </c>
      <c r="M36" s="132"/>
      <c r="N36" s="133"/>
      <c r="O36" s="133"/>
      <c r="P36"/>
      <c r="Q36"/>
      <c r="AK36" s="17">
        <v>5</v>
      </c>
      <c r="AL36" s="17">
        <v>2371.5833333333298</v>
      </c>
      <c r="AQ36" s="17">
        <v>-1</v>
      </c>
      <c r="AR36" s="17">
        <v>1</v>
      </c>
      <c r="AS36" s="17">
        <v>1</v>
      </c>
      <c r="AT36" s="129">
        <v>5</v>
      </c>
      <c r="AU36" s="129">
        <f t="shared" si="6"/>
        <v>6</v>
      </c>
      <c r="AV36" s="129">
        <f t="shared" si="7"/>
        <v>1.4142135623730951</v>
      </c>
      <c r="AW36" s="129">
        <f t="shared" si="8"/>
        <v>2</v>
      </c>
      <c r="BJ36" s="17">
        <v>1</v>
      </c>
      <c r="BL36" s="17">
        <v>4</v>
      </c>
      <c r="BM36" s="20">
        <v>9.0495214483407808E-3</v>
      </c>
      <c r="BN36">
        <v>0.71857627348155695</v>
      </c>
      <c r="BO36">
        <v>-0.58467735351753103</v>
      </c>
      <c r="BP36">
        <v>-0.116155573026394</v>
      </c>
      <c r="BR36" s="17">
        <v>11</v>
      </c>
      <c r="BS36" s="17">
        <v>4</v>
      </c>
      <c r="BT36" s="17">
        <f t="shared" si="3"/>
        <v>0.36381289746494888</v>
      </c>
      <c r="CZ36" s="17">
        <v>0.26679245419827802</v>
      </c>
      <c r="DA36" s="17">
        <v>2371.5833333333298</v>
      </c>
      <c r="DN36">
        <v>11</v>
      </c>
      <c r="DO36">
        <v>37.044579441569084</v>
      </c>
      <c r="DP36">
        <v>-5.0445794415690841</v>
      </c>
      <c r="DQ36">
        <v>-0.62179134672148251</v>
      </c>
      <c r="DR36"/>
      <c r="DS36">
        <v>52.5</v>
      </c>
      <c r="DT36">
        <v>35</v>
      </c>
      <c r="DU36"/>
      <c r="DV36"/>
    </row>
    <row r="37" spans="11:126" x14ac:dyDescent="0.2">
      <c r="M37" s="132"/>
      <c r="N37" s="133"/>
      <c r="O37" s="133"/>
      <c r="P37"/>
      <c r="Q37"/>
      <c r="AK37" s="17">
        <v>2</v>
      </c>
      <c r="AL37" s="17">
        <v>2031.7083333333301</v>
      </c>
      <c r="AQ37" s="17">
        <v>0</v>
      </c>
      <c r="AR37" s="17">
        <v>4</v>
      </c>
      <c r="AS37" s="17">
        <v>10</v>
      </c>
      <c r="AT37" s="129">
        <v>6</v>
      </c>
      <c r="AU37" s="129">
        <f t="shared" si="6"/>
        <v>5.5</v>
      </c>
      <c r="AV37" s="129">
        <f t="shared" si="7"/>
        <v>2.1213203435596424</v>
      </c>
      <c r="AW37" s="129">
        <f t="shared" si="8"/>
        <v>3</v>
      </c>
      <c r="BJ37" s="17">
        <v>6</v>
      </c>
      <c r="BL37" s="17">
        <v>4</v>
      </c>
      <c r="BM37">
        <v>0.86208958400464397</v>
      </c>
      <c r="BN37">
        <v>0.37851804943246398</v>
      </c>
      <c r="BO37">
        <v>-0.460218208464579</v>
      </c>
      <c r="BP37">
        <v>0.42066447137221602</v>
      </c>
      <c r="BR37" s="17">
        <v>12</v>
      </c>
      <c r="BS37" s="17">
        <v>6</v>
      </c>
      <c r="BT37" s="17">
        <f t="shared" si="3"/>
        <v>0.62030381671855395</v>
      </c>
      <c r="CZ37" s="17">
        <v>-4.1660563396446498E-2</v>
      </c>
      <c r="DA37" s="17">
        <v>2031.7083333333301</v>
      </c>
      <c r="DN37">
        <v>12</v>
      </c>
      <c r="DO37">
        <v>30.093775372685563</v>
      </c>
      <c r="DP37">
        <v>4.9062246273144368</v>
      </c>
      <c r="DQ37">
        <v>0.60473782872711834</v>
      </c>
      <c r="DR37"/>
      <c r="DS37">
        <v>57.5</v>
      </c>
      <c r="DT37">
        <v>35</v>
      </c>
      <c r="DU37"/>
      <c r="DV37"/>
    </row>
    <row r="38" spans="11:126" x14ac:dyDescent="0.2">
      <c r="M38" s="132"/>
      <c r="N38" s="134" t="s">
        <v>243</v>
      </c>
      <c r="O38" s="134" t="s">
        <v>413</v>
      </c>
      <c r="P38"/>
      <c r="Q38"/>
      <c r="AK38" s="17">
        <v>5</v>
      </c>
      <c r="AL38" s="17">
        <v>2828.375</v>
      </c>
      <c r="AQ38" s="17">
        <v>1</v>
      </c>
      <c r="AR38" s="17">
        <v>5</v>
      </c>
      <c r="AS38" s="17">
        <v>4</v>
      </c>
      <c r="AT38" s="129">
        <v>7</v>
      </c>
      <c r="AU38" s="129">
        <f t="shared" si="6"/>
        <v>5</v>
      </c>
      <c r="AV38" s="129">
        <f t="shared" si="7"/>
        <v>1.4142135623730951</v>
      </c>
      <c r="AW38" s="129">
        <f t="shared" si="8"/>
        <v>2</v>
      </c>
      <c r="BJ38" s="17">
        <v>1</v>
      </c>
      <c r="BL38" s="17">
        <v>1</v>
      </c>
      <c r="BM38">
        <v>0.48605597854475702</v>
      </c>
      <c r="BN38">
        <v>0.33852449629408798</v>
      </c>
      <c r="BO38">
        <v>-0.16584590636426799</v>
      </c>
      <c r="BP38">
        <v>-0.110446852939146</v>
      </c>
      <c r="BR38" s="17">
        <v>13</v>
      </c>
      <c r="BS38" s="17">
        <v>4</v>
      </c>
      <c r="BT38" s="17">
        <f t="shared" si="3"/>
        <v>0.4122902374194225</v>
      </c>
      <c r="CZ38" s="17">
        <v>0.51677753244890301</v>
      </c>
      <c r="DA38" s="17">
        <v>1555.6666666666699</v>
      </c>
      <c r="DN38">
        <v>13</v>
      </c>
      <c r="DO38">
        <v>33.064022227038578</v>
      </c>
      <c r="DP38">
        <v>7.9359777729614223</v>
      </c>
      <c r="DQ38">
        <v>0.97818309021744387</v>
      </c>
      <c r="DR38"/>
      <c r="DS38">
        <v>62.5</v>
      </c>
      <c r="DT38">
        <v>36</v>
      </c>
      <c r="DU38"/>
      <c r="DV38"/>
    </row>
    <row r="39" spans="11:126" x14ac:dyDescent="0.2">
      <c r="M39" s="132"/>
      <c r="P39"/>
      <c r="Q39"/>
      <c r="AK39" s="17">
        <v>5</v>
      </c>
      <c r="AL39" s="17">
        <v>1555.6666666666699</v>
      </c>
      <c r="AQ39" s="17">
        <v>2</v>
      </c>
      <c r="AR39" s="17">
        <v>5</v>
      </c>
      <c r="AS39" s="17">
        <v>2</v>
      </c>
      <c r="AT39" s="129">
        <v>8</v>
      </c>
      <c r="AU39" s="129">
        <f t="shared" si="6"/>
        <v>3</v>
      </c>
      <c r="AV39" s="129">
        <f t="shared" si="7"/>
        <v>2.8284271247461903</v>
      </c>
      <c r="AW39" s="129">
        <f t="shared" si="8"/>
        <v>4</v>
      </c>
      <c r="BJ39" s="17">
        <v>5</v>
      </c>
      <c r="BL39" s="17">
        <v>4</v>
      </c>
      <c r="BM39">
        <v>0.74810987109785998</v>
      </c>
      <c r="BN39">
        <v>0.31585500514137299</v>
      </c>
      <c r="BO39">
        <v>-0.28830387327405399</v>
      </c>
      <c r="BP39" s="20">
        <v>8.99168208877546E-2</v>
      </c>
      <c r="BR39" s="17">
        <v>14</v>
      </c>
      <c r="BS39" s="17">
        <v>6</v>
      </c>
      <c r="BT39" s="17">
        <f t="shared" si="3"/>
        <v>0.53198243811961654</v>
      </c>
      <c r="CO39" s="17" t="s">
        <v>414</v>
      </c>
      <c r="CZ39" s="17">
        <v>0.44503638020020297</v>
      </c>
      <c r="DA39" s="17">
        <v>1624.9166666666699</v>
      </c>
      <c r="DN39">
        <v>14</v>
      </c>
      <c r="DO39">
        <v>32.46784070768058</v>
      </c>
      <c r="DP39">
        <v>-4.4678407076805797</v>
      </c>
      <c r="DQ39">
        <v>-0.55070293227489941</v>
      </c>
      <c r="DR39"/>
      <c r="DS39">
        <v>67.5</v>
      </c>
      <c r="DT39">
        <v>38</v>
      </c>
      <c r="DU39"/>
      <c r="DV39"/>
    </row>
    <row r="40" spans="11:126" x14ac:dyDescent="0.2">
      <c r="M40" s="132"/>
      <c r="P40"/>
      <c r="Q40"/>
      <c r="AK40" s="17">
        <v>5</v>
      </c>
      <c r="AL40" s="17">
        <v>1624.9166666666699</v>
      </c>
      <c r="AQ40" s="17">
        <v>3</v>
      </c>
      <c r="AR40" s="17">
        <v>5</v>
      </c>
      <c r="AS40" s="17">
        <v>1</v>
      </c>
      <c r="AT40" s="129">
        <v>9</v>
      </c>
      <c r="AU40" s="129">
        <f t="shared" si="6"/>
        <v>5</v>
      </c>
      <c r="AV40" s="129">
        <f t="shared" si="7"/>
        <v>1.4142135623730951</v>
      </c>
      <c r="AW40" s="129">
        <f t="shared" si="8"/>
        <v>2</v>
      </c>
      <c r="BJ40" s="17">
        <v>6</v>
      </c>
      <c r="BL40" s="17">
        <v>4</v>
      </c>
      <c r="BM40">
        <v>1.0779206096752301</v>
      </c>
      <c r="BN40">
        <v>-0.95638963627435403</v>
      </c>
      <c r="BO40">
        <v>0.61406166537428497</v>
      </c>
      <c r="BP40">
        <v>0.36388457157915999</v>
      </c>
      <c r="BR40" s="17">
        <v>15</v>
      </c>
      <c r="BS40" s="17">
        <v>4</v>
      </c>
      <c r="BT40" s="17">
        <f t="shared" si="3"/>
        <v>6.0765486700438021E-2</v>
      </c>
      <c r="CZ40" s="17">
        <v>0.55659221314311202</v>
      </c>
      <c r="DA40" s="17">
        <v>1543.25</v>
      </c>
      <c r="DN40">
        <v>15</v>
      </c>
      <c r="DO40">
        <v>32.264056515712966</v>
      </c>
      <c r="DP40">
        <v>10.735943484287034</v>
      </c>
      <c r="DQ40">
        <v>1.3233049126775538</v>
      </c>
      <c r="DR40"/>
      <c r="DS40">
        <v>72.5</v>
      </c>
      <c r="DT40">
        <v>41</v>
      </c>
      <c r="DU40"/>
      <c r="DV40"/>
    </row>
    <row r="41" spans="11:126" x14ac:dyDescent="0.2">
      <c r="M41" s="132" t="s">
        <v>244</v>
      </c>
      <c r="N41" s="135">
        <v>1</v>
      </c>
      <c r="O41" s="135" t="s">
        <v>415</v>
      </c>
      <c r="P41"/>
      <c r="Q41"/>
      <c r="AK41" s="17">
        <v>5</v>
      </c>
      <c r="AL41" s="17">
        <v>1740.2083333333301</v>
      </c>
      <c r="AQ41" s="17" t="s">
        <v>416</v>
      </c>
      <c r="AT41" s="129">
        <v>10</v>
      </c>
      <c r="AU41" s="129">
        <f t="shared" si="6"/>
        <v>6</v>
      </c>
      <c r="AV41" s="129">
        <f t="shared" si="7"/>
        <v>0</v>
      </c>
      <c r="AW41" s="129">
        <f t="shared" si="8"/>
        <v>0</v>
      </c>
      <c r="BJ41" s="17">
        <v>7</v>
      </c>
      <c r="BL41" s="17">
        <v>1</v>
      </c>
      <c r="BM41">
        <v>0.27515818411533</v>
      </c>
      <c r="BN41">
        <v>0.92809484069661197</v>
      </c>
      <c r="BO41" s="20">
        <v>9.5077205540906005E-3</v>
      </c>
      <c r="BP41">
        <v>-0.112307140357795</v>
      </c>
      <c r="BR41" s="17">
        <v>16</v>
      </c>
      <c r="BS41" s="17">
        <v>7</v>
      </c>
      <c r="BT41" s="17">
        <f t="shared" si="3"/>
        <v>0.60162651240597098</v>
      </c>
      <c r="CI41" s="17">
        <f>CORREL(BS48:BS64,BT48:BT64)</f>
        <v>-0.12150350572131585</v>
      </c>
      <c r="CJ41" s="17">
        <v>5</v>
      </c>
      <c r="CK41" s="17">
        <v>2.81064977046524E-2</v>
      </c>
      <c r="CZ41" s="17">
        <v>0.18859418935219999</v>
      </c>
      <c r="DA41" s="17">
        <v>1665.5833333333301</v>
      </c>
      <c r="DN41">
        <v>16</v>
      </c>
      <c r="DO41">
        <v>38.040538802312241</v>
      </c>
      <c r="DP41">
        <v>10.959461197687759</v>
      </c>
      <c r="DQ41">
        <v>1.3508555502760597</v>
      </c>
      <c r="DR41"/>
      <c r="DS41">
        <v>77.5</v>
      </c>
      <c r="DT41">
        <v>43</v>
      </c>
      <c r="DU41"/>
      <c r="DV41"/>
    </row>
    <row r="42" spans="11:126" x14ac:dyDescent="0.2">
      <c r="M42" s="132"/>
      <c r="N42" s="135">
        <v>0</v>
      </c>
      <c r="O42" s="135" t="s">
        <v>417</v>
      </c>
      <c r="P42"/>
      <c r="Q42"/>
      <c r="AK42" s="17">
        <v>4</v>
      </c>
      <c r="AL42" s="17">
        <v>1543.25</v>
      </c>
      <c r="AT42" s="129">
        <v>11</v>
      </c>
      <c r="AU42" s="129">
        <f t="shared" si="6"/>
        <v>4.5</v>
      </c>
      <c r="AV42" s="129">
        <f t="shared" si="7"/>
        <v>2.1213203435596424</v>
      </c>
      <c r="AW42" s="129">
        <f t="shared" si="8"/>
        <v>3</v>
      </c>
      <c r="BJ42" s="17">
        <v>4</v>
      </c>
      <c r="BL42" s="17">
        <v>1</v>
      </c>
      <c r="BM42">
        <v>0.75977784203494403</v>
      </c>
      <c r="BN42">
        <v>-0.46084396555336599</v>
      </c>
      <c r="BO42">
        <v>-0.43060824010683602</v>
      </c>
      <c r="BP42" s="20">
        <v>-9.3458635651037097E-2</v>
      </c>
      <c r="BR42" s="17">
        <v>17</v>
      </c>
      <c r="BS42" s="17">
        <v>5</v>
      </c>
      <c r="BT42" s="17">
        <f t="shared" si="3"/>
        <v>0.14946693824078902</v>
      </c>
      <c r="CJ42" s="17">
        <v>3</v>
      </c>
      <c r="CK42" s="17">
        <v>-0.18976023551464499</v>
      </c>
      <c r="CZ42" s="17">
        <v>0.36381289746494899</v>
      </c>
      <c r="DA42" s="17">
        <v>2145.5416666666702</v>
      </c>
      <c r="DN42">
        <v>17</v>
      </c>
      <c r="DO42">
        <v>33.754510314107932</v>
      </c>
      <c r="DP42">
        <v>-8.7545103141079323</v>
      </c>
      <c r="DQ42">
        <v>-1.0790748408559347</v>
      </c>
      <c r="DR42"/>
      <c r="DS42">
        <v>82.5</v>
      </c>
      <c r="DT42">
        <v>43</v>
      </c>
      <c r="DU42"/>
      <c r="DV42"/>
    </row>
    <row r="43" spans="11:126" x14ac:dyDescent="0.2">
      <c r="M43" s="132"/>
      <c r="N43" s="135">
        <v>9</v>
      </c>
      <c r="O43" s="135" t="s">
        <v>418</v>
      </c>
      <c r="P43"/>
      <c r="Q43"/>
      <c r="AK43" s="17">
        <v>5</v>
      </c>
      <c r="AL43" s="17">
        <v>1665.5833333333301</v>
      </c>
      <c r="AT43" s="129">
        <v>12</v>
      </c>
      <c r="AU43" s="129">
        <f t="shared" si="6"/>
        <v>7</v>
      </c>
      <c r="AV43" s="129">
        <f t="shared" si="7"/>
        <v>0</v>
      </c>
      <c r="AW43" s="129">
        <f t="shared" si="8"/>
        <v>0</v>
      </c>
      <c r="BJ43" s="17">
        <v>3</v>
      </c>
      <c r="BL43" s="17">
        <v>3</v>
      </c>
      <c r="BM43">
        <v>0.53828459453871702</v>
      </c>
      <c r="BN43" s="20">
        <v>7.5057113659874599E-3</v>
      </c>
      <c r="BO43" s="20">
        <v>5.7889255022425701E-2</v>
      </c>
      <c r="BP43">
        <v>0.14067833157434001</v>
      </c>
      <c r="BR43" s="17">
        <v>18</v>
      </c>
      <c r="BS43" s="17">
        <v>5</v>
      </c>
      <c r="BT43" s="17">
        <f t="shared" si="3"/>
        <v>0.27289515295235223</v>
      </c>
      <c r="CJ43" s="17">
        <v>5</v>
      </c>
      <c r="CK43" s="17">
        <v>-0.199315308992003</v>
      </c>
      <c r="CZ43" s="17">
        <v>0.62030381671855395</v>
      </c>
      <c r="DA43" s="17">
        <v>1439.2083333333301</v>
      </c>
      <c r="DN43">
        <v>18</v>
      </c>
      <c r="DO43">
        <v>34.830425243128133</v>
      </c>
      <c r="DP43">
        <v>8.1695747568718673</v>
      </c>
      <c r="DQ43">
        <v>1.0069760916753758</v>
      </c>
      <c r="DR43"/>
      <c r="DS43">
        <v>87.5</v>
      </c>
      <c r="DT43">
        <v>46</v>
      </c>
      <c r="DU43"/>
      <c r="DV43"/>
    </row>
    <row r="44" spans="11:126" x14ac:dyDescent="0.2">
      <c r="M44" s="132"/>
      <c r="P44"/>
      <c r="Q44"/>
      <c r="AK44" s="17">
        <v>3</v>
      </c>
      <c r="AL44" s="17">
        <v>2145.5416666666702</v>
      </c>
      <c r="AT44" s="129">
        <v>13</v>
      </c>
      <c r="AU44" s="129">
        <f t="shared" si="6"/>
        <v>3.5</v>
      </c>
      <c r="AV44" s="129">
        <f t="shared" si="7"/>
        <v>2.1213203435596424</v>
      </c>
      <c r="AW44" s="129">
        <f t="shared" si="8"/>
        <v>3</v>
      </c>
      <c r="BJ44" s="17">
        <v>5</v>
      </c>
      <c r="BL44" s="17">
        <v>3</v>
      </c>
      <c r="BM44">
        <v>0.77290373239222498</v>
      </c>
      <c r="BN44">
        <v>1.2658294619933801</v>
      </c>
      <c r="BO44">
        <v>0.32053481092967001</v>
      </c>
      <c r="BP44">
        <v>-0.298238677796828</v>
      </c>
      <c r="BR44" s="17">
        <v>19</v>
      </c>
      <c r="BS44" s="17">
        <v>7</v>
      </c>
      <c r="BT44" s="17">
        <f t="shared" si="3"/>
        <v>1.0193665971928025</v>
      </c>
      <c r="CJ44" s="17">
        <v>6</v>
      </c>
      <c r="CK44" s="17">
        <v>3.2423743523582599E-2</v>
      </c>
      <c r="CZ44" s="17">
        <v>0.412290237419423</v>
      </c>
      <c r="DA44" s="17">
        <v>1741.0416666666699</v>
      </c>
      <c r="DN44">
        <v>19</v>
      </c>
      <c r="DO44">
        <v>32.011478925668584</v>
      </c>
      <c r="DP44">
        <v>-10.011478925668584</v>
      </c>
      <c r="DQ44">
        <v>-1.234007916015482</v>
      </c>
      <c r="DR44"/>
      <c r="DS44">
        <v>92.5</v>
      </c>
      <c r="DT44">
        <v>47</v>
      </c>
      <c r="DU44"/>
      <c r="DV44"/>
    </row>
    <row r="45" spans="11:126" ht="16" thickBot="1" x14ac:dyDescent="0.25">
      <c r="M45" s="132"/>
      <c r="P45"/>
      <c r="Q45"/>
      <c r="AK45" s="17">
        <v>5</v>
      </c>
      <c r="AL45" s="17">
        <v>1439.2083333333301</v>
      </c>
      <c r="AT45" s="129">
        <v>14</v>
      </c>
      <c r="AU45" s="129">
        <f t="shared" si="6"/>
        <v>6.5</v>
      </c>
      <c r="AV45" s="129">
        <f t="shared" si="7"/>
        <v>0.70710678118654757</v>
      </c>
      <c r="AW45" s="129">
        <f t="shared" si="8"/>
        <v>1</v>
      </c>
      <c r="CJ45" s="17">
        <v>4</v>
      </c>
      <c r="CK45" s="17">
        <v>-0.19678118794186</v>
      </c>
      <c r="CZ45" s="17">
        <v>0.53198243811961698</v>
      </c>
      <c r="DA45" s="17">
        <v>1680.4583333333301</v>
      </c>
      <c r="DN45" s="92">
        <v>20</v>
      </c>
      <c r="DO45" s="92">
        <v>30.611641437987586</v>
      </c>
      <c r="DP45" s="92">
        <v>-6.6116414379875863</v>
      </c>
      <c r="DQ45" s="92">
        <v>-0.81494631641426607</v>
      </c>
      <c r="DR45"/>
      <c r="DS45" s="92">
        <v>97.5</v>
      </c>
      <c r="DT45" s="92">
        <v>49</v>
      </c>
      <c r="DU45"/>
      <c r="DV45"/>
    </row>
    <row r="46" spans="11:126" x14ac:dyDescent="0.2">
      <c r="M46" s="132" t="s">
        <v>81</v>
      </c>
      <c r="N46" s="135">
        <v>1</v>
      </c>
      <c r="O46" s="135" t="s">
        <v>419</v>
      </c>
      <c r="P46"/>
      <c r="Q46"/>
      <c r="AK46" s="17">
        <v>4</v>
      </c>
      <c r="AL46" s="17">
        <v>1741.0416666666699</v>
      </c>
      <c r="AT46" s="129">
        <v>15</v>
      </c>
      <c r="AU46" s="129">
        <f t="shared" si="6"/>
        <v>2.5</v>
      </c>
      <c r="AV46" s="129">
        <f t="shared" si="7"/>
        <v>2.1213203435596424</v>
      </c>
      <c r="AW46" s="129">
        <f t="shared" si="8"/>
        <v>3</v>
      </c>
      <c r="CJ46" s="17">
        <v>4</v>
      </c>
      <c r="CK46" s="17">
        <v>7.7008717415560202E-2</v>
      </c>
      <c r="CZ46" s="17">
        <v>6.0765486700438E-2</v>
      </c>
      <c r="DA46" s="17">
        <v>1659.75</v>
      </c>
    </row>
    <row r="47" spans="11:126" ht="27" x14ac:dyDescent="0.2">
      <c r="M47" s="132"/>
      <c r="N47" s="135">
        <v>2</v>
      </c>
      <c r="O47" s="135" t="s">
        <v>420</v>
      </c>
      <c r="P47" t="s">
        <v>421</v>
      </c>
      <c r="Q47"/>
      <c r="AK47" s="17">
        <v>5</v>
      </c>
      <c r="AL47" s="17">
        <v>1680.4583333333301</v>
      </c>
      <c r="AT47" s="129">
        <v>16</v>
      </c>
      <c r="AU47" s="129">
        <f t="shared" si="6"/>
        <v>6.5</v>
      </c>
      <c r="AV47" s="129">
        <f t="shared" si="7"/>
        <v>0.70710678118654757</v>
      </c>
      <c r="AW47" s="129">
        <f t="shared" si="8"/>
        <v>1</v>
      </c>
      <c r="BS47" s="10" t="s">
        <v>422</v>
      </c>
      <c r="CJ47" s="17">
        <v>4</v>
      </c>
      <c r="CK47" s="17">
        <v>-0.20660696606527801</v>
      </c>
      <c r="CZ47" s="17">
        <v>0.60162651240597098</v>
      </c>
      <c r="DA47" s="17">
        <v>2246.75</v>
      </c>
    </row>
    <row r="48" spans="11:126" x14ac:dyDescent="0.2">
      <c r="M48" s="132"/>
      <c r="N48" s="135">
        <v>3</v>
      </c>
      <c r="O48" s="135" t="s">
        <v>423</v>
      </c>
      <c r="P48"/>
      <c r="Q48"/>
      <c r="AK48" s="17">
        <v>5</v>
      </c>
      <c r="AL48" s="17">
        <v>1659.75</v>
      </c>
      <c r="AQ48" s="17" t="s">
        <v>424</v>
      </c>
      <c r="AR48" s="17" t="s">
        <v>411</v>
      </c>
      <c r="AS48" s="17" t="s">
        <v>290</v>
      </c>
      <c r="AT48" s="129">
        <v>17</v>
      </c>
      <c r="AU48" s="129">
        <f t="shared" si="6"/>
        <v>3.5</v>
      </c>
      <c r="AV48" s="129">
        <f t="shared" si="7"/>
        <v>3.5355339059327378</v>
      </c>
      <c r="AW48" s="129">
        <f t="shared" si="8"/>
        <v>5</v>
      </c>
      <c r="BR48" s="17">
        <v>1</v>
      </c>
      <c r="BS48" s="17">
        <v>5</v>
      </c>
      <c r="BT48" s="17">
        <f t="shared" ref="BT48:BT64" si="9">AVERAGE(BO28:BP28)</f>
        <v>2.8106497704652397E-2</v>
      </c>
      <c r="CJ48" s="17">
        <v>4</v>
      </c>
      <c r="CK48" s="17">
        <v>0.28330450889738101</v>
      </c>
      <c r="CZ48" s="17">
        <v>0.14946693824078899</v>
      </c>
      <c r="DA48" s="17">
        <v>1811.2083333333301</v>
      </c>
    </row>
    <row r="49" spans="13:105" x14ac:dyDescent="0.2">
      <c r="M49" s="132"/>
      <c r="N49" s="135">
        <v>4</v>
      </c>
      <c r="O49" s="135" t="s">
        <v>425</v>
      </c>
      <c r="P49"/>
      <c r="Q49"/>
      <c r="AK49" s="17">
        <v>5</v>
      </c>
      <c r="AL49" s="17">
        <v>2246.75</v>
      </c>
      <c r="AQ49" s="17">
        <v>-3</v>
      </c>
      <c r="AR49" s="17">
        <v>5</v>
      </c>
      <c r="AS49" s="17">
        <v>5</v>
      </c>
      <c r="AT49" s="129">
        <v>18</v>
      </c>
      <c r="AU49" s="129">
        <f t="shared" si="6"/>
        <v>6</v>
      </c>
      <c r="AV49" s="129">
        <f t="shared" si="7"/>
        <v>1.4142135623730951</v>
      </c>
      <c r="AW49" s="129">
        <f t="shared" si="8"/>
        <v>2</v>
      </c>
      <c r="BR49" s="17">
        <v>2</v>
      </c>
      <c r="BS49" s="17">
        <v>3</v>
      </c>
      <c r="BT49" s="17">
        <f t="shared" si="9"/>
        <v>-0.18976023551464549</v>
      </c>
      <c r="CJ49" s="17">
        <v>1</v>
      </c>
      <c r="CK49" s="17">
        <v>-0.35041646327196202</v>
      </c>
      <c r="CZ49" s="17">
        <v>0.272895152952352</v>
      </c>
      <c r="DA49" s="17">
        <v>1920.5416666666699</v>
      </c>
    </row>
    <row r="50" spans="13:105" x14ac:dyDescent="0.2">
      <c r="M50" s="132"/>
      <c r="N50" s="135">
        <v>5</v>
      </c>
      <c r="O50" s="135" t="s">
        <v>426</v>
      </c>
      <c r="P50"/>
      <c r="Q50"/>
      <c r="AK50" s="17">
        <v>4</v>
      </c>
      <c r="AL50" s="17">
        <v>1811.2083333333301</v>
      </c>
      <c r="AQ50" s="17">
        <v>-2</v>
      </c>
      <c r="AR50" s="17">
        <v>0</v>
      </c>
      <c r="AS50" s="17">
        <v>0</v>
      </c>
      <c r="AT50" s="129">
        <v>19</v>
      </c>
      <c r="AU50" s="129">
        <f t="shared" si="6"/>
        <v>3</v>
      </c>
      <c r="AV50" s="129">
        <f t="shared" si="7"/>
        <v>1.4142135623730951</v>
      </c>
      <c r="AW50" s="129">
        <f t="shared" si="8"/>
        <v>2</v>
      </c>
      <c r="BR50" s="17">
        <v>3</v>
      </c>
      <c r="BS50" s="17">
        <v>5</v>
      </c>
      <c r="BT50" s="17">
        <f t="shared" si="9"/>
        <v>-0.19931530899200323</v>
      </c>
      <c r="CJ50" s="17">
        <v>4</v>
      </c>
      <c r="CK50" s="17">
        <v>-1.9776868546181499E-2</v>
      </c>
      <c r="CZ50" s="17">
        <v>1.0193665971928001</v>
      </c>
      <c r="DA50" s="17">
        <v>1634.0833333333301</v>
      </c>
    </row>
    <row r="51" spans="13:105" x14ac:dyDescent="0.2">
      <c r="M51" s="132"/>
      <c r="N51" s="135">
        <v>6</v>
      </c>
      <c r="O51" s="135" t="s">
        <v>427</v>
      </c>
      <c r="P51"/>
      <c r="Q51"/>
      <c r="AK51" s="17">
        <v>5</v>
      </c>
      <c r="AL51" s="17">
        <v>1920.5416666666699</v>
      </c>
      <c r="AQ51" s="17">
        <v>-1</v>
      </c>
      <c r="AR51" s="17">
        <v>2</v>
      </c>
      <c r="AS51" s="17">
        <v>4</v>
      </c>
      <c r="AT51" s="129">
        <v>20</v>
      </c>
      <c r="AU51" s="129">
        <f t="shared" si="6"/>
        <v>6</v>
      </c>
      <c r="AV51" s="129">
        <f t="shared" si="7"/>
        <v>1.4142135623730951</v>
      </c>
      <c r="AW51" s="129">
        <f t="shared" si="8"/>
        <v>2</v>
      </c>
      <c r="BR51" s="17">
        <v>4</v>
      </c>
      <c r="BS51" s="17">
        <v>6</v>
      </c>
      <c r="BT51" s="17">
        <f t="shared" si="9"/>
        <v>3.2423743523582599E-2</v>
      </c>
      <c r="CJ51" s="17">
        <v>4</v>
      </c>
      <c r="CK51" s="17">
        <v>-0.13814637965170701</v>
      </c>
    </row>
    <row r="52" spans="13:105" x14ac:dyDescent="0.2">
      <c r="M52" s="132"/>
      <c r="N52" s="135">
        <v>7</v>
      </c>
      <c r="O52" s="135" t="s">
        <v>428</v>
      </c>
      <c r="P52"/>
      <c r="Q52"/>
      <c r="AK52" s="17">
        <v>4</v>
      </c>
      <c r="AL52" s="17">
        <v>1634.0833333333301</v>
      </c>
      <c r="AQ52" s="17">
        <v>0</v>
      </c>
      <c r="AR52" s="17">
        <v>3</v>
      </c>
      <c r="AS52" s="17">
        <v>6</v>
      </c>
      <c r="BR52" s="17">
        <v>5</v>
      </c>
      <c r="BS52" s="17">
        <v>4</v>
      </c>
      <c r="BT52" s="17">
        <f t="shared" si="9"/>
        <v>-0.19678118794185975</v>
      </c>
      <c r="CJ52" s="17">
        <v>5</v>
      </c>
      <c r="CK52" s="17">
        <v>-9.9193526193149695E-2</v>
      </c>
    </row>
    <row r="53" spans="13:105" x14ac:dyDescent="0.2">
      <c r="M53" s="132"/>
      <c r="N53" s="135">
        <v>8</v>
      </c>
      <c r="O53" s="135" t="s">
        <v>429</v>
      </c>
      <c r="P53"/>
      <c r="Q53"/>
      <c r="AK53" s="17">
        <v>5</v>
      </c>
      <c r="AL53" s="17">
        <v>1491.8333333333301</v>
      </c>
      <c r="AQ53" s="17">
        <v>1</v>
      </c>
      <c r="AR53" s="17">
        <v>5</v>
      </c>
      <c r="AS53" s="17">
        <v>4</v>
      </c>
      <c r="BR53" s="17">
        <v>6</v>
      </c>
      <c r="BS53" s="17">
        <v>4</v>
      </c>
      <c r="BT53" s="17">
        <f t="shared" si="9"/>
        <v>7.7008717415560202E-2</v>
      </c>
      <c r="CJ53" s="17">
        <v>5</v>
      </c>
      <c r="CK53" s="17">
        <v>-5.1399709901852199E-2</v>
      </c>
    </row>
    <row r="54" spans="13:105" x14ac:dyDescent="0.2">
      <c r="M54" s="132"/>
      <c r="N54" s="135">
        <v>9</v>
      </c>
      <c r="O54" s="135" t="s">
        <v>430</v>
      </c>
      <c r="P54"/>
      <c r="Q54"/>
      <c r="AQ54" s="17">
        <v>2</v>
      </c>
      <c r="AR54" s="17">
        <v>4</v>
      </c>
      <c r="AS54" s="17">
        <v>1</v>
      </c>
      <c r="BR54" s="17">
        <v>7</v>
      </c>
      <c r="BS54" s="17">
        <v>4</v>
      </c>
      <c r="BT54" s="17">
        <f t="shared" si="9"/>
        <v>-0.20660696606527851</v>
      </c>
      <c r="CJ54" s="17">
        <v>4</v>
      </c>
      <c r="CK54" s="17">
        <v>-0.26203343787893701</v>
      </c>
    </row>
    <row r="55" spans="13:105" x14ac:dyDescent="0.2">
      <c r="M55" s="132"/>
      <c r="N55" s="135">
        <v>10</v>
      </c>
      <c r="O55" s="135" t="s">
        <v>431</v>
      </c>
      <c r="P55"/>
      <c r="Q55"/>
      <c r="AF55" s="17" t="s">
        <v>7</v>
      </c>
      <c r="AJ55" s="17" t="s">
        <v>26</v>
      </c>
      <c r="AQ55" s="17">
        <v>3</v>
      </c>
      <c r="AR55" s="17">
        <v>1</v>
      </c>
      <c r="AS55" s="17">
        <v>0</v>
      </c>
      <c r="BR55" s="17">
        <v>8</v>
      </c>
      <c r="BS55" s="17">
        <v>4</v>
      </c>
      <c r="BT55" s="17">
        <f t="shared" si="9"/>
        <v>0.28330450889738096</v>
      </c>
      <c r="CJ55" s="17">
        <v>4</v>
      </c>
      <c r="CK55" s="17">
        <v>9.9283793298382897E-2</v>
      </c>
    </row>
    <row r="56" spans="13:105" x14ac:dyDescent="0.2">
      <c r="M56" s="132"/>
      <c r="P56"/>
      <c r="Q56"/>
      <c r="AF56" s="17">
        <v>5</v>
      </c>
      <c r="AJ56" s="17">
        <v>1498.5833333333301</v>
      </c>
      <c r="AQ56" s="17" t="s">
        <v>432</v>
      </c>
      <c r="BR56" s="17">
        <v>9</v>
      </c>
      <c r="BS56" s="17">
        <v>1</v>
      </c>
      <c r="BT56" s="17">
        <f t="shared" si="9"/>
        <v>-0.35041646327196252</v>
      </c>
      <c r="CJ56" s="17">
        <v>4</v>
      </c>
      <c r="CK56" s="17">
        <v>1.1148066566421E-2</v>
      </c>
    </row>
    <row r="57" spans="13:105" x14ac:dyDescent="0.2">
      <c r="M57" s="132"/>
      <c r="P57"/>
      <c r="Q57"/>
      <c r="AF57" s="17">
        <v>2</v>
      </c>
      <c r="AJ57" s="17">
        <v>1650.0416666666699</v>
      </c>
      <c r="BR57" s="17">
        <v>10</v>
      </c>
      <c r="BS57" s="17">
        <v>4</v>
      </c>
      <c r="BT57" s="17">
        <f t="shared" si="9"/>
        <v>-1.9776868546181492E-2</v>
      </c>
      <c r="CI57" s="136">
        <f>CORREL(CJ41:CJ56,CK41:CK56)</f>
        <v>0.42950262394230576</v>
      </c>
    </row>
    <row r="58" spans="13:105" ht="27" x14ac:dyDescent="0.2">
      <c r="M58" s="132" t="s">
        <v>433</v>
      </c>
      <c r="N58" s="135">
        <v>1</v>
      </c>
      <c r="O58" s="135" t="s">
        <v>434</v>
      </c>
      <c r="P58"/>
      <c r="Q58"/>
      <c r="AF58" s="17">
        <v>3</v>
      </c>
      <c r="AJ58" s="17">
        <v>2709.125</v>
      </c>
      <c r="BR58" s="17">
        <v>11</v>
      </c>
      <c r="BS58" s="17">
        <v>4</v>
      </c>
      <c r="BT58" s="17">
        <f t="shared" si="9"/>
        <v>-0.13814637965170701</v>
      </c>
      <c r="CY58" s="137" t="s">
        <v>399</v>
      </c>
      <c r="CZ58" s="10" t="s">
        <v>395</v>
      </c>
      <c r="DA58" s="17" t="s">
        <v>409</v>
      </c>
    </row>
    <row r="59" spans="13:105" x14ac:dyDescent="0.2">
      <c r="M59" s="132"/>
      <c r="N59" s="135">
        <v>2</v>
      </c>
      <c r="O59" s="135" t="s">
        <v>435</v>
      </c>
      <c r="P59"/>
      <c r="Q59"/>
      <c r="AF59" s="17">
        <v>4</v>
      </c>
      <c r="AJ59" s="17">
        <v>2003.7083333333301</v>
      </c>
      <c r="BR59" s="17">
        <v>12</v>
      </c>
      <c r="BS59" s="17">
        <v>5</v>
      </c>
      <c r="BT59" s="17">
        <f t="shared" si="9"/>
        <v>-9.9193526193149695E-2</v>
      </c>
    </row>
    <row r="60" spans="13:105" x14ac:dyDescent="0.2">
      <c r="M60" s="132"/>
      <c r="N60" s="135">
        <v>3</v>
      </c>
      <c r="O60" s="135" t="s">
        <v>436</v>
      </c>
      <c r="P60"/>
      <c r="Q60"/>
      <c r="AF60" s="17">
        <v>5</v>
      </c>
      <c r="AJ60" s="17">
        <v>2450.875</v>
      </c>
      <c r="BR60" s="17">
        <v>13</v>
      </c>
      <c r="BS60" s="17">
        <v>1</v>
      </c>
      <c r="BT60" s="17">
        <f t="shared" si="9"/>
        <v>0.48897311847672248</v>
      </c>
      <c r="CZ60" s="17">
        <v>2</v>
      </c>
      <c r="DA60" s="17">
        <v>1451.4166666666699</v>
      </c>
    </row>
    <row r="61" spans="13:105" x14ac:dyDescent="0.2">
      <c r="M61" s="132"/>
      <c r="N61" s="135">
        <v>4</v>
      </c>
      <c r="O61" s="135" t="s">
        <v>437</v>
      </c>
      <c r="P61"/>
      <c r="Q61"/>
      <c r="BR61" s="17">
        <v>14</v>
      </c>
      <c r="BS61" s="17">
        <v>5</v>
      </c>
      <c r="BT61" s="17">
        <f t="shared" si="9"/>
        <v>-5.1399709901852199E-2</v>
      </c>
      <c r="CZ61" s="17">
        <v>2</v>
      </c>
      <c r="DA61" s="17">
        <v>1631.875</v>
      </c>
    </row>
    <row r="62" spans="13:105" x14ac:dyDescent="0.2">
      <c r="M62" s="132"/>
      <c r="N62" s="135">
        <v>5</v>
      </c>
      <c r="O62" s="135" t="s">
        <v>438</v>
      </c>
      <c r="P62"/>
      <c r="Q62"/>
      <c r="AF62" s="17">
        <v>3</v>
      </c>
      <c r="AJ62" s="17">
        <v>2585.1666666666702</v>
      </c>
      <c r="BR62" s="17">
        <v>15</v>
      </c>
      <c r="BS62" s="17">
        <v>4</v>
      </c>
      <c r="BT62" s="17">
        <f t="shared" si="9"/>
        <v>-0.26203343787893657</v>
      </c>
      <c r="CZ62" s="17">
        <v>3</v>
      </c>
      <c r="DA62" s="17">
        <v>2371.5833333333298</v>
      </c>
    </row>
    <row r="63" spans="13:105" x14ac:dyDescent="0.2">
      <c r="M63" s="132"/>
      <c r="N63" s="135">
        <v>6</v>
      </c>
      <c r="O63" s="135" t="s">
        <v>439</v>
      </c>
      <c r="P63"/>
      <c r="Q63"/>
      <c r="AF63" s="17">
        <v>3</v>
      </c>
      <c r="AJ63" s="17">
        <v>1501.5833333333301</v>
      </c>
      <c r="BR63" s="17">
        <v>16</v>
      </c>
      <c r="BS63" s="17">
        <v>4</v>
      </c>
      <c r="BT63" s="17">
        <f t="shared" si="9"/>
        <v>9.9283793298382855E-2</v>
      </c>
      <c r="CZ63" s="17">
        <v>-1</v>
      </c>
      <c r="DA63" s="17">
        <v>2031.7083333333301</v>
      </c>
    </row>
    <row r="64" spans="13:105" ht="19" x14ac:dyDescent="0.25">
      <c r="M64" s="132"/>
      <c r="N64" s="135">
        <v>7</v>
      </c>
      <c r="O64" s="135" t="s">
        <v>440</v>
      </c>
      <c r="P64"/>
      <c r="Q64"/>
      <c r="AF64" s="17">
        <v>3</v>
      </c>
      <c r="AJ64" s="17">
        <v>1765.0416666666699</v>
      </c>
      <c r="AR64" s="200" t="s">
        <v>1851</v>
      </c>
      <c r="AV64" s="17" t="s">
        <v>1852</v>
      </c>
      <c r="BR64" s="17">
        <v>17</v>
      </c>
      <c r="BS64" s="17">
        <v>4</v>
      </c>
      <c r="BT64" s="17">
        <f t="shared" si="9"/>
        <v>1.1148066566421005E-2</v>
      </c>
      <c r="CZ64" s="17">
        <v>1</v>
      </c>
      <c r="DA64" s="17">
        <v>1555.6666666666699</v>
      </c>
    </row>
    <row r="65" spans="13:105" x14ac:dyDescent="0.2">
      <c r="M65" s="132"/>
      <c r="N65" s="135">
        <v>8</v>
      </c>
      <c r="O65" s="135" t="s">
        <v>441</v>
      </c>
      <c r="P65"/>
      <c r="Q65"/>
      <c r="AF65" s="17">
        <v>5</v>
      </c>
      <c r="AJ65" s="17">
        <v>2252.375</v>
      </c>
      <c r="AS65" s="17" t="s">
        <v>1853</v>
      </c>
      <c r="AT65" s="17" t="s">
        <v>1854</v>
      </c>
      <c r="AV65" s="17" t="s">
        <v>1853</v>
      </c>
      <c r="AW65" s="17" t="s">
        <v>1854</v>
      </c>
      <c r="CZ65" s="17">
        <v>1</v>
      </c>
      <c r="DA65" s="17">
        <v>1624.9166666666699</v>
      </c>
    </row>
    <row r="66" spans="13:105" x14ac:dyDescent="0.2">
      <c r="M66" s="132"/>
      <c r="N66" s="17" t="s">
        <v>442</v>
      </c>
      <c r="P66"/>
      <c r="Q66"/>
      <c r="AR66" s="17">
        <v>1</v>
      </c>
      <c r="AS66" s="17">
        <v>0</v>
      </c>
      <c r="AT66" s="17">
        <v>0</v>
      </c>
      <c r="AV66" s="17">
        <v>0</v>
      </c>
      <c r="AW66" s="17">
        <v>0</v>
      </c>
      <c r="CZ66" s="17">
        <v>0</v>
      </c>
      <c r="DA66" s="17">
        <v>1543.25</v>
      </c>
    </row>
    <row r="67" spans="13:105" x14ac:dyDescent="0.2">
      <c r="M67" s="132"/>
      <c r="P67"/>
      <c r="Q67"/>
      <c r="AR67" s="17">
        <v>2</v>
      </c>
      <c r="AS67" s="17">
        <v>1</v>
      </c>
      <c r="AT67" s="17">
        <v>4</v>
      </c>
      <c r="AV67" s="17">
        <v>0.05</v>
      </c>
      <c r="AW67" s="17">
        <v>0.2</v>
      </c>
      <c r="CZ67" s="17">
        <v>1</v>
      </c>
      <c r="DA67" s="17">
        <v>1665.5833333333301</v>
      </c>
    </row>
    <row r="68" spans="13:105" x14ac:dyDescent="0.2">
      <c r="M68" s="132"/>
      <c r="P68"/>
      <c r="Q68"/>
      <c r="AF68" s="17">
        <v>3</v>
      </c>
      <c r="AJ68" s="17">
        <v>2052.4166666666702</v>
      </c>
      <c r="AR68" s="17">
        <v>3</v>
      </c>
      <c r="AS68" s="17">
        <v>1</v>
      </c>
      <c r="AT68" s="17">
        <v>8</v>
      </c>
      <c r="AV68" s="17">
        <v>0.05</v>
      </c>
      <c r="AW68" s="17">
        <v>0.4</v>
      </c>
      <c r="CZ68" s="17">
        <v>0</v>
      </c>
      <c r="DA68" s="17">
        <v>2145.5416666666702</v>
      </c>
    </row>
    <row r="69" spans="13:105" x14ac:dyDescent="0.2">
      <c r="M69" s="132" t="s">
        <v>85</v>
      </c>
      <c r="N69" s="135">
        <v>1</v>
      </c>
      <c r="O69" s="135" t="s">
        <v>443</v>
      </c>
      <c r="P69"/>
      <c r="Q69"/>
      <c r="AF69" s="17">
        <v>3</v>
      </c>
      <c r="AJ69" s="17">
        <v>1737.4166666666699</v>
      </c>
      <c r="AR69" s="17">
        <v>4</v>
      </c>
      <c r="AS69" s="17">
        <v>5</v>
      </c>
      <c r="AT69" s="17">
        <v>2</v>
      </c>
      <c r="AV69" s="17">
        <v>0.25</v>
      </c>
      <c r="AW69" s="17">
        <v>0.1</v>
      </c>
      <c r="BS69" s="17" t="s">
        <v>444</v>
      </c>
      <c r="CZ69" s="17">
        <v>2</v>
      </c>
      <c r="DA69" s="17">
        <v>1439.2083333333301</v>
      </c>
    </row>
    <row r="70" spans="13:105" x14ac:dyDescent="0.2">
      <c r="M70" s="132"/>
      <c r="N70" s="135">
        <v>0</v>
      </c>
      <c r="O70" s="135" t="s">
        <v>445</v>
      </c>
      <c r="P70"/>
      <c r="Q70"/>
      <c r="AF70" s="17">
        <v>3</v>
      </c>
      <c r="AJ70" s="17">
        <v>2098.2916666666702</v>
      </c>
      <c r="AR70" s="17">
        <v>5</v>
      </c>
      <c r="AS70" s="17">
        <v>13</v>
      </c>
      <c r="AT70" s="17">
        <v>3</v>
      </c>
      <c r="AV70" s="17">
        <v>0.65</v>
      </c>
      <c r="AW70" s="17">
        <v>0.15</v>
      </c>
      <c r="CZ70" s="17">
        <v>0</v>
      </c>
      <c r="DA70" s="17">
        <v>1741.0416666666699</v>
      </c>
    </row>
    <row r="71" spans="13:105" x14ac:dyDescent="0.2">
      <c r="M71" s="132"/>
      <c r="P71"/>
      <c r="Q71"/>
      <c r="AF71" s="17">
        <v>4</v>
      </c>
      <c r="AJ71" s="17">
        <v>2198.25</v>
      </c>
      <c r="AR71" s="17" t="s">
        <v>1855</v>
      </c>
      <c r="AT71" s="17">
        <v>3</v>
      </c>
      <c r="AW71" s="17">
        <v>0.15</v>
      </c>
      <c r="BS71" s="17" t="s">
        <v>446</v>
      </c>
      <c r="BT71" t="s">
        <v>385</v>
      </c>
      <c r="BU71" t="s">
        <v>385</v>
      </c>
      <c r="CZ71" s="17">
        <v>2</v>
      </c>
      <c r="DA71" s="17">
        <v>1680.4583333333301</v>
      </c>
    </row>
    <row r="72" spans="13:105" ht="27" x14ac:dyDescent="0.2">
      <c r="M72" s="132"/>
      <c r="P72"/>
      <c r="Q72"/>
      <c r="AF72" s="17">
        <v>2</v>
      </c>
      <c r="AJ72" s="17">
        <v>1841.5833333333301</v>
      </c>
      <c r="AR72" s="17" t="s">
        <v>56</v>
      </c>
      <c r="AS72" s="17">
        <v>20</v>
      </c>
      <c r="AT72" s="17">
        <v>20</v>
      </c>
      <c r="BS72" s="10" t="s">
        <v>395</v>
      </c>
      <c r="BT72" t="s">
        <v>393</v>
      </c>
      <c r="BU72" t="s">
        <v>394</v>
      </c>
      <c r="CZ72" s="17">
        <v>0</v>
      </c>
      <c r="DA72" s="17">
        <v>1659.75</v>
      </c>
    </row>
    <row r="73" spans="13:105" x14ac:dyDescent="0.2">
      <c r="M73" s="132" t="s">
        <v>447</v>
      </c>
      <c r="N73" s="135">
        <v>1</v>
      </c>
      <c r="O73" s="135" t="s">
        <v>443</v>
      </c>
      <c r="P73"/>
      <c r="Q73"/>
      <c r="AF73" s="17">
        <v>2</v>
      </c>
      <c r="AJ73" s="17">
        <v>2256.5833333333298</v>
      </c>
      <c r="BO73" s="72" t="s">
        <v>448</v>
      </c>
      <c r="BT73"/>
      <c r="CZ73" s="17">
        <v>3</v>
      </c>
      <c r="DA73" s="17">
        <v>2246.75</v>
      </c>
    </row>
    <row r="74" spans="13:105" x14ac:dyDescent="0.2">
      <c r="M74" s="132"/>
      <c r="N74" s="135">
        <v>0</v>
      </c>
      <c r="O74" s="135" t="s">
        <v>445</v>
      </c>
      <c r="P74"/>
      <c r="Q74"/>
      <c r="AF74" s="17">
        <v>2</v>
      </c>
      <c r="AJ74" s="17">
        <v>1948.3333333333301</v>
      </c>
      <c r="AZ74" s="17" t="s">
        <v>449</v>
      </c>
      <c r="BC74" s="17" t="s">
        <v>450</v>
      </c>
      <c r="BS74" s="17">
        <v>2</v>
      </c>
      <c r="BT74" s="17">
        <f t="shared" ref="BT74:BT90" si="10">AVERAGE(BM28:BN28)</f>
        <v>0.54603519238124343</v>
      </c>
      <c r="CZ74" s="17">
        <v>1</v>
      </c>
      <c r="DA74" s="17">
        <v>1811.2083333333301</v>
      </c>
    </row>
    <row r="75" spans="13:105" ht="16" thickBot="1" x14ac:dyDescent="0.25">
      <c r="M75" s="132"/>
      <c r="P75"/>
      <c r="Q75"/>
      <c r="AF75" s="17">
        <v>3</v>
      </c>
      <c r="AJ75" s="17">
        <v>2656.2916666666702</v>
      </c>
      <c r="BS75" s="17">
        <v>2</v>
      </c>
      <c r="BT75" s="17">
        <f t="shared" si="10"/>
        <v>0.3761814541801915</v>
      </c>
      <c r="CM75" s="17">
        <v>2</v>
      </c>
      <c r="CN75" s="17">
        <v>0.54603519238124298</v>
      </c>
      <c r="CZ75" s="17">
        <v>1</v>
      </c>
      <c r="DA75" s="17">
        <v>1920.5416666666699</v>
      </c>
    </row>
    <row r="76" spans="13:105" ht="27" x14ac:dyDescent="0.2">
      <c r="M76" s="132"/>
      <c r="P76"/>
      <c r="Q76"/>
      <c r="AL76" s="198" t="s">
        <v>1850</v>
      </c>
      <c r="AZ76" s="123" t="s">
        <v>400</v>
      </c>
      <c r="BA76" s="10" t="s">
        <v>451</v>
      </c>
      <c r="BB76" s="10" t="s">
        <v>452</v>
      </c>
      <c r="BC76" s="123" t="s">
        <v>400</v>
      </c>
      <c r="BD76" s="10" t="s">
        <v>453</v>
      </c>
      <c r="BE76" s="10" t="s">
        <v>454</v>
      </c>
      <c r="BS76" s="17">
        <v>3</v>
      </c>
      <c r="BT76" s="17">
        <f t="shared" si="10"/>
        <v>0.26679245419827802</v>
      </c>
      <c r="CM76" s="17">
        <v>2</v>
      </c>
      <c r="CN76" s="17">
        <v>0.376181454180191</v>
      </c>
      <c r="CZ76" s="17">
        <v>3</v>
      </c>
      <c r="DA76" s="17">
        <v>1634.0833333333301</v>
      </c>
    </row>
    <row r="77" spans="13:105" x14ac:dyDescent="0.2">
      <c r="M77" s="132" t="s">
        <v>455</v>
      </c>
      <c r="N77" s="135" t="s">
        <v>456</v>
      </c>
      <c r="O77" s="135" t="s">
        <v>280</v>
      </c>
      <c r="P77"/>
      <c r="Q77"/>
      <c r="AM77"/>
      <c r="AN77"/>
      <c r="AZ77" s="127">
        <v>1</v>
      </c>
      <c r="BA77" s="17">
        <f t="shared" ref="BA77:BA83" si="11">COUNTIF($AY$2:$AY$21,AZ77)</f>
        <v>0</v>
      </c>
      <c r="BB77" s="17">
        <f t="shared" ref="BB77:BB83" si="12">COUNTIF($BA$2:$BA$21,AZ77)</f>
        <v>8</v>
      </c>
      <c r="BC77" s="127">
        <v>1</v>
      </c>
      <c r="BD77" s="17">
        <f t="shared" ref="BD77:BD83" si="13">COUNTIF($AZ$2:$AZ$21,BC77)</f>
        <v>1</v>
      </c>
      <c r="BE77" s="17">
        <f t="shared" ref="BE77:BE83" si="14">COUNTIF($BB$2:$BB$21,BC77)</f>
        <v>1</v>
      </c>
      <c r="BS77" s="17">
        <v>-1</v>
      </c>
      <c r="BT77" s="17">
        <f t="shared" si="10"/>
        <v>-4.1660563396446505E-2</v>
      </c>
      <c r="CM77" s="17">
        <v>3</v>
      </c>
      <c r="CN77" s="17">
        <v>0.26679245419827802</v>
      </c>
    </row>
    <row r="78" spans="13:105" ht="16" thickBot="1" x14ac:dyDescent="0.25">
      <c r="M78" s="132"/>
      <c r="N78" s="135" t="s">
        <v>457</v>
      </c>
      <c r="O78" s="135" t="s">
        <v>290</v>
      </c>
      <c r="P78"/>
      <c r="Q78"/>
      <c r="AL78" t="s">
        <v>193</v>
      </c>
      <c r="AM78"/>
      <c r="AN78"/>
      <c r="AZ78" s="127">
        <v>2</v>
      </c>
      <c r="BA78" s="17">
        <f t="shared" si="11"/>
        <v>0</v>
      </c>
      <c r="BB78" s="17">
        <f t="shared" si="12"/>
        <v>7</v>
      </c>
      <c r="BC78" s="127">
        <v>2</v>
      </c>
      <c r="BD78" s="17">
        <f t="shared" si="13"/>
        <v>1</v>
      </c>
      <c r="BE78" s="17">
        <f t="shared" si="14"/>
        <v>1</v>
      </c>
      <c r="BS78" s="17">
        <v>1</v>
      </c>
      <c r="BT78" s="17">
        <f t="shared" si="10"/>
        <v>0.51677753244890345</v>
      </c>
      <c r="CM78" s="17">
        <v>-1</v>
      </c>
      <c r="CN78" s="17">
        <v>-4.1660563396446498E-2</v>
      </c>
    </row>
    <row r="79" spans="13:105" x14ac:dyDescent="0.2">
      <c r="M79" s="132"/>
      <c r="P79"/>
      <c r="Q79"/>
      <c r="AL79" s="30"/>
      <c r="AM79" s="93" t="s">
        <v>6</v>
      </c>
      <c r="AN79" s="199" t="s">
        <v>7</v>
      </c>
      <c r="AZ79" s="127">
        <v>3</v>
      </c>
      <c r="BA79" s="17">
        <f t="shared" si="11"/>
        <v>0</v>
      </c>
      <c r="BB79" s="17">
        <f t="shared" si="12"/>
        <v>4</v>
      </c>
      <c r="BC79" s="127">
        <v>3</v>
      </c>
      <c r="BD79" s="17">
        <f t="shared" si="13"/>
        <v>4</v>
      </c>
      <c r="BE79" s="17">
        <f t="shared" si="14"/>
        <v>5</v>
      </c>
      <c r="BS79" s="17">
        <v>1</v>
      </c>
      <c r="BT79" s="17">
        <f t="shared" si="10"/>
        <v>0.4450363802002027</v>
      </c>
      <c r="CM79" s="17">
        <v>1</v>
      </c>
      <c r="CN79" s="17">
        <v>0.51677753244890301</v>
      </c>
    </row>
    <row r="80" spans="13:105" x14ac:dyDescent="0.2">
      <c r="M80" s="132"/>
      <c r="P80"/>
      <c r="Q80"/>
      <c r="AL80" t="s">
        <v>47</v>
      </c>
      <c r="AM80">
        <v>4.5</v>
      </c>
      <c r="AN80">
        <v>2.75</v>
      </c>
      <c r="AZ80" s="127">
        <v>4</v>
      </c>
      <c r="BA80" s="17">
        <f t="shared" si="11"/>
        <v>1</v>
      </c>
      <c r="BB80" s="17">
        <f t="shared" si="12"/>
        <v>0</v>
      </c>
      <c r="BC80" s="127">
        <v>4</v>
      </c>
      <c r="BD80" s="17">
        <f t="shared" si="13"/>
        <v>6</v>
      </c>
      <c r="BE80" s="17">
        <f t="shared" si="14"/>
        <v>3</v>
      </c>
      <c r="BS80" s="17">
        <v>0</v>
      </c>
      <c r="BT80" s="17">
        <f t="shared" si="10"/>
        <v>0.55659221314311247</v>
      </c>
      <c r="CI80" s="17" t="s">
        <v>458</v>
      </c>
      <c r="CJ80" s="17">
        <f>CORREL(CM75:CM91,CN75:CN91)</f>
        <v>0.60651985380171203</v>
      </c>
      <c r="CM80" s="17">
        <v>1</v>
      </c>
      <c r="CN80" s="17">
        <v>0.44503638020020297</v>
      </c>
    </row>
    <row r="81" spans="13:105" x14ac:dyDescent="0.2">
      <c r="M81" s="132" t="s">
        <v>459</v>
      </c>
      <c r="N81" s="135">
        <v>1</v>
      </c>
      <c r="O81" s="135" t="s">
        <v>460</v>
      </c>
      <c r="P81"/>
      <c r="Q81"/>
      <c r="AL81" t="s">
        <v>48</v>
      </c>
      <c r="AM81">
        <v>0.68421052631578949</v>
      </c>
      <c r="AN81">
        <v>2.3026315789473686</v>
      </c>
      <c r="AZ81" s="127">
        <v>5</v>
      </c>
      <c r="BA81" s="17">
        <f t="shared" si="11"/>
        <v>6</v>
      </c>
      <c r="BB81" s="17">
        <f t="shared" si="12"/>
        <v>0</v>
      </c>
      <c r="BC81" s="127">
        <v>5</v>
      </c>
      <c r="BD81" s="17">
        <f t="shared" si="13"/>
        <v>5</v>
      </c>
      <c r="BE81" s="17">
        <f t="shared" si="14"/>
        <v>3</v>
      </c>
      <c r="BS81" s="17">
        <v>1</v>
      </c>
      <c r="BT81" s="17">
        <f t="shared" si="10"/>
        <v>0.18859418935220049</v>
      </c>
      <c r="CM81" s="17">
        <v>0</v>
      </c>
      <c r="CN81" s="17">
        <v>0.55659221314311202</v>
      </c>
    </row>
    <row r="82" spans="13:105" x14ac:dyDescent="0.2">
      <c r="M82" s="132"/>
      <c r="N82" s="135">
        <v>2</v>
      </c>
      <c r="O82" s="135" t="s">
        <v>461</v>
      </c>
      <c r="P82"/>
      <c r="Q82"/>
      <c r="AL82" t="s">
        <v>49</v>
      </c>
      <c r="AM82">
        <v>20</v>
      </c>
      <c r="AN82">
        <v>20</v>
      </c>
      <c r="AZ82" s="127">
        <v>6</v>
      </c>
      <c r="BA82" s="17">
        <f t="shared" si="11"/>
        <v>7</v>
      </c>
      <c r="BB82" s="17">
        <f t="shared" si="12"/>
        <v>0</v>
      </c>
      <c r="BC82" s="127">
        <v>6</v>
      </c>
      <c r="BD82" s="17">
        <f t="shared" si="13"/>
        <v>2</v>
      </c>
      <c r="BE82" s="17">
        <f t="shared" si="14"/>
        <v>3</v>
      </c>
      <c r="BS82" s="17">
        <v>0</v>
      </c>
      <c r="BT82" s="17">
        <f t="shared" si="10"/>
        <v>0.36381289746494888</v>
      </c>
      <c r="CM82" s="17">
        <v>1</v>
      </c>
      <c r="CN82" s="17">
        <v>0.18859418935219999</v>
      </c>
    </row>
    <row r="83" spans="13:105" ht="16" thickBot="1" x14ac:dyDescent="0.25">
      <c r="M83" s="132"/>
      <c r="N83" s="135">
        <v>3</v>
      </c>
      <c r="O83" s="135" t="s">
        <v>462</v>
      </c>
      <c r="P83"/>
      <c r="Q83"/>
      <c r="AL83" t="s">
        <v>194</v>
      </c>
      <c r="AM83">
        <v>19</v>
      </c>
      <c r="AN83">
        <v>19</v>
      </c>
      <c r="AZ83" s="130">
        <v>7</v>
      </c>
      <c r="BA83" s="17">
        <f t="shared" si="11"/>
        <v>6</v>
      </c>
      <c r="BB83" s="17">
        <f t="shared" si="12"/>
        <v>1</v>
      </c>
      <c r="BC83" s="130">
        <v>7</v>
      </c>
      <c r="BD83" s="17">
        <f t="shared" si="13"/>
        <v>1</v>
      </c>
      <c r="BE83" s="17">
        <f t="shared" si="14"/>
        <v>4</v>
      </c>
      <c r="BS83" s="17">
        <v>2</v>
      </c>
      <c r="BT83" s="17">
        <f t="shared" si="10"/>
        <v>0.62030381671855395</v>
      </c>
      <c r="CM83" s="17">
        <v>0</v>
      </c>
      <c r="CN83" s="17">
        <v>0.36381289746494899</v>
      </c>
    </row>
    <row r="84" spans="13:105" x14ac:dyDescent="0.2">
      <c r="M84" s="132"/>
      <c r="N84" s="135">
        <v>4</v>
      </c>
      <c r="O84" s="135" t="s">
        <v>463</v>
      </c>
      <c r="P84"/>
      <c r="Q84"/>
      <c r="AL84" t="s">
        <v>195</v>
      </c>
      <c r="AM84">
        <v>0.29714285714285715</v>
      </c>
      <c r="AN84"/>
      <c r="BS84" s="17">
        <v>0</v>
      </c>
      <c r="BT84" s="17">
        <f t="shared" si="10"/>
        <v>0.4122902374194225</v>
      </c>
      <c r="CM84" s="17">
        <v>2</v>
      </c>
      <c r="CN84" s="17">
        <v>0.62030381671855395</v>
      </c>
    </row>
    <row r="85" spans="13:105" x14ac:dyDescent="0.2">
      <c r="M85" s="132"/>
      <c r="N85" s="135">
        <v>5</v>
      </c>
      <c r="O85" s="135" t="s">
        <v>464</v>
      </c>
      <c r="P85"/>
      <c r="Q85"/>
      <c r="AL85" t="s">
        <v>196</v>
      </c>
      <c r="AM85">
        <v>5.5867354993900404E-3</v>
      </c>
      <c r="AN85"/>
      <c r="BS85" s="17">
        <v>2</v>
      </c>
      <c r="BT85" s="17">
        <f t="shared" si="10"/>
        <v>0.53198243811961654</v>
      </c>
      <c r="CM85" s="17">
        <v>0</v>
      </c>
      <c r="CN85" s="17">
        <v>0.412290237419423</v>
      </c>
    </row>
    <row r="86" spans="13:105" ht="16" thickBot="1" x14ac:dyDescent="0.25">
      <c r="M86" s="132"/>
      <c r="P86"/>
      <c r="Q86"/>
      <c r="AL86" s="92" t="s">
        <v>197</v>
      </c>
      <c r="AM86" s="92">
        <v>0.46120108907850299</v>
      </c>
      <c r="AN86" s="92"/>
      <c r="BS86" s="17">
        <v>0</v>
      </c>
      <c r="BT86" s="17">
        <f t="shared" si="10"/>
        <v>6.0765486700438021E-2</v>
      </c>
      <c r="CM86" s="17">
        <v>2</v>
      </c>
      <c r="CN86" s="17">
        <v>0.53198243811961698</v>
      </c>
    </row>
    <row r="87" spans="13:105" x14ac:dyDescent="0.2">
      <c r="M87" s="132"/>
      <c r="P87"/>
      <c r="Q87"/>
      <c r="BI87" s="235"/>
      <c r="BS87" s="17">
        <v>3</v>
      </c>
      <c r="BT87" s="17">
        <f t="shared" si="10"/>
        <v>0.60162651240597098</v>
      </c>
      <c r="CM87" s="17">
        <v>0</v>
      </c>
      <c r="CN87" s="17">
        <v>6.0765486700438E-2</v>
      </c>
    </row>
    <row r="88" spans="13:105" x14ac:dyDescent="0.2">
      <c r="AM88"/>
      <c r="AN88"/>
      <c r="BS88" s="17">
        <v>1</v>
      </c>
      <c r="BT88" s="17">
        <f t="shared" si="10"/>
        <v>0.14946693824078902</v>
      </c>
      <c r="CM88" s="17">
        <v>3</v>
      </c>
      <c r="CN88" s="17">
        <v>0.60162651240597098</v>
      </c>
    </row>
    <row r="89" spans="13:105" ht="16" thickBot="1" x14ac:dyDescent="0.25">
      <c r="AL89" t="s">
        <v>199</v>
      </c>
      <c r="AM89"/>
      <c r="AN89"/>
      <c r="BS89" s="17">
        <v>1</v>
      </c>
      <c r="BT89" s="17">
        <f t="shared" si="10"/>
        <v>0.27289515295235223</v>
      </c>
      <c r="CM89" s="17">
        <v>1</v>
      </c>
      <c r="CN89" s="17">
        <v>0.14946693824078899</v>
      </c>
    </row>
    <row r="90" spans="13:105" x14ac:dyDescent="0.2">
      <c r="AL90" s="30"/>
      <c r="AM90" s="93" t="s">
        <v>6</v>
      </c>
      <c r="AN90" s="199" t="s">
        <v>7</v>
      </c>
      <c r="BS90" s="17">
        <v>3</v>
      </c>
      <c r="BT90" s="17">
        <f t="shared" si="10"/>
        <v>1.0193665971928025</v>
      </c>
      <c r="CM90" s="17">
        <v>1</v>
      </c>
      <c r="CN90" s="17">
        <v>0.272895152952352</v>
      </c>
    </row>
    <row r="91" spans="13:105" x14ac:dyDescent="0.2">
      <c r="AL91" t="s">
        <v>47</v>
      </c>
      <c r="AM91">
        <v>4.5</v>
      </c>
      <c r="AN91">
        <v>2.75</v>
      </c>
      <c r="CM91" s="17">
        <v>3</v>
      </c>
      <c r="CN91" s="17">
        <v>1.0193665971928001</v>
      </c>
    </row>
    <row r="92" spans="13:105" x14ac:dyDescent="0.2">
      <c r="AL92" t="s">
        <v>48</v>
      </c>
      <c r="AM92">
        <v>0.68421052631578949</v>
      </c>
      <c r="AN92">
        <v>2.3026315789473686</v>
      </c>
    </row>
    <row r="93" spans="13:105" x14ac:dyDescent="0.2">
      <c r="AL93" t="s">
        <v>49</v>
      </c>
      <c r="AM93">
        <v>20</v>
      </c>
      <c r="AN93">
        <v>20</v>
      </c>
    </row>
    <row r="94" spans="13:105" x14ac:dyDescent="0.2">
      <c r="AL94" t="s">
        <v>200</v>
      </c>
      <c r="AM94">
        <v>0</v>
      </c>
      <c r="AN94"/>
    </row>
    <row r="95" spans="13:105" x14ac:dyDescent="0.2">
      <c r="AL95" t="s">
        <v>194</v>
      </c>
      <c r="AM95">
        <v>29</v>
      </c>
      <c r="AN95"/>
    </row>
    <row r="96" spans="13:105" x14ac:dyDescent="0.2">
      <c r="AL96" t="s">
        <v>201</v>
      </c>
      <c r="AM96">
        <v>4.5284222340143385</v>
      </c>
      <c r="AN96"/>
      <c r="CZ96" s="17" t="s">
        <v>465</v>
      </c>
      <c r="DA96" s="17" t="s">
        <v>466</v>
      </c>
    </row>
    <row r="97" spans="38:105" x14ac:dyDescent="0.2">
      <c r="AL97" t="s">
        <v>202</v>
      </c>
      <c r="AM97">
        <v>4.6931364673399146E-5</v>
      </c>
      <c r="AN97"/>
    </row>
    <row r="98" spans="38:105" x14ac:dyDescent="0.2">
      <c r="AL98" t="s">
        <v>203</v>
      </c>
      <c r="AM98">
        <v>2.1503250739466164</v>
      </c>
      <c r="AN98"/>
      <c r="BS98" s="17" t="s">
        <v>446</v>
      </c>
    </row>
    <row r="99" spans="38:105" x14ac:dyDescent="0.2">
      <c r="AL99" t="s">
        <v>204</v>
      </c>
      <c r="AM99">
        <v>9.3862729346798305E-5</v>
      </c>
      <c r="AN99"/>
      <c r="BS99" s="17" t="s">
        <v>446</v>
      </c>
      <c r="CZ99" s="17">
        <v>2.81064977046524E-2</v>
      </c>
      <c r="DA99" s="17">
        <v>1498.5833333333301</v>
      </c>
    </row>
    <row r="100" spans="38:105" ht="28" thickBot="1" x14ac:dyDescent="0.25">
      <c r="AL100" s="92" t="s">
        <v>205</v>
      </c>
      <c r="AM100" s="92">
        <v>2.4620213500711365</v>
      </c>
      <c r="AN100" s="92"/>
      <c r="BO100" s="72" t="s">
        <v>448</v>
      </c>
      <c r="BS100" s="10" t="s">
        <v>422</v>
      </c>
      <c r="CZ100" s="17">
        <v>-0.18976023551464499</v>
      </c>
      <c r="DA100" s="17">
        <v>1650.0416666666699</v>
      </c>
    </row>
    <row r="101" spans="38:105" x14ac:dyDescent="0.2">
      <c r="BS101" s="17">
        <v>1</v>
      </c>
      <c r="BT101" s="17">
        <f t="shared" ref="BT101:BT117" si="15">AVERAGE(BO28:BP28)</f>
        <v>2.8106497704652397E-2</v>
      </c>
      <c r="CZ101" s="17">
        <v>-0.199315308992003</v>
      </c>
      <c r="DA101" s="17">
        <v>2709.125</v>
      </c>
    </row>
    <row r="102" spans="38:105" x14ac:dyDescent="0.2">
      <c r="BS102" s="17">
        <v>-1</v>
      </c>
      <c r="BT102" s="17">
        <f t="shared" si="15"/>
        <v>-0.18976023551464549</v>
      </c>
      <c r="CZ102" s="17">
        <v>3.2423743523582599E-2</v>
      </c>
      <c r="DA102" s="17">
        <v>2003.7083333333301</v>
      </c>
    </row>
    <row r="103" spans="38:105" x14ac:dyDescent="0.2">
      <c r="BS103" s="17">
        <v>1</v>
      </c>
      <c r="BT103" s="17">
        <f t="shared" si="15"/>
        <v>-0.19931530899200323</v>
      </c>
      <c r="CZ103" s="17">
        <v>-0.19678118794186</v>
      </c>
      <c r="DA103" s="17">
        <v>1995.625</v>
      </c>
    </row>
    <row r="104" spans="38:105" x14ac:dyDescent="0.2">
      <c r="BS104" s="17">
        <v>2</v>
      </c>
      <c r="BT104" s="17">
        <f t="shared" si="15"/>
        <v>3.2423743523582599E-2</v>
      </c>
      <c r="CZ104" s="17">
        <v>7.7008717415560202E-2</v>
      </c>
      <c r="DA104" s="17">
        <v>2585.1666666666702</v>
      </c>
    </row>
    <row r="105" spans="38:105" x14ac:dyDescent="0.2">
      <c r="BS105" s="17">
        <v>0</v>
      </c>
      <c r="BT105" s="17">
        <f t="shared" si="15"/>
        <v>-0.19678118794185975</v>
      </c>
      <c r="CZ105" s="17">
        <v>-0.20660696606527801</v>
      </c>
      <c r="DA105" s="17">
        <v>1765.0416666666699</v>
      </c>
    </row>
    <row r="106" spans="38:105" x14ac:dyDescent="0.2">
      <c r="BS106" s="17">
        <v>0</v>
      </c>
      <c r="BT106" s="17">
        <f t="shared" si="15"/>
        <v>7.7008717415560202E-2</v>
      </c>
      <c r="CZ106" s="17">
        <v>0.28330450889738101</v>
      </c>
      <c r="DA106" s="17">
        <v>2252.375</v>
      </c>
    </row>
    <row r="107" spans="38:105" x14ac:dyDescent="0.2">
      <c r="BS107" s="17">
        <v>0</v>
      </c>
      <c r="BT107" s="17">
        <f t="shared" si="15"/>
        <v>-0.20660696606527851</v>
      </c>
      <c r="CZ107" s="17">
        <v>-0.35041646327196202</v>
      </c>
      <c r="DA107" s="17">
        <v>1723.625</v>
      </c>
    </row>
    <row r="108" spans="38:105" x14ac:dyDescent="0.2">
      <c r="BS108" s="17">
        <v>0</v>
      </c>
      <c r="BT108" s="17">
        <f t="shared" si="15"/>
        <v>0.28330450889738096</v>
      </c>
      <c r="CZ108" s="17">
        <v>-1.9776868546181499E-2</v>
      </c>
      <c r="DA108" s="17">
        <v>1772.375</v>
      </c>
    </row>
    <row r="109" spans="38:105" x14ac:dyDescent="0.2">
      <c r="BS109" s="17">
        <v>-3</v>
      </c>
      <c r="BT109" s="17">
        <f t="shared" si="15"/>
        <v>-0.35041646327196252</v>
      </c>
      <c r="CZ109" s="17">
        <v>-0.13814637965170701</v>
      </c>
      <c r="DA109" s="17">
        <v>2052.4166666666702</v>
      </c>
    </row>
    <row r="110" spans="38:105" x14ac:dyDescent="0.2">
      <c r="BS110" s="17">
        <v>0</v>
      </c>
      <c r="BT110" s="17">
        <f t="shared" si="15"/>
        <v>-1.9776868546181492E-2</v>
      </c>
      <c r="CZ110" s="17">
        <v>-9.9193526193149695E-2</v>
      </c>
      <c r="DA110" s="17">
        <v>1737.4166666666699</v>
      </c>
    </row>
    <row r="111" spans="38:105" x14ac:dyDescent="0.2">
      <c r="BS111" s="17">
        <v>0</v>
      </c>
      <c r="BT111" s="17">
        <f t="shared" si="15"/>
        <v>-0.13814637965170701</v>
      </c>
      <c r="CZ111" s="17">
        <v>0.48897311847672298</v>
      </c>
      <c r="DA111" s="17">
        <v>2098.2916666666702</v>
      </c>
    </row>
    <row r="112" spans="38:105" x14ac:dyDescent="0.2">
      <c r="BS112" s="17">
        <v>1</v>
      </c>
      <c r="BT112" s="17">
        <f t="shared" si="15"/>
        <v>-9.9193526193149695E-2</v>
      </c>
      <c r="CZ112" s="17">
        <v>-5.1399709901852199E-2</v>
      </c>
      <c r="DA112" s="17">
        <v>2198.25</v>
      </c>
    </row>
    <row r="113" spans="71:105" x14ac:dyDescent="0.2">
      <c r="BS113" s="17">
        <v>-3</v>
      </c>
      <c r="BT113" s="17">
        <f t="shared" si="15"/>
        <v>0.48897311847672248</v>
      </c>
      <c r="CZ113" s="17">
        <v>-0.26203343787893701</v>
      </c>
      <c r="DA113" s="17">
        <v>1841.5833333333301</v>
      </c>
    </row>
    <row r="114" spans="71:105" x14ac:dyDescent="0.2">
      <c r="BS114" s="17">
        <v>1</v>
      </c>
      <c r="BT114" s="17">
        <f t="shared" si="15"/>
        <v>-5.1399709901852199E-2</v>
      </c>
      <c r="CZ114" s="17">
        <v>9.9283793298382897E-2</v>
      </c>
      <c r="DA114" s="17">
        <v>2256.5833333333298</v>
      </c>
    </row>
    <row r="115" spans="71:105" x14ac:dyDescent="0.2">
      <c r="BS115" s="17">
        <v>0</v>
      </c>
      <c r="BT115" s="17">
        <f t="shared" si="15"/>
        <v>-0.26203343787893657</v>
      </c>
      <c r="CZ115" s="17">
        <v>1.1148066566421E-2</v>
      </c>
      <c r="DA115" s="17">
        <v>1948.3333333333301</v>
      </c>
    </row>
    <row r="116" spans="71:105" x14ac:dyDescent="0.2">
      <c r="BS116" s="17">
        <v>0</v>
      </c>
      <c r="BT116" s="17">
        <f t="shared" si="15"/>
        <v>9.9283793298382855E-2</v>
      </c>
    </row>
    <row r="117" spans="71:105" x14ac:dyDescent="0.2">
      <c r="BS117" s="17">
        <v>0</v>
      </c>
      <c r="BT117" s="17">
        <f t="shared" si="15"/>
        <v>1.1148066566421005E-2</v>
      </c>
    </row>
    <row r="121" spans="71:105" ht="27" x14ac:dyDescent="0.2">
      <c r="CY121" s="17" t="s">
        <v>399</v>
      </c>
      <c r="CZ121" s="10" t="s">
        <v>422</v>
      </c>
      <c r="DA121" s="17" t="s">
        <v>466</v>
      </c>
    </row>
    <row r="123" spans="71:105" x14ac:dyDescent="0.2">
      <c r="CZ123" s="17">
        <v>1</v>
      </c>
      <c r="DA123" s="17">
        <v>1498.5833333333301</v>
      </c>
    </row>
    <row r="124" spans="71:105" x14ac:dyDescent="0.2">
      <c r="CZ124" s="17">
        <v>-1</v>
      </c>
      <c r="DA124" s="17">
        <v>1650.0416666666699</v>
      </c>
    </row>
    <row r="125" spans="71:105" x14ac:dyDescent="0.2">
      <c r="CZ125" s="17">
        <v>1</v>
      </c>
      <c r="DA125" s="17">
        <v>2709.125</v>
      </c>
    </row>
    <row r="126" spans="71:105" x14ac:dyDescent="0.2">
      <c r="CZ126" s="17">
        <v>2</v>
      </c>
      <c r="DA126" s="17">
        <v>2003.7083333333301</v>
      </c>
    </row>
    <row r="127" spans="71:105" x14ac:dyDescent="0.2">
      <c r="CZ127" s="17">
        <v>0</v>
      </c>
      <c r="DA127" s="17">
        <v>1995.625</v>
      </c>
    </row>
    <row r="128" spans="71:105" x14ac:dyDescent="0.2">
      <c r="CZ128" s="17">
        <v>0</v>
      </c>
      <c r="DA128" s="17">
        <v>2585.1666666666702</v>
      </c>
    </row>
    <row r="129" spans="52:105" x14ac:dyDescent="0.2">
      <c r="CZ129" s="17">
        <v>0</v>
      </c>
      <c r="DA129" s="17">
        <v>1765.0416666666699</v>
      </c>
    </row>
    <row r="130" spans="52:105" x14ac:dyDescent="0.2">
      <c r="CZ130" s="17">
        <v>0</v>
      </c>
      <c r="DA130" s="17">
        <v>2252.375</v>
      </c>
    </row>
    <row r="131" spans="52:105" x14ac:dyDescent="0.2">
      <c r="CZ131" s="17">
        <v>-3</v>
      </c>
      <c r="DA131" s="17">
        <v>1723.625</v>
      </c>
    </row>
    <row r="132" spans="52:105" x14ac:dyDescent="0.2">
      <c r="CZ132" s="17">
        <v>0</v>
      </c>
      <c r="DA132" s="17">
        <v>1772.375</v>
      </c>
    </row>
    <row r="133" spans="52:105" x14ac:dyDescent="0.2">
      <c r="CZ133" s="17">
        <v>0</v>
      </c>
      <c r="DA133" s="17">
        <v>2052.4166666666702</v>
      </c>
    </row>
    <row r="134" spans="52:105" x14ac:dyDescent="0.2">
      <c r="CZ134" s="17">
        <v>1</v>
      </c>
      <c r="DA134" s="17">
        <v>1737.4166666666699</v>
      </c>
    </row>
    <row r="135" spans="52:105" x14ac:dyDescent="0.2">
      <c r="CZ135" s="17">
        <v>-3</v>
      </c>
      <c r="DA135" s="17">
        <v>2098.2916666666702</v>
      </c>
    </row>
    <row r="136" spans="52:105" x14ac:dyDescent="0.2">
      <c r="CZ136" s="17">
        <v>1</v>
      </c>
      <c r="DA136" s="17">
        <v>2198.25</v>
      </c>
    </row>
    <row r="137" spans="52:105" x14ac:dyDescent="0.2">
      <c r="AZ137" s="17" t="s">
        <v>449</v>
      </c>
      <c r="BC137" s="17" t="s">
        <v>450</v>
      </c>
      <c r="CZ137" s="17">
        <v>0</v>
      </c>
      <c r="DA137" s="17">
        <v>1841.5833333333301</v>
      </c>
    </row>
    <row r="138" spans="52:105" ht="16" thickBot="1" x14ac:dyDescent="0.25">
      <c r="CZ138" s="17">
        <v>0</v>
      </c>
      <c r="DA138" s="17">
        <v>2256.5833333333298</v>
      </c>
    </row>
    <row r="139" spans="52:105" ht="27" x14ac:dyDescent="0.2">
      <c r="AZ139" s="123" t="s">
        <v>400</v>
      </c>
      <c r="BA139" s="10" t="s">
        <v>467</v>
      </c>
      <c r="BB139" s="10" t="s">
        <v>468</v>
      </c>
      <c r="BC139" s="123" t="s">
        <v>400</v>
      </c>
      <c r="BD139" s="10" t="s">
        <v>469</v>
      </c>
      <c r="BE139" s="10" t="s">
        <v>470</v>
      </c>
      <c r="CZ139" s="17">
        <v>0</v>
      </c>
      <c r="DA139" s="17">
        <v>1948.3333333333301</v>
      </c>
    </row>
    <row r="140" spans="52:105" x14ac:dyDescent="0.2">
      <c r="AZ140" s="127">
        <v>1</v>
      </c>
      <c r="BA140" s="17">
        <f t="shared" ref="BA140:BA146" si="16">COUNTIF($AU$2:$AU$21,AZ140)</f>
        <v>0</v>
      </c>
      <c r="BB140" s="17">
        <f t="shared" ref="BB140:BB146" si="17">COUNTIF($AW$2:$AW$21,AZ140)</f>
        <v>7</v>
      </c>
      <c r="BC140" s="127">
        <v>1</v>
      </c>
      <c r="BD140" s="17">
        <f t="shared" ref="BD140:BD146" si="18">COUNTIF($AV$2:$AV$21,BC140)</f>
        <v>3</v>
      </c>
      <c r="BE140" s="17">
        <f t="shared" ref="BE140:BE146" si="19">COUNTIF($AX$2:$AX$21,BC140)</f>
        <v>1</v>
      </c>
    </row>
    <row r="141" spans="52:105" x14ac:dyDescent="0.2">
      <c r="AZ141" s="127">
        <v>2</v>
      </c>
      <c r="BA141" s="17">
        <f t="shared" si="16"/>
        <v>0</v>
      </c>
      <c r="BB141" s="17">
        <f t="shared" si="17"/>
        <v>3</v>
      </c>
      <c r="BC141" s="127">
        <v>2</v>
      </c>
      <c r="BD141" s="17">
        <f t="shared" si="18"/>
        <v>3</v>
      </c>
      <c r="BE141" s="17">
        <f t="shared" si="19"/>
        <v>1</v>
      </c>
    </row>
    <row r="142" spans="52:105" x14ac:dyDescent="0.2">
      <c r="AZ142" s="127">
        <v>3</v>
      </c>
      <c r="BA142" s="17">
        <f t="shared" si="16"/>
        <v>0</v>
      </c>
      <c r="BB142" s="17">
        <f t="shared" si="17"/>
        <v>8</v>
      </c>
      <c r="BC142" s="127">
        <v>3</v>
      </c>
      <c r="BD142" s="17">
        <f t="shared" si="18"/>
        <v>1</v>
      </c>
      <c r="BE142" s="17">
        <f t="shared" si="19"/>
        <v>6</v>
      </c>
    </row>
    <row r="143" spans="52:105" x14ac:dyDescent="0.2">
      <c r="AZ143" s="127">
        <v>4</v>
      </c>
      <c r="BA143" s="17">
        <f t="shared" si="16"/>
        <v>2</v>
      </c>
      <c r="BB143" s="17">
        <f t="shared" si="17"/>
        <v>2</v>
      </c>
      <c r="BC143" s="127">
        <v>4</v>
      </c>
      <c r="BD143" s="17">
        <f t="shared" si="18"/>
        <v>4</v>
      </c>
      <c r="BE143" s="17">
        <f t="shared" si="19"/>
        <v>3</v>
      </c>
    </row>
    <row r="144" spans="52:105" x14ac:dyDescent="0.2">
      <c r="AZ144" s="127">
        <v>5</v>
      </c>
      <c r="BA144" s="17">
        <f t="shared" si="16"/>
        <v>5</v>
      </c>
      <c r="BB144" s="17">
        <f t="shared" si="17"/>
        <v>0</v>
      </c>
      <c r="BC144" s="127">
        <v>5</v>
      </c>
      <c r="BD144" s="17">
        <f t="shared" si="18"/>
        <v>3</v>
      </c>
      <c r="BE144" s="17">
        <f t="shared" si="19"/>
        <v>3</v>
      </c>
    </row>
    <row r="145" spans="52:57" x14ac:dyDescent="0.2">
      <c r="AZ145" s="127">
        <v>6</v>
      </c>
      <c r="BA145" s="17">
        <f t="shared" si="16"/>
        <v>7</v>
      </c>
      <c r="BB145" s="17">
        <f t="shared" si="17"/>
        <v>0</v>
      </c>
      <c r="BC145" s="127">
        <v>6</v>
      </c>
      <c r="BD145" s="17">
        <f t="shared" si="18"/>
        <v>3</v>
      </c>
      <c r="BE145" s="17">
        <f t="shared" si="19"/>
        <v>2</v>
      </c>
    </row>
    <row r="146" spans="52:57" ht="16" thickBot="1" x14ac:dyDescent="0.25">
      <c r="AZ146" s="130">
        <v>7</v>
      </c>
      <c r="BA146" s="17">
        <f t="shared" si="16"/>
        <v>6</v>
      </c>
      <c r="BB146" s="17">
        <f t="shared" si="17"/>
        <v>0</v>
      </c>
      <c r="BC146" s="130">
        <v>7</v>
      </c>
      <c r="BD146" s="17">
        <f t="shared" si="18"/>
        <v>3</v>
      </c>
      <c r="BE146" s="17">
        <f t="shared" si="19"/>
        <v>4</v>
      </c>
    </row>
    <row r="196" spans="44:51" x14ac:dyDescent="0.2">
      <c r="AS196" s="17" t="s">
        <v>471</v>
      </c>
      <c r="AT196" s="17" t="s">
        <v>446</v>
      </c>
    </row>
    <row r="200" spans="44:51" x14ac:dyDescent="0.2">
      <c r="AS200" s="10" t="s">
        <v>391</v>
      </c>
      <c r="AT200" s="10" t="s">
        <v>395</v>
      </c>
    </row>
    <row r="201" spans="44:51" x14ac:dyDescent="0.2">
      <c r="AR201" s="17" t="s">
        <v>297</v>
      </c>
      <c r="AY201" s="17" t="s">
        <v>416</v>
      </c>
    </row>
    <row r="202" spans="44:51" x14ac:dyDescent="0.2">
      <c r="AR202" s="17" t="s">
        <v>472</v>
      </c>
      <c r="AS202" s="17">
        <v>1</v>
      </c>
      <c r="AT202" s="17">
        <v>2</v>
      </c>
    </row>
    <row r="203" spans="44:51" x14ac:dyDescent="0.2">
      <c r="AR203" s="17" t="s">
        <v>473</v>
      </c>
      <c r="AS203" s="17">
        <v>1</v>
      </c>
      <c r="AT203" s="17">
        <v>2</v>
      </c>
    </row>
    <row r="204" spans="44:51" x14ac:dyDescent="0.2">
      <c r="AR204" s="17" t="s">
        <v>474</v>
      </c>
      <c r="AS204" s="17">
        <v>-3</v>
      </c>
      <c r="AT204" s="17">
        <v>3</v>
      </c>
    </row>
    <row r="205" spans="44:51" x14ac:dyDescent="0.2">
      <c r="AR205" s="17" t="s">
        <v>475</v>
      </c>
      <c r="AS205" s="17">
        <v>-1</v>
      </c>
      <c r="AT205" s="17">
        <v>-1</v>
      </c>
    </row>
    <row r="206" spans="44:51" x14ac:dyDescent="0.2">
      <c r="AR206" s="17" t="s">
        <v>476</v>
      </c>
      <c r="AS206" s="138">
        <v>2</v>
      </c>
      <c r="AT206" s="138">
        <v>3</v>
      </c>
    </row>
    <row r="207" spans="44:51" x14ac:dyDescent="0.2">
      <c r="AR207" s="17" t="s">
        <v>477</v>
      </c>
      <c r="AS207" s="17">
        <v>0</v>
      </c>
      <c r="AT207" s="17">
        <v>1</v>
      </c>
    </row>
    <row r="208" spans="44:51" x14ac:dyDescent="0.2">
      <c r="AR208" s="17" t="s">
        <v>478</v>
      </c>
      <c r="AS208" s="17">
        <v>1</v>
      </c>
      <c r="AT208" s="17">
        <v>1</v>
      </c>
    </row>
    <row r="209" spans="44:54" x14ac:dyDescent="0.2">
      <c r="AR209" s="17" t="s">
        <v>479</v>
      </c>
      <c r="AS209" s="138">
        <v>-3</v>
      </c>
      <c r="AT209" s="138">
        <v>3</v>
      </c>
    </row>
    <row r="210" spans="44:54" x14ac:dyDescent="0.2">
      <c r="AR210" s="17" t="s">
        <v>480</v>
      </c>
      <c r="AS210" s="17">
        <v>-3</v>
      </c>
      <c r="AT210" s="17">
        <v>0</v>
      </c>
    </row>
    <row r="211" spans="44:54" x14ac:dyDescent="0.2">
      <c r="AR211" s="17" t="s">
        <v>481</v>
      </c>
      <c r="AS211" s="17">
        <v>0</v>
      </c>
      <c r="AT211" s="17">
        <v>1</v>
      </c>
      <c r="AV211" s="17" t="s">
        <v>424</v>
      </c>
      <c r="BB211" s="17" t="s">
        <v>482</v>
      </c>
    </row>
    <row r="212" spans="44:54" x14ac:dyDescent="0.2">
      <c r="AR212" s="17" t="s">
        <v>483</v>
      </c>
      <c r="AS212" s="17">
        <v>-3</v>
      </c>
      <c r="AT212" s="17">
        <v>0</v>
      </c>
    </row>
    <row r="213" spans="44:54" x14ac:dyDescent="0.2">
      <c r="AR213" s="17" t="s">
        <v>484</v>
      </c>
      <c r="AS213" s="17">
        <v>2</v>
      </c>
      <c r="AT213" s="17">
        <v>2</v>
      </c>
    </row>
    <row r="214" spans="44:54" x14ac:dyDescent="0.2">
      <c r="AR214" s="17" t="s">
        <v>485</v>
      </c>
      <c r="AS214" s="17">
        <v>-3</v>
      </c>
      <c r="AT214" s="17">
        <v>0</v>
      </c>
    </row>
    <row r="215" spans="44:54" x14ac:dyDescent="0.2">
      <c r="AR215" s="17" t="s">
        <v>486</v>
      </c>
      <c r="AS215" s="17">
        <v>1</v>
      </c>
      <c r="AT215" s="17">
        <v>2</v>
      </c>
    </row>
    <row r="216" spans="44:54" x14ac:dyDescent="0.2">
      <c r="AR216" s="17" t="s">
        <v>487</v>
      </c>
      <c r="AS216" s="17">
        <v>2</v>
      </c>
      <c r="AT216" s="17">
        <v>0</v>
      </c>
    </row>
    <row r="217" spans="44:54" x14ac:dyDescent="0.2">
      <c r="AR217" s="17" t="s">
        <v>488</v>
      </c>
      <c r="AS217" s="17">
        <v>3</v>
      </c>
      <c r="AT217" s="17">
        <v>3</v>
      </c>
    </row>
    <row r="218" spans="44:54" x14ac:dyDescent="0.2">
      <c r="AR218" s="17" t="s">
        <v>489</v>
      </c>
      <c r="AS218" s="17">
        <v>0</v>
      </c>
      <c r="AT218" s="17">
        <v>1</v>
      </c>
    </row>
    <row r="219" spans="44:54" x14ac:dyDescent="0.2">
      <c r="AR219" s="17" t="s">
        <v>490</v>
      </c>
      <c r="AS219" s="17">
        <v>-1</v>
      </c>
      <c r="AT219" s="17">
        <v>1</v>
      </c>
    </row>
    <row r="220" spans="44:54" x14ac:dyDescent="0.2">
      <c r="AR220" s="17" t="s">
        <v>491</v>
      </c>
      <c r="AS220" s="17">
        <v>1</v>
      </c>
      <c r="AT220" s="17">
        <v>3</v>
      </c>
      <c r="AY220" s="17" t="s">
        <v>410</v>
      </c>
    </row>
    <row r="221" spans="44:54" x14ac:dyDescent="0.2">
      <c r="AR221" s="17" t="s">
        <v>492</v>
      </c>
      <c r="AS221" s="138">
        <v>2</v>
      </c>
      <c r="AT221" s="138">
        <v>2</v>
      </c>
    </row>
    <row r="224" spans="44:54" x14ac:dyDescent="0.2">
      <c r="AR224" s="17" t="s">
        <v>290</v>
      </c>
      <c r="AS224" s="10" t="s">
        <v>392</v>
      </c>
      <c r="AT224" s="10" t="s">
        <v>422</v>
      </c>
    </row>
    <row r="225" spans="44:54" x14ac:dyDescent="0.2">
      <c r="AR225" s="17" t="s">
        <v>493</v>
      </c>
    </row>
    <row r="226" spans="44:54" x14ac:dyDescent="0.2">
      <c r="AR226" s="17" t="s">
        <v>472</v>
      </c>
      <c r="AS226" s="17">
        <v>1</v>
      </c>
      <c r="AT226" s="17">
        <v>1</v>
      </c>
    </row>
    <row r="227" spans="44:54" x14ac:dyDescent="0.2">
      <c r="AR227" s="17" t="s">
        <v>473</v>
      </c>
      <c r="AS227" s="17">
        <v>1</v>
      </c>
      <c r="AT227" s="17">
        <v>-1</v>
      </c>
    </row>
    <row r="228" spans="44:54" x14ac:dyDescent="0.2">
      <c r="AR228" s="17" t="s">
        <v>474</v>
      </c>
      <c r="AS228" s="17">
        <v>-1</v>
      </c>
      <c r="AT228" s="17">
        <v>1</v>
      </c>
    </row>
    <row r="229" spans="44:54" x14ac:dyDescent="0.2">
      <c r="AR229" s="17" t="s">
        <v>475</v>
      </c>
      <c r="AS229" s="17">
        <v>1</v>
      </c>
      <c r="AT229" s="17">
        <v>2</v>
      </c>
    </row>
    <row r="230" spans="44:54" x14ac:dyDescent="0.2">
      <c r="AR230" s="17" t="s">
        <v>476</v>
      </c>
      <c r="AS230" s="138">
        <v>2</v>
      </c>
      <c r="AT230" s="138">
        <v>3</v>
      </c>
      <c r="AY230" s="17" t="s">
        <v>416</v>
      </c>
    </row>
    <row r="231" spans="44:54" x14ac:dyDescent="0.2">
      <c r="AR231" s="17" t="s">
        <v>477</v>
      </c>
      <c r="AS231" s="17">
        <v>-3</v>
      </c>
      <c r="AT231" s="17">
        <v>0</v>
      </c>
    </row>
    <row r="232" spans="44:54" x14ac:dyDescent="0.2">
      <c r="AR232" s="17" t="s">
        <v>478</v>
      </c>
      <c r="AS232" s="17">
        <v>0</v>
      </c>
      <c r="AT232" s="17">
        <v>0</v>
      </c>
    </row>
    <row r="233" spans="44:54" x14ac:dyDescent="0.2">
      <c r="AR233" s="17" t="s">
        <v>479</v>
      </c>
      <c r="AS233" s="138">
        <v>-3</v>
      </c>
      <c r="AT233" s="138">
        <v>0</v>
      </c>
    </row>
    <row r="234" spans="44:54" x14ac:dyDescent="0.2">
      <c r="AR234" s="17" t="s">
        <v>480</v>
      </c>
      <c r="AS234" s="17">
        <v>-1</v>
      </c>
      <c r="AT234" s="17">
        <v>0</v>
      </c>
    </row>
    <row r="235" spans="44:54" x14ac:dyDescent="0.2">
      <c r="AR235" s="17" t="s">
        <v>481</v>
      </c>
      <c r="AS235" s="17">
        <v>0</v>
      </c>
      <c r="AT235" s="17">
        <v>0</v>
      </c>
    </row>
    <row r="236" spans="44:54" x14ac:dyDescent="0.2">
      <c r="AR236" s="17" t="s">
        <v>483</v>
      </c>
      <c r="AS236" s="17">
        <v>0</v>
      </c>
      <c r="AT236" s="17">
        <v>-3</v>
      </c>
    </row>
    <row r="237" spans="44:54" x14ac:dyDescent="0.2">
      <c r="AR237" s="17" t="s">
        <v>484</v>
      </c>
      <c r="AS237" s="17">
        <v>0</v>
      </c>
      <c r="AT237" s="17">
        <v>0</v>
      </c>
    </row>
    <row r="238" spans="44:54" x14ac:dyDescent="0.2">
      <c r="AR238" s="17" t="s">
        <v>485</v>
      </c>
      <c r="AS238" s="17">
        <v>-3</v>
      </c>
      <c r="AT238" s="17">
        <v>0</v>
      </c>
    </row>
    <row r="239" spans="44:54" x14ac:dyDescent="0.2">
      <c r="AR239" s="17" t="s">
        <v>486</v>
      </c>
      <c r="AS239" s="17">
        <v>0</v>
      </c>
      <c r="AT239" s="17">
        <v>1</v>
      </c>
    </row>
    <row r="240" spans="44:54" x14ac:dyDescent="0.2">
      <c r="AR240" s="17" t="s">
        <v>487</v>
      </c>
      <c r="AS240" s="17">
        <v>0</v>
      </c>
      <c r="AT240" s="17">
        <v>-3</v>
      </c>
      <c r="AV240" s="17" t="s">
        <v>424</v>
      </c>
      <c r="BB240" s="17" t="s">
        <v>482</v>
      </c>
    </row>
    <row r="241" spans="44:51" x14ac:dyDescent="0.2">
      <c r="AR241" s="17" t="s">
        <v>488</v>
      </c>
      <c r="AS241" s="17">
        <v>-3</v>
      </c>
      <c r="AT241" s="17">
        <v>1</v>
      </c>
    </row>
    <row r="242" spans="44:51" x14ac:dyDescent="0.2">
      <c r="AR242" s="17" t="s">
        <v>489</v>
      </c>
      <c r="AS242" s="17">
        <v>-3</v>
      </c>
      <c r="AT242" s="17">
        <v>0</v>
      </c>
    </row>
    <row r="243" spans="44:51" x14ac:dyDescent="0.2">
      <c r="AR243" s="17" t="s">
        <v>490</v>
      </c>
      <c r="AS243" s="17">
        <v>-1</v>
      </c>
      <c r="AT243" s="17">
        <v>0</v>
      </c>
    </row>
    <row r="244" spans="44:51" x14ac:dyDescent="0.2">
      <c r="AR244" s="17" t="s">
        <v>491</v>
      </c>
      <c r="AS244" s="17">
        <v>-1</v>
      </c>
      <c r="AT244" s="17">
        <v>0</v>
      </c>
    </row>
    <row r="245" spans="44:51" x14ac:dyDescent="0.2">
      <c r="AR245" s="17" t="s">
        <v>492</v>
      </c>
      <c r="AS245" s="138">
        <v>1</v>
      </c>
      <c r="AT245" s="138">
        <v>2</v>
      </c>
    </row>
    <row r="248" spans="44:51" x14ac:dyDescent="0.2">
      <c r="AY248" s="17" t="s">
        <v>410</v>
      </c>
    </row>
    <row r="254" spans="44:51" x14ac:dyDescent="0.2">
      <c r="AR254" s="17" t="s">
        <v>494</v>
      </c>
    </row>
    <row r="258" spans="44:51" x14ac:dyDescent="0.2">
      <c r="AR258" s="10" t="s">
        <v>395</v>
      </c>
      <c r="AT258" s="10" t="s">
        <v>391</v>
      </c>
      <c r="AV258" s="10" t="s">
        <v>422</v>
      </c>
      <c r="AX258" s="10" t="s">
        <v>392</v>
      </c>
    </row>
    <row r="259" spans="44:51" x14ac:dyDescent="0.2">
      <c r="AR259" s="17">
        <v>6</v>
      </c>
      <c r="AS259" s="17">
        <v>2</v>
      </c>
      <c r="AT259" s="17">
        <v>5</v>
      </c>
      <c r="AU259" s="17">
        <v>1</v>
      </c>
      <c r="AV259" s="17">
        <v>5</v>
      </c>
      <c r="AW259" s="17">
        <v>1</v>
      </c>
      <c r="AX259" s="17">
        <v>5</v>
      </c>
      <c r="AY259" s="17">
        <v>1</v>
      </c>
    </row>
    <row r="260" spans="44:51" x14ac:dyDescent="0.2">
      <c r="AR260" s="17">
        <v>6</v>
      </c>
      <c r="AS260" s="17">
        <v>2</v>
      </c>
      <c r="AT260" s="17">
        <v>5</v>
      </c>
      <c r="AU260" s="17">
        <v>1</v>
      </c>
      <c r="AV260" s="17">
        <v>3</v>
      </c>
      <c r="AW260" s="17">
        <v>-1</v>
      </c>
      <c r="AX260" s="17">
        <v>5</v>
      </c>
      <c r="AY260" s="17">
        <v>1</v>
      </c>
    </row>
    <row r="261" spans="44:51" x14ac:dyDescent="0.2">
      <c r="AR261" s="17">
        <v>7</v>
      </c>
      <c r="AS261" s="17">
        <v>3</v>
      </c>
      <c r="AT261" s="17">
        <v>1</v>
      </c>
      <c r="AU261" s="17">
        <v>-3</v>
      </c>
      <c r="AV261" s="17">
        <v>5</v>
      </c>
      <c r="AW261" s="17">
        <v>1</v>
      </c>
      <c r="AX261" s="17">
        <v>3</v>
      </c>
      <c r="AY261" s="17">
        <v>-1</v>
      </c>
    </row>
    <row r="262" spans="44:51" x14ac:dyDescent="0.2">
      <c r="AR262" s="17">
        <v>3</v>
      </c>
      <c r="AS262" s="17">
        <v>-1</v>
      </c>
      <c r="AT262" s="17">
        <v>3</v>
      </c>
      <c r="AU262" s="17">
        <v>-1</v>
      </c>
      <c r="AV262" s="17">
        <v>6</v>
      </c>
      <c r="AW262" s="17">
        <v>2</v>
      </c>
      <c r="AX262" s="17">
        <v>5</v>
      </c>
      <c r="AY262" s="17">
        <v>1</v>
      </c>
    </row>
    <row r="263" spans="44:51" x14ac:dyDescent="0.2">
      <c r="AR263" s="17">
        <v>7</v>
      </c>
      <c r="AS263" s="17">
        <v>3</v>
      </c>
      <c r="AT263" s="17">
        <v>6</v>
      </c>
      <c r="AU263" s="17">
        <v>2</v>
      </c>
      <c r="AV263" s="17">
        <v>7</v>
      </c>
      <c r="AW263" s="17">
        <v>3</v>
      </c>
      <c r="AX263" s="17">
        <v>6</v>
      </c>
      <c r="AY263" s="17">
        <v>2</v>
      </c>
    </row>
    <row r="264" spans="44:51" x14ac:dyDescent="0.2">
      <c r="AR264" s="17">
        <v>5</v>
      </c>
      <c r="AS264" s="17">
        <v>1</v>
      </c>
      <c r="AT264" s="17">
        <v>4</v>
      </c>
      <c r="AU264" s="17">
        <v>0</v>
      </c>
      <c r="AV264" s="17">
        <v>4</v>
      </c>
      <c r="AW264" s="17">
        <v>0</v>
      </c>
      <c r="AX264" s="17">
        <v>1</v>
      </c>
      <c r="AY264" s="17">
        <v>-3</v>
      </c>
    </row>
    <row r="265" spans="44:51" x14ac:dyDescent="0.2">
      <c r="AR265" s="17">
        <v>5</v>
      </c>
      <c r="AS265" s="17">
        <v>1</v>
      </c>
      <c r="AT265" s="17">
        <v>5</v>
      </c>
      <c r="AU265" s="17">
        <v>1</v>
      </c>
      <c r="AV265" s="17">
        <v>4</v>
      </c>
      <c r="AW265" s="17">
        <v>0</v>
      </c>
      <c r="AX265" s="17">
        <v>4</v>
      </c>
      <c r="AY265" s="17">
        <v>0</v>
      </c>
    </row>
    <row r="266" spans="44:51" x14ac:dyDescent="0.2">
      <c r="AR266" s="17">
        <v>7</v>
      </c>
      <c r="AS266" s="17">
        <v>3</v>
      </c>
      <c r="AT266" s="17">
        <v>1</v>
      </c>
      <c r="AU266" s="17">
        <v>-3</v>
      </c>
      <c r="AV266" s="17">
        <v>4</v>
      </c>
      <c r="AW266" s="17">
        <v>0</v>
      </c>
      <c r="AX266" s="17">
        <v>1</v>
      </c>
      <c r="AY266" s="17">
        <v>-3</v>
      </c>
    </row>
    <row r="267" spans="44:51" x14ac:dyDescent="0.2">
      <c r="AR267" s="17">
        <v>4</v>
      </c>
      <c r="AS267" s="17">
        <v>0</v>
      </c>
      <c r="AT267" s="17">
        <v>1</v>
      </c>
      <c r="AU267" s="17">
        <v>-3</v>
      </c>
      <c r="AV267" s="17">
        <v>4</v>
      </c>
      <c r="AW267" s="17">
        <v>0</v>
      </c>
      <c r="AX267" s="17">
        <v>3</v>
      </c>
      <c r="AY267" s="17">
        <v>-1</v>
      </c>
    </row>
    <row r="268" spans="44:51" x14ac:dyDescent="0.2">
      <c r="AR268" s="17">
        <v>5</v>
      </c>
      <c r="AS268" s="17">
        <v>1</v>
      </c>
      <c r="AT268" s="17">
        <v>4</v>
      </c>
      <c r="AU268" s="17">
        <v>0</v>
      </c>
      <c r="AV268" s="17">
        <v>4</v>
      </c>
      <c r="AW268" s="17">
        <v>0</v>
      </c>
      <c r="AX268" s="17">
        <v>4</v>
      </c>
      <c r="AY268" s="17">
        <v>0</v>
      </c>
    </row>
    <row r="269" spans="44:51" x14ac:dyDescent="0.2">
      <c r="AR269" s="17">
        <v>4</v>
      </c>
      <c r="AS269" s="17">
        <v>0</v>
      </c>
      <c r="AT269" s="17">
        <v>1</v>
      </c>
      <c r="AU269" s="17">
        <v>-3</v>
      </c>
      <c r="AV269" s="17">
        <v>1</v>
      </c>
      <c r="AW269" s="17">
        <v>-3</v>
      </c>
      <c r="AX269" s="17">
        <v>4</v>
      </c>
      <c r="AY269" s="17">
        <v>0</v>
      </c>
    </row>
    <row r="270" spans="44:51" x14ac:dyDescent="0.2">
      <c r="AR270" s="17">
        <v>6</v>
      </c>
      <c r="AS270" s="17">
        <v>2</v>
      </c>
      <c r="AT270" s="17">
        <v>6</v>
      </c>
      <c r="AU270" s="17">
        <v>2</v>
      </c>
      <c r="AV270" s="17">
        <v>4</v>
      </c>
      <c r="AW270" s="17">
        <v>0</v>
      </c>
      <c r="AX270" s="17">
        <v>4</v>
      </c>
      <c r="AY270" s="17">
        <v>0</v>
      </c>
    </row>
    <row r="271" spans="44:51" x14ac:dyDescent="0.2">
      <c r="AR271" s="17">
        <v>4</v>
      </c>
      <c r="AS271" s="17">
        <v>0</v>
      </c>
      <c r="AT271" s="17">
        <v>1</v>
      </c>
      <c r="AU271" s="17">
        <v>-3</v>
      </c>
      <c r="AV271" s="17">
        <v>4</v>
      </c>
      <c r="AW271" s="17">
        <v>0</v>
      </c>
      <c r="AX271" s="17">
        <v>1</v>
      </c>
      <c r="AY271" s="17">
        <v>-3</v>
      </c>
    </row>
    <row r="272" spans="44:51" x14ac:dyDescent="0.2">
      <c r="AR272" s="17">
        <v>6</v>
      </c>
      <c r="AS272" s="17">
        <v>2</v>
      </c>
      <c r="AT272" s="17">
        <v>5</v>
      </c>
      <c r="AU272" s="17">
        <v>1</v>
      </c>
      <c r="AV272" s="17">
        <v>5</v>
      </c>
      <c r="AW272" s="17">
        <v>1</v>
      </c>
      <c r="AX272" s="17">
        <v>4</v>
      </c>
      <c r="AY272" s="17">
        <v>0</v>
      </c>
    </row>
    <row r="273" spans="44:51" x14ac:dyDescent="0.2">
      <c r="AR273" s="17">
        <v>4</v>
      </c>
      <c r="AS273" s="17">
        <v>0</v>
      </c>
      <c r="AT273" s="17">
        <v>6</v>
      </c>
      <c r="AU273" s="17">
        <v>2</v>
      </c>
      <c r="AV273" s="17">
        <v>1</v>
      </c>
      <c r="AW273" s="17">
        <v>-3</v>
      </c>
      <c r="AX273" s="17">
        <v>4</v>
      </c>
      <c r="AY273" s="17">
        <v>0</v>
      </c>
    </row>
    <row r="274" spans="44:51" x14ac:dyDescent="0.2">
      <c r="AR274" s="17">
        <v>7</v>
      </c>
      <c r="AS274" s="17">
        <v>3</v>
      </c>
      <c r="AT274" s="17">
        <v>7</v>
      </c>
      <c r="AU274" s="17">
        <v>3</v>
      </c>
      <c r="AV274" s="17">
        <v>5</v>
      </c>
      <c r="AW274" s="17">
        <v>1</v>
      </c>
      <c r="AX274" s="17">
        <v>1</v>
      </c>
      <c r="AY274" s="17">
        <v>-3</v>
      </c>
    </row>
    <row r="275" spans="44:51" x14ac:dyDescent="0.2">
      <c r="AR275" s="17">
        <v>5</v>
      </c>
      <c r="AS275" s="17">
        <v>1</v>
      </c>
      <c r="AT275" s="17">
        <v>4</v>
      </c>
      <c r="AU275" s="17">
        <v>0</v>
      </c>
      <c r="AV275" s="17">
        <v>4</v>
      </c>
      <c r="AW275" s="17">
        <v>0</v>
      </c>
      <c r="AX275" s="17">
        <v>1</v>
      </c>
      <c r="AY275" s="17">
        <v>-3</v>
      </c>
    </row>
    <row r="276" spans="44:51" x14ac:dyDescent="0.2">
      <c r="AR276" s="17">
        <v>5</v>
      </c>
      <c r="AS276" s="17">
        <v>1</v>
      </c>
      <c r="AT276" s="17">
        <v>3</v>
      </c>
      <c r="AU276" s="17">
        <v>-1</v>
      </c>
      <c r="AV276" s="17">
        <v>4</v>
      </c>
      <c r="AW276" s="17">
        <v>0</v>
      </c>
      <c r="AX276" s="17">
        <v>3</v>
      </c>
      <c r="AY276" s="17">
        <v>-1</v>
      </c>
    </row>
    <row r="277" spans="44:51" x14ac:dyDescent="0.2">
      <c r="AR277" s="17">
        <v>7</v>
      </c>
      <c r="AS277" s="17">
        <v>3</v>
      </c>
      <c r="AT277" s="17">
        <v>5</v>
      </c>
      <c r="AU277" s="17">
        <v>1</v>
      </c>
      <c r="AV277" s="17">
        <v>4</v>
      </c>
      <c r="AW277" s="17">
        <v>0</v>
      </c>
      <c r="AX277" s="17">
        <v>3</v>
      </c>
      <c r="AY277" s="17">
        <v>-1</v>
      </c>
    </row>
    <row r="278" spans="44:51" x14ac:dyDescent="0.2">
      <c r="AR278" s="17">
        <v>6</v>
      </c>
      <c r="AS278" s="17">
        <v>2</v>
      </c>
      <c r="AT278" s="17">
        <v>6</v>
      </c>
      <c r="AU278" s="17">
        <v>2</v>
      </c>
      <c r="AV278" s="17">
        <v>6</v>
      </c>
      <c r="AW278" s="17">
        <v>2</v>
      </c>
      <c r="AX278" s="17">
        <v>5</v>
      </c>
      <c r="AY278" s="17">
        <v>1</v>
      </c>
    </row>
    <row r="301" spans="46:69" x14ac:dyDescent="0.2">
      <c r="AY301" s="17" t="s">
        <v>495</v>
      </c>
      <c r="BQ301" s="17" t="s">
        <v>496</v>
      </c>
    </row>
    <row r="303" spans="46:69" x14ac:dyDescent="0.2">
      <c r="AT303" s="17" t="s">
        <v>6</v>
      </c>
      <c r="AU303" s="17" t="s">
        <v>7</v>
      </c>
      <c r="AV303" s="17" t="s">
        <v>8</v>
      </c>
      <c r="AW303" s="17" t="s">
        <v>9</v>
      </c>
      <c r="AX303" s="17" t="s">
        <v>10</v>
      </c>
      <c r="AY303" s="17" t="s">
        <v>11</v>
      </c>
      <c r="AZ303" s="17" t="s">
        <v>12</v>
      </c>
      <c r="BA303" s="17" t="s">
        <v>13</v>
      </c>
      <c r="BB303" s="17" t="s">
        <v>14</v>
      </c>
      <c r="BC303" s="17" t="s">
        <v>15</v>
      </c>
      <c r="BD303" s="17" t="s">
        <v>16</v>
      </c>
      <c r="BE303" s="17" t="s">
        <v>17</v>
      </c>
      <c r="BF303" s="17" t="s">
        <v>18</v>
      </c>
      <c r="BG303" s="17" t="s">
        <v>19</v>
      </c>
      <c r="BH303" s="17" t="s">
        <v>20</v>
      </c>
      <c r="BI303" s="17" t="s">
        <v>21</v>
      </c>
    </row>
    <row r="304" spans="46:69" x14ac:dyDescent="0.2">
      <c r="AT304" s="17">
        <v>5</v>
      </c>
      <c r="AU304" s="17">
        <v>5</v>
      </c>
      <c r="AV304" s="17">
        <v>4</v>
      </c>
      <c r="AW304" s="17">
        <v>3</v>
      </c>
      <c r="AX304" s="17">
        <v>6</v>
      </c>
      <c r="AY304" s="17">
        <v>5</v>
      </c>
      <c r="AZ304" s="17">
        <v>3</v>
      </c>
      <c r="BA304" s="17">
        <v>6</v>
      </c>
      <c r="BB304" s="17">
        <v>5</v>
      </c>
      <c r="BC304" s="17">
        <v>3</v>
      </c>
      <c r="BD304" s="17">
        <v>3</v>
      </c>
      <c r="BE304" s="17">
        <v>6</v>
      </c>
      <c r="BF304" s="17">
        <v>6</v>
      </c>
      <c r="BG304" s="17">
        <v>5</v>
      </c>
      <c r="BH304" s="17">
        <v>5</v>
      </c>
      <c r="BI304" s="17">
        <v>5</v>
      </c>
    </row>
    <row r="305" spans="46:61" x14ac:dyDescent="0.2">
      <c r="AT305" s="17">
        <v>4</v>
      </c>
      <c r="AU305" s="17">
        <v>2</v>
      </c>
      <c r="AV305" s="17">
        <v>4</v>
      </c>
      <c r="AW305" s="17">
        <v>5</v>
      </c>
      <c r="AX305" s="17">
        <v>5</v>
      </c>
      <c r="AY305" s="17">
        <v>4</v>
      </c>
      <c r="AZ305" s="17">
        <v>3</v>
      </c>
      <c r="BA305" s="17">
        <v>6</v>
      </c>
      <c r="BB305" s="17">
        <v>5</v>
      </c>
      <c r="BC305" s="17">
        <v>3</v>
      </c>
      <c r="BD305" s="17">
        <v>3</v>
      </c>
      <c r="BE305" s="17">
        <v>6</v>
      </c>
      <c r="BF305" s="17">
        <v>6</v>
      </c>
      <c r="BG305" s="17">
        <v>5</v>
      </c>
      <c r="BH305" s="17">
        <v>3</v>
      </c>
      <c r="BI305" s="17">
        <v>5</v>
      </c>
    </row>
    <row r="306" spans="46:61" x14ac:dyDescent="0.2">
      <c r="AT306" s="17">
        <v>5</v>
      </c>
      <c r="AU306" s="17">
        <v>3</v>
      </c>
      <c r="AV306" s="17">
        <v>5</v>
      </c>
      <c r="AW306" s="17">
        <v>2</v>
      </c>
      <c r="AX306" s="17">
        <v>5</v>
      </c>
      <c r="AY306" s="17">
        <v>2</v>
      </c>
      <c r="AZ306" s="17">
        <v>4</v>
      </c>
      <c r="BA306" s="17">
        <v>4</v>
      </c>
      <c r="BB306" s="17">
        <v>5</v>
      </c>
      <c r="BC306" s="17">
        <v>1</v>
      </c>
      <c r="BD306" s="17">
        <v>3</v>
      </c>
      <c r="BE306" s="17">
        <v>5</v>
      </c>
      <c r="BF306" s="17">
        <v>7</v>
      </c>
      <c r="BG306" s="17">
        <v>1</v>
      </c>
      <c r="BH306" s="17">
        <v>5</v>
      </c>
      <c r="BI306" s="17">
        <v>3</v>
      </c>
    </row>
    <row r="307" spans="46:61" x14ac:dyDescent="0.2">
      <c r="AT307" s="17">
        <v>2</v>
      </c>
      <c r="AU307" s="17">
        <v>4</v>
      </c>
      <c r="AV307" s="17">
        <v>1</v>
      </c>
      <c r="AW307" s="17">
        <v>5</v>
      </c>
      <c r="AX307" s="17">
        <v>6</v>
      </c>
      <c r="AY307" s="17">
        <v>7</v>
      </c>
      <c r="AZ307" s="17">
        <v>2</v>
      </c>
      <c r="BA307" s="17">
        <v>3</v>
      </c>
      <c r="BB307" s="17">
        <v>6</v>
      </c>
      <c r="BC307" s="17">
        <v>5</v>
      </c>
      <c r="BD307" s="17">
        <v>2</v>
      </c>
      <c r="BE307" s="17">
        <v>3</v>
      </c>
      <c r="BF307" s="17">
        <v>3</v>
      </c>
      <c r="BG307" s="17">
        <v>3</v>
      </c>
      <c r="BH307" s="17">
        <v>6</v>
      </c>
      <c r="BI307" s="17">
        <v>5</v>
      </c>
    </row>
    <row r="308" spans="46:61" x14ac:dyDescent="0.2">
      <c r="AT308" s="17">
        <v>5</v>
      </c>
      <c r="AU308" s="17">
        <v>5</v>
      </c>
      <c r="AV308" s="17">
        <v>4</v>
      </c>
      <c r="AW308" s="17">
        <v>0</v>
      </c>
      <c r="AX308" s="17">
        <v>5</v>
      </c>
      <c r="AY308" s="17">
        <v>7</v>
      </c>
      <c r="AZ308" s="17">
        <v>1</v>
      </c>
      <c r="BA308" s="17">
        <v>7</v>
      </c>
      <c r="BB308" s="17">
        <v>6</v>
      </c>
      <c r="BC308" s="17">
        <v>4</v>
      </c>
      <c r="BD308" s="17">
        <v>1</v>
      </c>
      <c r="BE308" s="17">
        <v>7</v>
      </c>
      <c r="BF308" s="17">
        <v>7</v>
      </c>
      <c r="BG308" s="17">
        <v>6</v>
      </c>
      <c r="BH308" s="17">
        <v>7</v>
      </c>
      <c r="BI308" s="17">
        <v>6</v>
      </c>
    </row>
    <row r="309" spans="46:61" x14ac:dyDescent="0.2">
      <c r="AT309" s="17">
        <v>5</v>
      </c>
      <c r="AU309" s="17">
        <v>0</v>
      </c>
      <c r="AV309" s="17">
        <v>0</v>
      </c>
      <c r="AW309" s="17">
        <v>0</v>
      </c>
      <c r="AX309" s="17">
        <v>7</v>
      </c>
      <c r="AY309" s="17">
        <v>4</v>
      </c>
      <c r="AZ309" s="17">
        <v>3</v>
      </c>
      <c r="BA309" s="17">
        <v>2</v>
      </c>
      <c r="BB309" s="17">
        <v>7</v>
      </c>
      <c r="BC309" s="17">
        <v>6</v>
      </c>
      <c r="BD309" s="17">
        <v>1</v>
      </c>
      <c r="BE309" s="17">
        <v>3</v>
      </c>
      <c r="BF309" s="17">
        <v>5</v>
      </c>
      <c r="BG309" s="17">
        <v>4</v>
      </c>
      <c r="BH309" s="17">
        <v>4</v>
      </c>
      <c r="BI309" s="17">
        <v>1</v>
      </c>
    </row>
    <row r="310" spans="46:61" x14ac:dyDescent="0.2">
      <c r="AT310" s="17">
        <v>5</v>
      </c>
      <c r="AU310" s="17">
        <v>3</v>
      </c>
      <c r="AV310" s="17">
        <v>4</v>
      </c>
      <c r="AW310" s="17">
        <v>3</v>
      </c>
      <c r="AX310" s="17">
        <v>6</v>
      </c>
      <c r="AY310" s="17">
        <v>4</v>
      </c>
      <c r="AZ310" s="17">
        <v>2</v>
      </c>
      <c r="BA310" s="17">
        <v>4</v>
      </c>
      <c r="BB310" s="17">
        <v>6</v>
      </c>
      <c r="BC310" s="17">
        <v>4</v>
      </c>
      <c r="BD310" s="17">
        <v>2</v>
      </c>
      <c r="BE310" s="17">
        <v>5</v>
      </c>
      <c r="BF310" s="17">
        <v>5</v>
      </c>
      <c r="BG310" s="17">
        <v>5</v>
      </c>
      <c r="BH310" s="17">
        <v>4</v>
      </c>
      <c r="BI310" s="17">
        <v>4</v>
      </c>
    </row>
    <row r="311" spans="46:61" x14ac:dyDescent="0.2">
      <c r="AT311" s="17">
        <v>5</v>
      </c>
      <c r="AU311" s="17">
        <v>3</v>
      </c>
      <c r="AV311" s="17">
        <v>5</v>
      </c>
      <c r="AW311" s="17">
        <v>5</v>
      </c>
      <c r="AX311" s="17">
        <v>5</v>
      </c>
      <c r="AY311" s="17">
        <v>1</v>
      </c>
      <c r="AZ311" s="17">
        <v>4</v>
      </c>
      <c r="BA311" s="17">
        <v>1</v>
      </c>
      <c r="BB311" s="17">
        <v>7</v>
      </c>
      <c r="BC311" s="17">
        <v>4</v>
      </c>
      <c r="BD311" s="17">
        <v>3</v>
      </c>
      <c r="BE311" s="17">
        <v>7</v>
      </c>
      <c r="BF311" s="17">
        <v>7</v>
      </c>
      <c r="BG311" s="17">
        <v>1</v>
      </c>
      <c r="BH311" s="17">
        <v>4</v>
      </c>
      <c r="BI311" s="17">
        <v>1</v>
      </c>
    </row>
    <row r="312" spans="46:61" x14ac:dyDescent="0.2">
      <c r="AT312" s="17">
        <v>4</v>
      </c>
      <c r="AU312" s="17">
        <v>3</v>
      </c>
      <c r="AV312" s="17">
        <v>5</v>
      </c>
      <c r="AW312" s="17">
        <v>3</v>
      </c>
      <c r="AX312" s="17">
        <v>6</v>
      </c>
      <c r="AY312" s="17">
        <v>4</v>
      </c>
      <c r="AZ312" s="17">
        <v>2</v>
      </c>
      <c r="BA312" s="17">
        <v>5</v>
      </c>
      <c r="BB312" s="17">
        <v>6</v>
      </c>
      <c r="BC312" s="17">
        <v>5</v>
      </c>
      <c r="BD312" s="17">
        <v>1</v>
      </c>
      <c r="BE312" s="17">
        <v>4</v>
      </c>
      <c r="BF312" s="17">
        <v>4</v>
      </c>
      <c r="BG312" s="17">
        <v>1</v>
      </c>
      <c r="BH312" s="17">
        <v>4</v>
      </c>
      <c r="BI312" s="17">
        <v>3</v>
      </c>
    </row>
    <row r="313" spans="46:61" x14ac:dyDescent="0.2">
      <c r="AT313" s="17">
        <v>5</v>
      </c>
      <c r="AU313" s="17">
        <v>5</v>
      </c>
      <c r="AV313" s="17">
        <v>5</v>
      </c>
      <c r="AW313" s="17">
        <v>5</v>
      </c>
      <c r="AX313" s="17">
        <v>6</v>
      </c>
      <c r="AY313" s="17">
        <v>6</v>
      </c>
      <c r="AZ313" s="17">
        <v>3</v>
      </c>
      <c r="BA313" s="17">
        <v>3</v>
      </c>
      <c r="BB313" s="17">
        <v>5</v>
      </c>
      <c r="BC313" s="17">
        <v>5</v>
      </c>
      <c r="BD313" s="17">
        <v>2</v>
      </c>
      <c r="BE313" s="17">
        <v>2</v>
      </c>
      <c r="BF313" s="17">
        <v>5</v>
      </c>
      <c r="BG313" s="17">
        <v>4</v>
      </c>
      <c r="BH313" s="17">
        <v>4</v>
      </c>
      <c r="BI313" s="17">
        <v>4</v>
      </c>
    </row>
    <row r="314" spans="46:61" x14ac:dyDescent="0.2">
      <c r="AT314" s="17">
        <v>3</v>
      </c>
      <c r="AU314" s="17">
        <v>0</v>
      </c>
      <c r="AV314" s="17">
        <v>2</v>
      </c>
      <c r="AW314" s="17">
        <v>3</v>
      </c>
      <c r="AX314" s="17">
        <v>6</v>
      </c>
      <c r="AY314" s="17">
        <v>3</v>
      </c>
      <c r="AZ314" s="17">
        <v>1</v>
      </c>
      <c r="BA314" s="17">
        <v>5</v>
      </c>
      <c r="BB314" s="17">
        <v>6</v>
      </c>
      <c r="BC314" s="17">
        <v>4</v>
      </c>
      <c r="BD314" s="17">
        <v>1</v>
      </c>
      <c r="BE314" s="17">
        <v>3</v>
      </c>
      <c r="BF314" s="17">
        <v>4</v>
      </c>
      <c r="BG314" s="17">
        <v>1</v>
      </c>
      <c r="BH314" s="17">
        <v>1</v>
      </c>
      <c r="BI314" s="17">
        <v>4</v>
      </c>
    </row>
    <row r="315" spans="46:61" x14ac:dyDescent="0.2">
      <c r="AT315" s="17">
        <v>5</v>
      </c>
      <c r="AU315" s="17">
        <v>0</v>
      </c>
      <c r="AV315" s="17">
        <v>1</v>
      </c>
      <c r="AW315" s="17">
        <v>1</v>
      </c>
      <c r="AX315" s="17">
        <v>7</v>
      </c>
      <c r="AY315" s="17">
        <v>7</v>
      </c>
      <c r="AZ315" s="17">
        <v>1</v>
      </c>
      <c r="BA315" s="17">
        <v>3</v>
      </c>
      <c r="BB315" s="17">
        <v>5</v>
      </c>
      <c r="BC315" s="17">
        <v>5</v>
      </c>
      <c r="BD315" s="17">
        <v>2</v>
      </c>
      <c r="BE315" s="17">
        <v>3</v>
      </c>
      <c r="BF315" s="17">
        <v>6</v>
      </c>
      <c r="BG315" s="17">
        <v>6</v>
      </c>
      <c r="BH315" s="17">
        <v>4</v>
      </c>
      <c r="BI315" s="17">
        <v>4</v>
      </c>
    </row>
    <row r="316" spans="46:61" x14ac:dyDescent="0.2">
      <c r="AT316" s="17">
        <v>4</v>
      </c>
      <c r="AU316" s="17">
        <v>3</v>
      </c>
      <c r="AV316" s="17">
        <v>3</v>
      </c>
      <c r="AW316" s="17">
        <v>4</v>
      </c>
      <c r="AX316" s="17">
        <v>5</v>
      </c>
      <c r="AY316" s="17">
        <v>2</v>
      </c>
      <c r="AZ316" s="17">
        <v>3</v>
      </c>
      <c r="BA316" s="17">
        <v>3</v>
      </c>
      <c r="BB316" s="17">
        <v>4</v>
      </c>
      <c r="BC316" s="17">
        <v>3</v>
      </c>
      <c r="BD316" s="17">
        <v>2</v>
      </c>
      <c r="BE316" s="17">
        <v>3</v>
      </c>
      <c r="BF316" s="17">
        <v>4</v>
      </c>
      <c r="BG316" s="17">
        <v>1</v>
      </c>
      <c r="BH316" s="17">
        <v>4</v>
      </c>
      <c r="BI316" s="17">
        <v>1</v>
      </c>
    </row>
    <row r="317" spans="46:61" x14ac:dyDescent="0.2">
      <c r="AT317" s="17">
        <v>5</v>
      </c>
      <c r="AU317" s="17">
        <v>3</v>
      </c>
      <c r="AV317" s="17">
        <v>5</v>
      </c>
      <c r="AW317" s="17">
        <v>5</v>
      </c>
      <c r="AX317" s="17">
        <v>7</v>
      </c>
      <c r="AY317" s="17">
        <v>6</v>
      </c>
      <c r="AZ317" s="17">
        <v>1</v>
      </c>
      <c r="BA317" s="17">
        <v>7</v>
      </c>
      <c r="BB317" s="17">
        <v>6</v>
      </c>
      <c r="BC317" s="17">
        <v>3</v>
      </c>
      <c r="BD317" s="17">
        <v>1</v>
      </c>
      <c r="BE317" s="17">
        <v>6</v>
      </c>
      <c r="BF317" s="17">
        <v>6</v>
      </c>
      <c r="BG317" s="17">
        <v>5</v>
      </c>
      <c r="BH317" s="17">
        <v>5</v>
      </c>
      <c r="BI317" s="17">
        <v>4</v>
      </c>
    </row>
    <row r="318" spans="46:61" x14ac:dyDescent="0.2">
      <c r="AT318" s="17">
        <v>5</v>
      </c>
      <c r="AU318" s="17">
        <v>3</v>
      </c>
      <c r="AV318" s="17">
        <v>5</v>
      </c>
      <c r="AW318" s="17">
        <v>1</v>
      </c>
      <c r="AX318" s="17">
        <v>4</v>
      </c>
      <c r="AY318" s="17">
        <v>1</v>
      </c>
      <c r="AZ318" s="17">
        <v>1</v>
      </c>
      <c r="BA318" s="17">
        <v>7</v>
      </c>
      <c r="BB318" s="17">
        <v>7</v>
      </c>
      <c r="BC318" s="17">
        <v>4</v>
      </c>
      <c r="BD318" s="17">
        <v>7</v>
      </c>
      <c r="BE318" s="17">
        <v>4</v>
      </c>
      <c r="BF318" s="17">
        <v>4</v>
      </c>
      <c r="BG318" s="17">
        <v>6</v>
      </c>
      <c r="BH318" s="17">
        <v>1</v>
      </c>
      <c r="BI318" s="17">
        <v>4</v>
      </c>
    </row>
    <row r="319" spans="46:61" x14ac:dyDescent="0.2">
      <c r="AT319" s="17">
        <v>5</v>
      </c>
      <c r="AU319" s="17">
        <v>4</v>
      </c>
      <c r="AV319" s="17">
        <v>5</v>
      </c>
      <c r="AW319" s="17">
        <v>5</v>
      </c>
      <c r="AX319" s="17">
        <v>7</v>
      </c>
      <c r="AY319" s="17">
        <v>6</v>
      </c>
      <c r="AZ319" s="17">
        <v>1</v>
      </c>
      <c r="BA319" s="17">
        <v>7</v>
      </c>
      <c r="BB319" s="17">
        <v>7</v>
      </c>
      <c r="BC319" s="17">
        <v>7</v>
      </c>
      <c r="BD319" s="17">
        <v>1</v>
      </c>
      <c r="BE319" s="17">
        <v>7</v>
      </c>
      <c r="BF319" s="17">
        <v>7</v>
      </c>
      <c r="BG319" s="17">
        <v>7</v>
      </c>
      <c r="BH319" s="17">
        <v>5</v>
      </c>
      <c r="BI319" s="17">
        <v>1</v>
      </c>
    </row>
    <row r="320" spans="46:61" x14ac:dyDescent="0.2">
      <c r="AT320" s="17">
        <v>4</v>
      </c>
      <c r="AU320" s="17">
        <v>2</v>
      </c>
      <c r="AV320" s="17">
        <v>2</v>
      </c>
      <c r="AW320" s="17">
        <v>4</v>
      </c>
      <c r="AX320" s="17">
        <v>6</v>
      </c>
      <c r="AY320" s="17">
        <v>1</v>
      </c>
      <c r="AZ320" s="17">
        <v>3</v>
      </c>
      <c r="BA320" s="17">
        <v>3</v>
      </c>
      <c r="BB320" s="17">
        <v>7</v>
      </c>
      <c r="BC320" s="17">
        <v>2</v>
      </c>
      <c r="BD320" s="17">
        <v>2</v>
      </c>
      <c r="BE320" s="17">
        <v>1</v>
      </c>
      <c r="BF320" s="17">
        <v>5</v>
      </c>
      <c r="BG320" s="17">
        <v>4</v>
      </c>
      <c r="BH320" s="17">
        <v>4</v>
      </c>
      <c r="BI320" s="17">
        <v>1</v>
      </c>
    </row>
    <row r="321" spans="46:61" x14ac:dyDescent="0.2">
      <c r="AT321" s="17">
        <v>5</v>
      </c>
      <c r="AU321" s="17">
        <v>2</v>
      </c>
      <c r="AV321" s="17">
        <v>3</v>
      </c>
      <c r="AW321" s="17">
        <v>5</v>
      </c>
      <c r="AX321" s="17">
        <v>7</v>
      </c>
      <c r="AY321" s="17">
        <v>5</v>
      </c>
      <c r="AZ321" s="17">
        <v>1</v>
      </c>
      <c r="BA321" s="17">
        <v>4</v>
      </c>
      <c r="BB321" s="17">
        <v>7</v>
      </c>
      <c r="BC321" s="17">
        <v>5</v>
      </c>
      <c r="BD321" s="17">
        <v>1</v>
      </c>
      <c r="BE321" s="17">
        <v>4</v>
      </c>
      <c r="BF321" s="17">
        <v>5</v>
      </c>
      <c r="BG321" s="17">
        <v>3</v>
      </c>
      <c r="BH321" s="17">
        <v>4</v>
      </c>
      <c r="BI321" s="17">
        <v>3</v>
      </c>
    </row>
    <row r="322" spans="46:61" x14ac:dyDescent="0.2">
      <c r="AT322" s="17">
        <v>4</v>
      </c>
      <c r="AU322" s="17">
        <v>2</v>
      </c>
      <c r="AV322" s="17">
        <v>3</v>
      </c>
      <c r="AW322" s="17">
        <v>5</v>
      </c>
      <c r="AX322" s="17">
        <v>4</v>
      </c>
      <c r="AY322" s="17">
        <v>2</v>
      </c>
      <c r="AZ322" s="17">
        <v>3</v>
      </c>
      <c r="BA322" s="17">
        <v>3</v>
      </c>
      <c r="BB322" s="17">
        <v>5</v>
      </c>
      <c r="BC322" s="17">
        <v>4</v>
      </c>
      <c r="BD322" s="17">
        <v>2</v>
      </c>
      <c r="BE322" s="17">
        <v>5</v>
      </c>
      <c r="BF322" s="17">
        <v>7</v>
      </c>
      <c r="BG322" s="17">
        <v>5</v>
      </c>
      <c r="BH322" s="17">
        <v>4</v>
      </c>
      <c r="BI322" s="17">
        <v>3</v>
      </c>
    </row>
    <row r="323" spans="46:61" x14ac:dyDescent="0.2">
      <c r="AT323" s="17">
        <v>5</v>
      </c>
      <c r="AU323" s="17">
        <v>3</v>
      </c>
      <c r="AV323" s="17">
        <v>3</v>
      </c>
      <c r="AW323" s="17">
        <v>2</v>
      </c>
      <c r="AX323" s="17">
        <v>7</v>
      </c>
      <c r="AY323" s="17">
        <v>5</v>
      </c>
      <c r="AZ323" s="17">
        <v>3</v>
      </c>
      <c r="BA323" s="17">
        <v>5</v>
      </c>
      <c r="BB323" s="17">
        <v>6</v>
      </c>
      <c r="BC323" s="17">
        <v>6</v>
      </c>
      <c r="BD323" s="17">
        <v>1</v>
      </c>
      <c r="BE323" s="17">
        <v>7</v>
      </c>
      <c r="BF323" s="17">
        <v>6</v>
      </c>
      <c r="BG323" s="17">
        <v>6</v>
      </c>
      <c r="BH323" s="17">
        <v>6</v>
      </c>
      <c r="BI323" s="17">
        <v>5</v>
      </c>
    </row>
  </sheetData>
  <sortState xmlns:xlrd2="http://schemas.microsoft.com/office/spreadsheetml/2017/richdata2" ref="DT26:DT45">
    <sortCondition ref="DT26"/>
  </sortState>
  <conditionalFormatting sqref="BG2:BG21">
    <cfRule type="top10" dxfId="1493" priority="2" percent="1" bottom="1" rank="10"/>
    <cfRule type="top10" dxfId="1492" priority="3" percent="1" rank="10"/>
  </conditionalFormatting>
  <conditionalFormatting sqref="BH2:BH21">
    <cfRule type="top10" dxfId="1491" priority="4" percent="1" bottom="1" rank="10"/>
    <cfRule type="top10" dxfId="1490" priority="5" percent="1" rank="10"/>
  </conditionalFormatting>
  <conditionalFormatting sqref="BI2:BI21">
    <cfRule type="top10" dxfId="1489" priority="6" percent="1" bottom="1" rank="10"/>
    <cfRule type="top10" dxfId="1488" priority="7" percent="1" rank="10"/>
  </conditionalFormatting>
  <conditionalFormatting sqref="BJ2:BJ21">
    <cfRule type="top10" dxfId="1487" priority="8" percent="1" bottom="1" rank="10"/>
    <cfRule type="top10" dxfId="1486" priority="9" percent="1" rank="10"/>
  </conditionalFormatting>
  <conditionalFormatting sqref="BL2:BL21">
    <cfRule type="top10" dxfId="1485" priority="10" percent="1" bottom="1" rank="10"/>
    <cfRule type="top10" dxfId="1484" priority="11" percent="1" rank="10"/>
  </conditionalFormatting>
  <conditionalFormatting sqref="BK2:BK21">
    <cfRule type="top10" dxfId="1483" priority="12" percent="1" bottom="1" rank="10"/>
    <cfRule type="top10" dxfId="1482" priority="13" percent="1" rank="10"/>
  </conditionalFormatting>
  <conditionalFormatting sqref="AQ2:AT21">
    <cfRule type="cellIs" dxfId="1481" priority="14" operator="greaterThan">
      <formula>3.5</formula>
    </cfRule>
    <cfRule type="cellIs" dxfId="1480" priority="15" operator="greaterThan">
      <formula>3.5</formula>
    </cfRule>
    <cfRule type="cellIs" dxfId="1479" priority="16" operator="equal">
      <formula>0</formula>
    </cfRule>
    <cfRule type="cellIs" dxfId="1478" priority="17" operator="lessThan">
      <formula>2.5</formula>
    </cfRule>
    <cfRule type="cellIs" dxfId="1477" priority="18" operator="equal">
      <formula>0</formula>
    </cfRule>
  </conditionalFormatting>
  <conditionalFormatting sqref="AU2:BF21 BI47:BL47 BS28:BS44 BJ28:BJ44 BL28:BL44 BS48:BS64 AR259:AR278 AT259:AT278 AV259:AV278 AX259:AX278">
    <cfRule type="cellIs" dxfId="1476" priority="19" operator="equal">
      <formula>4</formula>
    </cfRule>
    <cfRule type="cellIs" dxfId="1475" priority="20" operator="greaterThan">
      <formula>5</formula>
    </cfRule>
    <cfRule type="cellIs" dxfId="1474" priority="21" operator="lessThan">
      <formula>2</formula>
    </cfRule>
  </conditionalFormatting>
  <pageMargins left="0.51180555555555496" right="0.51180555555555496" top="0.78749999999999998" bottom="0.78749999999999998" header="0.51180555555555496" footer="0.51180555555555496"/>
  <pageSetup paperSize="9" firstPageNumber="0"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678"/>
  <sheetViews>
    <sheetView zoomScale="80" zoomScaleNormal="80" workbookViewId="0">
      <selection sqref="A1:E26"/>
    </sheetView>
  </sheetViews>
  <sheetFormatPr baseColWidth="10" defaultColWidth="8.83203125" defaultRowHeight="15" x14ac:dyDescent="0.2"/>
  <cols>
    <col min="1" max="1" width="14.5" customWidth="1"/>
    <col min="2" max="2" width="12.33203125" customWidth="1"/>
    <col min="3" max="3" width="12" customWidth="1"/>
    <col min="4" max="4" width="13.33203125" customWidth="1"/>
    <col min="5" max="5" width="14.1640625" customWidth="1"/>
    <col min="6" max="9" width="8.6640625" customWidth="1"/>
    <col min="10" max="10" width="13.33203125" bestFit="1" customWidth="1"/>
    <col min="11" max="11" width="8.6640625" customWidth="1"/>
    <col min="12" max="12" width="6" customWidth="1"/>
    <col min="13" max="13" width="8.6640625" customWidth="1"/>
    <col min="14" max="14" width="10.33203125" customWidth="1"/>
    <col min="15" max="15" width="11.1640625" customWidth="1"/>
    <col min="16" max="16" width="13.33203125" bestFit="1" customWidth="1"/>
    <col min="17" max="17" width="10.5" bestFit="1" customWidth="1"/>
    <col min="18" max="30" width="8.6640625" customWidth="1"/>
    <col min="31" max="31" width="12.83203125" customWidth="1"/>
    <col min="32" max="1025" width="8.6640625" customWidth="1"/>
  </cols>
  <sheetData>
    <row r="1" spans="1:33" x14ac:dyDescent="0.2">
      <c r="A1" s="17">
        <f>COUNTA(B3:E19)/4</f>
        <v>17</v>
      </c>
      <c r="B1" s="139" t="s">
        <v>385</v>
      </c>
      <c r="C1" s="139" t="s">
        <v>385</v>
      </c>
      <c r="D1" s="139" t="s">
        <v>386</v>
      </c>
      <c r="E1" s="139" t="s">
        <v>386</v>
      </c>
      <c r="G1" s="59" t="s">
        <v>497</v>
      </c>
      <c r="L1" s="207"/>
      <c r="M1" s="208" t="s">
        <v>1901</v>
      </c>
      <c r="N1" s="208" t="s">
        <v>1900</v>
      </c>
      <c r="O1" s="206" t="s">
        <v>1893</v>
      </c>
      <c r="P1" s="207"/>
      <c r="Q1" s="207"/>
      <c r="R1" s="211" t="s">
        <v>1898</v>
      </c>
      <c r="S1" s="207"/>
      <c r="T1" s="206" t="s">
        <v>1902</v>
      </c>
      <c r="U1" s="207"/>
      <c r="V1" s="207"/>
    </row>
    <row r="2" spans="1:33" x14ac:dyDescent="0.2">
      <c r="B2" s="139" t="s">
        <v>393</v>
      </c>
      <c r="C2" s="139" t="s">
        <v>394</v>
      </c>
      <c r="D2" s="139" t="s">
        <v>393</v>
      </c>
      <c r="E2" s="139" t="s">
        <v>394</v>
      </c>
      <c r="G2" s="59" t="s">
        <v>498</v>
      </c>
      <c r="L2" s="207"/>
      <c r="M2" s="208">
        <v>0.29023748989226406</v>
      </c>
      <c r="N2" s="208">
        <v>0.5771828024090695</v>
      </c>
      <c r="O2" s="206" t="s">
        <v>1894</v>
      </c>
      <c r="P2">
        <f>(N2-$R$2)/((M2)/(SQRT(17)))</f>
        <v>8.1994426719510827</v>
      </c>
      <c r="Q2" s="20">
        <f>TDIST(P2,(A1-1),2)</f>
        <v>4.0230751192995798E-7</v>
      </c>
      <c r="R2" s="206">
        <v>0</v>
      </c>
      <c r="S2" s="207"/>
      <c r="T2" s="213" t="s">
        <v>1903</v>
      </c>
      <c r="U2" s="207"/>
      <c r="V2" s="207"/>
    </row>
    <row r="3" spans="1:33" x14ac:dyDescent="0.2">
      <c r="A3" s="140">
        <v>1</v>
      </c>
      <c r="B3">
        <v>0.64667467523570998</v>
      </c>
      <c r="C3">
        <v>0.44539570952677698</v>
      </c>
      <c r="D3" s="20">
        <v>-5.3099180633498201E-2</v>
      </c>
      <c r="E3">
        <v>0.10931217604280299</v>
      </c>
      <c r="L3" s="207"/>
      <c r="M3" s="208">
        <v>0.54148735178754082</v>
      </c>
      <c r="N3" s="208">
        <v>0.23303589520535173</v>
      </c>
      <c r="O3" s="206" t="s">
        <v>1895</v>
      </c>
      <c r="P3">
        <f>(N3-$R$2)/((M3)/(SQRT(17)))</f>
        <v>1.7744303857147663</v>
      </c>
      <c r="Q3" s="209">
        <f>TDIST(P3,16,2)</f>
        <v>9.501878532553483E-2</v>
      </c>
      <c r="R3" s="207"/>
      <c r="S3" s="207"/>
      <c r="T3" s="212" t="s">
        <v>1905</v>
      </c>
      <c r="U3" s="207"/>
      <c r="V3" s="207"/>
      <c r="AC3" s="41" t="s">
        <v>1857</v>
      </c>
      <c r="AD3" t="s">
        <v>1858</v>
      </c>
    </row>
    <row r="4" spans="1:33" x14ac:dyDescent="0.2">
      <c r="A4" s="140">
        <v>2</v>
      </c>
      <c r="B4">
        <v>0.31398121855414501</v>
      </c>
      <c r="C4">
        <v>0.43838168980623798</v>
      </c>
      <c r="D4">
        <v>-0.59816722526155996</v>
      </c>
      <c r="E4">
        <v>0.21864675423226901</v>
      </c>
      <c r="L4" s="207"/>
      <c r="M4" s="208">
        <v>0.31605856190068515</v>
      </c>
      <c r="N4" s="208">
        <v>-0.11032426608940413</v>
      </c>
      <c r="O4" s="206" t="s">
        <v>1896</v>
      </c>
      <c r="P4" s="210">
        <f t="shared" ref="P4:P5" si="0">(N4-$R$2)/((M4)/(SQRT(17)))</f>
        <v>-1.4392225270527494</v>
      </c>
      <c r="Q4" s="209">
        <f>TDIST(ABS(P4),16,2)</f>
        <v>0.1693642846396568</v>
      </c>
      <c r="R4" s="207"/>
      <c r="S4" s="207"/>
      <c r="T4" s="212" t="s">
        <v>1904</v>
      </c>
      <c r="U4" s="207"/>
      <c r="V4" s="207"/>
      <c r="AB4">
        <v>1</v>
      </c>
      <c r="AC4">
        <v>2</v>
      </c>
      <c r="AD4">
        <v>0</v>
      </c>
      <c r="AE4" s="20">
        <f>AVERAGE(AF4:AG4)</f>
        <v>2.8106497704652397E-2</v>
      </c>
      <c r="AF4" s="20">
        <v>-5.3099180633498201E-2</v>
      </c>
      <c r="AG4">
        <v>0.10931217604280299</v>
      </c>
    </row>
    <row r="5" spans="1:33" x14ac:dyDescent="0.2">
      <c r="A5" s="140">
        <v>3</v>
      </c>
      <c r="B5">
        <v>0.417042554196559</v>
      </c>
      <c r="C5">
        <v>0.11654235419999701</v>
      </c>
      <c r="D5" s="20">
        <v>-4.84454449660984E-2</v>
      </c>
      <c r="E5">
        <v>-0.35018517301790802</v>
      </c>
      <c r="L5" s="207"/>
      <c r="M5" s="208">
        <v>0.27769652465956773</v>
      </c>
      <c r="N5" s="208">
        <v>2.8773485139418992E-2</v>
      </c>
      <c r="O5" s="206" t="s">
        <v>1897</v>
      </c>
      <c r="P5">
        <f t="shared" si="0"/>
        <v>0.42721499158983844</v>
      </c>
      <c r="Q5" s="209">
        <f t="shared" ref="Q5:Q6" si="1">TDIST(P5,(A4-1),2)</f>
        <v>0.74296777918507273</v>
      </c>
      <c r="R5" s="207"/>
      <c r="S5" s="207"/>
      <c r="T5" s="212" t="s">
        <v>1904</v>
      </c>
      <c r="U5" s="207"/>
      <c r="V5" s="207"/>
      <c r="AB5">
        <v>2</v>
      </c>
      <c r="AC5">
        <v>1</v>
      </c>
      <c r="AD5">
        <v>-3</v>
      </c>
      <c r="AE5" s="20">
        <f t="shared" ref="AE5:AE20" si="2">AVERAGE(AF5:AG5)</f>
        <v>-0.18976023551464549</v>
      </c>
      <c r="AF5">
        <v>-0.59816722526155996</v>
      </c>
      <c r="AG5">
        <v>0.21864675423226901</v>
      </c>
    </row>
    <row r="6" spans="1:33" x14ac:dyDescent="0.2">
      <c r="A6" s="140">
        <v>4</v>
      </c>
      <c r="B6">
        <v>0.103531164746535</v>
      </c>
      <c r="C6">
        <v>-0.18685229153942801</v>
      </c>
      <c r="D6">
        <v>0.112268261248217</v>
      </c>
      <c r="E6" s="20">
        <v>-4.7420774201051799E-2</v>
      </c>
      <c r="L6" s="207"/>
      <c r="M6" s="207">
        <v>0.447585144224878</v>
      </c>
      <c r="N6" s="207">
        <v>0.18216697916610905</v>
      </c>
      <c r="O6" s="211" t="s">
        <v>1911</v>
      </c>
      <c r="P6" s="207">
        <f>(N6-$R$2)/((M6)/(SQRT(17)))</f>
        <v>1.6781023818435563</v>
      </c>
      <c r="Q6" s="215">
        <f t="shared" si="1"/>
        <v>0.23533014428387433</v>
      </c>
      <c r="R6" s="207"/>
      <c r="S6" s="207"/>
      <c r="T6" s="207"/>
      <c r="U6" s="207"/>
      <c r="V6" s="207"/>
      <c r="AB6">
        <v>3</v>
      </c>
      <c r="AC6">
        <v>3</v>
      </c>
      <c r="AD6">
        <v>0</v>
      </c>
      <c r="AE6" s="20">
        <f t="shared" si="2"/>
        <v>-0.19931530899200323</v>
      </c>
      <c r="AF6" s="20">
        <v>-4.84454449660984E-2</v>
      </c>
      <c r="AG6">
        <v>-0.35018517301790802</v>
      </c>
    </row>
    <row r="7" spans="1:33" x14ac:dyDescent="0.2">
      <c r="A7" s="140">
        <v>6</v>
      </c>
      <c r="B7">
        <v>0.64389711087131096</v>
      </c>
      <c r="C7">
        <v>0.389657954026496</v>
      </c>
      <c r="D7" s="23">
        <v>3.35507088341465E-2</v>
      </c>
      <c r="E7">
        <v>-0.42711308471786602</v>
      </c>
      <c r="AB7">
        <v>4</v>
      </c>
      <c r="AC7">
        <v>-2</v>
      </c>
      <c r="AD7">
        <v>1</v>
      </c>
      <c r="AE7" s="20">
        <f t="shared" si="2"/>
        <v>3.2423743523582599E-2</v>
      </c>
      <c r="AF7">
        <v>0.112268261248217</v>
      </c>
      <c r="AG7" s="20">
        <v>-4.7420774201051799E-2</v>
      </c>
    </row>
    <row r="8" spans="1:33" x14ac:dyDescent="0.2">
      <c r="A8" s="140">
        <v>7</v>
      </c>
      <c r="B8">
        <v>0.91945649127303097</v>
      </c>
      <c r="C8" s="20">
        <v>-2.9383730872625601E-2</v>
      </c>
      <c r="D8" s="20">
        <v>-7.8877273366853601E-2</v>
      </c>
      <c r="E8">
        <v>0.232894708197974</v>
      </c>
      <c r="AB8">
        <v>6</v>
      </c>
      <c r="AC8">
        <v>2</v>
      </c>
      <c r="AD8">
        <v>0</v>
      </c>
      <c r="AE8" s="20">
        <f t="shared" si="2"/>
        <v>-0.19678118794185975</v>
      </c>
      <c r="AF8" s="23">
        <v>3.35507088341465E-2</v>
      </c>
      <c r="AG8">
        <v>-0.42711308471786602</v>
      </c>
    </row>
    <row r="9" spans="1:33" x14ac:dyDescent="0.2">
      <c r="A9" s="140">
        <v>9</v>
      </c>
      <c r="B9">
        <v>0.47415551986002802</v>
      </c>
      <c r="C9">
        <v>0.63902890642619703</v>
      </c>
      <c r="D9">
        <v>-0.29841465935084999</v>
      </c>
      <c r="E9">
        <v>-0.114799272779707</v>
      </c>
      <c r="AB9">
        <v>7</v>
      </c>
      <c r="AC9">
        <v>3</v>
      </c>
      <c r="AD9">
        <v>0</v>
      </c>
      <c r="AE9" s="20">
        <f t="shared" si="2"/>
        <v>7.7008717415560202E-2</v>
      </c>
      <c r="AF9" s="20">
        <v>-7.8877273366853601E-2</v>
      </c>
      <c r="AG9">
        <v>0.232894708197974</v>
      </c>
    </row>
    <row r="10" spans="1:33" x14ac:dyDescent="0.2">
      <c r="A10" s="140">
        <v>10</v>
      </c>
      <c r="B10">
        <v>0.76401898836481497</v>
      </c>
      <c r="C10">
        <v>-0.38683060966041399</v>
      </c>
      <c r="D10" s="20">
        <v>-1.6667580176577101E-2</v>
      </c>
      <c r="E10">
        <v>0.58327659797133902</v>
      </c>
      <c r="AB10">
        <v>9</v>
      </c>
      <c r="AC10">
        <v>2</v>
      </c>
      <c r="AD10">
        <v>0</v>
      </c>
      <c r="AE10" s="20">
        <f t="shared" si="2"/>
        <v>-0.20660696606527851</v>
      </c>
      <c r="AF10">
        <v>-0.29841465935084999</v>
      </c>
      <c r="AG10">
        <v>-0.114799272779707</v>
      </c>
    </row>
    <row r="11" spans="1:33" x14ac:dyDescent="0.2">
      <c r="A11" s="140">
        <v>11</v>
      </c>
      <c r="B11" s="20">
        <v>9.0495214483407808E-3</v>
      </c>
      <c r="C11">
        <v>0.71857627348155695</v>
      </c>
      <c r="D11">
        <v>-0.58467735351753103</v>
      </c>
      <c r="E11">
        <v>-0.116155573026394</v>
      </c>
      <c r="AB11">
        <v>10</v>
      </c>
      <c r="AC11">
        <v>3</v>
      </c>
      <c r="AD11">
        <v>0</v>
      </c>
      <c r="AE11" s="20">
        <f t="shared" si="2"/>
        <v>0.28330450889738096</v>
      </c>
      <c r="AF11" s="20">
        <v>-1.6667580176577101E-2</v>
      </c>
      <c r="AG11">
        <v>0.58327659797133902</v>
      </c>
    </row>
    <row r="12" spans="1:33" x14ac:dyDescent="0.2">
      <c r="A12" s="140">
        <v>12</v>
      </c>
      <c r="B12">
        <v>0.86208958400464397</v>
      </c>
      <c r="C12">
        <v>0.37851804943246398</v>
      </c>
      <c r="D12">
        <v>-0.460218208464579</v>
      </c>
      <c r="E12">
        <v>0.42066447137221602</v>
      </c>
      <c r="AB12">
        <v>11</v>
      </c>
      <c r="AC12">
        <v>2</v>
      </c>
      <c r="AD12">
        <v>-3</v>
      </c>
      <c r="AE12" s="20">
        <f t="shared" si="2"/>
        <v>-0.35041646327196252</v>
      </c>
      <c r="AF12">
        <v>-0.58467735351753103</v>
      </c>
      <c r="AG12">
        <v>-0.116155573026394</v>
      </c>
    </row>
    <row r="13" spans="1:33" x14ac:dyDescent="0.2">
      <c r="A13" s="140">
        <v>13</v>
      </c>
      <c r="B13">
        <v>0.48605597854475702</v>
      </c>
      <c r="C13">
        <v>0.33852449629408798</v>
      </c>
      <c r="D13">
        <v>-0.16584590636426799</v>
      </c>
      <c r="E13">
        <v>-0.110446852939146</v>
      </c>
      <c r="AB13">
        <v>12</v>
      </c>
      <c r="AC13">
        <v>3</v>
      </c>
      <c r="AD13">
        <v>0</v>
      </c>
      <c r="AE13" s="20">
        <f t="shared" si="2"/>
        <v>-1.9776868546181492E-2</v>
      </c>
      <c r="AF13">
        <v>-0.460218208464579</v>
      </c>
      <c r="AG13">
        <v>0.42066447137221602</v>
      </c>
    </row>
    <row r="14" spans="1:33" x14ac:dyDescent="0.2">
      <c r="A14" s="140">
        <v>14</v>
      </c>
      <c r="B14">
        <v>0.74810987109785998</v>
      </c>
      <c r="C14">
        <v>0.31585500514137299</v>
      </c>
      <c r="D14">
        <v>-0.28830387327405399</v>
      </c>
      <c r="E14" s="20">
        <v>8.99168208877546E-2</v>
      </c>
      <c r="AB14">
        <v>13</v>
      </c>
      <c r="AC14">
        <v>3</v>
      </c>
      <c r="AD14">
        <v>0</v>
      </c>
      <c r="AE14" s="20">
        <f t="shared" si="2"/>
        <v>-0.13814637965170701</v>
      </c>
      <c r="AF14">
        <v>-0.16584590636426799</v>
      </c>
      <c r="AG14">
        <v>-0.110446852939146</v>
      </c>
    </row>
    <row r="15" spans="1:33" x14ac:dyDescent="0.2">
      <c r="A15" s="140">
        <v>15</v>
      </c>
      <c r="B15">
        <v>1.0779206096752301</v>
      </c>
      <c r="C15">
        <v>-0.95638963627435403</v>
      </c>
      <c r="D15">
        <v>0.61406166537428497</v>
      </c>
      <c r="E15">
        <v>0.36388457157915999</v>
      </c>
      <c r="AB15">
        <v>14</v>
      </c>
      <c r="AC15">
        <v>0</v>
      </c>
      <c r="AD15">
        <v>-3</v>
      </c>
      <c r="AE15" s="20">
        <f t="shared" si="2"/>
        <v>-9.9193526193149695E-2</v>
      </c>
      <c r="AF15">
        <v>-0.28830387327405399</v>
      </c>
      <c r="AG15" s="20">
        <v>8.99168208877546E-2</v>
      </c>
    </row>
    <row r="16" spans="1:33" x14ac:dyDescent="0.2">
      <c r="A16" s="140">
        <v>16</v>
      </c>
      <c r="B16">
        <v>0.27515818411533</v>
      </c>
      <c r="C16">
        <v>0.92809484069661197</v>
      </c>
      <c r="D16" s="20">
        <v>9.5077205540906005E-3</v>
      </c>
      <c r="E16">
        <v>-0.112307140357795</v>
      </c>
      <c r="AB16">
        <v>15</v>
      </c>
      <c r="AC16">
        <v>3</v>
      </c>
      <c r="AD16">
        <v>-3</v>
      </c>
      <c r="AE16" s="201">
        <f t="shared" si="2"/>
        <v>0.48897311847672248</v>
      </c>
      <c r="AF16">
        <v>0.61406166537428497</v>
      </c>
      <c r="AG16">
        <v>0.36388457157915999</v>
      </c>
    </row>
    <row r="17" spans="1:33" x14ac:dyDescent="0.2">
      <c r="A17" s="140">
        <v>17</v>
      </c>
      <c r="B17">
        <v>0.75977784203494403</v>
      </c>
      <c r="C17">
        <v>-0.46084396555336599</v>
      </c>
      <c r="D17">
        <v>-0.43060824010683602</v>
      </c>
      <c r="E17" s="20">
        <v>-9.3458635651037097E-2</v>
      </c>
      <c r="AB17">
        <v>16</v>
      </c>
      <c r="AC17">
        <v>3</v>
      </c>
      <c r="AD17">
        <v>0</v>
      </c>
      <c r="AE17" s="20">
        <f t="shared" si="2"/>
        <v>-5.1399709901852199E-2</v>
      </c>
      <c r="AF17" s="20">
        <v>9.5077205540906005E-3</v>
      </c>
      <c r="AG17">
        <v>-0.112307140357795</v>
      </c>
    </row>
    <row r="18" spans="1:33" x14ac:dyDescent="0.2">
      <c r="A18" s="140">
        <v>18</v>
      </c>
      <c r="B18">
        <v>0.53828459453871702</v>
      </c>
      <c r="C18" s="20">
        <v>7.5057113659874599E-3</v>
      </c>
      <c r="D18" s="20">
        <v>5.7889255022425701E-2</v>
      </c>
      <c r="E18">
        <v>0.14067833157434001</v>
      </c>
      <c r="AB18">
        <v>17</v>
      </c>
      <c r="AC18">
        <v>2</v>
      </c>
      <c r="AD18">
        <v>-3</v>
      </c>
      <c r="AE18" s="20">
        <f t="shared" si="2"/>
        <v>-0.26203343787893657</v>
      </c>
      <c r="AF18">
        <v>-0.43060824010683602</v>
      </c>
      <c r="AG18" s="20">
        <v>-9.3458635651037097E-2</v>
      </c>
    </row>
    <row r="19" spans="1:33" x14ac:dyDescent="0.2">
      <c r="A19" s="140">
        <v>19</v>
      </c>
      <c r="B19">
        <v>0.77290373239222498</v>
      </c>
      <c r="C19">
        <v>1.2658294619933801</v>
      </c>
      <c r="D19">
        <v>0.32053481092967001</v>
      </c>
      <c r="E19">
        <v>-0.298238677796828</v>
      </c>
      <c r="AB19">
        <v>18</v>
      </c>
      <c r="AC19">
        <v>0</v>
      </c>
      <c r="AD19">
        <v>-1</v>
      </c>
      <c r="AE19" s="20">
        <f t="shared" si="2"/>
        <v>9.9283793298382855E-2</v>
      </c>
      <c r="AF19" s="20">
        <v>5.7889255022425701E-2</v>
      </c>
      <c r="AG19">
        <v>0.14067833157434001</v>
      </c>
    </row>
    <row r="20" spans="1:33" x14ac:dyDescent="0.2">
      <c r="AB20">
        <v>19</v>
      </c>
      <c r="AC20">
        <v>3</v>
      </c>
      <c r="AD20">
        <v>0</v>
      </c>
      <c r="AE20" s="20">
        <f t="shared" si="2"/>
        <v>1.1148066566421005E-2</v>
      </c>
      <c r="AF20">
        <v>0.32053481092967001</v>
      </c>
      <c r="AG20">
        <v>-0.298238677796828</v>
      </c>
    </row>
    <row r="21" spans="1:33" x14ac:dyDescent="0.2">
      <c r="A21" s="139" t="s">
        <v>499</v>
      </c>
      <c r="B21">
        <f>AVERAGE(B3:B19)</f>
        <v>0.5771828024090695</v>
      </c>
      <c r="C21">
        <f>AVERAGE(C3:C19)</f>
        <v>0.23303589520535173</v>
      </c>
      <c r="D21">
        <f>AVERAGE(D3:D19)</f>
        <v>-0.11032426608940413</v>
      </c>
      <c r="E21">
        <f>AVERAGE(E3:E19)</f>
        <v>2.8773485139418992E-2</v>
      </c>
      <c r="AF21">
        <v>0.10931217604280299</v>
      </c>
    </row>
    <row r="22" spans="1:33" x14ac:dyDescent="0.2">
      <c r="A22" s="139" t="s">
        <v>1899</v>
      </c>
      <c r="B22">
        <f>STDEV(B3:B19)</f>
        <v>0.29023748989226406</v>
      </c>
      <c r="C22">
        <f t="shared" ref="C22:E22" si="3">STDEV(C3:C19)</f>
        <v>0.54148735178754082</v>
      </c>
      <c r="D22">
        <f t="shared" si="3"/>
        <v>0.31605856190068515</v>
      </c>
      <c r="E22">
        <f t="shared" si="3"/>
        <v>0.27769652465956773</v>
      </c>
      <c r="AC22">
        <f>AVERAGE(AC4:AC20)</f>
        <v>1.9411764705882353</v>
      </c>
      <c r="AD22">
        <f>AVERAGE(AD4:AD20)</f>
        <v>-0.88235294117647056</v>
      </c>
      <c r="AF22">
        <v>0.21864675423226901</v>
      </c>
    </row>
    <row r="23" spans="1:33" x14ac:dyDescent="0.2">
      <c r="A23" s="139" t="s">
        <v>500</v>
      </c>
      <c r="B23">
        <f>AVERAGE(B3:E19)</f>
        <v>0.18216697916610905</v>
      </c>
      <c r="AC23">
        <v>1.9411764705882399</v>
      </c>
      <c r="AD23">
        <v>-0.88235294117647056</v>
      </c>
      <c r="AF23">
        <v>-0.35018517301790802</v>
      </c>
    </row>
    <row r="24" spans="1:33" x14ac:dyDescent="0.2">
      <c r="A24">
        <v>1</v>
      </c>
      <c r="B24">
        <v>2</v>
      </c>
      <c r="C24">
        <v>3</v>
      </c>
      <c r="D24">
        <v>4</v>
      </c>
      <c r="E24" t="s">
        <v>1856</v>
      </c>
      <c r="J24" t="s">
        <v>1909</v>
      </c>
      <c r="K24" t="s">
        <v>1910</v>
      </c>
      <c r="AF24" s="20">
        <v>-4.7420774201051799E-2</v>
      </c>
    </row>
    <row r="25" spans="1:33" x14ac:dyDescent="0.2">
      <c r="A25">
        <v>0.5771828024090695</v>
      </c>
      <c r="B25">
        <v>0.23303589520535173</v>
      </c>
      <c r="C25">
        <v>-0.11032426608940413</v>
      </c>
      <c r="D25">
        <v>2.8773485139418992E-2</v>
      </c>
      <c r="E25">
        <v>0.18216697916610905</v>
      </c>
      <c r="I25" t="s">
        <v>1908</v>
      </c>
      <c r="J25">
        <f>AVERAGE(B3:C19)</f>
        <v>0.40510934880721061</v>
      </c>
      <c r="K25">
        <f>STDEV(B3:C19)</f>
        <v>0.46207230641474389</v>
      </c>
      <c r="AF25">
        <v>-0.42711308471786602</v>
      </c>
    </row>
    <row r="26" spans="1:33" x14ac:dyDescent="0.2">
      <c r="E26">
        <f>STDEV(B3:E19)</f>
        <v>0.447585144224878</v>
      </c>
      <c r="I26" t="s">
        <v>1854</v>
      </c>
      <c r="J26" s="210">
        <f>AVERAGE(D3:E19)</f>
        <v>-4.0775390474992589E-2</v>
      </c>
      <c r="K26">
        <f>STDEV(D3:E19)</f>
        <v>0.30134011576136882</v>
      </c>
      <c r="AF26">
        <v>0.232894708197974</v>
      </c>
    </row>
    <row r="27" spans="1:33" x14ac:dyDescent="0.2">
      <c r="A27" s="139" t="s">
        <v>501</v>
      </c>
      <c r="AF27">
        <v>-0.114799272779707</v>
      </c>
    </row>
    <row r="28" spans="1:33" x14ac:dyDescent="0.2">
      <c r="J28">
        <v>0.405109348807211</v>
      </c>
      <c r="N28" t="s">
        <v>1908</v>
      </c>
      <c r="O28" t="s">
        <v>1854</v>
      </c>
      <c r="AF28">
        <v>0.58327659797133902</v>
      </c>
    </row>
    <row r="29" spans="1:33" x14ac:dyDescent="0.2">
      <c r="A29">
        <v>1</v>
      </c>
      <c r="B29" t="s">
        <v>502</v>
      </c>
      <c r="J29">
        <v>-4.0775390474992589E-2</v>
      </c>
      <c r="N29">
        <v>0.64667467523570998</v>
      </c>
      <c r="O29" s="20">
        <v>-5.3099180633498201E-2</v>
      </c>
      <c r="Q29" t="s">
        <v>193</v>
      </c>
      <c r="AF29">
        <v>-0.116155573026394</v>
      </c>
    </row>
    <row r="30" spans="1:33" ht="16" thickBot="1" x14ac:dyDescent="0.25">
      <c r="A30">
        <v>1</v>
      </c>
      <c r="B30" t="s">
        <v>502</v>
      </c>
      <c r="N30">
        <v>0.31398121855414501</v>
      </c>
      <c r="O30">
        <v>-0.59816722526155996</v>
      </c>
      <c r="AF30">
        <v>0.42066447137221602</v>
      </c>
    </row>
    <row r="31" spans="1:33" x14ac:dyDescent="0.2">
      <c r="A31">
        <v>1</v>
      </c>
      <c r="B31" t="s">
        <v>502</v>
      </c>
      <c r="N31">
        <v>0.417042554196559</v>
      </c>
      <c r="O31" s="20">
        <v>-4.84454449660984E-2</v>
      </c>
      <c r="Q31" s="30"/>
      <c r="R31" s="30" t="s">
        <v>45</v>
      </c>
      <c r="S31" s="30" t="s">
        <v>46</v>
      </c>
      <c r="AF31">
        <v>-0.110446852939146</v>
      </c>
    </row>
    <row r="32" spans="1:33" x14ac:dyDescent="0.2">
      <c r="A32">
        <v>1</v>
      </c>
      <c r="B32" t="s">
        <v>502</v>
      </c>
      <c r="N32">
        <v>0.103531164746535</v>
      </c>
      <c r="O32">
        <v>0.112268261248217</v>
      </c>
      <c r="Q32" t="s">
        <v>47</v>
      </c>
      <c r="R32">
        <v>0.40510934880721061</v>
      </c>
      <c r="S32">
        <v>-4.0775390474992575E-2</v>
      </c>
      <c r="AF32" s="20">
        <v>8.99168208877546E-2</v>
      </c>
    </row>
    <row r="33" spans="1:32" x14ac:dyDescent="0.2">
      <c r="A33">
        <v>1</v>
      </c>
      <c r="N33">
        <v>0.64389711087131096</v>
      </c>
      <c r="O33" s="23">
        <v>3.35507088341465E-2</v>
      </c>
      <c r="Q33" t="s">
        <v>48</v>
      </c>
      <c r="R33">
        <v>0.21351081635544106</v>
      </c>
      <c r="S33">
        <v>9.0805865367075175E-2</v>
      </c>
      <c r="AF33">
        <v>0.36388457157915999</v>
      </c>
    </row>
    <row r="34" spans="1:32" x14ac:dyDescent="0.2">
      <c r="A34">
        <v>1</v>
      </c>
      <c r="B34" t="s">
        <v>503</v>
      </c>
      <c r="N34">
        <v>0.91945649127303097</v>
      </c>
      <c r="O34" s="20">
        <v>-7.8877273366853601E-2</v>
      </c>
      <c r="Q34" t="s">
        <v>49</v>
      </c>
      <c r="R34">
        <v>34</v>
      </c>
      <c r="S34">
        <v>34</v>
      </c>
      <c r="AF34">
        <v>-0.112307140357795</v>
      </c>
    </row>
    <row r="35" spans="1:32" x14ac:dyDescent="0.2">
      <c r="A35">
        <v>1</v>
      </c>
      <c r="B35" t="s">
        <v>504</v>
      </c>
      <c r="N35">
        <v>0.47415551986002802</v>
      </c>
      <c r="O35">
        <v>-0.29841465935084999</v>
      </c>
      <c r="Q35" t="s">
        <v>194</v>
      </c>
      <c r="R35">
        <v>33</v>
      </c>
      <c r="S35">
        <v>33</v>
      </c>
      <c r="AF35" s="20">
        <v>-9.3458635651037097E-2</v>
      </c>
    </row>
    <row r="36" spans="1:32" x14ac:dyDescent="0.2">
      <c r="A36">
        <v>1</v>
      </c>
      <c r="B36" t="s">
        <v>505</v>
      </c>
      <c r="N36">
        <v>0.76401898836481497</v>
      </c>
      <c r="O36" s="20">
        <v>-1.6667580176577101E-2</v>
      </c>
      <c r="Q36" t="s">
        <v>195</v>
      </c>
      <c r="R36">
        <v>2.3512888236056262</v>
      </c>
      <c r="AF36">
        <v>0.14067833157434001</v>
      </c>
    </row>
    <row r="37" spans="1:32" x14ac:dyDescent="0.2">
      <c r="A37">
        <v>1</v>
      </c>
      <c r="B37" t="s">
        <v>506</v>
      </c>
      <c r="N37" s="20">
        <v>9.0495214483407808E-3</v>
      </c>
      <c r="O37">
        <v>-0.58467735351753103</v>
      </c>
      <c r="Q37" t="s">
        <v>196</v>
      </c>
      <c r="R37">
        <v>8.1578242695701051E-3</v>
      </c>
      <c r="AF37">
        <v>-0.298238677796828</v>
      </c>
    </row>
    <row r="38" spans="1:32" ht="16" thickBot="1" x14ac:dyDescent="0.25">
      <c r="A38">
        <v>1</v>
      </c>
      <c r="N38">
        <v>0.86208958400464397</v>
      </c>
      <c r="O38">
        <v>-0.460218208464579</v>
      </c>
      <c r="Q38" s="92" t="s">
        <v>197</v>
      </c>
      <c r="R38" s="92">
        <v>1.7878217470367623</v>
      </c>
      <c r="S38" s="92"/>
    </row>
    <row r="39" spans="1:32" x14ac:dyDescent="0.2">
      <c r="A39">
        <v>1</v>
      </c>
      <c r="N39">
        <v>0.48605597854475702</v>
      </c>
      <c r="O39">
        <v>-0.16584590636426799</v>
      </c>
    </row>
    <row r="40" spans="1:32" x14ac:dyDescent="0.2">
      <c r="A40">
        <v>1</v>
      </c>
      <c r="B40" t="s">
        <v>502</v>
      </c>
      <c r="N40">
        <v>0.74810987109785998</v>
      </c>
      <c r="O40">
        <v>-0.28830387327405399</v>
      </c>
      <c r="Q40" t="s">
        <v>199</v>
      </c>
    </row>
    <row r="41" spans="1:32" ht="16" thickBot="1" x14ac:dyDescent="0.25">
      <c r="A41">
        <v>1</v>
      </c>
      <c r="B41" t="s">
        <v>502</v>
      </c>
      <c r="N41">
        <v>1.0779206096752301</v>
      </c>
      <c r="O41">
        <v>0.61406166537428497</v>
      </c>
    </row>
    <row r="42" spans="1:32" x14ac:dyDescent="0.2">
      <c r="A42">
        <v>1</v>
      </c>
      <c r="B42" t="s">
        <v>502</v>
      </c>
      <c r="N42">
        <v>0.27515818411533</v>
      </c>
      <c r="O42" s="20">
        <v>9.5077205540906005E-3</v>
      </c>
      <c r="Q42" s="30"/>
      <c r="R42" s="30" t="s">
        <v>45</v>
      </c>
      <c r="S42" s="30" t="s">
        <v>46</v>
      </c>
    </row>
    <row r="43" spans="1:32" x14ac:dyDescent="0.2">
      <c r="A43">
        <v>1</v>
      </c>
      <c r="N43">
        <v>0.75977784203494403</v>
      </c>
      <c r="O43">
        <v>-0.43060824010683602</v>
      </c>
      <c r="Q43" t="s">
        <v>47</v>
      </c>
      <c r="R43">
        <v>0.40510934880721061</v>
      </c>
      <c r="S43">
        <v>-4.0775390474992575E-2</v>
      </c>
    </row>
    <row r="44" spans="1:32" x14ac:dyDescent="0.2">
      <c r="A44">
        <v>1</v>
      </c>
      <c r="B44" t="s">
        <v>507</v>
      </c>
      <c r="N44">
        <v>0.53828459453871702</v>
      </c>
      <c r="O44" s="20">
        <v>5.7889255022425701E-2</v>
      </c>
      <c r="Q44" t="s">
        <v>48</v>
      </c>
      <c r="R44">
        <v>0.21351081635544106</v>
      </c>
      <c r="S44">
        <v>9.0805865367075175E-2</v>
      </c>
    </row>
    <row r="45" spans="1:32" x14ac:dyDescent="0.2">
      <c r="A45">
        <v>1</v>
      </c>
      <c r="N45">
        <v>0.77290373239222498</v>
      </c>
      <c r="O45">
        <v>0.32053481092967001</v>
      </c>
      <c r="Q45" t="s">
        <v>49</v>
      </c>
      <c r="R45">
        <v>34</v>
      </c>
      <c r="S45">
        <v>34</v>
      </c>
    </row>
    <row r="46" spans="1:32" x14ac:dyDescent="0.2">
      <c r="A46">
        <v>1</v>
      </c>
      <c r="B46" t="s">
        <v>508</v>
      </c>
      <c r="C46" t="s">
        <v>275</v>
      </c>
      <c r="N46">
        <v>0.44539570952677698</v>
      </c>
      <c r="O46">
        <v>0.10931217604280299</v>
      </c>
      <c r="Q46" t="s">
        <v>200</v>
      </c>
      <c r="R46">
        <v>0</v>
      </c>
    </row>
    <row r="47" spans="1:32" x14ac:dyDescent="0.2">
      <c r="A47">
        <v>1</v>
      </c>
      <c r="N47">
        <v>0.43838168980623798</v>
      </c>
      <c r="O47">
        <v>0.21864675423226901</v>
      </c>
      <c r="Q47" t="s">
        <v>194</v>
      </c>
      <c r="R47">
        <v>57</v>
      </c>
    </row>
    <row r="48" spans="1:32" x14ac:dyDescent="0.2">
      <c r="A48">
        <v>1</v>
      </c>
      <c r="B48" t="s">
        <v>509</v>
      </c>
      <c r="N48">
        <v>0.11654235419999701</v>
      </c>
      <c r="O48">
        <v>-0.35018517301790802</v>
      </c>
      <c r="Q48" t="s">
        <v>201</v>
      </c>
      <c r="R48">
        <v>4.7130189637315896</v>
      </c>
    </row>
    <row r="49" spans="1:19" x14ac:dyDescent="0.2">
      <c r="A49">
        <v>1</v>
      </c>
      <c r="B49" t="s">
        <v>510</v>
      </c>
      <c r="N49">
        <v>-0.18685229153942801</v>
      </c>
      <c r="O49" s="20">
        <v>-4.7420774201051799E-2</v>
      </c>
      <c r="Q49" t="s">
        <v>202</v>
      </c>
      <c r="R49">
        <v>8.0675887130030253E-6</v>
      </c>
    </row>
    <row r="50" spans="1:19" x14ac:dyDescent="0.2">
      <c r="A50">
        <v>1</v>
      </c>
      <c r="B50" t="s">
        <v>511</v>
      </c>
      <c r="N50">
        <v>0.389657954026496</v>
      </c>
      <c r="O50">
        <v>-0.42711308471786602</v>
      </c>
      <c r="Q50" t="s">
        <v>203</v>
      </c>
      <c r="R50">
        <v>1.6720288889436579</v>
      </c>
    </row>
    <row r="51" spans="1:19" x14ac:dyDescent="0.2">
      <c r="A51">
        <v>1</v>
      </c>
      <c r="B51" t="s">
        <v>512</v>
      </c>
      <c r="N51" s="20">
        <v>-2.9383730872625601E-2</v>
      </c>
      <c r="O51">
        <v>0.232894708197974</v>
      </c>
      <c r="Q51" t="s">
        <v>204</v>
      </c>
      <c r="R51">
        <v>1.6135177426006051E-5</v>
      </c>
    </row>
    <row r="52" spans="1:19" ht="16" thickBot="1" x14ac:dyDescent="0.25">
      <c r="A52">
        <v>1</v>
      </c>
      <c r="B52" t="s">
        <v>513</v>
      </c>
      <c r="C52">
        <v>6</v>
      </c>
      <c r="N52">
        <v>0.63902890642619703</v>
      </c>
      <c r="O52">
        <v>-0.114799272779707</v>
      </c>
      <c r="Q52" s="92" t="s">
        <v>205</v>
      </c>
      <c r="R52" s="92">
        <v>2.0024654439045246</v>
      </c>
      <c r="S52" s="92"/>
    </row>
    <row r="53" spans="1:19" x14ac:dyDescent="0.2">
      <c r="A53">
        <v>1</v>
      </c>
      <c r="B53" t="s">
        <v>514</v>
      </c>
      <c r="C53">
        <v>80</v>
      </c>
      <c r="N53">
        <v>-0.38683060966041399</v>
      </c>
      <c r="O53">
        <v>0.58327659797133902</v>
      </c>
    </row>
    <row r="54" spans="1:19" x14ac:dyDescent="0.2">
      <c r="A54">
        <v>1</v>
      </c>
      <c r="B54" t="s">
        <v>515</v>
      </c>
      <c r="C54">
        <v>2000</v>
      </c>
      <c r="N54">
        <v>0.71857627348155695</v>
      </c>
      <c r="O54">
        <v>-0.116155573026394</v>
      </c>
      <c r="R54" s="23"/>
    </row>
    <row r="55" spans="1:19" x14ac:dyDescent="0.2">
      <c r="A55">
        <v>1</v>
      </c>
      <c r="B55" t="s">
        <v>516</v>
      </c>
      <c r="C55">
        <v>4</v>
      </c>
      <c r="N55">
        <v>0.37851804943246398</v>
      </c>
      <c r="O55">
        <v>0.42066447137221602</v>
      </c>
    </row>
    <row r="56" spans="1:19" x14ac:dyDescent="0.2">
      <c r="A56">
        <v>1</v>
      </c>
      <c r="B56" t="s">
        <v>517</v>
      </c>
      <c r="N56">
        <v>0.33852449629408798</v>
      </c>
      <c r="O56">
        <v>-0.110446852939146</v>
      </c>
    </row>
    <row r="57" spans="1:19" x14ac:dyDescent="0.2">
      <c r="A57">
        <v>1</v>
      </c>
      <c r="B57" t="s">
        <v>518</v>
      </c>
      <c r="N57">
        <v>0.31585500514137299</v>
      </c>
      <c r="O57" s="20">
        <v>8.99168208877546E-2</v>
      </c>
    </row>
    <row r="58" spans="1:19" x14ac:dyDescent="0.2">
      <c r="A58">
        <v>1</v>
      </c>
      <c r="B58" t="s">
        <v>519</v>
      </c>
      <c r="C58">
        <v>1</v>
      </c>
      <c r="N58">
        <v>-0.95638963627435403</v>
      </c>
      <c r="O58">
        <v>0.36388457157915999</v>
      </c>
    </row>
    <row r="59" spans="1:19" x14ac:dyDescent="0.2">
      <c r="A59">
        <v>1</v>
      </c>
      <c r="B59" t="s">
        <v>520</v>
      </c>
      <c r="C59" t="s">
        <v>521</v>
      </c>
      <c r="N59">
        <v>0.92809484069661197</v>
      </c>
      <c r="O59">
        <v>-0.112307140357795</v>
      </c>
    </row>
    <row r="60" spans="1:19" x14ac:dyDescent="0.2">
      <c r="A60">
        <v>1</v>
      </c>
      <c r="B60" t="s">
        <v>522</v>
      </c>
      <c r="C60" t="s">
        <v>523</v>
      </c>
      <c r="N60">
        <v>-0.46084396555336599</v>
      </c>
      <c r="O60" s="20">
        <v>-9.3458635651037097E-2</v>
      </c>
    </row>
    <row r="61" spans="1:19" x14ac:dyDescent="0.2">
      <c r="A61">
        <v>1</v>
      </c>
      <c r="B61" t="s">
        <v>524</v>
      </c>
      <c r="C61" t="s">
        <v>525</v>
      </c>
      <c r="N61" s="20">
        <v>7.5057113659874599E-3</v>
      </c>
      <c r="O61">
        <v>0.14067833157434001</v>
      </c>
    </row>
    <row r="62" spans="1:19" x14ac:dyDescent="0.2">
      <c r="A62">
        <v>1</v>
      </c>
      <c r="B62" t="s">
        <v>526</v>
      </c>
      <c r="C62">
        <v>2000</v>
      </c>
      <c r="N62">
        <v>1.2658294619933801</v>
      </c>
      <c r="O62">
        <v>-0.298238677796828</v>
      </c>
    </row>
    <row r="63" spans="1:19" x14ac:dyDescent="0.2">
      <c r="A63">
        <v>1</v>
      </c>
    </row>
    <row r="64" spans="1:19" x14ac:dyDescent="0.2">
      <c r="A64">
        <v>1</v>
      </c>
      <c r="B64" t="s">
        <v>527</v>
      </c>
    </row>
    <row r="65" spans="1:15" x14ac:dyDescent="0.2">
      <c r="A65">
        <v>1</v>
      </c>
      <c r="B65" t="s">
        <v>528</v>
      </c>
      <c r="C65" t="s">
        <v>529</v>
      </c>
      <c r="D65" t="s">
        <v>530</v>
      </c>
      <c r="E65" t="s">
        <v>531</v>
      </c>
    </row>
    <row r="66" spans="1:15" x14ac:dyDescent="0.2">
      <c r="A66">
        <v>1</v>
      </c>
      <c r="B66" t="s">
        <v>385</v>
      </c>
      <c r="C66" t="s">
        <v>386</v>
      </c>
      <c r="D66" t="s">
        <v>393</v>
      </c>
      <c r="E66" t="s">
        <v>394</v>
      </c>
      <c r="N66">
        <f>AVERAGE(N29:N62)</f>
        <v>0.40510934880721061</v>
      </c>
      <c r="O66">
        <f>AVERAGE(O29:O62)</f>
        <v>-4.0775390474992575E-2</v>
      </c>
    </row>
    <row r="67" spans="1:15" x14ac:dyDescent="0.2">
      <c r="A67">
        <v>1</v>
      </c>
      <c r="B67" t="s">
        <v>385</v>
      </c>
      <c r="C67" t="s">
        <v>386</v>
      </c>
      <c r="D67" t="s">
        <v>532</v>
      </c>
      <c r="E67" t="s">
        <v>533</v>
      </c>
      <c r="N67">
        <f>STDEV(N29:N62)</f>
        <v>0.46207230641474401</v>
      </c>
      <c r="O67">
        <f>STDEV(O29:O62)</f>
        <v>0.30134011576136882</v>
      </c>
    </row>
    <row r="68" spans="1:15" x14ac:dyDescent="0.2">
      <c r="A68">
        <v>1</v>
      </c>
      <c r="B68" t="s">
        <v>385</v>
      </c>
      <c r="C68" t="s">
        <v>386</v>
      </c>
      <c r="D68" t="s">
        <v>534</v>
      </c>
      <c r="E68" t="s">
        <v>394</v>
      </c>
    </row>
    <row r="69" spans="1:15" x14ac:dyDescent="0.2">
      <c r="A69">
        <v>1</v>
      </c>
      <c r="B69" t="s">
        <v>385</v>
      </c>
      <c r="C69" t="s">
        <v>386</v>
      </c>
      <c r="D69" t="s">
        <v>535</v>
      </c>
      <c r="E69" t="s">
        <v>533</v>
      </c>
    </row>
    <row r="70" spans="1:15" x14ac:dyDescent="0.2">
      <c r="A70">
        <v>1</v>
      </c>
      <c r="B70" t="s">
        <v>385</v>
      </c>
      <c r="C70" t="s">
        <v>386</v>
      </c>
      <c r="D70" t="s">
        <v>534</v>
      </c>
      <c r="E70" t="s">
        <v>536</v>
      </c>
    </row>
    <row r="71" spans="1:15" x14ac:dyDescent="0.2">
      <c r="A71">
        <v>1</v>
      </c>
      <c r="B71" t="s">
        <v>385</v>
      </c>
      <c r="C71" t="s">
        <v>386</v>
      </c>
      <c r="D71" t="s">
        <v>535</v>
      </c>
      <c r="E71" t="s">
        <v>537</v>
      </c>
    </row>
    <row r="72" spans="1:15" x14ac:dyDescent="0.2">
      <c r="A72">
        <v>1</v>
      </c>
    </row>
    <row r="73" spans="1:15" x14ac:dyDescent="0.2">
      <c r="A73">
        <v>1</v>
      </c>
    </row>
    <row r="74" spans="1:15" x14ac:dyDescent="0.2">
      <c r="A74">
        <v>1</v>
      </c>
    </row>
    <row r="75" spans="1:15" x14ac:dyDescent="0.2">
      <c r="A75">
        <v>1</v>
      </c>
    </row>
    <row r="76" spans="1:15" x14ac:dyDescent="0.2">
      <c r="A76">
        <v>1</v>
      </c>
    </row>
    <row r="77" spans="1:15" x14ac:dyDescent="0.2">
      <c r="A77">
        <v>1</v>
      </c>
    </row>
    <row r="78" spans="1:15" x14ac:dyDescent="0.2">
      <c r="A78">
        <v>1</v>
      </c>
    </row>
    <row r="79" spans="1:15" x14ac:dyDescent="0.2">
      <c r="A79">
        <v>1</v>
      </c>
      <c r="B79" t="s">
        <v>538</v>
      </c>
    </row>
    <row r="80" spans="1:15" x14ac:dyDescent="0.2">
      <c r="A80">
        <v>1</v>
      </c>
      <c r="B80" t="s">
        <v>539</v>
      </c>
      <c r="C80" t="s">
        <v>443</v>
      </c>
    </row>
    <row r="81" spans="1:4" x14ac:dyDescent="0.2">
      <c r="A81">
        <v>1</v>
      </c>
      <c r="B81" t="s">
        <v>540</v>
      </c>
      <c r="C81" t="s">
        <v>445</v>
      </c>
    </row>
    <row r="82" spans="1:4" x14ac:dyDescent="0.2">
      <c r="A82">
        <v>1</v>
      </c>
    </row>
    <row r="83" spans="1:4" x14ac:dyDescent="0.2">
      <c r="A83">
        <v>1</v>
      </c>
    </row>
    <row r="84" spans="1:4" x14ac:dyDescent="0.2">
      <c r="A84">
        <v>1</v>
      </c>
      <c r="B84" t="s">
        <v>502</v>
      </c>
    </row>
    <row r="85" spans="1:4" x14ac:dyDescent="0.2">
      <c r="A85">
        <v>1</v>
      </c>
      <c r="B85" t="s">
        <v>502</v>
      </c>
    </row>
    <row r="86" spans="1:4" x14ac:dyDescent="0.2">
      <c r="A86">
        <v>1</v>
      </c>
    </row>
    <row r="87" spans="1:4" x14ac:dyDescent="0.2">
      <c r="A87">
        <v>1</v>
      </c>
    </row>
    <row r="88" spans="1:4" x14ac:dyDescent="0.2">
      <c r="A88">
        <v>1</v>
      </c>
      <c r="B88" t="s">
        <v>541</v>
      </c>
    </row>
    <row r="89" spans="1:4" x14ac:dyDescent="0.2">
      <c r="A89">
        <v>1</v>
      </c>
    </row>
    <row r="90" spans="1:4" x14ac:dyDescent="0.2">
      <c r="A90">
        <v>1</v>
      </c>
      <c r="B90" t="s">
        <v>508</v>
      </c>
      <c r="C90" t="s">
        <v>275</v>
      </c>
    </row>
    <row r="91" spans="1:4" x14ac:dyDescent="0.2">
      <c r="A91">
        <v>1</v>
      </c>
    </row>
    <row r="92" spans="1:4" x14ac:dyDescent="0.2">
      <c r="A92">
        <v>1</v>
      </c>
      <c r="B92" t="s">
        <v>542</v>
      </c>
    </row>
    <row r="93" spans="1:4" x14ac:dyDescent="0.2">
      <c r="A93">
        <v>1</v>
      </c>
      <c r="C93" t="s">
        <v>543</v>
      </c>
      <c r="D93" t="s">
        <v>544</v>
      </c>
    </row>
    <row r="94" spans="1:4" x14ac:dyDescent="0.2">
      <c r="A94">
        <v>1</v>
      </c>
      <c r="B94" t="s">
        <v>545</v>
      </c>
      <c r="C94">
        <v>100</v>
      </c>
      <c r="D94">
        <v>1360</v>
      </c>
    </row>
    <row r="95" spans="1:4" x14ac:dyDescent="0.2">
      <c r="A95">
        <v>1</v>
      </c>
      <c r="B95" t="s">
        <v>546</v>
      </c>
      <c r="C95">
        <v>100</v>
      </c>
      <c r="D95">
        <v>1242</v>
      </c>
    </row>
    <row r="96" spans="1:4" x14ac:dyDescent="0.2">
      <c r="A96">
        <v>1</v>
      </c>
      <c r="B96" t="s">
        <v>547</v>
      </c>
      <c r="C96">
        <v>100</v>
      </c>
      <c r="D96">
        <v>1062</v>
      </c>
    </row>
    <row r="97" spans="1:11" x14ac:dyDescent="0.2">
      <c r="A97">
        <v>1</v>
      </c>
      <c r="B97" t="s">
        <v>548</v>
      </c>
      <c r="C97">
        <v>92</v>
      </c>
      <c r="D97">
        <v>1079</v>
      </c>
    </row>
    <row r="98" spans="1:11" x14ac:dyDescent="0.2">
      <c r="A98">
        <v>1</v>
      </c>
      <c r="B98" t="s">
        <v>549</v>
      </c>
      <c r="C98">
        <v>96</v>
      </c>
      <c r="D98">
        <v>1008</v>
      </c>
    </row>
    <row r="99" spans="1:11" x14ac:dyDescent="0.2">
      <c r="A99">
        <v>1</v>
      </c>
      <c r="B99" t="s">
        <v>550</v>
      </c>
      <c r="C99">
        <v>92</v>
      </c>
      <c r="D99">
        <v>1055</v>
      </c>
    </row>
    <row r="100" spans="1:11" x14ac:dyDescent="0.2">
      <c r="A100">
        <v>1</v>
      </c>
      <c r="B100" t="s">
        <v>551</v>
      </c>
      <c r="C100">
        <v>96</v>
      </c>
      <c r="D100">
        <v>867</v>
      </c>
    </row>
    <row r="101" spans="1:11" x14ac:dyDescent="0.2">
      <c r="A101">
        <v>1</v>
      </c>
      <c r="B101" t="s">
        <v>552</v>
      </c>
      <c r="C101">
        <v>100</v>
      </c>
      <c r="D101">
        <v>930</v>
      </c>
    </row>
    <row r="102" spans="1:11" x14ac:dyDescent="0.2">
      <c r="A102">
        <v>1</v>
      </c>
    </row>
    <row r="103" spans="1:11" x14ac:dyDescent="0.2">
      <c r="A103">
        <v>1</v>
      </c>
    </row>
    <row r="104" spans="1:11" x14ac:dyDescent="0.2">
      <c r="A104">
        <v>1</v>
      </c>
      <c r="B104" t="s">
        <v>553</v>
      </c>
    </row>
    <row r="105" spans="1:11" x14ac:dyDescent="0.2">
      <c r="A105">
        <v>1</v>
      </c>
      <c r="E105" t="s">
        <v>554</v>
      </c>
      <c r="F105" t="s">
        <v>555</v>
      </c>
      <c r="G105" t="s">
        <v>556</v>
      </c>
      <c r="H105" t="s">
        <v>557</v>
      </c>
      <c r="I105" t="s">
        <v>558</v>
      </c>
    </row>
    <row r="106" spans="1:11" x14ac:dyDescent="0.2">
      <c r="A106">
        <v>1</v>
      </c>
      <c r="B106" t="s">
        <v>559</v>
      </c>
      <c r="C106" t="s">
        <v>385</v>
      </c>
      <c r="D106" t="s">
        <v>393</v>
      </c>
      <c r="E106">
        <v>-0.72792430732692603</v>
      </c>
      <c r="F106">
        <v>0.74944892839399302</v>
      </c>
      <c r="G106">
        <v>0.51531772968262901</v>
      </c>
      <c r="H106">
        <v>0.67525736763050803</v>
      </c>
      <c r="I106">
        <v>0.64667467523570998</v>
      </c>
      <c r="K106">
        <f>AVERAGE(F106:I106)</f>
        <v>0.64667467523570998</v>
      </c>
    </row>
    <row r="107" spans="1:11" x14ac:dyDescent="0.2">
      <c r="A107">
        <v>1</v>
      </c>
      <c r="B107" t="s">
        <v>560</v>
      </c>
      <c r="C107" t="s">
        <v>385</v>
      </c>
      <c r="D107" t="s">
        <v>394</v>
      </c>
      <c r="E107" s="20">
        <v>-5.72883792833246E-2</v>
      </c>
      <c r="F107">
        <v>1.10693737352177</v>
      </c>
      <c r="G107">
        <v>0.275626005818565</v>
      </c>
      <c r="H107">
        <v>-4.6376250760002999E-2</v>
      </c>
      <c r="I107">
        <v>0.44539570952677698</v>
      </c>
      <c r="K107">
        <f>AVERAGE(F107:I107)</f>
        <v>0.44539570952677721</v>
      </c>
    </row>
    <row r="108" spans="1:11" x14ac:dyDescent="0.2">
      <c r="A108">
        <v>1</v>
      </c>
      <c r="B108" t="s">
        <v>561</v>
      </c>
      <c r="C108" t="s">
        <v>386</v>
      </c>
      <c r="D108" t="s">
        <v>393</v>
      </c>
      <c r="E108">
        <v>0.345688423751422</v>
      </c>
      <c r="F108">
        <v>0.175633878444658</v>
      </c>
      <c r="G108">
        <v>-0.30126717236598999</v>
      </c>
      <c r="H108" s="20">
        <v>-3.3664247979161802E-2</v>
      </c>
      <c r="I108" s="20">
        <v>-5.3099180633498201E-2</v>
      </c>
      <c r="K108">
        <f>AVERAGE(F108:I108)</f>
        <v>-5.3099180633497993E-2</v>
      </c>
    </row>
    <row r="109" spans="1:11" x14ac:dyDescent="0.2">
      <c r="A109">
        <v>1</v>
      </c>
      <c r="B109" t="s">
        <v>562</v>
      </c>
      <c r="C109" t="s">
        <v>386</v>
      </c>
      <c r="D109" t="s">
        <v>394</v>
      </c>
      <c r="E109">
        <v>-0.87822420881591101</v>
      </c>
      <c r="F109">
        <v>0.56740098706615105</v>
      </c>
      <c r="G109" s="20">
        <v>-3.6806179999320898E-2</v>
      </c>
      <c r="H109">
        <v>-0.202658278938422</v>
      </c>
      <c r="I109">
        <v>0.10931217604280299</v>
      </c>
      <c r="K109">
        <f>AVERAGE(F109:I109)</f>
        <v>0.10931217604280277</v>
      </c>
    </row>
    <row r="110" spans="1:11" x14ac:dyDescent="0.2">
      <c r="A110">
        <v>1</v>
      </c>
    </row>
    <row r="111" spans="1:11" x14ac:dyDescent="0.2">
      <c r="A111">
        <v>1</v>
      </c>
      <c r="B111" t="s">
        <v>563</v>
      </c>
    </row>
    <row r="112" spans="1:11" x14ac:dyDescent="0.2">
      <c r="A112">
        <v>1</v>
      </c>
      <c r="E112" t="s">
        <v>554</v>
      </c>
      <c r="F112" t="s">
        <v>555</v>
      </c>
      <c r="G112" t="s">
        <v>556</v>
      </c>
      <c r="H112" t="s">
        <v>557</v>
      </c>
      <c r="I112" t="s">
        <v>558</v>
      </c>
    </row>
    <row r="113" spans="1:9" x14ac:dyDescent="0.2">
      <c r="A113">
        <v>1</v>
      </c>
      <c r="B113" t="s">
        <v>559</v>
      </c>
      <c r="C113" t="s">
        <v>385</v>
      </c>
      <c r="D113" t="s">
        <v>393</v>
      </c>
      <c r="E113">
        <v>-0.94661937530123696</v>
      </c>
      <c r="F113">
        <v>0.88634330257364902</v>
      </c>
      <c r="G113">
        <v>1.4051420212841499</v>
      </c>
      <c r="H113">
        <v>0.38440048311323499</v>
      </c>
      <c r="I113">
        <v>0.89196193565701298</v>
      </c>
    </row>
    <row r="114" spans="1:9" x14ac:dyDescent="0.2">
      <c r="A114">
        <v>1</v>
      </c>
      <c r="B114" t="s">
        <v>560</v>
      </c>
      <c r="C114" t="s">
        <v>385</v>
      </c>
      <c r="D114" t="s">
        <v>394</v>
      </c>
      <c r="E114">
        <v>-0.52230716741741201</v>
      </c>
      <c r="F114">
        <v>1.6008891699112</v>
      </c>
      <c r="G114">
        <v>0.78410639819127903</v>
      </c>
      <c r="H114">
        <v>-1.6038901339062299</v>
      </c>
      <c r="I114">
        <v>0.26036847806541602</v>
      </c>
    </row>
    <row r="115" spans="1:9" x14ac:dyDescent="0.2">
      <c r="A115">
        <v>1</v>
      </c>
      <c r="B115" t="s">
        <v>561</v>
      </c>
      <c r="C115" t="s">
        <v>386</v>
      </c>
      <c r="D115" t="s">
        <v>393</v>
      </c>
      <c r="E115">
        <v>1.0241713302408799</v>
      </c>
      <c r="F115">
        <v>0.65584315178007802</v>
      </c>
      <c r="G115">
        <v>-0.232952299756368</v>
      </c>
      <c r="H115">
        <v>-0.56835704603483495</v>
      </c>
      <c r="I115">
        <v>0.244875747367302</v>
      </c>
    </row>
    <row r="116" spans="1:9" x14ac:dyDescent="0.2">
      <c r="A116">
        <v>1</v>
      </c>
      <c r="B116" t="s">
        <v>562</v>
      </c>
      <c r="C116" t="s">
        <v>386</v>
      </c>
      <c r="D116" t="s">
        <v>394</v>
      </c>
      <c r="E116">
        <v>-1.5698388466101401</v>
      </c>
      <c r="F116">
        <v>0.48740031221031199</v>
      </c>
      <c r="G116">
        <v>0.24722692989159301</v>
      </c>
      <c r="H116">
        <v>0</v>
      </c>
      <c r="I116" s="20">
        <v>-4.8488731337041499E-2</v>
      </c>
    </row>
    <row r="117" spans="1:9" x14ac:dyDescent="0.2">
      <c r="A117">
        <v>1</v>
      </c>
    </row>
    <row r="118" spans="1:9" x14ac:dyDescent="0.2">
      <c r="A118">
        <v>1</v>
      </c>
      <c r="B118" t="s">
        <v>564</v>
      </c>
    </row>
    <row r="119" spans="1:9" x14ac:dyDescent="0.2">
      <c r="A119">
        <v>1</v>
      </c>
      <c r="E119" t="s">
        <v>554</v>
      </c>
      <c r="F119" t="s">
        <v>555</v>
      </c>
      <c r="G119" t="s">
        <v>556</v>
      </c>
      <c r="H119" t="s">
        <v>557</v>
      </c>
      <c r="I119" t="s">
        <v>558</v>
      </c>
    </row>
    <row r="120" spans="1:9" x14ac:dyDescent="0.2">
      <c r="A120">
        <v>1</v>
      </c>
      <c r="B120" t="s">
        <v>559</v>
      </c>
      <c r="C120" t="s">
        <v>385</v>
      </c>
      <c r="D120" t="s">
        <v>393</v>
      </c>
      <c r="E120">
        <v>-0.46130840130948603</v>
      </c>
      <c r="F120">
        <v>0.77799460075149596</v>
      </c>
      <c r="G120">
        <v>0.61563138770092896</v>
      </c>
      <c r="H120">
        <v>1.3544166483006601</v>
      </c>
      <c r="I120">
        <v>0.91601421225102897</v>
      </c>
    </row>
    <row r="121" spans="1:9" x14ac:dyDescent="0.2">
      <c r="A121">
        <v>1</v>
      </c>
      <c r="B121" t="s">
        <v>560</v>
      </c>
      <c r="C121" t="s">
        <v>385</v>
      </c>
      <c r="D121" t="s">
        <v>394</v>
      </c>
      <c r="E121">
        <v>1.01571046780495</v>
      </c>
      <c r="F121">
        <v>1.1255176678874299</v>
      </c>
      <c r="G121">
        <v>-0.52992156188172201</v>
      </c>
      <c r="H121">
        <v>1.37147283419919</v>
      </c>
      <c r="I121">
        <v>0.65568964673496399</v>
      </c>
    </row>
    <row r="122" spans="1:9" x14ac:dyDescent="0.2">
      <c r="A122">
        <v>1</v>
      </c>
      <c r="B122" t="s">
        <v>561</v>
      </c>
      <c r="C122" t="s">
        <v>386</v>
      </c>
      <c r="D122" t="s">
        <v>393</v>
      </c>
      <c r="E122">
        <v>-0.28680956128403901</v>
      </c>
      <c r="F122">
        <v>0.94125936888467299</v>
      </c>
      <c r="G122" s="20">
        <v>2.3323155006508299E-2</v>
      </c>
      <c r="H122">
        <v>0.22070343500682399</v>
      </c>
      <c r="I122">
        <v>-0.894164679586542</v>
      </c>
    </row>
    <row r="123" spans="1:9" x14ac:dyDescent="0.2">
      <c r="A123">
        <v>1</v>
      </c>
      <c r="B123" t="s">
        <v>562</v>
      </c>
      <c r="C123" t="s">
        <v>386</v>
      </c>
      <c r="D123" t="s">
        <v>394</v>
      </c>
      <c r="E123">
        <v>0.42685132939914799</v>
      </c>
      <c r="F123">
        <v>-1.00211954503975</v>
      </c>
      <c r="G123">
        <v>-1.6231504276881099</v>
      </c>
      <c r="H123" s="20">
        <v>-5.7224066031760799E-2</v>
      </c>
      <c r="I123">
        <v>0.39509531963266797</v>
      </c>
    </row>
    <row r="124" spans="1:9" x14ac:dyDescent="0.2">
      <c r="A124">
        <v>1</v>
      </c>
    </row>
    <row r="125" spans="1:9" x14ac:dyDescent="0.2">
      <c r="A125">
        <v>1</v>
      </c>
      <c r="B125" t="s">
        <v>502</v>
      </c>
    </row>
    <row r="126" spans="1:9" x14ac:dyDescent="0.2">
      <c r="A126">
        <v>1</v>
      </c>
      <c r="B126" t="s">
        <v>502</v>
      </c>
    </row>
    <row r="127" spans="1:9" x14ac:dyDescent="0.2">
      <c r="A127">
        <v>1</v>
      </c>
      <c r="B127" t="s">
        <v>502</v>
      </c>
    </row>
    <row r="128" spans="1:9" x14ac:dyDescent="0.2">
      <c r="A128">
        <v>1</v>
      </c>
      <c r="B128" t="s">
        <v>502</v>
      </c>
    </row>
    <row r="129" spans="1:3" x14ac:dyDescent="0.2">
      <c r="A129">
        <v>1</v>
      </c>
      <c r="B129" t="s">
        <v>502</v>
      </c>
    </row>
    <row r="130" spans="1:3" x14ac:dyDescent="0.2">
      <c r="A130">
        <v>1</v>
      </c>
    </row>
    <row r="131" spans="1:3" x14ac:dyDescent="0.2">
      <c r="A131">
        <v>1</v>
      </c>
      <c r="B131" t="s">
        <v>503</v>
      </c>
    </row>
    <row r="132" spans="1:3" x14ac:dyDescent="0.2">
      <c r="A132">
        <v>1</v>
      </c>
      <c r="B132" t="s">
        <v>504</v>
      </c>
    </row>
    <row r="133" spans="1:3" x14ac:dyDescent="0.2">
      <c r="A133">
        <v>1</v>
      </c>
      <c r="B133" t="s">
        <v>505</v>
      </c>
    </row>
    <row r="134" spans="1:3" x14ac:dyDescent="0.2">
      <c r="A134">
        <v>1</v>
      </c>
      <c r="B134" t="s">
        <v>506</v>
      </c>
    </row>
    <row r="135" spans="1:3" x14ac:dyDescent="0.2">
      <c r="A135">
        <v>1</v>
      </c>
    </row>
    <row r="136" spans="1:3" x14ac:dyDescent="0.2">
      <c r="A136">
        <v>1</v>
      </c>
    </row>
    <row r="137" spans="1:3" x14ac:dyDescent="0.2">
      <c r="A137">
        <v>1</v>
      </c>
      <c r="B137" t="s">
        <v>502</v>
      </c>
    </row>
    <row r="138" spans="1:3" x14ac:dyDescent="0.2">
      <c r="A138">
        <v>1</v>
      </c>
      <c r="B138" t="s">
        <v>502</v>
      </c>
    </row>
    <row r="139" spans="1:3" x14ac:dyDescent="0.2">
      <c r="A139">
        <v>1</v>
      </c>
      <c r="B139" t="s">
        <v>502</v>
      </c>
    </row>
    <row r="140" spans="1:3" x14ac:dyDescent="0.2">
      <c r="A140">
        <v>1</v>
      </c>
    </row>
    <row r="141" spans="1:3" x14ac:dyDescent="0.2">
      <c r="A141">
        <v>1</v>
      </c>
      <c r="B141" t="s">
        <v>507</v>
      </c>
    </row>
    <row r="142" spans="1:3" x14ac:dyDescent="0.2">
      <c r="A142">
        <v>1</v>
      </c>
    </row>
    <row r="143" spans="1:3" x14ac:dyDescent="0.2">
      <c r="A143">
        <v>1</v>
      </c>
      <c r="B143" t="s">
        <v>508</v>
      </c>
      <c r="C143" t="s">
        <v>285</v>
      </c>
    </row>
    <row r="144" spans="1:3" x14ac:dyDescent="0.2">
      <c r="A144">
        <v>1</v>
      </c>
    </row>
    <row r="145" spans="1:3" x14ac:dyDescent="0.2">
      <c r="A145">
        <v>1</v>
      </c>
      <c r="B145" t="s">
        <v>509</v>
      </c>
    </row>
    <row r="146" spans="1:3" x14ac:dyDescent="0.2">
      <c r="A146">
        <v>1</v>
      </c>
      <c r="B146" t="s">
        <v>510</v>
      </c>
    </row>
    <row r="147" spans="1:3" x14ac:dyDescent="0.2">
      <c r="A147">
        <v>1</v>
      </c>
      <c r="B147" t="s">
        <v>511</v>
      </c>
    </row>
    <row r="148" spans="1:3" x14ac:dyDescent="0.2">
      <c r="A148">
        <v>1</v>
      </c>
      <c r="B148" t="s">
        <v>512</v>
      </c>
    </row>
    <row r="149" spans="1:3" x14ac:dyDescent="0.2">
      <c r="A149">
        <v>1</v>
      </c>
      <c r="B149" t="s">
        <v>513</v>
      </c>
      <c r="C149">
        <v>6</v>
      </c>
    </row>
    <row r="150" spans="1:3" x14ac:dyDescent="0.2">
      <c r="A150">
        <v>1</v>
      </c>
      <c r="B150" t="s">
        <v>514</v>
      </c>
      <c r="C150">
        <v>80</v>
      </c>
    </row>
    <row r="151" spans="1:3" x14ac:dyDescent="0.2">
      <c r="A151">
        <v>1</v>
      </c>
      <c r="B151" t="s">
        <v>515</v>
      </c>
      <c r="C151">
        <v>2000</v>
      </c>
    </row>
    <row r="152" spans="1:3" x14ac:dyDescent="0.2">
      <c r="A152">
        <v>1</v>
      </c>
      <c r="B152" t="s">
        <v>516</v>
      </c>
      <c r="C152">
        <v>4</v>
      </c>
    </row>
    <row r="153" spans="1:3" x14ac:dyDescent="0.2">
      <c r="A153">
        <v>1</v>
      </c>
      <c r="B153" t="s">
        <v>517</v>
      </c>
    </row>
    <row r="154" spans="1:3" x14ac:dyDescent="0.2">
      <c r="A154">
        <v>1</v>
      </c>
      <c r="B154" t="s">
        <v>518</v>
      </c>
    </row>
    <row r="155" spans="1:3" x14ac:dyDescent="0.2">
      <c r="A155">
        <v>1</v>
      </c>
      <c r="B155" t="s">
        <v>519</v>
      </c>
      <c r="C155">
        <v>1</v>
      </c>
    </row>
    <row r="156" spans="1:3" x14ac:dyDescent="0.2">
      <c r="A156">
        <v>1</v>
      </c>
      <c r="B156" t="s">
        <v>520</v>
      </c>
      <c r="C156" t="s">
        <v>521</v>
      </c>
    </row>
    <row r="157" spans="1:3" x14ac:dyDescent="0.2">
      <c r="A157">
        <v>1</v>
      </c>
      <c r="B157" t="s">
        <v>522</v>
      </c>
      <c r="C157" t="s">
        <v>523</v>
      </c>
    </row>
    <row r="158" spans="1:3" x14ac:dyDescent="0.2">
      <c r="A158">
        <v>1</v>
      </c>
      <c r="B158" t="s">
        <v>524</v>
      </c>
      <c r="C158" t="s">
        <v>525</v>
      </c>
    </row>
    <row r="159" spans="1:3" x14ac:dyDescent="0.2">
      <c r="A159">
        <v>1</v>
      </c>
      <c r="B159" t="s">
        <v>526</v>
      </c>
      <c r="C159">
        <v>2000</v>
      </c>
    </row>
    <row r="160" spans="1:3" x14ac:dyDescent="0.2">
      <c r="A160">
        <v>1</v>
      </c>
    </row>
    <row r="161" spans="1:5" x14ac:dyDescent="0.2">
      <c r="A161">
        <v>1</v>
      </c>
      <c r="B161" t="s">
        <v>527</v>
      </c>
    </row>
    <row r="162" spans="1:5" x14ac:dyDescent="0.2">
      <c r="A162">
        <v>1</v>
      </c>
      <c r="B162" t="s">
        <v>528</v>
      </c>
      <c r="C162" t="s">
        <v>529</v>
      </c>
      <c r="D162" t="s">
        <v>530</v>
      </c>
      <c r="E162" t="s">
        <v>531</v>
      </c>
    </row>
    <row r="163" spans="1:5" x14ac:dyDescent="0.2">
      <c r="A163">
        <v>1</v>
      </c>
      <c r="B163" t="s">
        <v>385</v>
      </c>
      <c r="C163" t="s">
        <v>386</v>
      </c>
      <c r="D163" t="s">
        <v>393</v>
      </c>
      <c r="E163" t="s">
        <v>394</v>
      </c>
    </row>
    <row r="164" spans="1:5" x14ac:dyDescent="0.2">
      <c r="A164">
        <v>1</v>
      </c>
      <c r="B164" t="s">
        <v>385</v>
      </c>
      <c r="C164" t="s">
        <v>386</v>
      </c>
      <c r="D164" t="s">
        <v>532</v>
      </c>
      <c r="E164" t="s">
        <v>533</v>
      </c>
    </row>
    <row r="165" spans="1:5" x14ac:dyDescent="0.2">
      <c r="A165">
        <v>1</v>
      </c>
      <c r="B165" t="s">
        <v>385</v>
      </c>
      <c r="C165" t="s">
        <v>386</v>
      </c>
      <c r="D165" t="s">
        <v>534</v>
      </c>
      <c r="E165" t="s">
        <v>394</v>
      </c>
    </row>
    <row r="166" spans="1:5" x14ac:dyDescent="0.2">
      <c r="A166">
        <v>1</v>
      </c>
      <c r="B166" t="s">
        <v>385</v>
      </c>
      <c r="C166" t="s">
        <v>386</v>
      </c>
      <c r="D166" t="s">
        <v>535</v>
      </c>
      <c r="E166" t="s">
        <v>533</v>
      </c>
    </row>
    <row r="167" spans="1:5" x14ac:dyDescent="0.2">
      <c r="A167">
        <v>1</v>
      </c>
      <c r="B167" t="s">
        <v>385</v>
      </c>
      <c r="C167" t="s">
        <v>386</v>
      </c>
      <c r="D167" t="s">
        <v>534</v>
      </c>
      <c r="E167" t="s">
        <v>536</v>
      </c>
    </row>
    <row r="168" spans="1:5" x14ac:dyDescent="0.2">
      <c r="A168">
        <v>1</v>
      </c>
      <c r="B168" t="s">
        <v>385</v>
      </c>
      <c r="C168" t="s">
        <v>386</v>
      </c>
      <c r="D168" t="s">
        <v>535</v>
      </c>
      <c r="E168" t="s">
        <v>537</v>
      </c>
    </row>
    <row r="169" spans="1:5" x14ac:dyDescent="0.2">
      <c r="A169">
        <v>1</v>
      </c>
    </row>
    <row r="170" spans="1:5" x14ac:dyDescent="0.2">
      <c r="A170">
        <v>1</v>
      </c>
    </row>
    <row r="171" spans="1:5" x14ac:dyDescent="0.2">
      <c r="A171">
        <v>1</v>
      </c>
    </row>
    <row r="172" spans="1:5" x14ac:dyDescent="0.2">
      <c r="A172">
        <v>1</v>
      </c>
    </row>
    <row r="173" spans="1:5" x14ac:dyDescent="0.2">
      <c r="A173">
        <v>1</v>
      </c>
    </row>
    <row r="174" spans="1:5" x14ac:dyDescent="0.2">
      <c r="A174">
        <v>1</v>
      </c>
    </row>
    <row r="175" spans="1:5" x14ac:dyDescent="0.2">
      <c r="A175">
        <v>1</v>
      </c>
    </row>
    <row r="176" spans="1:5" x14ac:dyDescent="0.2">
      <c r="A176">
        <v>1</v>
      </c>
      <c r="B176" t="s">
        <v>538</v>
      </c>
    </row>
    <row r="177" spans="1:4" x14ac:dyDescent="0.2">
      <c r="A177">
        <v>1</v>
      </c>
      <c r="B177" t="s">
        <v>539</v>
      </c>
      <c r="C177" t="s">
        <v>443</v>
      </c>
    </row>
    <row r="178" spans="1:4" x14ac:dyDescent="0.2">
      <c r="A178">
        <v>1</v>
      </c>
      <c r="B178" t="s">
        <v>540</v>
      </c>
      <c r="C178" t="s">
        <v>445</v>
      </c>
    </row>
    <row r="179" spans="1:4" x14ac:dyDescent="0.2">
      <c r="A179">
        <v>1</v>
      </c>
    </row>
    <row r="180" spans="1:4" x14ac:dyDescent="0.2">
      <c r="A180">
        <v>1</v>
      </c>
    </row>
    <row r="181" spans="1:4" x14ac:dyDescent="0.2">
      <c r="A181">
        <v>1</v>
      </c>
      <c r="B181" t="s">
        <v>502</v>
      </c>
    </row>
    <row r="182" spans="1:4" x14ac:dyDescent="0.2">
      <c r="A182">
        <v>1</v>
      </c>
      <c r="B182" t="s">
        <v>502</v>
      </c>
    </row>
    <row r="183" spans="1:4" x14ac:dyDescent="0.2">
      <c r="A183">
        <v>1</v>
      </c>
    </row>
    <row r="184" spans="1:4" x14ac:dyDescent="0.2">
      <c r="A184">
        <v>1</v>
      </c>
    </row>
    <row r="185" spans="1:4" x14ac:dyDescent="0.2">
      <c r="A185">
        <v>1</v>
      </c>
      <c r="B185" t="s">
        <v>541</v>
      </c>
    </row>
    <row r="186" spans="1:4" x14ac:dyDescent="0.2">
      <c r="A186">
        <v>1</v>
      </c>
    </row>
    <row r="187" spans="1:4" x14ac:dyDescent="0.2">
      <c r="A187">
        <v>1</v>
      </c>
      <c r="B187" t="s">
        <v>508</v>
      </c>
      <c r="C187" t="s">
        <v>285</v>
      </c>
    </row>
    <row r="188" spans="1:4" x14ac:dyDescent="0.2">
      <c r="A188">
        <v>1</v>
      </c>
    </row>
    <row r="189" spans="1:4" x14ac:dyDescent="0.2">
      <c r="A189">
        <v>1</v>
      </c>
      <c r="B189" t="s">
        <v>542</v>
      </c>
    </row>
    <row r="190" spans="1:4" x14ac:dyDescent="0.2">
      <c r="A190">
        <v>1</v>
      </c>
      <c r="C190" t="s">
        <v>543</v>
      </c>
      <c r="D190" t="s">
        <v>544</v>
      </c>
    </row>
    <row r="191" spans="1:4" x14ac:dyDescent="0.2">
      <c r="A191">
        <v>1</v>
      </c>
      <c r="B191" t="s">
        <v>545</v>
      </c>
      <c r="C191">
        <v>100</v>
      </c>
      <c r="D191">
        <v>1289</v>
      </c>
    </row>
    <row r="192" spans="1:4" x14ac:dyDescent="0.2">
      <c r="A192">
        <v>1</v>
      </c>
      <c r="B192" t="s">
        <v>546</v>
      </c>
      <c r="C192">
        <v>100</v>
      </c>
      <c r="D192">
        <v>1204</v>
      </c>
    </row>
    <row r="193" spans="1:11" x14ac:dyDescent="0.2">
      <c r="A193">
        <v>1</v>
      </c>
      <c r="B193" t="s">
        <v>547</v>
      </c>
      <c r="C193">
        <v>96</v>
      </c>
      <c r="D193">
        <v>1172</v>
      </c>
    </row>
    <row r="194" spans="1:11" x14ac:dyDescent="0.2">
      <c r="A194">
        <v>1</v>
      </c>
      <c r="B194" t="s">
        <v>548</v>
      </c>
      <c r="C194">
        <v>88</v>
      </c>
      <c r="D194">
        <v>1172</v>
      </c>
    </row>
    <row r="195" spans="1:11" x14ac:dyDescent="0.2">
      <c r="A195">
        <v>1</v>
      </c>
      <c r="B195" t="s">
        <v>549</v>
      </c>
      <c r="C195">
        <v>96</v>
      </c>
      <c r="D195">
        <v>1110</v>
      </c>
    </row>
    <row r="196" spans="1:11" x14ac:dyDescent="0.2">
      <c r="A196">
        <v>1</v>
      </c>
      <c r="B196" t="s">
        <v>550</v>
      </c>
      <c r="C196">
        <v>88</v>
      </c>
      <c r="D196">
        <v>1086</v>
      </c>
    </row>
    <row r="197" spans="1:11" x14ac:dyDescent="0.2">
      <c r="A197">
        <v>1</v>
      </c>
      <c r="B197" t="s">
        <v>551</v>
      </c>
      <c r="C197">
        <v>79</v>
      </c>
      <c r="D197">
        <v>1085</v>
      </c>
    </row>
    <row r="198" spans="1:11" x14ac:dyDescent="0.2">
      <c r="A198">
        <v>1</v>
      </c>
      <c r="B198" t="s">
        <v>552</v>
      </c>
      <c r="C198">
        <v>92</v>
      </c>
      <c r="D198">
        <v>1000</v>
      </c>
    </row>
    <row r="199" spans="1:11" x14ac:dyDescent="0.2">
      <c r="A199">
        <v>1</v>
      </c>
    </row>
    <row r="200" spans="1:11" x14ac:dyDescent="0.2">
      <c r="A200">
        <v>1</v>
      </c>
    </row>
    <row r="201" spans="1:11" x14ac:dyDescent="0.2">
      <c r="A201">
        <v>1</v>
      </c>
      <c r="B201" t="s">
        <v>553</v>
      </c>
    </row>
    <row r="202" spans="1:11" x14ac:dyDescent="0.2">
      <c r="A202">
        <v>1</v>
      </c>
      <c r="E202" t="s">
        <v>554</v>
      </c>
      <c r="F202" t="s">
        <v>555</v>
      </c>
      <c r="G202" t="s">
        <v>556</v>
      </c>
      <c r="H202" t="s">
        <v>557</v>
      </c>
      <c r="I202" t="s">
        <v>558</v>
      </c>
    </row>
    <row r="203" spans="1:11" x14ac:dyDescent="0.2">
      <c r="A203">
        <v>1</v>
      </c>
      <c r="B203" t="s">
        <v>559</v>
      </c>
      <c r="C203" t="s">
        <v>385</v>
      </c>
      <c r="D203" t="s">
        <v>393</v>
      </c>
      <c r="E203">
        <v>0.38933857107543801</v>
      </c>
      <c r="F203">
        <v>0.187381927272805</v>
      </c>
      <c r="G203">
        <v>0.21479433220778099</v>
      </c>
      <c r="H203">
        <v>0.53976739618184799</v>
      </c>
      <c r="I203">
        <v>0.31398121855414501</v>
      </c>
      <c r="K203">
        <f>AVERAGE(F203:I203)</f>
        <v>0.31398121855414474</v>
      </c>
    </row>
    <row r="204" spans="1:11" x14ac:dyDescent="0.2">
      <c r="A204">
        <v>1</v>
      </c>
      <c r="B204" t="s">
        <v>560</v>
      </c>
      <c r="C204" t="s">
        <v>385</v>
      </c>
      <c r="D204" t="s">
        <v>394</v>
      </c>
      <c r="E204">
        <v>0.19386586719731</v>
      </c>
      <c r="F204">
        <v>0.78067777112302295</v>
      </c>
      <c r="G204">
        <v>0.64396286630341804</v>
      </c>
      <c r="H204">
        <v>-0.109495568007727</v>
      </c>
      <c r="I204">
        <v>0.43838168980623798</v>
      </c>
      <c r="K204">
        <f>AVERAGE(F204:I204)</f>
        <v>0.43838168980623804</v>
      </c>
    </row>
    <row r="205" spans="1:11" x14ac:dyDescent="0.2">
      <c r="A205">
        <v>1</v>
      </c>
      <c r="B205" t="s">
        <v>561</v>
      </c>
      <c r="C205" t="s">
        <v>386</v>
      </c>
      <c r="D205" t="s">
        <v>393</v>
      </c>
      <c r="E205">
        <v>-0.147833873266422</v>
      </c>
      <c r="F205">
        <v>-0.70061832298065296</v>
      </c>
      <c r="G205">
        <v>-0.76007880409421402</v>
      </c>
      <c r="H205">
        <v>-0.33380454870981302</v>
      </c>
      <c r="I205">
        <v>-0.59816722526155996</v>
      </c>
      <c r="K205">
        <f>AVERAGE(F205:I205)</f>
        <v>-0.59816722526155996</v>
      </c>
    </row>
    <row r="206" spans="1:11" x14ac:dyDescent="0.2">
      <c r="A206">
        <v>1</v>
      </c>
      <c r="B206" t="s">
        <v>562</v>
      </c>
      <c r="C206" t="s">
        <v>386</v>
      </c>
      <c r="D206" t="s">
        <v>394</v>
      </c>
      <c r="E206">
        <v>0.577070122656128</v>
      </c>
      <c r="F206">
        <v>0.666090944213096</v>
      </c>
      <c r="G206">
        <v>0.82330990689745598</v>
      </c>
      <c r="H206">
        <v>-0.83346058841374504</v>
      </c>
      <c r="I206">
        <v>0.21864675423226901</v>
      </c>
      <c r="K206">
        <f>AVERAGE(F206:I206)</f>
        <v>0.21864675423226901</v>
      </c>
    </row>
    <row r="207" spans="1:11" x14ac:dyDescent="0.2">
      <c r="A207">
        <v>1</v>
      </c>
    </row>
    <row r="208" spans="1:11" x14ac:dyDescent="0.2">
      <c r="A208">
        <v>1</v>
      </c>
      <c r="B208" t="s">
        <v>563</v>
      </c>
    </row>
    <row r="209" spans="1:9" x14ac:dyDescent="0.2">
      <c r="A209">
        <v>1</v>
      </c>
      <c r="E209" t="s">
        <v>554</v>
      </c>
      <c r="F209" t="s">
        <v>555</v>
      </c>
      <c r="G209" t="s">
        <v>556</v>
      </c>
      <c r="H209" t="s">
        <v>557</v>
      </c>
      <c r="I209" t="s">
        <v>558</v>
      </c>
    </row>
    <row r="210" spans="1:9" x14ac:dyDescent="0.2">
      <c r="A210">
        <v>1</v>
      </c>
      <c r="B210" t="s">
        <v>559</v>
      </c>
      <c r="C210" t="s">
        <v>385</v>
      </c>
      <c r="D210" t="s">
        <v>393</v>
      </c>
      <c r="E210">
        <v>0.53777732606741702</v>
      </c>
      <c r="F210">
        <v>0.417248670860565</v>
      </c>
      <c r="G210">
        <v>0.50190268434770202</v>
      </c>
      <c r="H210">
        <v>1.1808974568783399</v>
      </c>
      <c r="I210">
        <v>0.70001627069553496</v>
      </c>
    </row>
    <row r="211" spans="1:9" x14ac:dyDescent="0.2">
      <c r="A211">
        <v>1</v>
      </c>
      <c r="B211" t="s">
        <v>560</v>
      </c>
      <c r="C211" t="s">
        <v>385</v>
      </c>
      <c r="D211" t="s">
        <v>394</v>
      </c>
      <c r="E211">
        <v>0.33906486853508899</v>
      </c>
      <c r="F211">
        <v>0.76498240291094799</v>
      </c>
      <c r="G211">
        <v>0.81997210846905999</v>
      </c>
      <c r="H211">
        <v>0.86104752297307996</v>
      </c>
      <c r="I211">
        <v>0.81533401145102902</v>
      </c>
    </row>
    <row r="212" spans="1:9" x14ac:dyDescent="0.2">
      <c r="A212">
        <v>1</v>
      </c>
      <c r="B212" t="s">
        <v>561</v>
      </c>
      <c r="C212" t="s">
        <v>386</v>
      </c>
      <c r="D212" t="s">
        <v>393</v>
      </c>
      <c r="E212">
        <v>0.30743260944196299</v>
      </c>
      <c r="F212">
        <v>1.00576795784648</v>
      </c>
      <c r="G212">
        <v>0.82470282169461095</v>
      </c>
      <c r="H212">
        <v>1.1428100146512199</v>
      </c>
      <c r="I212">
        <v>-0.54817762639189804</v>
      </c>
    </row>
    <row r="213" spans="1:9" x14ac:dyDescent="0.2">
      <c r="A213">
        <v>1</v>
      </c>
      <c r="B213" t="s">
        <v>562</v>
      </c>
      <c r="C213" t="s">
        <v>386</v>
      </c>
      <c r="D213" t="s">
        <v>394</v>
      </c>
      <c r="E213">
        <v>0.92290587859693995</v>
      </c>
      <c r="F213">
        <v>-0.16104851234204801</v>
      </c>
      <c r="G213">
        <v>-1.2041036192780801</v>
      </c>
      <c r="H213">
        <v>-0.27938074755557002</v>
      </c>
      <c r="I213">
        <v>0.99109359806410502</v>
      </c>
    </row>
    <row r="214" spans="1:9" x14ac:dyDescent="0.2">
      <c r="A214">
        <v>1</v>
      </c>
    </row>
    <row r="215" spans="1:9" x14ac:dyDescent="0.2">
      <c r="A215">
        <v>1</v>
      </c>
      <c r="B215" t="s">
        <v>564</v>
      </c>
    </row>
    <row r="216" spans="1:9" x14ac:dyDescent="0.2">
      <c r="A216">
        <v>1</v>
      </c>
      <c r="E216" t="s">
        <v>554</v>
      </c>
      <c r="F216" t="s">
        <v>555</v>
      </c>
      <c r="G216" t="s">
        <v>556</v>
      </c>
      <c r="H216" t="s">
        <v>557</v>
      </c>
      <c r="I216" t="s">
        <v>558</v>
      </c>
    </row>
    <row r="217" spans="1:9" x14ac:dyDescent="0.2">
      <c r="A217">
        <v>1</v>
      </c>
      <c r="B217" t="s">
        <v>559</v>
      </c>
      <c r="C217" t="s">
        <v>385</v>
      </c>
      <c r="D217" t="s">
        <v>393</v>
      </c>
      <c r="E217">
        <v>0.206919566709685</v>
      </c>
      <c r="F217" s="20">
        <v>3.3727893999044099E-2</v>
      </c>
      <c r="G217">
        <v>-0.23014610663490401</v>
      </c>
      <c r="H217">
        <v>0.49860104598201699</v>
      </c>
      <c r="I217">
        <v>0.100727611115386</v>
      </c>
    </row>
    <row r="218" spans="1:9" x14ac:dyDescent="0.2">
      <c r="A218">
        <v>1</v>
      </c>
      <c r="B218" t="s">
        <v>560</v>
      </c>
      <c r="C218" t="s">
        <v>385</v>
      </c>
      <c r="D218" t="s">
        <v>394</v>
      </c>
      <c r="E218">
        <v>-0.31952239857340398</v>
      </c>
      <c r="F218">
        <v>1.34106886691246</v>
      </c>
      <c r="G218">
        <v>0.41923587230964399</v>
      </c>
      <c r="H218">
        <v>-0.74622220383261995</v>
      </c>
      <c r="I218">
        <v>0.33802751179649299</v>
      </c>
    </row>
    <row r="219" spans="1:9" x14ac:dyDescent="0.2">
      <c r="A219">
        <v>1</v>
      </c>
      <c r="B219" t="s">
        <v>561</v>
      </c>
      <c r="C219" t="s">
        <v>386</v>
      </c>
      <c r="D219" t="s">
        <v>393</v>
      </c>
      <c r="E219">
        <v>-1.30488053725117</v>
      </c>
      <c r="F219">
        <v>-1.05844939181836</v>
      </c>
      <c r="G219">
        <v>0.76742227522056194</v>
      </c>
      <c r="H219">
        <v>-1.6949298713406999</v>
      </c>
      <c r="I219">
        <v>-0.85912952510866203</v>
      </c>
    </row>
    <row r="220" spans="1:9" x14ac:dyDescent="0.2">
      <c r="A220">
        <v>1</v>
      </c>
      <c r="B220" t="s">
        <v>562</v>
      </c>
      <c r="C220" t="s">
        <v>386</v>
      </c>
      <c r="D220" t="s">
        <v>394</v>
      </c>
      <c r="E220">
        <v>0.172194012274306</v>
      </c>
      <c r="F220">
        <v>-0.94863755745160105</v>
      </c>
      <c r="G220">
        <v>-0.31412613437992198</v>
      </c>
      <c r="H220">
        <v>-1.3146248834944601</v>
      </c>
      <c r="I220">
        <v>-0.66198566264616698</v>
      </c>
    </row>
    <row r="221" spans="1:9" x14ac:dyDescent="0.2">
      <c r="A221">
        <v>1</v>
      </c>
    </row>
    <row r="222" spans="1:9" x14ac:dyDescent="0.2">
      <c r="A222">
        <v>1</v>
      </c>
      <c r="B222" t="s">
        <v>502</v>
      </c>
    </row>
    <row r="223" spans="1:9" x14ac:dyDescent="0.2">
      <c r="A223">
        <v>1</v>
      </c>
      <c r="B223" t="s">
        <v>502</v>
      </c>
    </row>
    <row r="224" spans="1:9" x14ac:dyDescent="0.2">
      <c r="A224">
        <v>1</v>
      </c>
      <c r="B224" t="s">
        <v>502</v>
      </c>
    </row>
    <row r="225" spans="1:3" x14ac:dyDescent="0.2">
      <c r="A225">
        <v>1</v>
      </c>
      <c r="B225" t="s">
        <v>502</v>
      </c>
    </row>
    <row r="226" spans="1:3" x14ac:dyDescent="0.2">
      <c r="A226">
        <v>1</v>
      </c>
      <c r="B226" t="s">
        <v>502</v>
      </c>
    </row>
    <row r="227" spans="1:3" x14ac:dyDescent="0.2">
      <c r="A227">
        <v>1</v>
      </c>
    </row>
    <row r="228" spans="1:3" x14ac:dyDescent="0.2">
      <c r="A228">
        <v>1</v>
      </c>
      <c r="B228" t="s">
        <v>503</v>
      </c>
    </row>
    <row r="229" spans="1:3" x14ac:dyDescent="0.2">
      <c r="A229">
        <v>1</v>
      </c>
      <c r="B229" t="s">
        <v>504</v>
      </c>
    </row>
    <row r="230" spans="1:3" x14ac:dyDescent="0.2">
      <c r="A230">
        <v>1</v>
      </c>
      <c r="B230" t="s">
        <v>505</v>
      </c>
    </row>
    <row r="231" spans="1:3" x14ac:dyDescent="0.2">
      <c r="A231">
        <v>1</v>
      </c>
      <c r="B231" t="s">
        <v>506</v>
      </c>
    </row>
    <row r="232" spans="1:3" x14ac:dyDescent="0.2">
      <c r="A232">
        <v>1</v>
      </c>
    </row>
    <row r="233" spans="1:3" x14ac:dyDescent="0.2">
      <c r="A233">
        <v>1</v>
      </c>
    </row>
    <row r="234" spans="1:3" x14ac:dyDescent="0.2">
      <c r="A234">
        <v>1</v>
      </c>
      <c r="B234" t="s">
        <v>502</v>
      </c>
    </row>
    <row r="235" spans="1:3" x14ac:dyDescent="0.2">
      <c r="A235">
        <v>1</v>
      </c>
      <c r="B235" t="s">
        <v>502</v>
      </c>
    </row>
    <row r="236" spans="1:3" x14ac:dyDescent="0.2">
      <c r="A236">
        <v>1</v>
      </c>
      <c r="B236" t="s">
        <v>502</v>
      </c>
    </row>
    <row r="237" spans="1:3" x14ac:dyDescent="0.2">
      <c r="A237">
        <v>1</v>
      </c>
    </row>
    <row r="238" spans="1:3" x14ac:dyDescent="0.2">
      <c r="A238">
        <v>1</v>
      </c>
      <c r="B238" t="s">
        <v>507</v>
      </c>
    </row>
    <row r="239" spans="1:3" x14ac:dyDescent="0.2">
      <c r="A239">
        <v>1</v>
      </c>
    </row>
    <row r="240" spans="1:3" x14ac:dyDescent="0.2">
      <c r="A240">
        <v>1</v>
      </c>
      <c r="B240" t="s">
        <v>508</v>
      </c>
      <c r="C240" t="s">
        <v>293</v>
      </c>
    </row>
    <row r="241" spans="1:3" x14ac:dyDescent="0.2">
      <c r="A241">
        <v>1</v>
      </c>
    </row>
    <row r="242" spans="1:3" x14ac:dyDescent="0.2">
      <c r="A242">
        <v>1</v>
      </c>
      <c r="B242" t="s">
        <v>509</v>
      </c>
    </row>
    <row r="243" spans="1:3" x14ac:dyDescent="0.2">
      <c r="A243">
        <v>1</v>
      </c>
      <c r="B243" t="s">
        <v>510</v>
      </c>
    </row>
    <row r="244" spans="1:3" x14ac:dyDescent="0.2">
      <c r="A244">
        <v>1</v>
      </c>
      <c r="B244" t="s">
        <v>511</v>
      </c>
    </row>
    <row r="245" spans="1:3" x14ac:dyDescent="0.2">
      <c r="A245">
        <v>1</v>
      </c>
      <c r="B245" t="s">
        <v>512</v>
      </c>
    </row>
    <row r="246" spans="1:3" x14ac:dyDescent="0.2">
      <c r="A246">
        <v>1</v>
      </c>
      <c r="B246" t="s">
        <v>513</v>
      </c>
      <c r="C246">
        <v>6</v>
      </c>
    </row>
    <row r="247" spans="1:3" x14ac:dyDescent="0.2">
      <c r="A247">
        <v>1</v>
      </c>
      <c r="B247" t="s">
        <v>514</v>
      </c>
      <c r="C247">
        <v>80</v>
      </c>
    </row>
    <row r="248" spans="1:3" x14ac:dyDescent="0.2">
      <c r="A248">
        <v>1</v>
      </c>
      <c r="B248" t="s">
        <v>515</v>
      </c>
      <c r="C248">
        <v>2000</v>
      </c>
    </row>
    <row r="249" spans="1:3" x14ac:dyDescent="0.2">
      <c r="A249">
        <v>1</v>
      </c>
      <c r="B249" t="s">
        <v>516</v>
      </c>
      <c r="C249">
        <v>4</v>
      </c>
    </row>
    <row r="250" spans="1:3" x14ac:dyDescent="0.2">
      <c r="A250">
        <v>1</v>
      </c>
      <c r="B250" t="s">
        <v>517</v>
      </c>
    </row>
    <row r="251" spans="1:3" x14ac:dyDescent="0.2">
      <c r="A251">
        <v>1</v>
      </c>
      <c r="B251" t="s">
        <v>518</v>
      </c>
    </row>
    <row r="252" spans="1:3" x14ac:dyDescent="0.2">
      <c r="A252">
        <v>1</v>
      </c>
      <c r="B252" t="s">
        <v>519</v>
      </c>
      <c r="C252">
        <v>1</v>
      </c>
    </row>
    <row r="253" spans="1:3" x14ac:dyDescent="0.2">
      <c r="A253">
        <v>1</v>
      </c>
      <c r="B253" t="s">
        <v>520</v>
      </c>
      <c r="C253" t="s">
        <v>521</v>
      </c>
    </row>
    <row r="254" spans="1:3" x14ac:dyDescent="0.2">
      <c r="A254">
        <v>1</v>
      </c>
      <c r="B254" t="s">
        <v>522</v>
      </c>
      <c r="C254" t="s">
        <v>523</v>
      </c>
    </row>
    <row r="255" spans="1:3" x14ac:dyDescent="0.2">
      <c r="A255">
        <v>1</v>
      </c>
      <c r="B255" t="s">
        <v>524</v>
      </c>
      <c r="C255" t="s">
        <v>525</v>
      </c>
    </row>
    <row r="256" spans="1:3" x14ac:dyDescent="0.2">
      <c r="A256">
        <v>1</v>
      </c>
      <c r="B256" t="s">
        <v>526</v>
      </c>
      <c r="C256">
        <v>2000</v>
      </c>
    </row>
    <row r="257" spans="1:5" x14ac:dyDescent="0.2">
      <c r="A257">
        <v>1</v>
      </c>
    </row>
    <row r="258" spans="1:5" x14ac:dyDescent="0.2">
      <c r="A258">
        <v>1</v>
      </c>
      <c r="B258" t="s">
        <v>527</v>
      </c>
    </row>
    <row r="259" spans="1:5" x14ac:dyDescent="0.2">
      <c r="A259">
        <v>1</v>
      </c>
      <c r="B259" t="s">
        <v>528</v>
      </c>
      <c r="C259" t="s">
        <v>529</v>
      </c>
      <c r="D259" t="s">
        <v>530</v>
      </c>
      <c r="E259" t="s">
        <v>531</v>
      </c>
    </row>
    <row r="260" spans="1:5" x14ac:dyDescent="0.2">
      <c r="A260">
        <v>1</v>
      </c>
      <c r="B260" t="s">
        <v>385</v>
      </c>
      <c r="C260" t="s">
        <v>386</v>
      </c>
      <c r="D260" t="s">
        <v>393</v>
      </c>
      <c r="E260" t="s">
        <v>394</v>
      </c>
    </row>
    <row r="261" spans="1:5" x14ac:dyDescent="0.2">
      <c r="A261">
        <v>1</v>
      </c>
      <c r="B261" t="s">
        <v>385</v>
      </c>
      <c r="C261" t="s">
        <v>386</v>
      </c>
      <c r="D261" t="s">
        <v>532</v>
      </c>
      <c r="E261" t="s">
        <v>533</v>
      </c>
    </row>
    <row r="262" spans="1:5" x14ac:dyDescent="0.2">
      <c r="A262">
        <v>1</v>
      </c>
      <c r="B262" t="s">
        <v>385</v>
      </c>
      <c r="C262" t="s">
        <v>386</v>
      </c>
      <c r="D262" t="s">
        <v>534</v>
      </c>
      <c r="E262" t="s">
        <v>394</v>
      </c>
    </row>
    <row r="263" spans="1:5" x14ac:dyDescent="0.2">
      <c r="A263">
        <v>1</v>
      </c>
      <c r="B263" t="s">
        <v>385</v>
      </c>
      <c r="C263" t="s">
        <v>386</v>
      </c>
      <c r="D263" t="s">
        <v>535</v>
      </c>
      <c r="E263" t="s">
        <v>533</v>
      </c>
    </row>
    <row r="264" spans="1:5" x14ac:dyDescent="0.2">
      <c r="A264">
        <v>1</v>
      </c>
      <c r="B264" t="s">
        <v>385</v>
      </c>
      <c r="C264" t="s">
        <v>386</v>
      </c>
      <c r="D264" t="s">
        <v>534</v>
      </c>
      <c r="E264" t="s">
        <v>536</v>
      </c>
    </row>
    <row r="265" spans="1:5" x14ac:dyDescent="0.2">
      <c r="A265">
        <v>1</v>
      </c>
      <c r="B265" t="s">
        <v>385</v>
      </c>
      <c r="C265" t="s">
        <v>386</v>
      </c>
      <c r="D265" t="s">
        <v>535</v>
      </c>
      <c r="E265" t="s">
        <v>537</v>
      </c>
    </row>
    <row r="266" spans="1:5" x14ac:dyDescent="0.2">
      <c r="A266">
        <v>1</v>
      </c>
    </row>
    <row r="267" spans="1:5" x14ac:dyDescent="0.2">
      <c r="A267">
        <v>1</v>
      </c>
    </row>
    <row r="268" spans="1:5" x14ac:dyDescent="0.2">
      <c r="A268">
        <v>1</v>
      </c>
    </row>
    <row r="269" spans="1:5" x14ac:dyDescent="0.2">
      <c r="A269">
        <v>1</v>
      </c>
    </row>
    <row r="270" spans="1:5" x14ac:dyDescent="0.2">
      <c r="A270">
        <v>1</v>
      </c>
    </row>
    <row r="271" spans="1:5" x14ac:dyDescent="0.2">
      <c r="A271">
        <v>1</v>
      </c>
    </row>
    <row r="272" spans="1:5" x14ac:dyDescent="0.2">
      <c r="A272">
        <v>1</v>
      </c>
    </row>
    <row r="273" spans="1:4" x14ac:dyDescent="0.2">
      <c r="A273">
        <v>1</v>
      </c>
      <c r="B273" t="s">
        <v>538</v>
      </c>
    </row>
    <row r="274" spans="1:4" x14ac:dyDescent="0.2">
      <c r="A274">
        <v>1</v>
      </c>
      <c r="B274" t="s">
        <v>539</v>
      </c>
      <c r="C274" t="s">
        <v>443</v>
      </c>
    </row>
    <row r="275" spans="1:4" x14ac:dyDescent="0.2">
      <c r="A275">
        <v>1</v>
      </c>
      <c r="B275" t="s">
        <v>540</v>
      </c>
      <c r="C275" t="s">
        <v>445</v>
      </c>
    </row>
    <row r="276" spans="1:4" x14ac:dyDescent="0.2">
      <c r="A276">
        <v>1</v>
      </c>
    </row>
    <row r="277" spans="1:4" x14ac:dyDescent="0.2">
      <c r="A277">
        <v>1</v>
      </c>
    </row>
    <row r="278" spans="1:4" x14ac:dyDescent="0.2">
      <c r="A278">
        <v>1</v>
      </c>
      <c r="B278" t="s">
        <v>502</v>
      </c>
    </row>
    <row r="279" spans="1:4" x14ac:dyDescent="0.2">
      <c r="A279">
        <v>1</v>
      </c>
      <c r="B279" t="s">
        <v>502</v>
      </c>
    </row>
    <row r="280" spans="1:4" x14ac:dyDescent="0.2">
      <c r="A280">
        <v>1</v>
      </c>
    </row>
    <row r="281" spans="1:4" x14ac:dyDescent="0.2">
      <c r="A281">
        <v>1</v>
      </c>
    </row>
    <row r="282" spans="1:4" x14ac:dyDescent="0.2">
      <c r="A282">
        <v>1</v>
      </c>
      <c r="B282" t="s">
        <v>541</v>
      </c>
    </row>
    <row r="283" spans="1:4" x14ac:dyDescent="0.2">
      <c r="A283">
        <v>1</v>
      </c>
    </row>
    <row r="284" spans="1:4" x14ac:dyDescent="0.2">
      <c r="A284">
        <v>1</v>
      </c>
      <c r="B284" t="s">
        <v>508</v>
      </c>
      <c r="C284" t="s">
        <v>293</v>
      </c>
    </row>
    <row r="285" spans="1:4" x14ac:dyDescent="0.2">
      <c r="A285">
        <v>1</v>
      </c>
    </row>
    <row r="286" spans="1:4" x14ac:dyDescent="0.2">
      <c r="A286">
        <v>1</v>
      </c>
      <c r="B286" t="s">
        <v>542</v>
      </c>
    </row>
    <row r="287" spans="1:4" x14ac:dyDescent="0.2">
      <c r="A287">
        <v>1</v>
      </c>
      <c r="C287" t="s">
        <v>543</v>
      </c>
      <c r="D287" t="s">
        <v>544</v>
      </c>
    </row>
    <row r="288" spans="1:4" x14ac:dyDescent="0.2">
      <c r="A288">
        <v>1</v>
      </c>
      <c r="B288" t="s">
        <v>545</v>
      </c>
      <c r="C288">
        <v>96</v>
      </c>
      <c r="D288">
        <v>1305</v>
      </c>
    </row>
    <row r="289" spans="1:11" x14ac:dyDescent="0.2">
      <c r="A289">
        <v>1</v>
      </c>
      <c r="B289" t="s">
        <v>546</v>
      </c>
      <c r="C289">
        <v>88</v>
      </c>
      <c r="D289">
        <v>1508</v>
      </c>
    </row>
    <row r="290" spans="1:11" x14ac:dyDescent="0.2">
      <c r="A290">
        <v>1</v>
      </c>
      <c r="B290" t="s">
        <v>547</v>
      </c>
      <c r="C290">
        <v>92</v>
      </c>
      <c r="D290">
        <v>1234</v>
      </c>
    </row>
    <row r="291" spans="1:11" x14ac:dyDescent="0.2">
      <c r="A291">
        <v>1</v>
      </c>
      <c r="B291" t="s">
        <v>548</v>
      </c>
      <c r="C291">
        <v>96</v>
      </c>
      <c r="D291">
        <v>1414</v>
      </c>
    </row>
    <row r="292" spans="1:11" x14ac:dyDescent="0.2">
      <c r="A292">
        <v>1</v>
      </c>
      <c r="B292" t="s">
        <v>549</v>
      </c>
      <c r="C292">
        <v>92</v>
      </c>
      <c r="D292">
        <v>1227</v>
      </c>
    </row>
    <row r="293" spans="1:11" x14ac:dyDescent="0.2">
      <c r="A293">
        <v>1</v>
      </c>
      <c r="B293" t="s">
        <v>550</v>
      </c>
      <c r="C293">
        <v>88</v>
      </c>
      <c r="D293">
        <v>1531</v>
      </c>
    </row>
    <row r="294" spans="1:11" x14ac:dyDescent="0.2">
      <c r="A294">
        <v>1</v>
      </c>
      <c r="B294" t="s">
        <v>551</v>
      </c>
      <c r="C294">
        <v>83</v>
      </c>
      <c r="D294">
        <v>1367</v>
      </c>
    </row>
    <row r="295" spans="1:11" x14ac:dyDescent="0.2">
      <c r="A295">
        <v>1</v>
      </c>
      <c r="B295" t="s">
        <v>552</v>
      </c>
      <c r="C295">
        <v>79</v>
      </c>
      <c r="D295">
        <v>1390</v>
      </c>
    </row>
    <row r="296" spans="1:11" x14ac:dyDescent="0.2">
      <c r="A296">
        <v>1</v>
      </c>
    </row>
    <row r="297" spans="1:11" x14ac:dyDescent="0.2">
      <c r="A297">
        <v>1</v>
      </c>
    </row>
    <row r="298" spans="1:11" x14ac:dyDescent="0.2">
      <c r="A298">
        <v>1</v>
      </c>
      <c r="B298" t="s">
        <v>553</v>
      </c>
    </row>
    <row r="299" spans="1:11" x14ac:dyDescent="0.2">
      <c r="A299">
        <v>1</v>
      </c>
      <c r="E299" t="s">
        <v>554</v>
      </c>
      <c r="F299" t="s">
        <v>555</v>
      </c>
      <c r="G299" t="s">
        <v>556</v>
      </c>
      <c r="H299" t="s">
        <v>557</v>
      </c>
      <c r="I299" t="s">
        <v>558</v>
      </c>
    </row>
    <row r="300" spans="1:11" x14ac:dyDescent="0.2">
      <c r="A300">
        <v>1</v>
      </c>
      <c r="B300" t="s">
        <v>559</v>
      </c>
      <c r="C300" t="s">
        <v>385</v>
      </c>
      <c r="D300" t="s">
        <v>393</v>
      </c>
      <c r="E300">
        <v>1.4159170545945501</v>
      </c>
      <c r="F300">
        <v>0.87191180284511904</v>
      </c>
      <c r="G300">
        <v>0.92425345364729705</v>
      </c>
      <c r="H300">
        <v>-0.54503759390273898</v>
      </c>
      <c r="I300">
        <v>0.417042554196559</v>
      </c>
      <c r="K300">
        <f>AVERAGE(F300:I300)</f>
        <v>0.417042554196559</v>
      </c>
    </row>
    <row r="301" spans="1:11" x14ac:dyDescent="0.2">
      <c r="A301">
        <v>1</v>
      </c>
      <c r="B301" t="s">
        <v>560</v>
      </c>
      <c r="C301" t="s">
        <v>385</v>
      </c>
      <c r="D301" t="s">
        <v>394</v>
      </c>
      <c r="E301">
        <v>-1.0948047566944701</v>
      </c>
      <c r="F301">
        <v>0.63365400281629503</v>
      </c>
      <c r="G301" s="20">
        <v>-6.1060308267725703E-2</v>
      </c>
      <c r="H301">
        <v>-0.22296663194857899</v>
      </c>
      <c r="I301">
        <v>0.11654235419999701</v>
      </c>
      <c r="K301">
        <f>AVERAGE(F301:I301)</f>
        <v>0.11654235419999684</v>
      </c>
    </row>
    <row r="302" spans="1:11" x14ac:dyDescent="0.2">
      <c r="A302">
        <v>1</v>
      </c>
      <c r="B302" t="s">
        <v>561</v>
      </c>
      <c r="C302" t="s">
        <v>386</v>
      </c>
      <c r="D302" t="s">
        <v>393</v>
      </c>
      <c r="E302">
        <v>4.8723240711393698</v>
      </c>
      <c r="F302">
        <v>-9.2994305929759005E-2</v>
      </c>
      <c r="G302">
        <v>0.37321335411490603</v>
      </c>
      <c r="H302">
        <v>-0.42555538308344198</v>
      </c>
      <c r="I302" s="20">
        <v>-4.84454449660984E-2</v>
      </c>
      <c r="K302">
        <f>AVERAGE(F302:I302)</f>
        <v>-4.8445444966098337E-2</v>
      </c>
    </row>
    <row r="303" spans="1:11" x14ac:dyDescent="0.2">
      <c r="A303">
        <v>1</v>
      </c>
      <c r="B303" t="s">
        <v>562</v>
      </c>
      <c r="C303" t="s">
        <v>386</v>
      </c>
      <c r="D303" t="s">
        <v>394</v>
      </c>
      <c r="E303">
        <v>0.41502479345403698</v>
      </c>
      <c r="F303">
        <v>-0.17862405146276999</v>
      </c>
      <c r="G303">
        <v>-0.12887625395680299</v>
      </c>
      <c r="H303">
        <v>-0.74305521363414995</v>
      </c>
      <c r="I303">
        <v>-0.35018517301790802</v>
      </c>
      <c r="K303">
        <f>AVERAGE(F303:I303)</f>
        <v>-0.35018517301790769</v>
      </c>
    </row>
    <row r="304" spans="1:11" x14ac:dyDescent="0.2">
      <c r="A304">
        <v>1</v>
      </c>
    </row>
    <row r="305" spans="1:9" x14ac:dyDescent="0.2">
      <c r="A305">
        <v>1</v>
      </c>
      <c r="B305" t="s">
        <v>563</v>
      </c>
    </row>
    <row r="306" spans="1:9" x14ac:dyDescent="0.2">
      <c r="A306">
        <v>1</v>
      </c>
      <c r="E306" t="s">
        <v>554</v>
      </c>
      <c r="F306" t="s">
        <v>555</v>
      </c>
      <c r="G306" t="s">
        <v>556</v>
      </c>
      <c r="H306" t="s">
        <v>557</v>
      </c>
      <c r="I306" t="s">
        <v>558</v>
      </c>
    </row>
    <row r="307" spans="1:9" x14ac:dyDescent="0.2">
      <c r="A307">
        <v>1</v>
      </c>
      <c r="B307" t="s">
        <v>559</v>
      </c>
      <c r="C307" t="s">
        <v>385</v>
      </c>
      <c r="D307" t="s">
        <v>393</v>
      </c>
      <c r="E307">
        <v>1.21772085302703</v>
      </c>
      <c r="F307">
        <v>0.83310046407799998</v>
      </c>
      <c r="G307">
        <v>0.49981493726839499</v>
      </c>
      <c r="H307">
        <v>-0.76383044539323497</v>
      </c>
      <c r="I307">
        <v>0.18969498531772</v>
      </c>
    </row>
    <row r="308" spans="1:9" x14ac:dyDescent="0.2">
      <c r="A308">
        <v>1</v>
      </c>
      <c r="B308" t="s">
        <v>560</v>
      </c>
      <c r="C308" t="s">
        <v>385</v>
      </c>
      <c r="D308" t="s">
        <v>394</v>
      </c>
      <c r="E308">
        <v>-4.0844190649927903</v>
      </c>
      <c r="F308">
        <v>0.43895570910816001</v>
      </c>
      <c r="G308">
        <v>-0.62053995666261097</v>
      </c>
      <c r="H308" s="20">
        <v>8.4290246397802096E-2</v>
      </c>
      <c r="I308" s="20">
        <v>-3.2431333718882897E-2</v>
      </c>
    </row>
    <row r="309" spans="1:9" x14ac:dyDescent="0.2">
      <c r="A309">
        <v>1</v>
      </c>
      <c r="B309" t="s">
        <v>561</v>
      </c>
      <c r="C309" t="s">
        <v>386</v>
      </c>
      <c r="D309" t="s">
        <v>393</v>
      </c>
      <c r="E309">
        <v>5.2050237959765697</v>
      </c>
      <c r="F309">
        <v>0.15732912923143699</v>
      </c>
      <c r="G309">
        <v>-0.26971397949460202</v>
      </c>
      <c r="H309">
        <v>0.21283872855449301</v>
      </c>
      <c r="I309" s="20">
        <v>-8.2892898617146396E-2</v>
      </c>
    </row>
    <row r="310" spans="1:9" x14ac:dyDescent="0.2">
      <c r="A310">
        <v>1</v>
      </c>
      <c r="B310" t="s">
        <v>562</v>
      </c>
      <c r="C310" t="s">
        <v>386</v>
      </c>
      <c r="D310" t="s">
        <v>394</v>
      </c>
      <c r="E310">
        <v>6.6600382341157005E-2</v>
      </c>
      <c r="F310">
        <v>-0.43322022185930897</v>
      </c>
      <c r="G310">
        <v>0.99941012231053905</v>
      </c>
      <c r="H310">
        <v>-0.81486859630266895</v>
      </c>
      <c r="I310" s="20">
        <v>3.3484626097109102E-2</v>
      </c>
    </row>
    <row r="311" spans="1:9" x14ac:dyDescent="0.2">
      <c r="A311">
        <v>1</v>
      </c>
    </row>
    <row r="312" spans="1:9" x14ac:dyDescent="0.2">
      <c r="A312">
        <v>1</v>
      </c>
      <c r="B312" t="s">
        <v>564</v>
      </c>
    </row>
    <row r="313" spans="1:9" x14ac:dyDescent="0.2">
      <c r="A313">
        <v>1</v>
      </c>
      <c r="E313" t="s">
        <v>554</v>
      </c>
      <c r="F313" t="s">
        <v>555</v>
      </c>
      <c r="G313" t="s">
        <v>556</v>
      </c>
      <c r="H313" t="s">
        <v>557</v>
      </c>
      <c r="I313" t="s">
        <v>558</v>
      </c>
    </row>
    <row r="314" spans="1:9" x14ac:dyDescent="0.2">
      <c r="A314">
        <v>1</v>
      </c>
      <c r="B314" t="s">
        <v>559</v>
      </c>
      <c r="C314" t="s">
        <v>385</v>
      </c>
      <c r="D314" t="s">
        <v>393</v>
      </c>
      <c r="E314">
        <v>1.52072597955428</v>
      </c>
      <c r="F314">
        <v>1.4958246980730801</v>
      </c>
      <c r="G314">
        <v>1.4646377434925899</v>
      </c>
      <c r="H314" s="20">
        <v>-7.4615664465471701E-2</v>
      </c>
      <c r="I314">
        <v>0.96194892570006696</v>
      </c>
    </row>
    <row r="315" spans="1:9" x14ac:dyDescent="0.2">
      <c r="A315">
        <v>1</v>
      </c>
      <c r="B315" t="s">
        <v>560</v>
      </c>
      <c r="C315" t="s">
        <v>385</v>
      </c>
      <c r="D315" t="s">
        <v>394</v>
      </c>
      <c r="E315">
        <v>2.9117558802406101</v>
      </c>
      <c r="F315">
        <v>0.89962736993797698</v>
      </c>
      <c r="G315">
        <v>0.71035675976641799</v>
      </c>
      <c r="H315">
        <v>-0.484932915172541</v>
      </c>
      <c r="I315">
        <v>0.37501707151061803</v>
      </c>
    </row>
    <row r="316" spans="1:9" x14ac:dyDescent="0.2">
      <c r="A316">
        <v>1</v>
      </c>
      <c r="B316" t="s">
        <v>561</v>
      </c>
      <c r="C316" t="s">
        <v>386</v>
      </c>
      <c r="D316" t="s">
        <v>393</v>
      </c>
      <c r="E316">
        <v>5.1455790124312797</v>
      </c>
      <c r="F316">
        <v>-0.88476058066863195</v>
      </c>
      <c r="G316" s="20">
        <v>1.46979974855706E-2</v>
      </c>
      <c r="H316">
        <v>-1.10578965247046</v>
      </c>
      <c r="I316" s="20">
        <v>8.9302330227906498E-2</v>
      </c>
    </row>
    <row r="317" spans="1:9" x14ac:dyDescent="0.2">
      <c r="A317">
        <v>1</v>
      </c>
      <c r="B317" t="s">
        <v>562</v>
      </c>
      <c r="C317" t="s">
        <v>386</v>
      </c>
      <c r="D317" t="s">
        <v>394</v>
      </c>
      <c r="E317">
        <v>0.77362138381585299</v>
      </c>
      <c r="F317">
        <v>0.62125850112625303</v>
      </c>
      <c r="G317">
        <v>-0.68104440948189504</v>
      </c>
      <c r="H317">
        <v>0.327692899039361</v>
      </c>
      <c r="I317">
        <v>-0.65861741188450795</v>
      </c>
    </row>
    <row r="318" spans="1:9" x14ac:dyDescent="0.2">
      <c r="A318">
        <v>1</v>
      </c>
    </row>
    <row r="319" spans="1:9" x14ac:dyDescent="0.2">
      <c r="A319">
        <v>1</v>
      </c>
      <c r="B319" t="s">
        <v>502</v>
      </c>
    </row>
    <row r="320" spans="1:9" x14ac:dyDescent="0.2">
      <c r="A320">
        <v>1</v>
      </c>
      <c r="B320" t="s">
        <v>502</v>
      </c>
    </row>
    <row r="321" spans="1:2" x14ac:dyDescent="0.2">
      <c r="A321">
        <v>1</v>
      </c>
      <c r="B321" t="s">
        <v>502</v>
      </c>
    </row>
    <row r="322" spans="1:2" x14ac:dyDescent="0.2">
      <c r="A322">
        <v>1</v>
      </c>
      <c r="B322" t="s">
        <v>502</v>
      </c>
    </row>
    <row r="323" spans="1:2" x14ac:dyDescent="0.2">
      <c r="A323">
        <v>1</v>
      </c>
      <c r="B323" t="s">
        <v>502</v>
      </c>
    </row>
    <row r="324" spans="1:2" x14ac:dyDescent="0.2">
      <c r="A324">
        <v>1</v>
      </c>
    </row>
    <row r="325" spans="1:2" x14ac:dyDescent="0.2">
      <c r="A325">
        <v>1</v>
      </c>
      <c r="B325" t="s">
        <v>503</v>
      </c>
    </row>
    <row r="326" spans="1:2" x14ac:dyDescent="0.2">
      <c r="A326">
        <v>1</v>
      </c>
      <c r="B326" t="s">
        <v>504</v>
      </c>
    </row>
    <row r="327" spans="1:2" x14ac:dyDescent="0.2">
      <c r="A327">
        <v>1</v>
      </c>
      <c r="B327" t="s">
        <v>505</v>
      </c>
    </row>
    <row r="328" spans="1:2" x14ac:dyDescent="0.2">
      <c r="A328">
        <v>1</v>
      </c>
      <c r="B328" t="s">
        <v>506</v>
      </c>
    </row>
    <row r="329" spans="1:2" x14ac:dyDescent="0.2">
      <c r="A329">
        <v>1</v>
      </c>
    </row>
    <row r="330" spans="1:2" x14ac:dyDescent="0.2">
      <c r="A330">
        <v>1</v>
      </c>
    </row>
    <row r="331" spans="1:2" x14ac:dyDescent="0.2">
      <c r="A331">
        <v>1</v>
      </c>
      <c r="B331" t="s">
        <v>502</v>
      </c>
    </row>
    <row r="332" spans="1:2" x14ac:dyDescent="0.2">
      <c r="A332">
        <v>1</v>
      </c>
      <c r="B332" t="s">
        <v>502</v>
      </c>
    </row>
    <row r="333" spans="1:2" x14ac:dyDescent="0.2">
      <c r="A333">
        <v>1</v>
      </c>
      <c r="B333" t="s">
        <v>502</v>
      </c>
    </row>
    <row r="334" spans="1:2" x14ac:dyDescent="0.2">
      <c r="A334">
        <v>1</v>
      </c>
    </row>
    <row r="335" spans="1:2" x14ac:dyDescent="0.2">
      <c r="A335">
        <v>1</v>
      </c>
      <c r="B335" t="s">
        <v>507</v>
      </c>
    </row>
    <row r="336" spans="1:2" x14ac:dyDescent="0.2">
      <c r="A336">
        <v>1</v>
      </c>
    </row>
    <row r="337" spans="1:3" x14ac:dyDescent="0.2">
      <c r="A337">
        <v>1</v>
      </c>
      <c r="B337" t="s">
        <v>508</v>
      </c>
      <c r="C337" t="s">
        <v>302</v>
      </c>
    </row>
    <row r="338" spans="1:3" x14ac:dyDescent="0.2">
      <c r="A338">
        <v>1</v>
      </c>
    </row>
    <row r="339" spans="1:3" x14ac:dyDescent="0.2">
      <c r="A339">
        <v>1</v>
      </c>
      <c r="B339" t="s">
        <v>509</v>
      </c>
    </row>
    <row r="340" spans="1:3" x14ac:dyDescent="0.2">
      <c r="A340">
        <v>1</v>
      </c>
      <c r="B340" t="s">
        <v>510</v>
      </c>
    </row>
    <row r="341" spans="1:3" x14ac:dyDescent="0.2">
      <c r="A341">
        <v>1</v>
      </c>
      <c r="B341" t="s">
        <v>511</v>
      </c>
    </row>
    <row r="342" spans="1:3" x14ac:dyDescent="0.2">
      <c r="A342">
        <v>1</v>
      </c>
      <c r="B342" t="s">
        <v>512</v>
      </c>
    </row>
    <row r="343" spans="1:3" x14ac:dyDescent="0.2">
      <c r="A343">
        <v>1</v>
      </c>
      <c r="B343" t="s">
        <v>513</v>
      </c>
      <c r="C343">
        <v>6</v>
      </c>
    </row>
    <row r="344" spans="1:3" x14ac:dyDescent="0.2">
      <c r="A344">
        <v>1</v>
      </c>
      <c r="B344" t="s">
        <v>514</v>
      </c>
      <c r="C344">
        <v>80</v>
      </c>
    </row>
    <row r="345" spans="1:3" x14ac:dyDescent="0.2">
      <c r="A345">
        <v>1</v>
      </c>
      <c r="B345" t="s">
        <v>515</v>
      </c>
      <c r="C345">
        <v>2000</v>
      </c>
    </row>
    <row r="346" spans="1:3" x14ac:dyDescent="0.2">
      <c r="A346">
        <v>1</v>
      </c>
      <c r="B346" t="s">
        <v>516</v>
      </c>
      <c r="C346">
        <v>4</v>
      </c>
    </row>
    <row r="347" spans="1:3" x14ac:dyDescent="0.2">
      <c r="A347">
        <v>1</v>
      </c>
      <c r="B347" t="s">
        <v>517</v>
      </c>
    </row>
    <row r="348" spans="1:3" x14ac:dyDescent="0.2">
      <c r="A348">
        <v>1</v>
      </c>
      <c r="B348" t="s">
        <v>518</v>
      </c>
    </row>
    <row r="349" spans="1:3" x14ac:dyDescent="0.2">
      <c r="A349">
        <v>1</v>
      </c>
      <c r="B349" t="s">
        <v>519</v>
      </c>
      <c r="C349">
        <v>1</v>
      </c>
    </row>
    <row r="350" spans="1:3" x14ac:dyDescent="0.2">
      <c r="A350">
        <v>1</v>
      </c>
      <c r="B350" t="s">
        <v>520</v>
      </c>
      <c r="C350" t="s">
        <v>521</v>
      </c>
    </row>
    <row r="351" spans="1:3" x14ac:dyDescent="0.2">
      <c r="A351">
        <v>1</v>
      </c>
      <c r="B351" t="s">
        <v>522</v>
      </c>
      <c r="C351" t="s">
        <v>523</v>
      </c>
    </row>
    <row r="352" spans="1:3" x14ac:dyDescent="0.2">
      <c r="A352">
        <v>1</v>
      </c>
      <c r="B352" t="s">
        <v>524</v>
      </c>
      <c r="C352" t="s">
        <v>525</v>
      </c>
    </row>
    <row r="353" spans="1:5" x14ac:dyDescent="0.2">
      <c r="A353">
        <v>1</v>
      </c>
      <c r="B353" t="s">
        <v>526</v>
      </c>
      <c r="C353">
        <v>2000</v>
      </c>
    </row>
    <row r="354" spans="1:5" x14ac:dyDescent="0.2">
      <c r="A354">
        <v>1</v>
      </c>
    </row>
    <row r="355" spans="1:5" x14ac:dyDescent="0.2">
      <c r="A355">
        <v>1</v>
      </c>
      <c r="B355" t="s">
        <v>527</v>
      </c>
    </row>
    <row r="356" spans="1:5" x14ac:dyDescent="0.2">
      <c r="A356">
        <v>1</v>
      </c>
      <c r="B356" t="s">
        <v>528</v>
      </c>
      <c r="C356" t="s">
        <v>529</v>
      </c>
      <c r="D356" t="s">
        <v>530</v>
      </c>
      <c r="E356" t="s">
        <v>531</v>
      </c>
    </row>
    <row r="357" spans="1:5" x14ac:dyDescent="0.2">
      <c r="A357">
        <v>1</v>
      </c>
      <c r="B357" t="s">
        <v>385</v>
      </c>
      <c r="C357" t="s">
        <v>386</v>
      </c>
      <c r="D357" t="s">
        <v>393</v>
      </c>
      <c r="E357" t="s">
        <v>394</v>
      </c>
    </row>
    <row r="358" spans="1:5" x14ac:dyDescent="0.2">
      <c r="A358">
        <v>1</v>
      </c>
      <c r="B358" t="s">
        <v>385</v>
      </c>
      <c r="C358" t="s">
        <v>386</v>
      </c>
      <c r="D358" t="s">
        <v>532</v>
      </c>
      <c r="E358" t="s">
        <v>533</v>
      </c>
    </row>
    <row r="359" spans="1:5" x14ac:dyDescent="0.2">
      <c r="A359">
        <v>1</v>
      </c>
      <c r="B359" t="s">
        <v>385</v>
      </c>
      <c r="C359" t="s">
        <v>386</v>
      </c>
      <c r="D359" t="s">
        <v>534</v>
      </c>
      <c r="E359" t="s">
        <v>394</v>
      </c>
    </row>
    <row r="360" spans="1:5" x14ac:dyDescent="0.2">
      <c r="A360">
        <v>1</v>
      </c>
      <c r="B360" t="s">
        <v>385</v>
      </c>
      <c r="C360" t="s">
        <v>386</v>
      </c>
      <c r="D360" t="s">
        <v>535</v>
      </c>
      <c r="E360" t="s">
        <v>533</v>
      </c>
    </row>
    <row r="361" spans="1:5" x14ac:dyDescent="0.2">
      <c r="A361">
        <v>1</v>
      </c>
      <c r="B361" t="s">
        <v>385</v>
      </c>
      <c r="C361" t="s">
        <v>386</v>
      </c>
      <c r="D361" t="s">
        <v>534</v>
      </c>
      <c r="E361" t="s">
        <v>536</v>
      </c>
    </row>
    <row r="362" spans="1:5" x14ac:dyDescent="0.2">
      <c r="A362">
        <v>1</v>
      </c>
      <c r="B362" t="s">
        <v>385</v>
      </c>
      <c r="C362" t="s">
        <v>386</v>
      </c>
      <c r="D362" t="s">
        <v>535</v>
      </c>
      <c r="E362" t="s">
        <v>537</v>
      </c>
    </row>
    <row r="363" spans="1:5" x14ac:dyDescent="0.2">
      <c r="A363">
        <v>1</v>
      </c>
    </row>
    <row r="364" spans="1:5" x14ac:dyDescent="0.2">
      <c r="A364">
        <v>1</v>
      </c>
    </row>
    <row r="365" spans="1:5" x14ac:dyDescent="0.2">
      <c r="A365">
        <v>1</v>
      </c>
    </row>
    <row r="366" spans="1:5" x14ac:dyDescent="0.2">
      <c r="A366">
        <v>1</v>
      </c>
    </row>
    <row r="367" spans="1:5" x14ac:dyDescent="0.2">
      <c r="A367">
        <v>1</v>
      </c>
    </row>
    <row r="368" spans="1:5" x14ac:dyDescent="0.2">
      <c r="A368">
        <v>1</v>
      </c>
    </row>
    <row r="369" spans="1:4" x14ac:dyDescent="0.2">
      <c r="A369">
        <v>1</v>
      </c>
    </row>
    <row r="370" spans="1:4" x14ac:dyDescent="0.2">
      <c r="A370">
        <v>1</v>
      </c>
      <c r="B370" t="s">
        <v>538</v>
      </c>
    </row>
    <row r="371" spans="1:4" x14ac:dyDescent="0.2">
      <c r="A371">
        <v>1</v>
      </c>
      <c r="B371" t="s">
        <v>539</v>
      </c>
      <c r="C371" t="s">
        <v>443</v>
      </c>
    </row>
    <row r="372" spans="1:4" x14ac:dyDescent="0.2">
      <c r="A372">
        <v>1</v>
      </c>
      <c r="B372" t="s">
        <v>540</v>
      </c>
      <c r="C372" t="s">
        <v>445</v>
      </c>
    </row>
    <row r="373" spans="1:4" x14ac:dyDescent="0.2">
      <c r="A373">
        <v>1</v>
      </c>
    </row>
    <row r="374" spans="1:4" x14ac:dyDescent="0.2">
      <c r="A374">
        <v>1</v>
      </c>
    </row>
    <row r="375" spans="1:4" x14ac:dyDescent="0.2">
      <c r="A375">
        <v>1</v>
      </c>
      <c r="B375" t="s">
        <v>502</v>
      </c>
    </row>
    <row r="376" spans="1:4" x14ac:dyDescent="0.2">
      <c r="A376">
        <v>1</v>
      </c>
      <c r="B376" t="s">
        <v>502</v>
      </c>
    </row>
    <row r="377" spans="1:4" x14ac:dyDescent="0.2">
      <c r="A377">
        <v>1</v>
      </c>
    </row>
    <row r="378" spans="1:4" x14ac:dyDescent="0.2">
      <c r="A378">
        <v>1</v>
      </c>
    </row>
    <row r="379" spans="1:4" x14ac:dyDescent="0.2">
      <c r="A379">
        <v>1</v>
      </c>
      <c r="B379" t="s">
        <v>541</v>
      </c>
    </row>
    <row r="380" spans="1:4" x14ac:dyDescent="0.2">
      <c r="A380">
        <v>1</v>
      </c>
    </row>
    <row r="381" spans="1:4" x14ac:dyDescent="0.2">
      <c r="A381">
        <v>1</v>
      </c>
      <c r="B381" t="s">
        <v>508</v>
      </c>
      <c r="C381" t="s">
        <v>302</v>
      </c>
    </row>
    <row r="382" spans="1:4" x14ac:dyDescent="0.2">
      <c r="A382">
        <v>1</v>
      </c>
    </row>
    <row r="383" spans="1:4" x14ac:dyDescent="0.2">
      <c r="A383">
        <v>1</v>
      </c>
      <c r="B383" t="s">
        <v>542</v>
      </c>
    </row>
    <row r="384" spans="1:4" x14ac:dyDescent="0.2">
      <c r="A384">
        <v>1</v>
      </c>
      <c r="C384" t="s">
        <v>543</v>
      </c>
      <c r="D384" t="s">
        <v>544</v>
      </c>
    </row>
    <row r="385" spans="1:11" x14ac:dyDescent="0.2">
      <c r="A385">
        <v>1</v>
      </c>
      <c r="B385" t="s">
        <v>545</v>
      </c>
      <c r="C385">
        <v>92</v>
      </c>
      <c r="D385">
        <v>1742</v>
      </c>
    </row>
    <row r="386" spans="1:11" x14ac:dyDescent="0.2">
      <c r="A386">
        <v>1</v>
      </c>
      <c r="B386" t="s">
        <v>546</v>
      </c>
      <c r="C386">
        <v>100</v>
      </c>
      <c r="D386">
        <v>1296</v>
      </c>
    </row>
    <row r="387" spans="1:11" x14ac:dyDescent="0.2">
      <c r="A387">
        <v>1</v>
      </c>
      <c r="B387" t="s">
        <v>547</v>
      </c>
      <c r="C387">
        <v>92</v>
      </c>
      <c r="D387">
        <v>1305</v>
      </c>
    </row>
    <row r="388" spans="1:11" x14ac:dyDescent="0.2">
      <c r="A388">
        <v>1</v>
      </c>
      <c r="B388" t="s">
        <v>548</v>
      </c>
      <c r="C388">
        <v>83</v>
      </c>
      <c r="D388">
        <v>1335</v>
      </c>
    </row>
    <row r="389" spans="1:11" x14ac:dyDescent="0.2">
      <c r="A389">
        <v>1</v>
      </c>
      <c r="B389" t="s">
        <v>549</v>
      </c>
      <c r="C389">
        <v>100</v>
      </c>
      <c r="D389">
        <v>1157</v>
      </c>
    </row>
    <row r="390" spans="1:11" x14ac:dyDescent="0.2">
      <c r="A390">
        <v>1</v>
      </c>
      <c r="B390" t="s">
        <v>550</v>
      </c>
      <c r="C390">
        <v>96</v>
      </c>
      <c r="D390">
        <v>1070</v>
      </c>
    </row>
    <row r="391" spans="1:11" x14ac:dyDescent="0.2">
      <c r="A391">
        <v>1</v>
      </c>
      <c r="B391" t="s">
        <v>551</v>
      </c>
      <c r="C391">
        <v>88</v>
      </c>
      <c r="D391">
        <v>1195</v>
      </c>
    </row>
    <row r="392" spans="1:11" x14ac:dyDescent="0.2">
      <c r="A392">
        <v>1</v>
      </c>
      <c r="B392" t="s">
        <v>552</v>
      </c>
      <c r="C392">
        <v>100</v>
      </c>
      <c r="D392">
        <v>1171</v>
      </c>
    </row>
    <row r="393" spans="1:11" x14ac:dyDescent="0.2">
      <c r="A393">
        <v>1</v>
      </c>
    </row>
    <row r="394" spans="1:11" x14ac:dyDescent="0.2">
      <c r="A394">
        <v>1</v>
      </c>
    </row>
    <row r="395" spans="1:11" x14ac:dyDescent="0.2">
      <c r="A395">
        <v>1</v>
      </c>
      <c r="B395" t="s">
        <v>553</v>
      </c>
    </row>
    <row r="396" spans="1:11" x14ac:dyDescent="0.2">
      <c r="A396">
        <v>1</v>
      </c>
      <c r="E396" t="s">
        <v>554</v>
      </c>
      <c r="F396" t="s">
        <v>555</v>
      </c>
      <c r="G396" t="s">
        <v>556</v>
      </c>
      <c r="H396" t="s">
        <v>557</v>
      </c>
      <c r="I396" t="s">
        <v>558</v>
      </c>
    </row>
    <row r="397" spans="1:11" x14ac:dyDescent="0.2">
      <c r="A397">
        <v>1</v>
      </c>
      <c r="B397" t="s">
        <v>559</v>
      </c>
      <c r="C397" t="s">
        <v>385</v>
      </c>
      <c r="D397" t="s">
        <v>393</v>
      </c>
      <c r="E397">
        <v>-0.96167197265049298</v>
      </c>
      <c r="F397">
        <v>-0.56162684634828197</v>
      </c>
      <c r="G397" s="20">
        <v>5.4126457124916198E-2</v>
      </c>
      <c r="H397">
        <v>0.81809388346297196</v>
      </c>
      <c r="I397">
        <v>0.103531164746535</v>
      </c>
      <c r="K397">
        <f>AVERAGE(F397:I397)</f>
        <v>0.10353116474653529</v>
      </c>
    </row>
    <row r="398" spans="1:11" x14ac:dyDescent="0.2">
      <c r="A398">
        <v>1</v>
      </c>
      <c r="B398" t="s">
        <v>560</v>
      </c>
      <c r="C398" t="s">
        <v>385</v>
      </c>
      <c r="D398" t="s">
        <v>394</v>
      </c>
      <c r="E398">
        <v>-0.38919123033495101</v>
      </c>
      <c r="F398">
        <v>-0.124270364633777</v>
      </c>
      <c r="G398">
        <v>-0.16141102663050499</v>
      </c>
      <c r="H398">
        <v>-0.27487548335400103</v>
      </c>
      <c r="I398">
        <v>-0.18685229153942801</v>
      </c>
      <c r="K398">
        <f>AVERAGE(F398:I398)</f>
        <v>-0.18685229153942773</v>
      </c>
    </row>
    <row r="399" spans="1:11" x14ac:dyDescent="0.2">
      <c r="A399">
        <v>1</v>
      </c>
      <c r="B399" t="s">
        <v>561</v>
      </c>
      <c r="C399" t="s">
        <v>386</v>
      </c>
      <c r="D399" t="s">
        <v>393</v>
      </c>
      <c r="E399" s="20">
        <v>3.7059132255348501E-2</v>
      </c>
      <c r="F399">
        <v>-0.28871000535048003</v>
      </c>
      <c r="G399">
        <v>0.26527422395993799</v>
      </c>
      <c r="H399">
        <v>0.36024056513519398</v>
      </c>
      <c r="I399">
        <v>0.112268261248217</v>
      </c>
      <c r="K399">
        <f>AVERAGE(F399:I399)</f>
        <v>0.11226826124821723</v>
      </c>
    </row>
    <row r="400" spans="1:11" x14ac:dyDescent="0.2">
      <c r="A400">
        <v>1</v>
      </c>
      <c r="B400" t="s">
        <v>562</v>
      </c>
      <c r="C400" t="s">
        <v>386</v>
      </c>
      <c r="D400" t="s">
        <v>394</v>
      </c>
      <c r="E400">
        <v>-0.88426549376059904</v>
      </c>
      <c r="F400" s="20">
        <v>9.4380520055262707E-2</v>
      </c>
      <c r="G400">
        <v>0.27473775468346001</v>
      </c>
      <c r="H400">
        <v>-0.51138059734187802</v>
      </c>
      <c r="I400" s="20">
        <v>-4.7420774201051799E-2</v>
      </c>
      <c r="K400">
        <f>AVERAGE(F400:I400)</f>
        <v>-4.7420774201051771E-2</v>
      </c>
    </row>
    <row r="401" spans="1:9" x14ac:dyDescent="0.2">
      <c r="A401">
        <v>1</v>
      </c>
    </row>
    <row r="402" spans="1:9" x14ac:dyDescent="0.2">
      <c r="A402">
        <v>1</v>
      </c>
      <c r="B402" t="s">
        <v>563</v>
      </c>
    </row>
    <row r="403" spans="1:9" x14ac:dyDescent="0.2">
      <c r="A403">
        <v>1</v>
      </c>
      <c r="E403" t="s">
        <v>554</v>
      </c>
      <c r="F403" t="s">
        <v>555</v>
      </c>
      <c r="G403" t="s">
        <v>556</v>
      </c>
      <c r="H403" t="s">
        <v>557</v>
      </c>
      <c r="I403" t="s">
        <v>558</v>
      </c>
    </row>
    <row r="404" spans="1:9" x14ac:dyDescent="0.2">
      <c r="A404">
        <v>1</v>
      </c>
      <c r="B404" t="s">
        <v>559</v>
      </c>
      <c r="C404" t="s">
        <v>385</v>
      </c>
      <c r="D404" t="s">
        <v>393</v>
      </c>
      <c r="E404">
        <v>-1.1046431198854001</v>
      </c>
      <c r="F404">
        <v>-0.93451909655807597</v>
      </c>
      <c r="G404">
        <v>-0.920168188976354</v>
      </c>
      <c r="H404">
        <v>0.82466531448835501</v>
      </c>
      <c r="I404">
        <v>-0.34334065701535799</v>
      </c>
    </row>
    <row r="405" spans="1:9" x14ac:dyDescent="0.2">
      <c r="A405">
        <v>1</v>
      </c>
      <c r="B405" t="s">
        <v>560</v>
      </c>
      <c r="C405" t="s">
        <v>385</v>
      </c>
      <c r="D405" t="s">
        <v>394</v>
      </c>
      <c r="E405">
        <v>-0.10616842643930301</v>
      </c>
      <c r="F405">
        <v>-0.10249417145685</v>
      </c>
      <c r="G405">
        <v>-1.38555372492733</v>
      </c>
      <c r="H405" s="20">
        <v>-4.04256623904325E-2</v>
      </c>
      <c r="I405">
        <v>-0.509491186258205</v>
      </c>
    </row>
    <row r="406" spans="1:9" x14ac:dyDescent="0.2">
      <c r="A406">
        <v>1</v>
      </c>
      <c r="B406" t="s">
        <v>561</v>
      </c>
      <c r="C406" t="s">
        <v>386</v>
      </c>
      <c r="D406" t="s">
        <v>393</v>
      </c>
      <c r="E406" s="20">
        <v>1.8880116910753902E-2</v>
      </c>
      <c r="F406">
        <v>-4.6120611883828003E-2</v>
      </c>
      <c r="G406">
        <v>0.74439733874787195</v>
      </c>
      <c r="H406">
        <v>-0.46847221833567299</v>
      </c>
      <c r="I406" s="20">
        <v>-2.4578812014890799E-2</v>
      </c>
    </row>
    <row r="407" spans="1:9" x14ac:dyDescent="0.2">
      <c r="A407">
        <v>1</v>
      </c>
      <c r="B407" t="s">
        <v>562</v>
      </c>
      <c r="C407" t="s">
        <v>386</v>
      </c>
      <c r="D407" t="s">
        <v>394</v>
      </c>
      <c r="E407">
        <v>-0.741591797648673</v>
      </c>
      <c r="F407">
        <v>-5.0573806465461002E-2</v>
      </c>
      <c r="G407">
        <v>-0.70310309044060804</v>
      </c>
      <c r="H407">
        <v>0.67994046086139603</v>
      </c>
      <c r="I407" s="20">
        <v>7.6601502842790298E-2</v>
      </c>
    </row>
    <row r="408" spans="1:9" x14ac:dyDescent="0.2">
      <c r="A408">
        <v>1</v>
      </c>
    </row>
    <row r="409" spans="1:9" x14ac:dyDescent="0.2">
      <c r="A409">
        <v>1</v>
      </c>
      <c r="B409" t="s">
        <v>564</v>
      </c>
    </row>
    <row r="410" spans="1:9" x14ac:dyDescent="0.2">
      <c r="A410">
        <v>1</v>
      </c>
      <c r="E410" t="s">
        <v>554</v>
      </c>
      <c r="F410" t="s">
        <v>555</v>
      </c>
      <c r="G410" t="s">
        <v>556</v>
      </c>
      <c r="H410" t="s">
        <v>557</v>
      </c>
      <c r="I410" t="s">
        <v>558</v>
      </c>
    </row>
    <row r="411" spans="1:9" x14ac:dyDescent="0.2">
      <c r="A411">
        <v>1</v>
      </c>
      <c r="B411" t="s">
        <v>559</v>
      </c>
      <c r="C411" t="s">
        <v>385</v>
      </c>
      <c r="D411" t="s">
        <v>393</v>
      </c>
      <c r="E411">
        <v>-0.70810539113159299</v>
      </c>
      <c r="F411">
        <v>0.61805474652749004</v>
      </c>
      <c r="G411">
        <v>0.84181357826590897</v>
      </c>
      <c r="H411">
        <v>1.0164741223879199</v>
      </c>
      <c r="I411">
        <v>0.82544748239377397</v>
      </c>
    </row>
    <row r="412" spans="1:9" x14ac:dyDescent="0.2">
      <c r="A412">
        <v>1</v>
      </c>
      <c r="B412" t="s">
        <v>560</v>
      </c>
      <c r="C412" t="s">
        <v>385</v>
      </c>
      <c r="D412" t="s">
        <v>394</v>
      </c>
      <c r="E412">
        <v>-0.59353730933505899</v>
      </c>
      <c r="F412">
        <v>-0.39786319665925701</v>
      </c>
      <c r="G412">
        <v>0.13911455099818301</v>
      </c>
      <c r="H412">
        <v>-0.391693959264511</v>
      </c>
      <c r="I412">
        <v>-0.21681420164186199</v>
      </c>
    </row>
    <row r="413" spans="1:9" x14ac:dyDescent="0.2">
      <c r="A413">
        <v>1</v>
      </c>
      <c r="B413" t="s">
        <v>561</v>
      </c>
      <c r="C413" t="s">
        <v>386</v>
      </c>
      <c r="D413" t="s">
        <v>393</v>
      </c>
      <c r="E413" s="20">
        <v>5.8153013986729098E-2</v>
      </c>
      <c r="F413">
        <v>0.80840822495210396</v>
      </c>
      <c r="G413">
        <v>-0.35977750230964101</v>
      </c>
      <c r="H413">
        <v>-0.62928301942475395</v>
      </c>
      <c r="I413">
        <v>-0.28586843710558901</v>
      </c>
    </row>
    <row r="414" spans="1:9" x14ac:dyDescent="0.2">
      <c r="A414">
        <v>1</v>
      </c>
      <c r="B414" t="s">
        <v>562</v>
      </c>
      <c r="C414" t="s">
        <v>386</v>
      </c>
      <c r="D414" t="s">
        <v>394</v>
      </c>
      <c r="E414">
        <v>-1.19539516131563</v>
      </c>
      <c r="F414">
        <v>-1.4011678326038699</v>
      </c>
      <c r="G414">
        <v>0.70740537112539104</v>
      </c>
      <c r="H414">
        <v>-0.16384284983828801</v>
      </c>
      <c r="I414" s="20">
        <v>-6.0217432260763697E-2</v>
      </c>
    </row>
    <row r="415" spans="1:9" x14ac:dyDescent="0.2">
      <c r="A415">
        <v>1</v>
      </c>
    </row>
    <row r="416" spans="1:9" x14ac:dyDescent="0.2">
      <c r="A416">
        <v>1</v>
      </c>
      <c r="B416" t="s">
        <v>502</v>
      </c>
    </row>
    <row r="417" spans="1:2" x14ac:dyDescent="0.2">
      <c r="A417">
        <v>1</v>
      </c>
      <c r="B417" t="s">
        <v>502</v>
      </c>
    </row>
    <row r="418" spans="1:2" x14ac:dyDescent="0.2">
      <c r="A418">
        <v>1</v>
      </c>
      <c r="B418" t="s">
        <v>502</v>
      </c>
    </row>
    <row r="419" spans="1:2" x14ac:dyDescent="0.2">
      <c r="A419">
        <v>1</v>
      </c>
      <c r="B419" t="s">
        <v>502</v>
      </c>
    </row>
    <row r="420" spans="1:2" x14ac:dyDescent="0.2">
      <c r="A420">
        <v>1</v>
      </c>
      <c r="B420" t="s">
        <v>502</v>
      </c>
    </row>
    <row r="421" spans="1:2" x14ac:dyDescent="0.2">
      <c r="A421">
        <v>1</v>
      </c>
    </row>
    <row r="422" spans="1:2" x14ac:dyDescent="0.2">
      <c r="A422">
        <v>1</v>
      </c>
      <c r="B422" t="s">
        <v>503</v>
      </c>
    </row>
    <row r="423" spans="1:2" x14ac:dyDescent="0.2">
      <c r="A423">
        <v>1</v>
      </c>
      <c r="B423" t="s">
        <v>504</v>
      </c>
    </row>
    <row r="424" spans="1:2" x14ac:dyDescent="0.2">
      <c r="A424">
        <v>1</v>
      </c>
      <c r="B424" t="s">
        <v>505</v>
      </c>
    </row>
    <row r="425" spans="1:2" x14ac:dyDescent="0.2">
      <c r="A425">
        <v>1</v>
      </c>
      <c r="B425" t="s">
        <v>506</v>
      </c>
    </row>
    <row r="426" spans="1:2" x14ac:dyDescent="0.2">
      <c r="A426">
        <v>1</v>
      </c>
    </row>
    <row r="427" spans="1:2" x14ac:dyDescent="0.2">
      <c r="A427">
        <v>1</v>
      </c>
    </row>
    <row r="428" spans="1:2" x14ac:dyDescent="0.2">
      <c r="A428">
        <v>1</v>
      </c>
      <c r="B428" t="s">
        <v>502</v>
      </c>
    </row>
    <row r="429" spans="1:2" x14ac:dyDescent="0.2">
      <c r="A429">
        <v>1</v>
      </c>
      <c r="B429" t="s">
        <v>502</v>
      </c>
    </row>
    <row r="430" spans="1:2" x14ac:dyDescent="0.2">
      <c r="A430">
        <v>1</v>
      </c>
      <c r="B430" t="s">
        <v>502</v>
      </c>
    </row>
    <row r="431" spans="1:2" x14ac:dyDescent="0.2">
      <c r="A431">
        <v>1</v>
      </c>
    </row>
    <row r="432" spans="1:2" x14ac:dyDescent="0.2">
      <c r="A432">
        <v>1</v>
      </c>
      <c r="B432" t="s">
        <v>507</v>
      </c>
    </row>
    <row r="433" spans="1:3" x14ac:dyDescent="0.2">
      <c r="A433">
        <v>1</v>
      </c>
    </row>
    <row r="434" spans="1:3" x14ac:dyDescent="0.2">
      <c r="A434">
        <v>1</v>
      </c>
      <c r="B434" t="s">
        <v>508</v>
      </c>
      <c r="C434" t="s">
        <v>315</v>
      </c>
    </row>
    <row r="435" spans="1:3" x14ac:dyDescent="0.2">
      <c r="A435">
        <v>1</v>
      </c>
    </row>
    <row r="436" spans="1:3" x14ac:dyDescent="0.2">
      <c r="A436">
        <v>1</v>
      </c>
      <c r="B436" t="s">
        <v>509</v>
      </c>
    </row>
    <row r="437" spans="1:3" x14ac:dyDescent="0.2">
      <c r="A437">
        <v>1</v>
      </c>
      <c r="B437" t="s">
        <v>510</v>
      </c>
    </row>
    <row r="438" spans="1:3" x14ac:dyDescent="0.2">
      <c r="A438">
        <v>1</v>
      </c>
      <c r="B438" t="s">
        <v>511</v>
      </c>
    </row>
    <row r="439" spans="1:3" x14ac:dyDescent="0.2">
      <c r="A439">
        <v>1</v>
      </c>
      <c r="B439" t="s">
        <v>512</v>
      </c>
    </row>
    <row r="440" spans="1:3" x14ac:dyDescent="0.2">
      <c r="A440">
        <v>1</v>
      </c>
      <c r="B440" t="s">
        <v>513</v>
      </c>
      <c r="C440">
        <v>6</v>
      </c>
    </row>
    <row r="441" spans="1:3" x14ac:dyDescent="0.2">
      <c r="A441">
        <v>1</v>
      </c>
      <c r="B441" t="s">
        <v>514</v>
      </c>
      <c r="C441">
        <v>80</v>
      </c>
    </row>
    <row r="442" spans="1:3" x14ac:dyDescent="0.2">
      <c r="A442">
        <v>1</v>
      </c>
      <c r="B442" t="s">
        <v>515</v>
      </c>
      <c r="C442">
        <v>2000</v>
      </c>
    </row>
    <row r="443" spans="1:3" x14ac:dyDescent="0.2">
      <c r="A443">
        <v>1</v>
      </c>
      <c r="B443" t="s">
        <v>516</v>
      </c>
      <c r="C443">
        <v>4</v>
      </c>
    </row>
    <row r="444" spans="1:3" x14ac:dyDescent="0.2">
      <c r="A444">
        <v>1</v>
      </c>
      <c r="B444" t="s">
        <v>517</v>
      </c>
    </row>
    <row r="445" spans="1:3" x14ac:dyDescent="0.2">
      <c r="A445">
        <v>1</v>
      </c>
      <c r="B445" t="s">
        <v>518</v>
      </c>
    </row>
    <row r="446" spans="1:3" x14ac:dyDescent="0.2">
      <c r="A446">
        <v>1</v>
      </c>
      <c r="B446" t="s">
        <v>519</v>
      </c>
      <c r="C446">
        <v>1</v>
      </c>
    </row>
    <row r="447" spans="1:3" x14ac:dyDescent="0.2">
      <c r="A447">
        <v>1</v>
      </c>
      <c r="B447" t="s">
        <v>520</v>
      </c>
      <c r="C447" t="s">
        <v>521</v>
      </c>
    </row>
    <row r="448" spans="1:3" x14ac:dyDescent="0.2">
      <c r="A448">
        <v>1</v>
      </c>
      <c r="B448" t="s">
        <v>522</v>
      </c>
      <c r="C448" t="s">
        <v>523</v>
      </c>
    </row>
    <row r="449" spans="1:5" x14ac:dyDescent="0.2">
      <c r="A449">
        <v>1</v>
      </c>
      <c r="B449" t="s">
        <v>524</v>
      </c>
      <c r="C449" t="s">
        <v>525</v>
      </c>
    </row>
    <row r="450" spans="1:5" x14ac:dyDescent="0.2">
      <c r="A450">
        <v>1</v>
      </c>
      <c r="B450" t="s">
        <v>526</v>
      </c>
      <c r="C450">
        <v>2000</v>
      </c>
    </row>
    <row r="451" spans="1:5" x14ac:dyDescent="0.2">
      <c r="A451">
        <v>1</v>
      </c>
    </row>
    <row r="452" spans="1:5" x14ac:dyDescent="0.2">
      <c r="A452">
        <v>1</v>
      </c>
      <c r="B452" t="s">
        <v>527</v>
      </c>
    </row>
    <row r="453" spans="1:5" x14ac:dyDescent="0.2">
      <c r="A453">
        <v>1</v>
      </c>
      <c r="B453" t="s">
        <v>528</v>
      </c>
      <c r="C453" t="s">
        <v>529</v>
      </c>
      <c r="D453" t="s">
        <v>530</v>
      </c>
      <c r="E453" t="s">
        <v>531</v>
      </c>
    </row>
    <row r="454" spans="1:5" x14ac:dyDescent="0.2">
      <c r="A454">
        <v>1</v>
      </c>
      <c r="B454" t="s">
        <v>385</v>
      </c>
      <c r="C454" t="s">
        <v>386</v>
      </c>
      <c r="D454" t="s">
        <v>393</v>
      </c>
      <c r="E454" t="s">
        <v>394</v>
      </c>
    </row>
    <row r="455" spans="1:5" x14ac:dyDescent="0.2">
      <c r="A455">
        <v>1</v>
      </c>
      <c r="B455" t="s">
        <v>385</v>
      </c>
      <c r="C455" t="s">
        <v>386</v>
      </c>
      <c r="D455" t="s">
        <v>532</v>
      </c>
      <c r="E455" t="s">
        <v>533</v>
      </c>
    </row>
    <row r="456" spans="1:5" x14ac:dyDescent="0.2">
      <c r="A456">
        <v>1</v>
      </c>
      <c r="B456" t="s">
        <v>385</v>
      </c>
      <c r="C456" t="s">
        <v>386</v>
      </c>
      <c r="D456" t="s">
        <v>534</v>
      </c>
      <c r="E456" t="s">
        <v>394</v>
      </c>
    </row>
    <row r="457" spans="1:5" x14ac:dyDescent="0.2">
      <c r="A457">
        <v>1</v>
      </c>
      <c r="B457" t="s">
        <v>385</v>
      </c>
      <c r="C457" t="s">
        <v>386</v>
      </c>
      <c r="D457" t="s">
        <v>535</v>
      </c>
      <c r="E457" t="s">
        <v>533</v>
      </c>
    </row>
    <row r="458" spans="1:5" x14ac:dyDescent="0.2">
      <c r="A458">
        <v>1</v>
      </c>
      <c r="B458" t="s">
        <v>385</v>
      </c>
      <c r="C458" t="s">
        <v>386</v>
      </c>
      <c r="D458" t="s">
        <v>534</v>
      </c>
      <c r="E458" t="s">
        <v>536</v>
      </c>
    </row>
    <row r="459" spans="1:5" x14ac:dyDescent="0.2">
      <c r="A459">
        <v>1</v>
      </c>
      <c r="B459" t="s">
        <v>385</v>
      </c>
      <c r="C459" t="s">
        <v>386</v>
      </c>
      <c r="D459" t="s">
        <v>535</v>
      </c>
      <c r="E459" t="s">
        <v>537</v>
      </c>
    </row>
    <row r="460" spans="1:5" x14ac:dyDescent="0.2">
      <c r="A460">
        <v>1</v>
      </c>
    </row>
    <row r="461" spans="1:5" x14ac:dyDescent="0.2">
      <c r="A461">
        <v>1</v>
      </c>
    </row>
    <row r="462" spans="1:5" x14ac:dyDescent="0.2">
      <c r="A462">
        <v>1</v>
      </c>
    </row>
    <row r="463" spans="1:5" x14ac:dyDescent="0.2">
      <c r="A463">
        <v>1</v>
      </c>
    </row>
    <row r="464" spans="1:5" x14ac:dyDescent="0.2">
      <c r="A464">
        <v>1</v>
      </c>
    </row>
    <row r="465" spans="1:3" x14ac:dyDescent="0.2">
      <c r="A465">
        <v>1</v>
      </c>
    </row>
    <row r="466" spans="1:3" x14ac:dyDescent="0.2">
      <c r="A466">
        <v>1</v>
      </c>
    </row>
    <row r="467" spans="1:3" x14ac:dyDescent="0.2">
      <c r="A467">
        <v>1</v>
      </c>
      <c r="B467" t="s">
        <v>538</v>
      </c>
    </row>
    <row r="468" spans="1:3" x14ac:dyDescent="0.2">
      <c r="A468">
        <v>1</v>
      </c>
      <c r="B468" t="s">
        <v>539</v>
      </c>
      <c r="C468" t="s">
        <v>443</v>
      </c>
    </row>
    <row r="469" spans="1:3" x14ac:dyDescent="0.2">
      <c r="A469">
        <v>1</v>
      </c>
      <c r="B469" t="s">
        <v>540</v>
      </c>
      <c r="C469" t="s">
        <v>445</v>
      </c>
    </row>
    <row r="470" spans="1:3" x14ac:dyDescent="0.2">
      <c r="A470">
        <v>1</v>
      </c>
    </row>
    <row r="471" spans="1:3" x14ac:dyDescent="0.2">
      <c r="A471">
        <v>1</v>
      </c>
    </row>
    <row r="472" spans="1:3" x14ac:dyDescent="0.2">
      <c r="A472">
        <v>1</v>
      </c>
      <c r="B472" t="s">
        <v>502</v>
      </c>
    </row>
    <row r="473" spans="1:3" x14ac:dyDescent="0.2">
      <c r="A473">
        <v>1</v>
      </c>
      <c r="B473" t="s">
        <v>502</v>
      </c>
    </row>
    <row r="474" spans="1:3" x14ac:dyDescent="0.2">
      <c r="A474">
        <v>1</v>
      </c>
    </row>
    <row r="475" spans="1:3" x14ac:dyDescent="0.2">
      <c r="A475">
        <v>1</v>
      </c>
    </row>
    <row r="476" spans="1:3" x14ac:dyDescent="0.2">
      <c r="A476">
        <v>1</v>
      </c>
      <c r="B476" t="s">
        <v>541</v>
      </c>
    </row>
    <row r="477" spans="1:3" x14ac:dyDescent="0.2">
      <c r="A477">
        <v>1</v>
      </c>
    </row>
    <row r="478" spans="1:3" x14ac:dyDescent="0.2">
      <c r="A478">
        <v>1</v>
      </c>
      <c r="B478" t="s">
        <v>508</v>
      </c>
      <c r="C478" t="s">
        <v>315</v>
      </c>
    </row>
    <row r="479" spans="1:3" x14ac:dyDescent="0.2">
      <c r="A479">
        <v>1</v>
      </c>
    </row>
    <row r="480" spans="1:3" x14ac:dyDescent="0.2">
      <c r="A480">
        <v>1</v>
      </c>
      <c r="B480" t="s">
        <v>542</v>
      </c>
    </row>
    <row r="481" spans="1:11" x14ac:dyDescent="0.2">
      <c r="A481">
        <v>1</v>
      </c>
      <c r="C481" t="s">
        <v>543</v>
      </c>
      <c r="D481" t="s">
        <v>544</v>
      </c>
    </row>
    <row r="482" spans="1:11" x14ac:dyDescent="0.2">
      <c r="A482">
        <v>1</v>
      </c>
      <c r="B482" t="s">
        <v>545</v>
      </c>
      <c r="C482">
        <v>88</v>
      </c>
      <c r="D482">
        <v>1321</v>
      </c>
    </row>
    <row r="483" spans="1:11" x14ac:dyDescent="0.2">
      <c r="A483">
        <v>1</v>
      </c>
      <c r="B483" t="s">
        <v>546</v>
      </c>
      <c r="C483">
        <v>100</v>
      </c>
      <c r="D483">
        <v>1179</v>
      </c>
    </row>
    <row r="484" spans="1:11" x14ac:dyDescent="0.2">
      <c r="A484">
        <v>1</v>
      </c>
      <c r="B484" t="s">
        <v>547</v>
      </c>
      <c r="C484">
        <v>100</v>
      </c>
      <c r="D484">
        <v>1344</v>
      </c>
    </row>
    <row r="485" spans="1:11" x14ac:dyDescent="0.2">
      <c r="A485">
        <v>1</v>
      </c>
      <c r="B485" t="s">
        <v>548</v>
      </c>
      <c r="C485">
        <v>92</v>
      </c>
      <c r="D485">
        <v>1282</v>
      </c>
    </row>
    <row r="486" spans="1:11" x14ac:dyDescent="0.2">
      <c r="A486">
        <v>1</v>
      </c>
      <c r="B486" t="s">
        <v>549</v>
      </c>
      <c r="C486">
        <v>88</v>
      </c>
      <c r="D486">
        <v>1250</v>
      </c>
    </row>
    <row r="487" spans="1:11" x14ac:dyDescent="0.2">
      <c r="A487">
        <v>1</v>
      </c>
      <c r="B487" t="s">
        <v>550</v>
      </c>
      <c r="C487">
        <v>79</v>
      </c>
      <c r="D487">
        <v>1399</v>
      </c>
    </row>
    <row r="488" spans="1:11" x14ac:dyDescent="0.2">
      <c r="A488">
        <v>1</v>
      </c>
      <c r="B488" t="s">
        <v>551</v>
      </c>
      <c r="C488">
        <v>100</v>
      </c>
      <c r="D488">
        <v>875</v>
      </c>
    </row>
    <row r="489" spans="1:11" x14ac:dyDescent="0.2">
      <c r="A489">
        <v>1</v>
      </c>
      <c r="B489" t="s">
        <v>552</v>
      </c>
      <c r="C489">
        <v>92</v>
      </c>
      <c r="D489">
        <v>992</v>
      </c>
    </row>
    <row r="490" spans="1:11" x14ac:dyDescent="0.2">
      <c r="A490">
        <v>1</v>
      </c>
    </row>
    <row r="491" spans="1:11" x14ac:dyDescent="0.2">
      <c r="A491">
        <v>1</v>
      </c>
    </row>
    <row r="492" spans="1:11" x14ac:dyDescent="0.2">
      <c r="A492">
        <v>1</v>
      </c>
      <c r="B492" t="s">
        <v>553</v>
      </c>
    </row>
    <row r="493" spans="1:11" x14ac:dyDescent="0.2">
      <c r="A493">
        <v>1</v>
      </c>
      <c r="E493" t="s">
        <v>554</v>
      </c>
      <c r="F493" t="s">
        <v>555</v>
      </c>
      <c r="G493" t="s">
        <v>556</v>
      </c>
      <c r="H493" t="s">
        <v>557</v>
      </c>
      <c r="I493" t="s">
        <v>558</v>
      </c>
    </row>
    <row r="494" spans="1:11" x14ac:dyDescent="0.2">
      <c r="A494">
        <v>1</v>
      </c>
      <c r="B494" t="s">
        <v>559</v>
      </c>
      <c r="C494" t="s">
        <v>385</v>
      </c>
      <c r="D494" t="s">
        <v>393</v>
      </c>
      <c r="E494">
        <v>1.7975798972447301</v>
      </c>
      <c r="F494">
        <v>0.89931634799992599</v>
      </c>
      <c r="G494">
        <v>0.63510363034447204</v>
      </c>
      <c r="H494">
        <v>0.39727135426953702</v>
      </c>
      <c r="I494">
        <v>0.64389711087131096</v>
      </c>
      <c r="K494">
        <f>AVERAGE(F494:I494)</f>
        <v>0.64389711087131152</v>
      </c>
    </row>
    <row r="495" spans="1:11" x14ac:dyDescent="0.2">
      <c r="A495">
        <v>1</v>
      </c>
      <c r="B495" t="s">
        <v>560</v>
      </c>
      <c r="C495" t="s">
        <v>385</v>
      </c>
      <c r="D495" t="s">
        <v>394</v>
      </c>
      <c r="E495">
        <v>1.8770264272549699</v>
      </c>
      <c r="F495">
        <v>0.46636619147448299</v>
      </c>
      <c r="G495">
        <v>0.358538827476513</v>
      </c>
      <c r="H495">
        <v>0.34406884312849101</v>
      </c>
      <c r="I495">
        <v>0.389657954026496</v>
      </c>
      <c r="K495">
        <f>AVERAGE(F495:I495)</f>
        <v>0.38965795402649572</v>
      </c>
    </row>
    <row r="496" spans="1:11" x14ac:dyDescent="0.2">
      <c r="A496">
        <v>1</v>
      </c>
      <c r="B496" t="s">
        <v>561</v>
      </c>
      <c r="C496" t="s">
        <v>386</v>
      </c>
      <c r="D496" t="s">
        <v>393</v>
      </c>
      <c r="E496">
        <v>1.25076073323412</v>
      </c>
      <c r="F496">
        <v>-0.55740439692601995</v>
      </c>
      <c r="G496">
        <v>0.353366477883576</v>
      </c>
      <c r="H496">
        <v>0.30469004554488399</v>
      </c>
      <c r="I496" s="20">
        <v>3.35507088341465E-2</v>
      </c>
      <c r="K496">
        <f>AVERAGE(F496:I496)</f>
        <v>3.3550708834146639E-2</v>
      </c>
    </row>
    <row r="497" spans="1:11" x14ac:dyDescent="0.2">
      <c r="A497">
        <v>1</v>
      </c>
      <c r="B497" t="s">
        <v>562</v>
      </c>
      <c r="C497" t="s">
        <v>386</v>
      </c>
      <c r="D497" t="s">
        <v>394</v>
      </c>
      <c r="E497">
        <v>-1.7767192881743701</v>
      </c>
      <c r="F497">
        <v>-0.98032450233887802</v>
      </c>
      <c r="G497">
        <v>-0.31534854837101101</v>
      </c>
      <c r="H497" s="20">
        <v>1.43337965562912E-2</v>
      </c>
      <c r="I497">
        <v>-0.42711308471786602</v>
      </c>
      <c r="K497">
        <f>AVERAGE(F497:I497)</f>
        <v>-0.42711308471786591</v>
      </c>
    </row>
    <row r="498" spans="1:11" x14ac:dyDescent="0.2">
      <c r="A498">
        <v>1</v>
      </c>
    </row>
    <row r="499" spans="1:11" x14ac:dyDescent="0.2">
      <c r="A499">
        <v>1</v>
      </c>
      <c r="B499" t="s">
        <v>563</v>
      </c>
    </row>
    <row r="500" spans="1:11" x14ac:dyDescent="0.2">
      <c r="A500">
        <v>1</v>
      </c>
      <c r="E500" t="s">
        <v>554</v>
      </c>
      <c r="F500" t="s">
        <v>555</v>
      </c>
      <c r="G500" t="s">
        <v>556</v>
      </c>
      <c r="H500" t="s">
        <v>557</v>
      </c>
      <c r="I500" t="s">
        <v>558</v>
      </c>
    </row>
    <row r="501" spans="1:11" x14ac:dyDescent="0.2">
      <c r="A501">
        <v>1</v>
      </c>
      <c r="B501" t="s">
        <v>559</v>
      </c>
      <c r="C501" t="s">
        <v>385</v>
      </c>
      <c r="D501" t="s">
        <v>393</v>
      </c>
      <c r="E501">
        <v>2.1683858052573299</v>
      </c>
      <c r="F501">
        <v>0.56378986110707496</v>
      </c>
      <c r="G501">
        <v>1.5518151966829801</v>
      </c>
      <c r="H501">
        <v>-0.178627472047034</v>
      </c>
      <c r="I501">
        <v>0.64565919524767401</v>
      </c>
    </row>
    <row r="502" spans="1:11" x14ac:dyDescent="0.2">
      <c r="A502">
        <v>1</v>
      </c>
      <c r="B502" t="s">
        <v>560</v>
      </c>
      <c r="C502" t="s">
        <v>385</v>
      </c>
      <c r="D502" t="s">
        <v>394</v>
      </c>
      <c r="E502" s="20">
        <v>7.5464180190430302E-2</v>
      </c>
      <c r="F502">
        <v>0.31832954408118103</v>
      </c>
      <c r="G502">
        <v>0.58151072933728598</v>
      </c>
      <c r="H502">
        <v>1.0533567240960899</v>
      </c>
      <c r="I502">
        <v>0.65106566583818504</v>
      </c>
    </row>
    <row r="503" spans="1:11" x14ac:dyDescent="0.2">
      <c r="A503">
        <v>1</v>
      </c>
      <c r="B503" t="s">
        <v>561</v>
      </c>
      <c r="C503" t="s">
        <v>386</v>
      </c>
      <c r="D503" t="s">
        <v>393</v>
      </c>
      <c r="E503">
        <v>0.28164660749804099</v>
      </c>
      <c r="F503">
        <v>-0.72872365511510895</v>
      </c>
      <c r="G503" s="20">
        <v>8.6057964327373698E-2</v>
      </c>
      <c r="H503">
        <v>0.41220562057896198</v>
      </c>
      <c r="I503">
        <v>0.327263048617286</v>
      </c>
    </row>
    <row r="504" spans="1:11" x14ac:dyDescent="0.2">
      <c r="A504">
        <v>1</v>
      </c>
      <c r="B504" t="s">
        <v>562</v>
      </c>
      <c r="C504" t="s">
        <v>386</v>
      </c>
      <c r="D504" t="s">
        <v>394</v>
      </c>
      <c r="E504">
        <v>-3.5827829114241698</v>
      </c>
      <c r="F504">
        <v>-0.68044299864747604</v>
      </c>
      <c r="G504">
        <v>0.86975634433147098</v>
      </c>
      <c r="H504">
        <v>0.79247580016786201</v>
      </c>
      <c r="I504" s="20">
        <v>-7.6820023402924306E-2</v>
      </c>
    </row>
    <row r="505" spans="1:11" x14ac:dyDescent="0.2">
      <c r="A505">
        <v>1</v>
      </c>
    </row>
    <row r="506" spans="1:11" x14ac:dyDescent="0.2">
      <c r="A506">
        <v>1</v>
      </c>
      <c r="B506" t="s">
        <v>564</v>
      </c>
    </row>
    <row r="507" spans="1:11" x14ac:dyDescent="0.2">
      <c r="A507">
        <v>1</v>
      </c>
      <c r="E507" t="s">
        <v>554</v>
      </c>
      <c r="F507" t="s">
        <v>555</v>
      </c>
      <c r="G507" t="s">
        <v>556</v>
      </c>
      <c r="H507" t="s">
        <v>557</v>
      </c>
      <c r="I507" t="s">
        <v>558</v>
      </c>
    </row>
    <row r="508" spans="1:11" x14ac:dyDescent="0.2">
      <c r="A508">
        <v>1</v>
      </c>
      <c r="B508" t="s">
        <v>559</v>
      </c>
      <c r="C508" t="s">
        <v>385</v>
      </c>
      <c r="D508" t="s">
        <v>393</v>
      </c>
      <c r="E508">
        <v>2.0209055978946999</v>
      </c>
      <c r="F508">
        <v>1.08096654124611</v>
      </c>
      <c r="G508">
        <v>-0.16387419430732</v>
      </c>
      <c r="H508">
        <v>1.4578125394157999</v>
      </c>
      <c r="I508">
        <v>0.79163496211819595</v>
      </c>
    </row>
    <row r="509" spans="1:11" x14ac:dyDescent="0.2">
      <c r="A509">
        <v>1</v>
      </c>
      <c r="B509" t="s">
        <v>560</v>
      </c>
      <c r="C509" t="s">
        <v>385</v>
      </c>
      <c r="D509" t="s">
        <v>394</v>
      </c>
      <c r="E509">
        <v>3.1064866945711902</v>
      </c>
      <c r="F509">
        <v>0.66981534419645905</v>
      </c>
      <c r="G509" s="20">
        <v>9.8170503400260498E-2</v>
      </c>
      <c r="H509">
        <v>0.23324838656423499</v>
      </c>
      <c r="I509">
        <v>0.33374474472031801</v>
      </c>
    </row>
    <row r="510" spans="1:11" x14ac:dyDescent="0.2">
      <c r="A510">
        <v>1</v>
      </c>
      <c r="B510" t="s">
        <v>561</v>
      </c>
      <c r="C510" t="s">
        <v>386</v>
      </c>
      <c r="D510" t="s">
        <v>393</v>
      </c>
      <c r="E510">
        <v>2.3667109480484201</v>
      </c>
      <c r="F510">
        <v>-1.1683428067216699</v>
      </c>
      <c r="G510">
        <v>-0.66485946310944799</v>
      </c>
      <c r="H510">
        <v>-0.93040086676610401</v>
      </c>
      <c r="I510">
        <v>-0.41141810117882499</v>
      </c>
    </row>
    <row r="511" spans="1:11" x14ac:dyDescent="0.2">
      <c r="A511">
        <v>1</v>
      </c>
      <c r="B511" t="s">
        <v>562</v>
      </c>
      <c r="C511" t="s">
        <v>386</v>
      </c>
      <c r="D511" t="s">
        <v>394</v>
      </c>
      <c r="E511">
        <v>1.2305656691307101</v>
      </c>
      <c r="F511">
        <v>-0.43904423978942603</v>
      </c>
      <c r="G511">
        <v>-0.63583649179561097</v>
      </c>
      <c r="H511">
        <v>-0.15937357195144</v>
      </c>
      <c r="I511">
        <v>-0.921201045532407</v>
      </c>
    </row>
    <row r="512" spans="1:11" x14ac:dyDescent="0.2">
      <c r="A512">
        <v>1</v>
      </c>
    </row>
    <row r="513" spans="1:2" x14ac:dyDescent="0.2">
      <c r="A513">
        <v>1</v>
      </c>
      <c r="B513" t="s">
        <v>502</v>
      </c>
    </row>
    <row r="514" spans="1:2" x14ac:dyDescent="0.2">
      <c r="A514">
        <v>1</v>
      </c>
      <c r="B514" t="s">
        <v>502</v>
      </c>
    </row>
    <row r="515" spans="1:2" x14ac:dyDescent="0.2">
      <c r="A515">
        <v>1</v>
      </c>
      <c r="B515" t="s">
        <v>502</v>
      </c>
    </row>
    <row r="516" spans="1:2" x14ac:dyDescent="0.2">
      <c r="A516">
        <v>1</v>
      </c>
      <c r="B516" t="s">
        <v>502</v>
      </c>
    </row>
    <row r="517" spans="1:2" x14ac:dyDescent="0.2">
      <c r="A517">
        <v>1</v>
      </c>
      <c r="B517" t="s">
        <v>502</v>
      </c>
    </row>
    <row r="518" spans="1:2" x14ac:dyDescent="0.2">
      <c r="A518">
        <v>1</v>
      </c>
    </row>
    <row r="519" spans="1:2" x14ac:dyDescent="0.2">
      <c r="A519">
        <v>1</v>
      </c>
      <c r="B519" t="s">
        <v>503</v>
      </c>
    </row>
    <row r="520" spans="1:2" x14ac:dyDescent="0.2">
      <c r="A520">
        <v>1</v>
      </c>
      <c r="B520" t="s">
        <v>504</v>
      </c>
    </row>
    <row r="521" spans="1:2" x14ac:dyDescent="0.2">
      <c r="A521">
        <v>1</v>
      </c>
      <c r="B521" t="s">
        <v>505</v>
      </c>
    </row>
    <row r="522" spans="1:2" x14ac:dyDescent="0.2">
      <c r="A522">
        <v>1</v>
      </c>
      <c r="B522" t="s">
        <v>506</v>
      </c>
    </row>
    <row r="523" spans="1:2" x14ac:dyDescent="0.2">
      <c r="A523">
        <v>1</v>
      </c>
    </row>
    <row r="524" spans="1:2" x14ac:dyDescent="0.2">
      <c r="A524">
        <v>1</v>
      </c>
    </row>
    <row r="525" spans="1:2" x14ac:dyDescent="0.2">
      <c r="A525">
        <v>1</v>
      </c>
      <c r="B525" t="s">
        <v>502</v>
      </c>
    </row>
    <row r="526" spans="1:2" x14ac:dyDescent="0.2">
      <c r="A526">
        <v>1</v>
      </c>
      <c r="B526" t="s">
        <v>502</v>
      </c>
    </row>
    <row r="527" spans="1:2" x14ac:dyDescent="0.2">
      <c r="A527">
        <v>1</v>
      </c>
      <c r="B527" t="s">
        <v>502</v>
      </c>
    </row>
    <row r="528" spans="1:2" x14ac:dyDescent="0.2">
      <c r="A528">
        <v>1</v>
      </c>
    </row>
    <row r="529" spans="1:3" x14ac:dyDescent="0.2">
      <c r="A529">
        <v>1</v>
      </c>
      <c r="B529" t="s">
        <v>507</v>
      </c>
    </row>
    <row r="530" spans="1:3" x14ac:dyDescent="0.2">
      <c r="A530">
        <v>1</v>
      </c>
    </row>
    <row r="531" spans="1:3" x14ac:dyDescent="0.2">
      <c r="A531">
        <v>1</v>
      </c>
      <c r="B531" t="s">
        <v>508</v>
      </c>
      <c r="C531" t="s">
        <v>320</v>
      </c>
    </row>
    <row r="532" spans="1:3" x14ac:dyDescent="0.2">
      <c r="A532">
        <v>1</v>
      </c>
    </row>
    <row r="533" spans="1:3" x14ac:dyDescent="0.2">
      <c r="A533">
        <v>1</v>
      </c>
      <c r="B533" t="s">
        <v>509</v>
      </c>
    </row>
    <row r="534" spans="1:3" x14ac:dyDescent="0.2">
      <c r="A534">
        <v>1</v>
      </c>
      <c r="B534" t="s">
        <v>510</v>
      </c>
    </row>
    <row r="535" spans="1:3" x14ac:dyDescent="0.2">
      <c r="A535">
        <v>1</v>
      </c>
      <c r="B535" t="s">
        <v>511</v>
      </c>
    </row>
    <row r="536" spans="1:3" x14ac:dyDescent="0.2">
      <c r="A536">
        <v>1</v>
      </c>
      <c r="B536" t="s">
        <v>512</v>
      </c>
    </row>
    <row r="537" spans="1:3" x14ac:dyDescent="0.2">
      <c r="A537">
        <v>1</v>
      </c>
      <c r="B537" t="s">
        <v>513</v>
      </c>
      <c r="C537">
        <v>6</v>
      </c>
    </row>
    <row r="538" spans="1:3" x14ac:dyDescent="0.2">
      <c r="A538">
        <v>1</v>
      </c>
      <c r="B538" t="s">
        <v>514</v>
      </c>
      <c r="C538">
        <v>80</v>
      </c>
    </row>
    <row r="539" spans="1:3" x14ac:dyDescent="0.2">
      <c r="A539">
        <v>1</v>
      </c>
      <c r="B539" t="s">
        <v>515</v>
      </c>
      <c r="C539">
        <v>2000</v>
      </c>
    </row>
    <row r="540" spans="1:3" x14ac:dyDescent="0.2">
      <c r="A540">
        <v>1</v>
      </c>
      <c r="B540" t="s">
        <v>516</v>
      </c>
      <c r="C540">
        <v>4</v>
      </c>
    </row>
    <row r="541" spans="1:3" x14ac:dyDescent="0.2">
      <c r="A541">
        <v>1</v>
      </c>
      <c r="B541" t="s">
        <v>517</v>
      </c>
    </row>
    <row r="542" spans="1:3" x14ac:dyDescent="0.2">
      <c r="A542">
        <v>1</v>
      </c>
      <c r="B542" t="s">
        <v>518</v>
      </c>
    </row>
    <row r="543" spans="1:3" x14ac:dyDescent="0.2">
      <c r="A543">
        <v>1</v>
      </c>
      <c r="B543" t="s">
        <v>519</v>
      </c>
      <c r="C543">
        <v>1</v>
      </c>
    </row>
    <row r="544" spans="1:3" x14ac:dyDescent="0.2">
      <c r="A544">
        <v>1</v>
      </c>
      <c r="B544" t="s">
        <v>520</v>
      </c>
      <c r="C544" t="s">
        <v>521</v>
      </c>
    </row>
    <row r="545" spans="1:5" x14ac:dyDescent="0.2">
      <c r="A545">
        <v>1</v>
      </c>
      <c r="B545" t="s">
        <v>522</v>
      </c>
      <c r="C545" t="s">
        <v>523</v>
      </c>
    </row>
    <row r="546" spans="1:5" x14ac:dyDescent="0.2">
      <c r="A546">
        <v>1</v>
      </c>
      <c r="B546" t="s">
        <v>524</v>
      </c>
      <c r="C546" t="s">
        <v>525</v>
      </c>
    </row>
    <row r="547" spans="1:5" x14ac:dyDescent="0.2">
      <c r="A547">
        <v>1</v>
      </c>
      <c r="B547" t="s">
        <v>526</v>
      </c>
      <c r="C547">
        <v>2000</v>
      </c>
    </row>
    <row r="548" spans="1:5" x14ac:dyDescent="0.2">
      <c r="A548">
        <v>1</v>
      </c>
    </row>
    <row r="549" spans="1:5" x14ac:dyDescent="0.2">
      <c r="A549">
        <v>1</v>
      </c>
      <c r="B549" t="s">
        <v>527</v>
      </c>
    </row>
    <row r="550" spans="1:5" x14ac:dyDescent="0.2">
      <c r="A550">
        <v>1</v>
      </c>
      <c r="B550" t="s">
        <v>528</v>
      </c>
      <c r="C550" t="s">
        <v>529</v>
      </c>
      <c r="D550" t="s">
        <v>530</v>
      </c>
      <c r="E550" t="s">
        <v>531</v>
      </c>
    </row>
    <row r="551" spans="1:5" x14ac:dyDescent="0.2">
      <c r="A551">
        <v>1</v>
      </c>
      <c r="B551" t="s">
        <v>385</v>
      </c>
      <c r="C551" t="s">
        <v>386</v>
      </c>
      <c r="D551" t="s">
        <v>393</v>
      </c>
      <c r="E551" t="s">
        <v>394</v>
      </c>
    </row>
    <row r="552" spans="1:5" x14ac:dyDescent="0.2">
      <c r="A552">
        <v>1</v>
      </c>
      <c r="B552" t="s">
        <v>385</v>
      </c>
      <c r="C552" t="s">
        <v>386</v>
      </c>
      <c r="D552" t="s">
        <v>532</v>
      </c>
      <c r="E552" t="s">
        <v>533</v>
      </c>
    </row>
    <row r="553" spans="1:5" x14ac:dyDescent="0.2">
      <c r="A553">
        <v>1</v>
      </c>
      <c r="B553" t="s">
        <v>385</v>
      </c>
      <c r="C553" t="s">
        <v>386</v>
      </c>
      <c r="D553" t="s">
        <v>534</v>
      </c>
      <c r="E553" t="s">
        <v>394</v>
      </c>
    </row>
    <row r="554" spans="1:5" x14ac:dyDescent="0.2">
      <c r="A554">
        <v>1</v>
      </c>
      <c r="B554" t="s">
        <v>385</v>
      </c>
      <c r="C554" t="s">
        <v>386</v>
      </c>
      <c r="D554" t="s">
        <v>535</v>
      </c>
      <c r="E554" t="s">
        <v>533</v>
      </c>
    </row>
    <row r="555" spans="1:5" x14ac:dyDescent="0.2">
      <c r="A555">
        <v>1</v>
      </c>
      <c r="B555" t="s">
        <v>385</v>
      </c>
      <c r="C555" t="s">
        <v>386</v>
      </c>
      <c r="D555" t="s">
        <v>534</v>
      </c>
      <c r="E555" t="s">
        <v>536</v>
      </c>
    </row>
    <row r="556" spans="1:5" x14ac:dyDescent="0.2">
      <c r="A556">
        <v>1</v>
      </c>
      <c r="B556" t="s">
        <v>385</v>
      </c>
      <c r="C556" t="s">
        <v>386</v>
      </c>
      <c r="D556" t="s">
        <v>535</v>
      </c>
      <c r="E556" t="s">
        <v>537</v>
      </c>
    </row>
    <row r="557" spans="1:5" x14ac:dyDescent="0.2">
      <c r="A557">
        <v>1</v>
      </c>
    </row>
    <row r="558" spans="1:5" x14ac:dyDescent="0.2">
      <c r="A558">
        <v>1</v>
      </c>
    </row>
    <row r="559" spans="1:5" x14ac:dyDescent="0.2">
      <c r="A559">
        <v>1</v>
      </c>
    </row>
    <row r="560" spans="1:5" x14ac:dyDescent="0.2">
      <c r="A560">
        <v>1</v>
      </c>
    </row>
    <row r="561" spans="1:3" x14ac:dyDescent="0.2">
      <c r="A561">
        <v>1</v>
      </c>
    </row>
    <row r="562" spans="1:3" x14ac:dyDescent="0.2">
      <c r="A562">
        <v>1</v>
      </c>
    </row>
    <row r="563" spans="1:3" x14ac:dyDescent="0.2">
      <c r="A563">
        <v>1</v>
      </c>
    </row>
    <row r="564" spans="1:3" x14ac:dyDescent="0.2">
      <c r="A564">
        <v>1</v>
      </c>
      <c r="B564" t="s">
        <v>538</v>
      </c>
    </row>
    <row r="565" spans="1:3" x14ac:dyDescent="0.2">
      <c r="A565">
        <v>1</v>
      </c>
      <c r="B565" t="s">
        <v>539</v>
      </c>
      <c r="C565" t="s">
        <v>443</v>
      </c>
    </row>
    <row r="566" spans="1:3" x14ac:dyDescent="0.2">
      <c r="A566">
        <v>1</v>
      </c>
      <c r="B566" t="s">
        <v>540</v>
      </c>
      <c r="C566" t="s">
        <v>445</v>
      </c>
    </row>
    <row r="567" spans="1:3" x14ac:dyDescent="0.2">
      <c r="A567">
        <v>1</v>
      </c>
    </row>
    <row r="568" spans="1:3" x14ac:dyDescent="0.2">
      <c r="A568">
        <v>1</v>
      </c>
    </row>
    <row r="569" spans="1:3" x14ac:dyDescent="0.2">
      <c r="A569">
        <v>1</v>
      </c>
      <c r="B569" t="s">
        <v>502</v>
      </c>
    </row>
    <row r="570" spans="1:3" x14ac:dyDescent="0.2">
      <c r="A570">
        <v>1</v>
      </c>
      <c r="B570" t="s">
        <v>502</v>
      </c>
    </row>
    <row r="571" spans="1:3" x14ac:dyDescent="0.2">
      <c r="A571">
        <v>1</v>
      </c>
    </row>
    <row r="572" spans="1:3" x14ac:dyDescent="0.2">
      <c r="A572">
        <v>1</v>
      </c>
    </row>
    <row r="573" spans="1:3" x14ac:dyDescent="0.2">
      <c r="A573">
        <v>1</v>
      </c>
      <c r="B573" t="s">
        <v>541</v>
      </c>
    </row>
    <row r="574" spans="1:3" x14ac:dyDescent="0.2">
      <c r="A574">
        <v>1</v>
      </c>
    </row>
    <row r="575" spans="1:3" x14ac:dyDescent="0.2">
      <c r="A575">
        <v>1</v>
      </c>
      <c r="B575" t="s">
        <v>508</v>
      </c>
      <c r="C575" t="s">
        <v>320</v>
      </c>
    </row>
    <row r="576" spans="1:3" x14ac:dyDescent="0.2">
      <c r="A576">
        <v>1</v>
      </c>
    </row>
    <row r="577" spans="1:9" x14ac:dyDescent="0.2">
      <c r="A577">
        <v>1</v>
      </c>
      <c r="B577" t="s">
        <v>542</v>
      </c>
    </row>
    <row r="578" spans="1:9" x14ac:dyDescent="0.2">
      <c r="A578">
        <v>1</v>
      </c>
      <c r="C578" t="s">
        <v>543</v>
      </c>
      <c r="D578" t="s">
        <v>544</v>
      </c>
    </row>
    <row r="579" spans="1:9" x14ac:dyDescent="0.2">
      <c r="A579">
        <v>1</v>
      </c>
      <c r="B579" t="s">
        <v>545</v>
      </c>
      <c r="C579">
        <v>100</v>
      </c>
      <c r="D579">
        <v>1079</v>
      </c>
    </row>
    <row r="580" spans="1:9" x14ac:dyDescent="0.2">
      <c r="A580">
        <v>1</v>
      </c>
      <c r="B580" t="s">
        <v>546</v>
      </c>
      <c r="C580">
        <v>100</v>
      </c>
      <c r="D580">
        <v>1210</v>
      </c>
    </row>
    <row r="581" spans="1:9" x14ac:dyDescent="0.2">
      <c r="A581">
        <v>1</v>
      </c>
      <c r="B581" t="s">
        <v>547</v>
      </c>
      <c r="C581">
        <v>96</v>
      </c>
      <c r="D581">
        <v>1079</v>
      </c>
    </row>
    <row r="582" spans="1:9" x14ac:dyDescent="0.2">
      <c r="A582">
        <v>1</v>
      </c>
      <c r="B582" t="s">
        <v>548</v>
      </c>
      <c r="C582">
        <v>96</v>
      </c>
      <c r="D582">
        <v>1062</v>
      </c>
    </row>
    <row r="583" spans="1:9" x14ac:dyDescent="0.2">
      <c r="A583">
        <v>1</v>
      </c>
      <c r="B583" t="s">
        <v>549</v>
      </c>
      <c r="C583">
        <v>96</v>
      </c>
      <c r="D583">
        <v>1079</v>
      </c>
    </row>
    <row r="584" spans="1:9" x14ac:dyDescent="0.2">
      <c r="A584">
        <v>1</v>
      </c>
      <c r="B584" t="s">
        <v>550</v>
      </c>
      <c r="C584">
        <v>100</v>
      </c>
      <c r="D584">
        <v>1039</v>
      </c>
    </row>
    <row r="585" spans="1:9" x14ac:dyDescent="0.2">
      <c r="A585">
        <v>1</v>
      </c>
      <c r="B585" t="s">
        <v>551</v>
      </c>
      <c r="C585">
        <v>96</v>
      </c>
      <c r="D585">
        <v>930</v>
      </c>
    </row>
    <row r="586" spans="1:9" x14ac:dyDescent="0.2">
      <c r="A586">
        <v>1</v>
      </c>
      <c r="B586" t="s">
        <v>552</v>
      </c>
      <c r="C586">
        <v>96</v>
      </c>
      <c r="D586">
        <v>1015</v>
      </c>
    </row>
    <row r="587" spans="1:9" x14ac:dyDescent="0.2">
      <c r="A587">
        <v>1</v>
      </c>
    </row>
    <row r="588" spans="1:9" x14ac:dyDescent="0.2">
      <c r="A588">
        <v>1</v>
      </c>
    </row>
    <row r="589" spans="1:9" x14ac:dyDescent="0.2">
      <c r="A589">
        <v>1</v>
      </c>
      <c r="B589" t="s">
        <v>553</v>
      </c>
    </row>
    <row r="590" spans="1:9" x14ac:dyDescent="0.2">
      <c r="A590">
        <v>1</v>
      </c>
      <c r="E590" t="s">
        <v>554</v>
      </c>
      <c r="F590" t="s">
        <v>555</v>
      </c>
      <c r="G590" t="s">
        <v>556</v>
      </c>
      <c r="H590" t="s">
        <v>557</v>
      </c>
      <c r="I590" t="s">
        <v>558</v>
      </c>
    </row>
    <row r="591" spans="1:9" x14ac:dyDescent="0.2">
      <c r="A591">
        <v>1</v>
      </c>
      <c r="B591" t="s">
        <v>559</v>
      </c>
      <c r="C591" t="s">
        <v>385</v>
      </c>
      <c r="D591" t="s">
        <v>393</v>
      </c>
      <c r="E591">
        <v>-0.133399417752983</v>
      </c>
      <c r="F591">
        <v>0.98311593905685402</v>
      </c>
      <c r="G591">
        <v>1.0018496270900901</v>
      </c>
      <c r="H591">
        <v>0.77340390767214595</v>
      </c>
      <c r="I591">
        <v>0.91945649127303097</v>
      </c>
    </row>
    <row r="592" spans="1:9" x14ac:dyDescent="0.2">
      <c r="A592">
        <v>1</v>
      </c>
      <c r="B592" t="s">
        <v>560</v>
      </c>
      <c r="C592" t="s">
        <v>385</v>
      </c>
      <c r="D592" t="s">
        <v>394</v>
      </c>
      <c r="E592">
        <v>0.79053303452125001</v>
      </c>
      <c r="F592">
        <v>-0.810576897131287</v>
      </c>
      <c r="G592">
        <v>0.31709213776342898</v>
      </c>
      <c r="H592">
        <v>0.405333566749981</v>
      </c>
      <c r="I592" s="20">
        <v>-2.9383730872625601E-2</v>
      </c>
    </row>
    <row r="593" spans="1:9" x14ac:dyDescent="0.2">
      <c r="A593">
        <v>1</v>
      </c>
      <c r="B593" t="s">
        <v>561</v>
      </c>
      <c r="C593" t="s">
        <v>386</v>
      </c>
      <c r="D593" t="s">
        <v>393</v>
      </c>
      <c r="E593">
        <v>-0.387735791872094</v>
      </c>
      <c r="F593">
        <v>-0.28474237693183602</v>
      </c>
      <c r="G593">
        <v>-0.20507315155141501</v>
      </c>
      <c r="H593">
        <v>0.253183708382691</v>
      </c>
      <c r="I593" s="20">
        <v>-7.8877273366853601E-2</v>
      </c>
    </row>
    <row r="594" spans="1:9" x14ac:dyDescent="0.2">
      <c r="A594">
        <v>1</v>
      </c>
      <c r="B594" t="s">
        <v>562</v>
      </c>
      <c r="C594" t="s">
        <v>386</v>
      </c>
      <c r="D594" t="s">
        <v>394</v>
      </c>
      <c r="E594" s="20">
        <v>6.6534454947179999E-4</v>
      </c>
      <c r="F594" s="20">
        <v>-1.4126707410081301E-3</v>
      </c>
      <c r="G594">
        <v>0.29700116793412701</v>
      </c>
      <c r="H594">
        <v>0.40309562740080301</v>
      </c>
      <c r="I594">
        <v>0.232894708197974</v>
      </c>
    </row>
    <row r="595" spans="1:9" x14ac:dyDescent="0.2">
      <c r="A595">
        <v>1</v>
      </c>
    </row>
    <row r="596" spans="1:9" x14ac:dyDescent="0.2">
      <c r="A596">
        <v>1</v>
      </c>
      <c r="B596" t="s">
        <v>563</v>
      </c>
    </row>
    <row r="597" spans="1:9" x14ac:dyDescent="0.2">
      <c r="A597">
        <v>1</v>
      </c>
      <c r="E597" t="s">
        <v>554</v>
      </c>
      <c r="F597" t="s">
        <v>555</v>
      </c>
      <c r="G597" t="s">
        <v>556</v>
      </c>
      <c r="H597" t="s">
        <v>557</v>
      </c>
      <c r="I597" t="s">
        <v>558</v>
      </c>
    </row>
    <row r="598" spans="1:9" x14ac:dyDescent="0.2">
      <c r="A598">
        <v>1</v>
      </c>
      <c r="B598" t="s">
        <v>559</v>
      </c>
      <c r="C598" t="s">
        <v>385</v>
      </c>
      <c r="D598" t="s">
        <v>393</v>
      </c>
      <c r="E598">
        <v>-1.06544472170733</v>
      </c>
      <c r="F598">
        <v>1.2709639521479701</v>
      </c>
      <c r="G598">
        <v>1.73105038407635</v>
      </c>
      <c r="H598">
        <v>0.84576502339776605</v>
      </c>
      <c r="I598">
        <v>1.2825931198740299</v>
      </c>
    </row>
    <row r="599" spans="1:9" x14ac:dyDescent="0.2">
      <c r="A599">
        <v>1</v>
      </c>
      <c r="B599" t="s">
        <v>560</v>
      </c>
      <c r="C599" t="s">
        <v>385</v>
      </c>
      <c r="D599" t="s">
        <v>394</v>
      </c>
      <c r="E599">
        <v>2.12810053280145</v>
      </c>
      <c r="F599">
        <v>-1.03928897176504</v>
      </c>
      <c r="G599">
        <v>-0.22195412861375999</v>
      </c>
      <c r="H599">
        <v>-0.43125368282962001</v>
      </c>
      <c r="I599">
        <v>-0.564165594402806</v>
      </c>
    </row>
    <row r="600" spans="1:9" x14ac:dyDescent="0.2">
      <c r="A600">
        <v>1</v>
      </c>
      <c r="B600" t="s">
        <v>561</v>
      </c>
      <c r="C600" t="s">
        <v>386</v>
      </c>
      <c r="D600" t="s">
        <v>393</v>
      </c>
      <c r="E600">
        <v>-2.87578356862717</v>
      </c>
      <c r="F600">
        <v>-0.31671902496791798</v>
      </c>
      <c r="G600">
        <v>1.35511441065571</v>
      </c>
      <c r="H600">
        <v>1.0009929502992401</v>
      </c>
      <c r="I600">
        <v>0.353722028724614</v>
      </c>
    </row>
    <row r="601" spans="1:9" x14ac:dyDescent="0.2">
      <c r="A601">
        <v>1</v>
      </c>
      <c r="B601" t="s">
        <v>562</v>
      </c>
      <c r="C601" t="s">
        <v>386</v>
      </c>
      <c r="D601" t="s">
        <v>394</v>
      </c>
      <c r="E601">
        <v>0.223832766006688</v>
      </c>
      <c r="F601">
        <v>1.25930216349901</v>
      </c>
      <c r="G601">
        <v>-0.927613804984457</v>
      </c>
      <c r="H601">
        <v>0.72947772765928798</v>
      </c>
      <c r="I601">
        <v>0.67979611199567802</v>
      </c>
    </row>
    <row r="602" spans="1:9" x14ac:dyDescent="0.2">
      <c r="A602">
        <v>1</v>
      </c>
    </row>
    <row r="603" spans="1:9" x14ac:dyDescent="0.2">
      <c r="A603">
        <v>1</v>
      </c>
      <c r="B603" t="s">
        <v>564</v>
      </c>
    </row>
    <row r="604" spans="1:9" x14ac:dyDescent="0.2">
      <c r="A604">
        <v>1</v>
      </c>
      <c r="E604" t="s">
        <v>554</v>
      </c>
      <c r="F604" t="s">
        <v>555</v>
      </c>
      <c r="G604" t="s">
        <v>556</v>
      </c>
      <c r="H604" t="s">
        <v>557</v>
      </c>
      <c r="I604" t="s">
        <v>558</v>
      </c>
    </row>
    <row r="605" spans="1:9" x14ac:dyDescent="0.2">
      <c r="A605">
        <v>1</v>
      </c>
      <c r="B605" t="s">
        <v>559</v>
      </c>
      <c r="C605" t="s">
        <v>385</v>
      </c>
      <c r="D605" t="s">
        <v>393</v>
      </c>
      <c r="E605">
        <v>2.4717967627270601</v>
      </c>
      <c r="F605">
        <v>0.77437135188792605</v>
      </c>
      <c r="G605">
        <v>0.66896351850556401</v>
      </c>
      <c r="H605">
        <v>0.72710088782390103</v>
      </c>
      <c r="I605">
        <v>0.72347858607246396</v>
      </c>
    </row>
    <row r="606" spans="1:9" x14ac:dyDescent="0.2">
      <c r="A606">
        <v>1</v>
      </c>
      <c r="B606" t="s">
        <v>560</v>
      </c>
      <c r="C606" t="s">
        <v>385</v>
      </c>
      <c r="D606" t="s">
        <v>394</v>
      </c>
      <c r="E606">
        <v>-1.7458434001815799</v>
      </c>
      <c r="F606">
        <v>-0.35659386781956198</v>
      </c>
      <c r="G606">
        <v>0.70331357243634796</v>
      </c>
      <c r="H606">
        <v>0.68117076679014699</v>
      </c>
      <c r="I606">
        <v>0.34263015713564399</v>
      </c>
    </row>
    <row r="607" spans="1:9" x14ac:dyDescent="0.2">
      <c r="A607">
        <v>1</v>
      </c>
      <c r="B607" t="s">
        <v>561</v>
      </c>
      <c r="C607" t="s">
        <v>386</v>
      </c>
      <c r="D607" t="s">
        <v>393</v>
      </c>
      <c r="E607">
        <v>2.4225051778722402</v>
      </c>
      <c r="F607">
        <v>0.47948194113701897</v>
      </c>
      <c r="G607">
        <v>-0.76111938571410198</v>
      </c>
      <c r="H607">
        <v>-0.68535894091442295</v>
      </c>
      <c r="I607">
        <v>-0.17037853735105599</v>
      </c>
    </row>
    <row r="608" spans="1:9" x14ac:dyDescent="0.2">
      <c r="A608">
        <v>1</v>
      </c>
      <c r="B608" t="s">
        <v>562</v>
      </c>
      <c r="C608" t="s">
        <v>386</v>
      </c>
      <c r="D608" t="s">
        <v>394</v>
      </c>
      <c r="E608">
        <v>-0.33341105385346598</v>
      </c>
      <c r="F608">
        <v>-1.05760681135547</v>
      </c>
      <c r="G608">
        <v>0.41975922907305002</v>
      </c>
      <c r="H608">
        <v>0.12671197022924899</v>
      </c>
      <c r="I608">
        <v>-0.32233212849716902</v>
      </c>
    </row>
    <row r="609" spans="1:2" x14ac:dyDescent="0.2">
      <c r="A609">
        <v>1</v>
      </c>
    </row>
    <row r="610" spans="1:2" x14ac:dyDescent="0.2">
      <c r="A610">
        <v>1</v>
      </c>
      <c r="B610" t="s">
        <v>502</v>
      </c>
    </row>
    <row r="611" spans="1:2" x14ac:dyDescent="0.2">
      <c r="A611">
        <v>1</v>
      </c>
      <c r="B611" t="s">
        <v>502</v>
      </c>
    </row>
    <row r="612" spans="1:2" x14ac:dyDescent="0.2">
      <c r="A612">
        <v>1</v>
      </c>
      <c r="B612" t="s">
        <v>502</v>
      </c>
    </row>
    <row r="613" spans="1:2" x14ac:dyDescent="0.2">
      <c r="A613">
        <v>1</v>
      </c>
      <c r="B613" t="s">
        <v>502</v>
      </c>
    </row>
    <row r="614" spans="1:2" x14ac:dyDescent="0.2">
      <c r="A614">
        <v>1</v>
      </c>
      <c r="B614" t="s">
        <v>502</v>
      </c>
    </row>
    <row r="615" spans="1:2" x14ac:dyDescent="0.2">
      <c r="A615">
        <v>1</v>
      </c>
    </row>
    <row r="616" spans="1:2" x14ac:dyDescent="0.2">
      <c r="A616">
        <v>1</v>
      </c>
      <c r="B616" t="s">
        <v>503</v>
      </c>
    </row>
    <row r="617" spans="1:2" x14ac:dyDescent="0.2">
      <c r="A617">
        <v>1</v>
      </c>
      <c r="B617" t="s">
        <v>504</v>
      </c>
    </row>
    <row r="618" spans="1:2" x14ac:dyDescent="0.2">
      <c r="A618">
        <v>1</v>
      </c>
      <c r="B618" t="s">
        <v>505</v>
      </c>
    </row>
    <row r="619" spans="1:2" x14ac:dyDescent="0.2">
      <c r="A619">
        <v>1</v>
      </c>
      <c r="B619" t="s">
        <v>506</v>
      </c>
    </row>
    <row r="620" spans="1:2" x14ac:dyDescent="0.2">
      <c r="A620">
        <v>1</v>
      </c>
    </row>
    <row r="621" spans="1:2" x14ac:dyDescent="0.2">
      <c r="A621">
        <v>1</v>
      </c>
    </row>
    <row r="622" spans="1:2" x14ac:dyDescent="0.2">
      <c r="A622">
        <v>1</v>
      </c>
      <c r="B622" t="s">
        <v>502</v>
      </c>
    </row>
    <row r="623" spans="1:2" x14ac:dyDescent="0.2">
      <c r="A623">
        <v>1</v>
      </c>
      <c r="B623" t="s">
        <v>502</v>
      </c>
    </row>
    <row r="624" spans="1:2" x14ac:dyDescent="0.2">
      <c r="A624">
        <v>1</v>
      </c>
      <c r="B624" t="s">
        <v>502</v>
      </c>
    </row>
    <row r="625" spans="1:3" x14ac:dyDescent="0.2">
      <c r="A625">
        <v>1</v>
      </c>
    </row>
    <row r="626" spans="1:3" x14ac:dyDescent="0.2">
      <c r="A626">
        <v>1</v>
      </c>
      <c r="B626" t="s">
        <v>507</v>
      </c>
    </row>
    <row r="627" spans="1:3" x14ac:dyDescent="0.2">
      <c r="A627">
        <v>1</v>
      </c>
    </row>
    <row r="628" spans="1:3" x14ac:dyDescent="0.2">
      <c r="A628">
        <v>1</v>
      </c>
      <c r="B628" t="s">
        <v>508</v>
      </c>
      <c r="C628" t="s">
        <v>325</v>
      </c>
    </row>
    <row r="629" spans="1:3" x14ac:dyDescent="0.2">
      <c r="A629">
        <v>1</v>
      </c>
    </row>
    <row r="630" spans="1:3" x14ac:dyDescent="0.2">
      <c r="A630">
        <v>1</v>
      </c>
      <c r="B630" t="s">
        <v>509</v>
      </c>
    </row>
    <row r="631" spans="1:3" x14ac:dyDescent="0.2">
      <c r="A631">
        <v>1</v>
      </c>
      <c r="B631" t="s">
        <v>510</v>
      </c>
    </row>
    <row r="632" spans="1:3" x14ac:dyDescent="0.2">
      <c r="A632">
        <v>1</v>
      </c>
      <c r="B632" t="s">
        <v>511</v>
      </c>
    </row>
    <row r="633" spans="1:3" x14ac:dyDescent="0.2">
      <c r="A633">
        <v>1</v>
      </c>
      <c r="B633" t="s">
        <v>512</v>
      </c>
    </row>
    <row r="634" spans="1:3" x14ac:dyDescent="0.2">
      <c r="A634">
        <v>1</v>
      </c>
      <c r="B634" t="s">
        <v>513</v>
      </c>
      <c r="C634">
        <v>6</v>
      </c>
    </row>
    <row r="635" spans="1:3" x14ac:dyDescent="0.2">
      <c r="A635">
        <v>1</v>
      </c>
      <c r="B635" t="s">
        <v>514</v>
      </c>
      <c r="C635">
        <v>80</v>
      </c>
    </row>
    <row r="636" spans="1:3" x14ac:dyDescent="0.2">
      <c r="A636">
        <v>1</v>
      </c>
      <c r="B636" t="s">
        <v>515</v>
      </c>
      <c r="C636">
        <v>2000</v>
      </c>
    </row>
    <row r="637" spans="1:3" x14ac:dyDescent="0.2">
      <c r="A637">
        <v>1</v>
      </c>
      <c r="B637" t="s">
        <v>516</v>
      </c>
      <c r="C637">
        <v>4</v>
      </c>
    </row>
    <row r="638" spans="1:3" x14ac:dyDescent="0.2">
      <c r="A638">
        <v>1</v>
      </c>
      <c r="B638" t="s">
        <v>517</v>
      </c>
    </row>
    <row r="639" spans="1:3" x14ac:dyDescent="0.2">
      <c r="A639">
        <v>1</v>
      </c>
      <c r="B639" t="s">
        <v>518</v>
      </c>
    </row>
    <row r="640" spans="1:3" x14ac:dyDescent="0.2">
      <c r="A640">
        <v>1</v>
      </c>
      <c r="B640" t="s">
        <v>519</v>
      </c>
      <c r="C640">
        <v>1</v>
      </c>
    </row>
    <row r="641" spans="1:5" x14ac:dyDescent="0.2">
      <c r="A641">
        <v>1</v>
      </c>
      <c r="B641" t="s">
        <v>520</v>
      </c>
      <c r="C641" t="s">
        <v>521</v>
      </c>
    </row>
    <row r="642" spans="1:5" x14ac:dyDescent="0.2">
      <c r="A642">
        <v>1</v>
      </c>
      <c r="B642" t="s">
        <v>522</v>
      </c>
      <c r="C642" t="s">
        <v>523</v>
      </c>
    </row>
    <row r="643" spans="1:5" x14ac:dyDescent="0.2">
      <c r="A643">
        <v>1</v>
      </c>
      <c r="B643" t="s">
        <v>524</v>
      </c>
      <c r="C643" t="s">
        <v>525</v>
      </c>
    </row>
    <row r="644" spans="1:5" x14ac:dyDescent="0.2">
      <c r="A644">
        <v>1</v>
      </c>
      <c r="B644" t="s">
        <v>526</v>
      </c>
      <c r="C644">
        <v>2000</v>
      </c>
    </row>
    <row r="645" spans="1:5" x14ac:dyDescent="0.2">
      <c r="A645">
        <v>1</v>
      </c>
    </row>
    <row r="646" spans="1:5" x14ac:dyDescent="0.2">
      <c r="A646">
        <v>1</v>
      </c>
      <c r="B646" t="s">
        <v>527</v>
      </c>
    </row>
    <row r="647" spans="1:5" x14ac:dyDescent="0.2">
      <c r="A647">
        <v>1</v>
      </c>
      <c r="B647" t="s">
        <v>528</v>
      </c>
      <c r="C647" t="s">
        <v>529</v>
      </c>
      <c r="D647" t="s">
        <v>530</v>
      </c>
      <c r="E647" t="s">
        <v>531</v>
      </c>
    </row>
    <row r="648" spans="1:5" x14ac:dyDescent="0.2">
      <c r="A648">
        <v>1</v>
      </c>
      <c r="B648" t="s">
        <v>385</v>
      </c>
      <c r="C648" t="s">
        <v>386</v>
      </c>
      <c r="D648" t="s">
        <v>393</v>
      </c>
      <c r="E648" t="s">
        <v>394</v>
      </c>
    </row>
    <row r="649" spans="1:5" x14ac:dyDescent="0.2">
      <c r="A649">
        <v>1</v>
      </c>
      <c r="B649" t="s">
        <v>385</v>
      </c>
      <c r="C649" t="s">
        <v>386</v>
      </c>
      <c r="D649" t="s">
        <v>532</v>
      </c>
      <c r="E649" t="s">
        <v>533</v>
      </c>
    </row>
    <row r="650" spans="1:5" x14ac:dyDescent="0.2">
      <c r="A650">
        <v>1</v>
      </c>
      <c r="B650" t="s">
        <v>385</v>
      </c>
      <c r="C650" t="s">
        <v>386</v>
      </c>
      <c r="D650" t="s">
        <v>534</v>
      </c>
      <c r="E650" t="s">
        <v>394</v>
      </c>
    </row>
    <row r="651" spans="1:5" x14ac:dyDescent="0.2">
      <c r="A651">
        <v>1</v>
      </c>
      <c r="B651" t="s">
        <v>385</v>
      </c>
      <c r="C651" t="s">
        <v>386</v>
      </c>
      <c r="D651" t="s">
        <v>535</v>
      </c>
      <c r="E651" t="s">
        <v>533</v>
      </c>
    </row>
    <row r="652" spans="1:5" x14ac:dyDescent="0.2">
      <c r="A652">
        <v>1</v>
      </c>
      <c r="B652" t="s">
        <v>385</v>
      </c>
      <c r="C652" t="s">
        <v>386</v>
      </c>
      <c r="D652" t="s">
        <v>534</v>
      </c>
      <c r="E652" t="s">
        <v>536</v>
      </c>
    </row>
    <row r="653" spans="1:5" x14ac:dyDescent="0.2">
      <c r="A653">
        <v>1</v>
      </c>
      <c r="B653" t="s">
        <v>385</v>
      </c>
      <c r="C653" t="s">
        <v>386</v>
      </c>
      <c r="D653" t="s">
        <v>535</v>
      </c>
      <c r="E653" t="s">
        <v>537</v>
      </c>
    </row>
    <row r="654" spans="1:5" x14ac:dyDescent="0.2">
      <c r="A654">
        <v>1</v>
      </c>
    </row>
    <row r="655" spans="1:5" x14ac:dyDescent="0.2">
      <c r="A655">
        <v>1</v>
      </c>
    </row>
    <row r="656" spans="1:5" x14ac:dyDescent="0.2">
      <c r="A656">
        <v>1</v>
      </c>
    </row>
    <row r="657" spans="1:3" x14ac:dyDescent="0.2">
      <c r="A657">
        <v>1</v>
      </c>
    </row>
    <row r="658" spans="1:3" x14ac:dyDescent="0.2">
      <c r="A658">
        <v>1</v>
      </c>
    </row>
    <row r="659" spans="1:3" x14ac:dyDescent="0.2">
      <c r="A659">
        <v>1</v>
      </c>
    </row>
    <row r="660" spans="1:3" x14ac:dyDescent="0.2">
      <c r="A660">
        <v>1</v>
      </c>
    </row>
    <row r="661" spans="1:3" x14ac:dyDescent="0.2">
      <c r="A661">
        <v>1</v>
      </c>
      <c r="B661" t="s">
        <v>538</v>
      </c>
    </row>
    <row r="662" spans="1:3" x14ac:dyDescent="0.2">
      <c r="A662">
        <v>1</v>
      </c>
      <c r="B662" t="s">
        <v>539</v>
      </c>
      <c r="C662" t="s">
        <v>443</v>
      </c>
    </row>
    <row r="663" spans="1:3" x14ac:dyDescent="0.2">
      <c r="A663">
        <v>1</v>
      </c>
      <c r="B663" t="s">
        <v>540</v>
      </c>
      <c r="C663" t="s">
        <v>445</v>
      </c>
    </row>
    <row r="664" spans="1:3" x14ac:dyDescent="0.2">
      <c r="A664">
        <v>1</v>
      </c>
    </row>
    <row r="665" spans="1:3" x14ac:dyDescent="0.2">
      <c r="A665">
        <v>1</v>
      </c>
    </row>
    <row r="666" spans="1:3" x14ac:dyDescent="0.2">
      <c r="A666">
        <v>1</v>
      </c>
      <c r="B666" t="s">
        <v>502</v>
      </c>
    </row>
    <row r="667" spans="1:3" x14ac:dyDescent="0.2">
      <c r="A667">
        <v>1</v>
      </c>
      <c r="B667" t="s">
        <v>502</v>
      </c>
    </row>
    <row r="668" spans="1:3" x14ac:dyDescent="0.2">
      <c r="A668">
        <v>1</v>
      </c>
    </row>
    <row r="669" spans="1:3" x14ac:dyDescent="0.2">
      <c r="A669">
        <v>1</v>
      </c>
    </row>
    <row r="670" spans="1:3" x14ac:dyDescent="0.2">
      <c r="A670">
        <v>1</v>
      </c>
      <c r="B670" t="s">
        <v>541</v>
      </c>
    </row>
    <row r="671" spans="1:3" x14ac:dyDescent="0.2">
      <c r="A671">
        <v>1</v>
      </c>
    </row>
    <row r="672" spans="1:3" x14ac:dyDescent="0.2">
      <c r="A672">
        <v>1</v>
      </c>
      <c r="B672" t="s">
        <v>508</v>
      </c>
      <c r="C672" t="s">
        <v>325</v>
      </c>
    </row>
    <row r="673" spans="1:9" x14ac:dyDescent="0.2">
      <c r="A673">
        <v>1</v>
      </c>
    </row>
    <row r="674" spans="1:9" x14ac:dyDescent="0.2">
      <c r="A674">
        <v>1</v>
      </c>
      <c r="B674" t="s">
        <v>542</v>
      </c>
    </row>
    <row r="675" spans="1:9" x14ac:dyDescent="0.2">
      <c r="A675">
        <v>1</v>
      </c>
      <c r="C675" t="s">
        <v>543</v>
      </c>
      <c r="D675" t="s">
        <v>544</v>
      </c>
    </row>
    <row r="676" spans="1:9" x14ac:dyDescent="0.2">
      <c r="A676">
        <v>1</v>
      </c>
      <c r="B676" t="s">
        <v>545</v>
      </c>
      <c r="C676">
        <v>92</v>
      </c>
      <c r="D676">
        <v>938</v>
      </c>
    </row>
    <row r="677" spans="1:9" x14ac:dyDescent="0.2">
      <c r="A677">
        <v>1</v>
      </c>
      <c r="B677" t="s">
        <v>546</v>
      </c>
      <c r="C677">
        <v>83</v>
      </c>
      <c r="D677">
        <v>985</v>
      </c>
    </row>
    <row r="678" spans="1:9" x14ac:dyDescent="0.2">
      <c r="A678">
        <v>1</v>
      </c>
      <c r="B678" t="s">
        <v>547</v>
      </c>
      <c r="C678">
        <v>88</v>
      </c>
      <c r="D678">
        <v>899</v>
      </c>
    </row>
    <row r="679" spans="1:9" x14ac:dyDescent="0.2">
      <c r="A679">
        <v>1</v>
      </c>
      <c r="B679" t="s">
        <v>548</v>
      </c>
      <c r="C679">
        <v>79</v>
      </c>
      <c r="D679">
        <v>1024</v>
      </c>
    </row>
    <row r="680" spans="1:9" x14ac:dyDescent="0.2">
      <c r="A680">
        <v>1</v>
      </c>
      <c r="B680" t="s">
        <v>549</v>
      </c>
      <c r="C680">
        <v>83</v>
      </c>
      <c r="D680">
        <v>1024</v>
      </c>
    </row>
    <row r="681" spans="1:9" x14ac:dyDescent="0.2">
      <c r="A681">
        <v>1</v>
      </c>
      <c r="B681" t="s">
        <v>550</v>
      </c>
      <c r="C681">
        <v>92</v>
      </c>
      <c r="D681">
        <v>1000</v>
      </c>
    </row>
    <row r="682" spans="1:9" x14ac:dyDescent="0.2">
      <c r="A682">
        <v>1</v>
      </c>
      <c r="B682" t="s">
        <v>551</v>
      </c>
      <c r="C682">
        <v>92</v>
      </c>
      <c r="D682">
        <v>766</v>
      </c>
    </row>
    <row r="683" spans="1:9" x14ac:dyDescent="0.2">
      <c r="A683">
        <v>1</v>
      </c>
      <c r="B683" t="s">
        <v>552</v>
      </c>
      <c r="C683">
        <v>92</v>
      </c>
      <c r="D683">
        <v>898</v>
      </c>
    </row>
    <row r="684" spans="1:9" x14ac:dyDescent="0.2">
      <c r="A684">
        <v>1</v>
      </c>
    </row>
    <row r="685" spans="1:9" x14ac:dyDescent="0.2">
      <c r="A685">
        <v>1</v>
      </c>
    </row>
    <row r="686" spans="1:9" x14ac:dyDescent="0.2">
      <c r="A686">
        <v>1</v>
      </c>
      <c r="B686" t="s">
        <v>553</v>
      </c>
    </row>
    <row r="687" spans="1:9" x14ac:dyDescent="0.2">
      <c r="A687">
        <v>1</v>
      </c>
      <c r="E687" t="s">
        <v>554</v>
      </c>
      <c r="F687" t="s">
        <v>555</v>
      </c>
      <c r="G687" t="s">
        <v>556</v>
      </c>
      <c r="H687" t="s">
        <v>557</v>
      </c>
      <c r="I687" t="s">
        <v>558</v>
      </c>
    </row>
    <row r="688" spans="1:9" x14ac:dyDescent="0.2">
      <c r="A688">
        <v>1</v>
      </c>
      <c r="B688" t="s">
        <v>559</v>
      </c>
      <c r="C688" t="s">
        <v>385</v>
      </c>
      <c r="D688" t="s">
        <v>393</v>
      </c>
      <c r="E688">
        <v>3.9716245581944101</v>
      </c>
      <c r="F688">
        <v>1.23569578685724</v>
      </c>
      <c r="G688">
        <v>-0.33837335188804002</v>
      </c>
      <c r="H688">
        <v>0.525144124610887</v>
      </c>
      <c r="I688">
        <v>0.47415551986002802</v>
      </c>
    </row>
    <row r="689" spans="1:9" x14ac:dyDescent="0.2">
      <c r="A689">
        <v>1</v>
      </c>
      <c r="B689" t="s">
        <v>560</v>
      </c>
      <c r="C689" t="s">
        <v>385</v>
      </c>
      <c r="D689" t="s">
        <v>394</v>
      </c>
      <c r="E689">
        <v>0.55211715677433704</v>
      </c>
      <c r="F689">
        <v>0.35151616251604101</v>
      </c>
      <c r="G689">
        <v>0.74994269498672606</v>
      </c>
      <c r="H689">
        <v>0.81562786177582502</v>
      </c>
      <c r="I689">
        <v>0.63902890642619703</v>
      </c>
    </row>
    <row r="690" spans="1:9" x14ac:dyDescent="0.2">
      <c r="A690">
        <v>1</v>
      </c>
      <c r="B690" t="s">
        <v>561</v>
      </c>
      <c r="C690" t="s">
        <v>386</v>
      </c>
      <c r="D690" t="s">
        <v>393</v>
      </c>
      <c r="E690">
        <v>-0.42809775044849901</v>
      </c>
      <c r="F690">
        <v>-0.86139340281307597</v>
      </c>
      <c r="G690">
        <v>-0.22388497009862901</v>
      </c>
      <c r="H690">
        <v>0.19003439485915599</v>
      </c>
      <c r="I690">
        <v>-0.29841465935084999</v>
      </c>
    </row>
    <row r="691" spans="1:9" x14ac:dyDescent="0.2">
      <c r="A691">
        <v>1</v>
      </c>
      <c r="B691" t="s">
        <v>562</v>
      </c>
      <c r="C691" t="s">
        <v>386</v>
      </c>
      <c r="D691" t="s">
        <v>394</v>
      </c>
      <c r="E691">
        <v>-2.7046660039813402</v>
      </c>
      <c r="F691">
        <v>0.229888756915646</v>
      </c>
      <c r="G691">
        <v>-0.72345585554949099</v>
      </c>
      <c r="H691">
        <v>0.14916928029472601</v>
      </c>
      <c r="I691">
        <v>-0.114799272779707</v>
      </c>
    </row>
    <row r="692" spans="1:9" x14ac:dyDescent="0.2">
      <c r="A692">
        <v>1</v>
      </c>
    </row>
    <row r="693" spans="1:9" x14ac:dyDescent="0.2">
      <c r="A693">
        <v>1</v>
      </c>
      <c r="B693" t="s">
        <v>563</v>
      </c>
    </row>
    <row r="694" spans="1:9" x14ac:dyDescent="0.2">
      <c r="A694">
        <v>1</v>
      </c>
      <c r="E694" t="s">
        <v>554</v>
      </c>
      <c r="F694" t="s">
        <v>555</v>
      </c>
      <c r="G694" t="s">
        <v>556</v>
      </c>
      <c r="H694" t="s">
        <v>557</v>
      </c>
      <c r="I694" t="s">
        <v>558</v>
      </c>
    </row>
    <row r="695" spans="1:9" x14ac:dyDescent="0.2">
      <c r="A695">
        <v>1</v>
      </c>
      <c r="B695" t="s">
        <v>559</v>
      </c>
      <c r="C695" t="s">
        <v>385</v>
      </c>
      <c r="D695" t="s">
        <v>393</v>
      </c>
      <c r="E695">
        <v>4.7959962573653998</v>
      </c>
      <c r="F695">
        <v>1.6294649394612799</v>
      </c>
      <c r="G695">
        <v>-0.662380666329627</v>
      </c>
      <c r="H695">
        <v>0.51546787958739404</v>
      </c>
      <c r="I695">
        <v>0.49418405090634998</v>
      </c>
    </row>
    <row r="696" spans="1:9" x14ac:dyDescent="0.2">
      <c r="A696">
        <v>1</v>
      </c>
      <c r="B696" t="s">
        <v>560</v>
      </c>
      <c r="C696" t="s">
        <v>385</v>
      </c>
      <c r="D696" t="s">
        <v>394</v>
      </c>
      <c r="E696">
        <v>2.01786353371959</v>
      </c>
      <c r="F696">
        <v>0.562409696067658</v>
      </c>
      <c r="G696">
        <v>0.70696397582326598</v>
      </c>
      <c r="H696">
        <v>1.0160842551667699</v>
      </c>
      <c r="I696">
        <v>0.761819309019232</v>
      </c>
    </row>
    <row r="697" spans="1:9" x14ac:dyDescent="0.2">
      <c r="A697">
        <v>1</v>
      </c>
      <c r="B697" t="s">
        <v>561</v>
      </c>
      <c r="C697" t="s">
        <v>386</v>
      </c>
      <c r="D697" t="s">
        <v>393</v>
      </c>
      <c r="E697">
        <v>0.10363054556421</v>
      </c>
      <c r="F697">
        <v>-1.17372947328321</v>
      </c>
      <c r="G697">
        <v>-0.91062496001835602</v>
      </c>
      <c r="H697">
        <v>-0.27020312981165101</v>
      </c>
      <c r="I697">
        <v>0.104513367907466</v>
      </c>
    </row>
    <row r="698" spans="1:9" x14ac:dyDescent="0.2">
      <c r="A698">
        <v>1</v>
      </c>
      <c r="B698" t="s">
        <v>562</v>
      </c>
      <c r="C698" t="s">
        <v>386</v>
      </c>
      <c r="D698" t="s">
        <v>394</v>
      </c>
      <c r="E698">
        <v>-2.3160813287404598</v>
      </c>
      <c r="F698">
        <v>-0.28031012274688299</v>
      </c>
      <c r="G698">
        <v>-0.158165225447194</v>
      </c>
      <c r="H698">
        <v>0.75201545191647501</v>
      </c>
      <c r="I698">
        <v>-0.78485252103773995</v>
      </c>
    </row>
    <row r="699" spans="1:9" x14ac:dyDescent="0.2">
      <c r="A699">
        <v>1</v>
      </c>
    </row>
    <row r="700" spans="1:9" x14ac:dyDescent="0.2">
      <c r="A700">
        <v>1</v>
      </c>
      <c r="B700" t="s">
        <v>564</v>
      </c>
    </row>
    <row r="701" spans="1:9" x14ac:dyDescent="0.2">
      <c r="A701">
        <v>1</v>
      </c>
      <c r="E701" t="s">
        <v>554</v>
      </c>
      <c r="F701" t="s">
        <v>555</v>
      </c>
      <c r="G701" t="s">
        <v>556</v>
      </c>
      <c r="H701" t="s">
        <v>557</v>
      </c>
      <c r="I701" t="s">
        <v>558</v>
      </c>
    </row>
    <row r="702" spans="1:9" x14ac:dyDescent="0.2">
      <c r="A702">
        <v>1</v>
      </c>
      <c r="B702" t="s">
        <v>559</v>
      </c>
      <c r="C702" t="s">
        <v>385</v>
      </c>
      <c r="D702" t="s">
        <v>393</v>
      </c>
      <c r="E702">
        <v>3.2563530765936402</v>
      </c>
      <c r="F702">
        <v>0.732254424252331</v>
      </c>
      <c r="G702">
        <v>0.59380053106184805</v>
      </c>
      <c r="H702">
        <v>0.57974832787299202</v>
      </c>
      <c r="I702">
        <v>0.63526776106239002</v>
      </c>
    </row>
    <row r="703" spans="1:9" x14ac:dyDescent="0.2">
      <c r="A703">
        <v>1</v>
      </c>
      <c r="B703" t="s">
        <v>560</v>
      </c>
      <c r="C703" t="s">
        <v>385</v>
      </c>
      <c r="D703" t="s">
        <v>394</v>
      </c>
      <c r="E703">
        <v>-1.3071693979993799</v>
      </c>
      <c r="F703" s="20">
        <v>9.4428748426754194E-2</v>
      </c>
      <c r="G703">
        <v>0.80756455852589804</v>
      </c>
      <c r="H703">
        <v>0.51919629513366305</v>
      </c>
      <c r="I703">
        <v>0.47372986736210498</v>
      </c>
    </row>
    <row r="704" spans="1:9" x14ac:dyDescent="0.2">
      <c r="A704">
        <v>1</v>
      </c>
      <c r="B704" t="s">
        <v>561</v>
      </c>
      <c r="C704" t="s">
        <v>386</v>
      </c>
      <c r="D704" t="s">
        <v>393</v>
      </c>
      <c r="E704">
        <v>-0.82073478424854995</v>
      </c>
      <c r="F704">
        <v>1.6506359899868199</v>
      </c>
      <c r="G704">
        <v>-0.73890515466530304</v>
      </c>
      <c r="H704">
        <v>1.2264887663400299</v>
      </c>
      <c r="I704">
        <v>-0.78596038791814904</v>
      </c>
    </row>
    <row r="705" spans="1:9" x14ac:dyDescent="0.2">
      <c r="A705">
        <v>1</v>
      </c>
      <c r="B705" t="s">
        <v>562</v>
      </c>
      <c r="C705" t="s">
        <v>386</v>
      </c>
      <c r="D705" t="s">
        <v>394</v>
      </c>
      <c r="E705">
        <v>-8.4453009470258706</v>
      </c>
      <c r="F705">
        <v>-1.6737491386353101</v>
      </c>
      <c r="G705">
        <v>-0.280831594600356</v>
      </c>
      <c r="H705">
        <v>-0.40330043051877801</v>
      </c>
      <c r="I705">
        <v>0.71273986722051397</v>
      </c>
    </row>
    <row r="706" spans="1:9" x14ac:dyDescent="0.2">
      <c r="A706">
        <v>1</v>
      </c>
    </row>
    <row r="707" spans="1:9" x14ac:dyDescent="0.2">
      <c r="A707">
        <v>1</v>
      </c>
      <c r="B707" t="s">
        <v>502</v>
      </c>
    </row>
    <row r="708" spans="1:9" x14ac:dyDescent="0.2">
      <c r="A708">
        <v>1</v>
      </c>
      <c r="B708" t="s">
        <v>502</v>
      </c>
    </row>
    <row r="709" spans="1:9" x14ac:dyDescent="0.2">
      <c r="A709">
        <v>1</v>
      </c>
      <c r="B709" t="s">
        <v>502</v>
      </c>
    </row>
    <row r="710" spans="1:9" x14ac:dyDescent="0.2">
      <c r="A710">
        <v>1</v>
      </c>
      <c r="B710" t="s">
        <v>502</v>
      </c>
    </row>
    <row r="711" spans="1:9" x14ac:dyDescent="0.2">
      <c r="A711">
        <v>1</v>
      </c>
      <c r="B711" t="s">
        <v>502</v>
      </c>
    </row>
    <row r="712" spans="1:9" x14ac:dyDescent="0.2">
      <c r="A712">
        <v>1</v>
      </c>
    </row>
    <row r="713" spans="1:9" x14ac:dyDescent="0.2">
      <c r="A713">
        <v>1</v>
      </c>
      <c r="B713" t="s">
        <v>503</v>
      </c>
    </row>
    <row r="714" spans="1:9" x14ac:dyDescent="0.2">
      <c r="A714">
        <v>1</v>
      </c>
      <c r="B714" t="s">
        <v>504</v>
      </c>
    </row>
    <row r="715" spans="1:9" x14ac:dyDescent="0.2">
      <c r="A715">
        <v>1</v>
      </c>
      <c r="B715" t="s">
        <v>505</v>
      </c>
    </row>
    <row r="716" spans="1:9" x14ac:dyDescent="0.2">
      <c r="A716">
        <v>1</v>
      </c>
      <c r="B716" t="s">
        <v>506</v>
      </c>
    </row>
    <row r="717" spans="1:9" x14ac:dyDescent="0.2">
      <c r="A717">
        <v>1</v>
      </c>
    </row>
    <row r="718" spans="1:9" x14ac:dyDescent="0.2">
      <c r="A718">
        <v>1</v>
      </c>
    </row>
    <row r="719" spans="1:9" x14ac:dyDescent="0.2">
      <c r="A719">
        <v>1</v>
      </c>
      <c r="B719" t="s">
        <v>502</v>
      </c>
    </row>
    <row r="720" spans="1:9" x14ac:dyDescent="0.2">
      <c r="A720">
        <v>1</v>
      </c>
      <c r="B720" t="s">
        <v>502</v>
      </c>
    </row>
    <row r="721" spans="1:3" x14ac:dyDescent="0.2">
      <c r="A721">
        <v>1</v>
      </c>
      <c r="B721" t="s">
        <v>502</v>
      </c>
    </row>
    <row r="722" spans="1:3" x14ac:dyDescent="0.2">
      <c r="A722">
        <v>1</v>
      </c>
    </row>
    <row r="723" spans="1:3" x14ac:dyDescent="0.2">
      <c r="A723">
        <v>1</v>
      </c>
      <c r="B723" t="s">
        <v>507</v>
      </c>
    </row>
    <row r="724" spans="1:3" x14ac:dyDescent="0.2">
      <c r="A724">
        <v>1</v>
      </c>
    </row>
    <row r="725" spans="1:3" x14ac:dyDescent="0.2">
      <c r="A725">
        <v>1</v>
      </c>
      <c r="B725" t="s">
        <v>508</v>
      </c>
      <c r="C725" t="s">
        <v>328</v>
      </c>
    </row>
    <row r="726" spans="1:3" x14ac:dyDescent="0.2">
      <c r="A726">
        <v>1</v>
      </c>
    </row>
    <row r="727" spans="1:3" x14ac:dyDescent="0.2">
      <c r="A727">
        <v>1</v>
      </c>
      <c r="B727" t="s">
        <v>509</v>
      </c>
    </row>
    <row r="728" spans="1:3" x14ac:dyDescent="0.2">
      <c r="A728">
        <v>1</v>
      </c>
      <c r="B728" t="s">
        <v>510</v>
      </c>
    </row>
    <row r="729" spans="1:3" x14ac:dyDescent="0.2">
      <c r="A729">
        <v>1</v>
      </c>
      <c r="B729" t="s">
        <v>511</v>
      </c>
    </row>
    <row r="730" spans="1:3" x14ac:dyDescent="0.2">
      <c r="A730">
        <v>1</v>
      </c>
      <c r="B730" t="s">
        <v>512</v>
      </c>
    </row>
    <row r="731" spans="1:3" x14ac:dyDescent="0.2">
      <c r="A731">
        <v>1</v>
      </c>
      <c r="B731" t="s">
        <v>513</v>
      </c>
      <c r="C731">
        <v>6</v>
      </c>
    </row>
    <row r="732" spans="1:3" x14ac:dyDescent="0.2">
      <c r="A732">
        <v>1</v>
      </c>
      <c r="B732" t="s">
        <v>514</v>
      </c>
      <c r="C732">
        <v>80</v>
      </c>
    </row>
    <row r="733" spans="1:3" x14ac:dyDescent="0.2">
      <c r="A733">
        <v>1</v>
      </c>
      <c r="B733" t="s">
        <v>515</v>
      </c>
      <c r="C733">
        <v>2000</v>
      </c>
    </row>
    <row r="734" spans="1:3" x14ac:dyDescent="0.2">
      <c r="A734">
        <v>1</v>
      </c>
      <c r="B734" t="s">
        <v>516</v>
      </c>
      <c r="C734">
        <v>4</v>
      </c>
    </row>
    <row r="735" spans="1:3" x14ac:dyDescent="0.2">
      <c r="A735">
        <v>1</v>
      </c>
      <c r="B735" t="s">
        <v>517</v>
      </c>
    </row>
    <row r="736" spans="1:3" x14ac:dyDescent="0.2">
      <c r="A736">
        <v>1</v>
      </c>
      <c r="B736" t="s">
        <v>518</v>
      </c>
    </row>
    <row r="737" spans="1:5" x14ac:dyDescent="0.2">
      <c r="A737">
        <v>1</v>
      </c>
      <c r="B737" t="s">
        <v>519</v>
      </c>
      <c r="C737">
        <v>1</v>
      </c>
    </row>
    <row r="738" spans="1:5" x14ac:dyDescent="0.2">
      <c r="A738">
        <v>1</v>
      </c>
      <c r="B738" t="s">
        <v>520</v>
      </c>
      <c r="C738" t="s">
        <v>521</v>
      </c>
    </row>
    <row r="739" spans="1:5" x14ac:dyDescent="0.2">
      <c r="A739">
        <v>1</v>
      </c>
      <c r="B739" t="s">
        <v>522</v>
      </c>
      <c r="C739" t="s">
        <v>523</v>
      </c>
    </row>
    <row r="740" spans="1:5" x14ac:dyDescent="0.2">
      <c r="A740">
        <v>1</v>
      </c>
      <c r="B740" t="s">
        <v>524</v>
      </c>
      <c r="C740" t="s">
        <v>525</v>
      </c>
    </row>
    <row r="741" spans="1:5" x14ac:dyDescent="0.2">
      <c r="A741">
        <v>1</v>
      </c>
      <c r="B741" t="s">
        <v>526</v>
      </c>
      <c r="C741">
        <v>2000</v>
      </c>
    </row>
    <row r="742" spans="1:5" x14ac:dyDescent="0.2">
      <c r="A742">
        <v>1</v>
      </c>
    </row>
    <row r="743" spans="1:5" x14ac:dyDescent="0.2">
      <c r="A743">
        <v>1</v>
      </c>
      <c r="B743" t="s">
        <v>527</v>
      </c>
    </row>
    <row r="744" spans="1:5" x14ac:dyDescent="0.2">
      <c r="A744">
        <v>1</v>
      </c>
      <c r="B744" t="s">
        <v>528</v>
      </c>
      <c r="C744" t="s">
        <v>529</v>
      </c>
      <c r="D744" t="s">
        <v>530</v>
      </c>
      <c r="E744" t="s">
        <v>531</v>
      </c>
    </row>
    <row r="745" spans="1:5" x14ac:dyDescent="0.2">
      <c r="A745">
        <v>1</v>
      </c>
      <c r="B745" t="s">
        <v>385</v>
      </c>
      <c r="C745" t="s">
        <v>386</v>
      </c>
      <c r="D745" t="s">
        <v>393</v>
      </c>
      <c r="E745" t="s">
        <v>394</v>
      </c>
    </row>
    <row r="746" spans="1:5" x14ac:dyDescent="0.2">
      <c r="A746">
        <v>1</v>
      </c>
      <c r="B746" t="s">
        <v>385</v>
      </c>
      <c r="C746" t="s">
        <v>386</v>
      </c>
      <c r="D746" t="s">
        <v>532</v>
      </c>
      <c r="E746" t="s">
        <v>533</v>
      </c>
    </row>
    <row r="747" spans="1:5" x14ac:dyDescent="0.2">
      <c r="A747">
        <v>1</v>
      </c>
      <c r="B747" t="s">
        <v>385</v>
      </c>
      <c r="C747" t="s">
        <v>386</v>
      </c>
      <c r="D747" t="s">
        <v>534</v>
      </c>
      <c r="E747" t="s">
        <v>394</v>
      </c>
    </row>
    <row r="748" spans="1:5" x14ac:dyDescent="0.2">
      <c r="A748">
        <v>1</v>
      </c>
      <c r="B748" t="s">
        <v>385</v>
      </c>
      <c r="C748" t="s">
        <v>386</v>
      </c>
      <c r="D748" t="s">
        <v>535</v>
      </c>
      <c r="E748" t="s">
        <v>533</v>
      </c>
    </row>
    <row r="749" spans="1:5" x14ac:dyDescent="0.2">
      <c r="A749">
        <v>1</v>
      </c>
      <c r="B749" t="s">
        <v>385</v>
      </c>
      <c r="C749" t="s">
        <v>386</v>
      </c>
      <c r="D749" t="s">
        <v>534</v>
      </c>
      <c r="E749" t="s">
        <v>536</v>
      </c>
    </row>
    <row r="750" spans="1:5" x14ac:dyDescent="0.2">
      <c r="A750">
        <v>1</v>
      </c>
      <c r="B750" t="s">
        <v>385</v>
      </c>
      <c r="C750" t="s">
        <v>386</v>
      </c>
      <c r="D750" t="s">
        <v>535</v>
      </c>
      <c r="E750" t="s">
        <v>537</v>
      </c>
    </row>
    <row r="751" spans="1:5" x14ac:dyDescent="0.2">
      <c r="A751">
        <v>1</v>
      </c>
    </row>
    <row r="752" spans="1:5" x14ac:dyDescent="0.2">
      <c r="A752">
        <v>1</v>
      </c>
    </row>
    <row r="753" spans="1:3" x14ac:dyDescent="0.2">
      <c r="A753">
        <v>1</v>
      </c>
    </row>
    <row r="754" spans="1:3" x14ac:dyDescent="0.2">
      <c r="A754">
        <v>1</v>
      </c>
    </row>
    <row r="755" spans="1:3" x14ac:dyDescent="0.2">
      <c r="A755">
        <v>1</v>
      </c>
    </row>
    <row r="756" spans="1:3" x14ac:dyDescent="0.2">
      <c r="A756">
        <v>1</v>
      </c>
    </row>
    <row r="757" spans="1:3" x14ac:dyDescent="0.2">
      <c r="A757">
        <v>1</v>
      </c>
    </row>
    <row r="758" spans="1:3" x14ac:dyDescent="0.2">
      <c r="A758">
        <v>1</v>
      </c>
      <c r="B758" t="s">
        <v>538</v>
      </c>
    </row>
    <row r="759" spans="1:3" x14ac:dyDescent="0.2">
      <c r="A759">
        <v>1</v>
      </c>
      <c r="B759" t="s">
        <v>539</v>
      </c>
      <c r="C759" t="s">
        <v>443</v>
      </c>
    </row>
    <row r="760" spans="1:3" x14ac:dyDescent="0.2">
      <c r="A760">
        <v>1</v>
      </c>
      <c r="B760" t="s">
        <v>540</v>
      </c>
      <c r="C760" t="s">
        <v>445</v>
      </c>
    </row>
    <row r="761" spans="1:3" x14ac:dyDescent="0.2">
      <c r="A761">
        <v>1</v>
      </c>
    </row>
    <row r="762" spans="1:3" x14ac:dyDescent="0.2">
      <c r="A762">
        <v>1</v>
      </c>
    </row>
    <row r="763" spans="1:3" x14ac:dyDescent="0.2">
      <c r="A763">
        <v>1</v>
      </c>
      <c r="B763" t="s">
        <v>502</v>
      </c>
    </row>
    <row r="764" spans="1:3" x14ac:dyDescent="0.2">
      <c r="A764">
        <v>1</v>
      </c>
      <c r="B764" t="s">
        <v>502</v>
      </c>
    </row>
    <row r="765" spans="1:3" x14ac:dyDescent="0.2">
      <c r="A765">
        <v>1</v>
      </c>
    </row>
    <row r="766" spans="1:3" x14ac:dyDescent="0.2">
      <c r="A766">
        <v>1</v>
      </c>
    </row>
    <row r="767" spans="1:3" x14ac:dyDescent="0.2">
      <c r="A767">
        <v>1</v>
      </c>
      <c r="B767" t="s">
        <v>541</v>
      </c>
    </row>
    <row r="768" spans="1:3" x14ac:dyDescent="0.2">
      <c r="A768">
        <v>1</v>
      </c>
    </row>
    <row r="769" spans="1:9" x14ac:dyDescent="0.2">
      <c r="A769">
        <v>1</v>
      </c>
      <c r="B769" t="s">
        <v>508</v>
      </c>
      <c r="C769" t="s">
        <v>328</v>
      </c>
    </row>
    <row r="770" spans="1:9" x14ac:dyDescent="0.2">
      <c r="A770">
        <v>1</v>
      </c>
    </row>
    <row r="771" spans="1:9" x14ac:dyDescent="0.2">
      <c r="A771">
        <v>1</v>
      </c>
      <c r="B771" t="s">
        <v>542</v>
      </c>
    </row>
    <row r="772" spans="1:9" x14ac:dyDescent="0.2">
      <c r="A772">
        <v>1</v>
      </c>
      <c r="C772" t="s">
        <v>543</v>
      </c>
      <c r="D772" t="s">
        <v>544</v>
      </c>
    </row>
    <row r="773" spans="1:9" x14ac:dyDescent="0.2">
      <c r="A773">
        <v>1</v>
      </c>
      <c r="B773" t="s">
        <v>545</v>
      </c>
      <c r="C773">
        <v>100</v>
      </c>
      <c r="D773">
        <v>1648</v>
      </c>
    </row>
    <row r="774" spans="1:9" x14ac:dyDescent="0.2">
      <c r="A774">
        <v>1</v>
      </c>
      <c r="B774" t="s">
        <v>546</v>
      </c>
      <c r="C774">
        <v>100</v>
      </c>
      <c r="D774">
        <v>1718</v>
      </c>
    </row>
    <row r="775" spans="1:9" x14ac:dyDescent="0.2">
      <c r="A775">
        <v>1</v>
      </c>
      <c r="B775" t="s">
        <v>547</v>
      </c>
      <c r="C775">
        <v>96</v>
      </c>
      <c r="D775">
        <v>1749</v>
      </c>
    </row>
    <row r="776" spans="1:9" x14ac:dyDescent="0.2">
      <c r="A776">
        <v>1</v>
      </c>
      <c r="B776" t="s">
        <v>548</v>
      </c>
      <c r="C776">
        <v>96</v>
      </c>
      <c r="D776">
        <v>1617</v>
      </c>
    </row>
    <row r="777" spans="1:9" x14ac:dyDescent="0.2">
      <c r="A777">
        <v>1</v>
      </c>
      <c r="B777" t="s">
        <v>549</v>
      </c>
      <c r="C777">
        <v>100</v>
      </c>
      <c r="D777">
        <v>1367</v>
      </c>
    </row>
    <row r="778" spans="1:9" x14ac:dyDescent="0.2">
      <c r="A778">
        <v>1</v>
      </c>
      <c r="B778" t="s">
        <v>550</v>
      </c>
      <c r="C778">
        <v>88</v>
      </c>
      <c r="D778">
        <v>1649</v>
      </c>
    </row>
    <row r="779" spans="1:9" x14ac:dyDescent="0.2">
      <c r="A779">
        <v>1</v>
      </c>
      <c r="B779" t="s">
        <v>551</v>
      </c>
      <c r="C779">
        <v>100</v>
      </c>
      <c r="D779">
        <v>1188</v>
      </c>
    </row>
    <row r="780" spans="1:9" x14ac:dyDescent="0.2">
      <c r="A780">
        <v>1</v>
      </c>
      <c r="B780" t="s">
        <v>552</v>
      </c>
      <c r="C780">
        <v>96</v>
      </c>
      <c r="D780">
        <v>1266</v>
      </c>
    </row>
    <row r="781" spans="1:9" x14ac:dyDescent="0.2">
      <c r="A781">
        <v>1</v>
      </c>
    </row>
    <row r="782" spans="1:9" x14ac:dyDescent="0.2">
      <c r="A782">
        <v>1</v>
      </c>
    </row>
    <row r="783" spans="1:9" x14ac:dyDescent="0.2">
      <c r="A783">
        <v>1</v>
      </c>
      <c r="B783" t="s">
        <v>553</v>
      </c>
    </row>
    <row r="784" spans="1:9" x14ac:dyDescent="0.2">
      <c r="A784">
        <v>1</v>
      </c>
      <c r="E784" t="s">
        <v>554</v>
      </c>
      <c r="F784" t="s">
        <v>555</v>
      </c>
      <c r="G784" t="s">
        <v>556</v>
      </c>
      <c r="H784" t="s">
        <v>557</v>
      </c>
      <c r="I784" t="s">
        <v>558</v>
      </c>
    </row>
    <row r="785" spans="1:9" x14ac:dyDescent="0.2">
      <c r="A785">
        <v>1</v>
      </c>
      <c r="B785" t="s">
        <v>559</v>
      </c>
      <c r="C785" t="s">
        <v>385</v>
      </c>
      <c r="D785" t="s">
        <v>393</v>
      </c>
      <c r="E785">
        <v>0.71986231706404002</v>
      </c>
      <c r="F785" s="20">
        <v>8.26188410731101E-2</v>
      </c>
      <c r="G785">
        <v>0.80319197818509702</v>
      </c>
      <c r="H785">
        <v>1.4062461458362401</v>
      </c>
      <c r="I785">
        <v>0.76401898836481497</v>
      </c>
    </row>
    <row r="786" spans="1:9" x14ac:dyDescent="0.2">
      <c r="A786">
        <v>1</v>
      </c>
      <c r="B786" t="s">
        <v>560</v>
      </c>
      <c r="C786" t="s">
        <v>385</v>
      </c>
      <c r="D786" t="s">
        <v>394</v>
      </c>
      <c r="E786">
        <v>0.922709355803085</v>
      </c>
      <c r="F786" s="20">
        <v>5.79277765120597E-2</v>
      </c>
      <c r="G786">
        <v>-0.99810442596347304</v>
      </c>
      <c r="H786">
        <v>-0.22031517952982901</v>
      </c>
      <c r="I786">
        <v>-0.38683060966041399</v>
      </c>
    </row>
    <row r="787" spans="1:9" x14ac:dyDescent="0.2">
      <c r="A787">
        <v>1</v>
      </c>
      <c r="B787" t="s">
        <v>561</v>
      </c>
      <c r="C787" t="s">
        <v>386</v>
      </c>
      <c r="D787" t="s">
        <v>393</v>
      </c>
      <c r="E787" s="20">
        <v>-5.2000087728409097E-2</v>
      </c>
      <c r="F787">
        <v>-0.55614829745248295</v>
      </c>
      <c r="G787">
        <v>0.55714348185588802</v>
      </c>
      <c r="H787" s="20">
        <v>-5.09979249331362E-2</v>
      </c>
      <c r="I787" s="20">
        <v>-1.6667580176577101E-2</v>
      </c>
    </row>
    <row r="788" spans="1:9" x14ac:dyDescent="0.2">
      <c r="A788">
        <v>1</v>
      </c>
      <c r="B788" t="s">
        <v>562</v>
      </c>
      <c r="C788" t="s">
        <v>386</v>
      </c>
      <c r="D788" t="s">
        <v>394</v>
      </c>
      <c r="E788">
        <v>-0.30912363380469599</v>
      </c>
      <c r="F788">
        <v>0.39797575918210398</v>
      </c>
      <c r="G788">
        <v>1.0612499148023</v>
      </c>
      <c r="H788">
        <v>0.29060411992960899</v>
      </c>
      <c r="I788">
        <v>0.58327659797133902</v>
      </c>
    </row>
    <row r="789" spans="1:9" x14ac:dyDescent="0.2">
      <c r="A789">
        <v>1</v>
      </c>
    </row>
    <row r="790" spans="1:9" x14ac:dyDescent="0.2">
      <c r="A790">
        <v>1</v>
      </c>
      <c r="B790" t="s">
        <v>563</v>
      </c>
    </row>
    <row r="791" spans="1:9" x14ac:dyDescent="0.2">
      <c r="A791">
        <v>1</v>
      </c>
      <c r="E791" t="s">
        <v>554</v>
      </c>
      <c r="F791" t="s">
        <v>555</v>
      </c>
      <c r="G791" t="s">
        <v>556</v>
      </c>
      <c r="H791" t="s">
        <v>557</v>
      </c>
      <c r="I791" t="s">
        <v>558</v>
      </c>
    </row>
    <row r="792" spans="1:9" x14ac:dyDescent="0.2">
      <c r="A792">
        <v>1</v>
      </c>
      <c r="B792" t="s">
        <v>559</v>
      </c>
      <c r="C792" t="s">
        <v>385</v>
      </c>
      <c r="D792" t="s">
        <v>393</v>
      </c>
      <c r="E792">
        <v>-0.13230965629487601</v>
      </c>
      <c r="F792">
        <v>-1.0781929393574601</v>
      </c>
      <c r="G792">
        <v>1.35968599677379</v>
      </c>
      <c r="H792">
        <v>0.81806984593671495</v>
      </c>
      <c r="I792">
        <v>0.36652096778435</v>
      </c>
    </row>
    <row r="793" spans="1:9" x14ac:dyDescent="0.2">
      <c r="A793">
        <v>1</v>
      </c>
      <c r="B793" t="s">
        <v>560</v>
      </c>
      <c r="C793" t="s">
        <v>385</v>
      </c>
      <c r="D793" t="s">
        <v>394</v>
      </c>
      <c r="E793">
        <v>1.2777548333867801</v>
      </c>
      <c r="F793" s="20">
        <v>6.5735279353788895E-2</v>
      </c>
      <c r="G793">
        <v>-1.7497323436710399</v>
      </c>
      <c r="H793">
        <v>-0.87924192019061198</v>
      </c>
      <c r="I793">
        <v>-0.85441299483595601</v>
      </c>
    </row>
    <row r="794" spans="1:9" x14ac:dyDescent="0.2">
      <c r="A794">
        <v>1</v>
      </c>
      <c r="B794" t="s">
        <v>561</v>
      </c>
      <c r="C794" t="s">
        <v>386</v>
      </c>
      <c r="D794" t="s">
        <v>393</v>
      </c>
      <c r="E794">
        <v>0.57572461139623099</v>
      </c>
      <c r="F794">
        <v>1.3869363327626201</v>
      </c>
      <c r="G794">
        <v>0.94247284733899295</v>
      </c>
      <c r="H794">
        <v>1.39586982996179</v>
      </c>
      <c r="I794" s="20">
        <v>-1.5430201107637201E-2</v>
      </c>
    </row>
    <row r="795" spans="1:9" x14ac:dyDescent="0.2">
      <c r="A795">
        <v>1</v>
      </c>
      <c r="B795" t="s">
        <v>562</v>
      </c>
      <c r="C795" t="s">
        <v>386</v>
      </c>
      <c r="D795" t="s">
        <v>394</v>
      </c>
      <c r="E795">
        <v>-0.55207576287154603</v>
      </c>
      <c r="F795">
        <v>-0.88404937404018602</v>
      </c>
      <c r="G795">
        <v>0.50060459954201497</v>
      </c>
      <c r="H795">
        <v>0.33715417117525898</v>
      </c>
      <c r="I795">
        <v>1.24175967002114</v>
      </c>
    </row>
    <row r="796" spans="1:9" x14ac:dyDescent="0.2">
      <c r="A796">
        <v>1</v>
      </c>
    </row>
    <row r="797" spans="1:9" x14ac:dyDescent="0.2">
      <c r="A797">
        <v>1</v>
      </c>
      <c r="B797" t="s">
        <v>564</v>
      </c>
    </row>
    <row r="798" spans="1:9" x14ac:dyDescent="0.2">
      <c r="A798">
        <v>1</v>
      </c>
      <c r="E798" t="s">
        <v>554</v>
      </c>
      <c r="F798" t="s">
        <v>555</v>
      </c>
      <c r="G798" t="s">
        <v>556</v>
      </c>
      <c r="H798" t="s">
        <v>557</v>
      </c>
      <c r="I798" t="s">
        <v>558</v>
      </c>
    </row>
    <row r="799" spans="1:9" x14ac:dyDescent="0.2">
      <c r="A799">
        <v>1</v>
      </c>
      <c r="B799" t="s">
        <v>559</v>
      </c>
      <c r="C799" t="s">
        <v>385</v>
      </c>
      <c r="D799" t="s">
        <v>393</v>
      </c>
      <c r="E799">
        <v>1.3100260903296499</v>
      </c>
      <c r="F799">
        <v>1.28984603511447</v>
      </c>
      <c r="G799">
        <v>-0.31155872129655998</v>
      </c>
      <c r="H799">
        <v>1.81355456056535</v>
      </c>
      <c r="I799">
        <v>0.93061395812775305</v>
      </c>
    </row>
    <row r="800" spans="1:9" x14ac:dyDescent="0.2">
      <c r="A800">
        <v>1</v>
      </c>
      <c r="B800" t="s">
        <v>560</v>
      </c>
      <c r="C800" t="s">
        <v>385</v>
      </c>
      <c r="D800" t="s">
        <v>394</v>
      </c>
      <c r="E800">
        <v>0.23263766612755499</v>
      </c>
      <c r="F800" s="20">
        <v>4.6348524382417197E-2</v>
      </c>
      <c r="G800">
        <v>-0.243086615319907</v>
      </c>
      <c r="H800" s="20">
        <v>-2.2793570001044199E-2</v>
      </c>
      <c r="I800" s="20">
        <v>-7.3177220312844599E-2</v>
      </c>
    </row>
    <row r="801" spans="1:9" x14ac:dyDescent="0.2">
      <c r="A801">
        <v>1</v>
      </c>
      <c r="B801" t="s">
        <v>561</v>
      </c>
      <c r="C801" t="s">
        <v>386</v>
      </c>
      <c r="D801" t="s">
        <v>393</v>
      </c>
      <c r="E801">
        <v>-1.0918109100481499</v>
      </c>
      <c r="F801">
        <v>-1.6461223913382099</v>
      </c>
      <c r="G801">
        <v>1.1439554200395099</v>
      </c>
      <c r="H801">
        <v>-0.23407353767164299</v>
      </c>
      <c r="I801" s="20">
        <v>-7.3781320815297702E-2</v>
      </c>
    </row>
    <row r="802" spans="1:9" x14ac:dyDescent="0.2">
      <c r="A802">
        <v>1</v>
      </c>
      <c r="B802" t="s">
        <v>562</v>
      </c>
      <c r="C802" t="s">
        <v>386</v>
      </c>
      <c r="D802" t="s">
        <v>394</v>
      </c>
      <c r="E802" s="20">
        <v>-7.4196405678764704E-2</v>
      </c>
      <c r="F802">
        <v>-0.226238943377323</v>
      </c>
      <c r="G802">
        <v>1.2330905846464599</v>
      </c>
      <c r="H802">
        <v>-1.2281956037150299</v>
      </c>
      <c r="I802">
        <v>-0.245413502990115</v>
      </c>
    </row>
    <row r="803" spans="1:9" x14ac:dyDescent="0.2">
      <c r="A803">
        <v>1</v>
      </c>
    </row>
    <row r="804" spans="1:9" x14ac:dyDescent="0.2">
      <c r="A804">
        <v>1</v>
      </c>
      <c r="B804" t="s">
        <v>502</v>
      </c>
    </row>
    <row r="805" spans="1:9" x14ac:dyDescent="0.2">
      <c r="A805">
        <v>1</v>
      </c>
      <c r="B805" t="s">
        <v>502</v>
      </c>
    </row>
    <row r="806" spans="1:9" x14ac:dyDescent="0.2">
      <c r="A806">
        <v>1</v>
      </c>
      <c r="B806" t="s">
        <v>502</v>
      </c>
    </row>
    <row r="807" spans="1:9" x14ac:dyDescent="0.2">
      <c r="A807">
        <v>1</v>
      </c>
      <c r="B807" t="s">
        <v>502</v>
      </c>
    </row>
    <row r="808" spans="1:9" x14ac:dyDescent="0.2">
      <c r="A808">
        <v>1</v>
      </c>
      <c r="B808" t="s">
        <v>502</v>
      </c>
    </row>
    <row r="809" spans="1:9" x14ac:dyDescent="0.2">
      <c r="A809">
        <v>1</v>
      </c>
    </row>
    <row r="810" spans="1:9" x14ac:dyDescent="0.2">
      <c r="A810">
        <v>1</v>
      </c>
      <c r="B810" t="s">
        <v>503</v>
      </c>
    </row>
    <row r="811" spans="1:9" x14ac:dyDescent="0.2">
      <c r="A811">
        <v>1</v>
      </c>
      <c r="B811" t="s">
        <v>504</v>
      </c>
    </row>
    <row r="812" spans="1:9" x14ac:dyDescent="0.2">
      <c r="A812">
        <v>1</v>
      </c>
      <c r="B812" t="s">
        <v>505</v>
      </c>
    </row>
    <row r="813" spans="1:9" x14ac:dyDescent="0.2">
      <c r="A813">
        <v>1</v>
      </c>
      <c r="B813" t="s">
        <v>506</v>
      </c>
    </row>
    <row r="814" spans="1:9" x14ac:dyDescent="0.2">
      <c r="A814">
        <v>1</v>
      </c>
    </row>
    <row r="815" spans="1:9" x14ac:dyDescent="0.2">
      <c r="A815">
        <v>1</v>
      </c>
    </row>
    <row r="816" spans="1:9" x14ac:dyDescent="0.2">
      <c r="A816">
        <v>1</v>
      </c>
      <c r="B816" t="s">
        <v>502</v>
      </c>
    </row>
    <row r="817" spans="1:3" x14ac:dyDescent="0.2">
      <c r="A817">
        <v>1</v>
      </c>
      <c r="B817" t="s">
        <v>502</v>
      </c>
    </row>
    <row r="818" spans="1:3" x14ac:dyDescent="0.2">
      <c r="A818">
        <v>1</v>
      </c>
      <c r="B818" t="s">
        <v>502</v>
      </c>
    </row>
    <row r="819" spans="1:3" x14ac:dyDescent="0.2">
      <c r="A819">
        <v>1</v>
      </c>
    </row>
    <row r="820" spans="1:3" x14ac:dyDescent="0.2">
      <c r="A820">
        <v>1</v>
      </c>
      <c r="B820" t="s">
        <v>507</v>
      </c>
    </row>
    <row r="821" spans="1:3" x14ac:dyDescent="0.2">
      <c r="A821">
        <v>1</v>
      </c>
    </row>
    <row r="822" spans="1:3" x14ac:dyDescent="0.2">
      <c r="A822">
        <v>1</v>
      </c>
      <c r="B822" t="s">
        <v>508</v>
      </c>
      <c r="C822" t="s">
        <v>334</v>
      </c>
    </row>
    <row r="823" spans="1:3" x14ac:dyDescent="0.2">
      <c r="A823">
        <v>1</v>
      </c>
    </row>
    <row r="824" spans="1:3" x14ac:dyDescent="0.2">
      <c r="A824">
        <v>1</v>
      </c>
      <c r="B824" t="s">
        <v>509</v>
      </c>
    </row>
    <row r="825" spans="1:3" x14ac:dyDescent="0.2">
      <c r="A825">
        <v>1</v>
      </c>
      <c r="B825" t="s">
        <v>510</v>
      </c>
    </row>
    <row r="826" spans="1:3" x14ac:dyDescent="0.2">
      <c r="A826">
        <v>1</v>
      </c>
      <c r="B826" t="s">
        <v>511</v>
      </c>
    </row>
    <row r="827" spans="1:3" x14ac:dyDescent="0.2">
      <c r="A827">
        <v>1</v>
      </c>
      <c r="B827" t="s">
        <v>512</v>
      </c>
    </row>
    <row r="828" spans="1:3" x14ac:dyDescent="0.2">
      <c r="A828">
        <v>1</v>
      </c>
      <c r="B828" t="s">
        <v>513</v>
      </c>
      <c r="C828">
        <v>6</v>
      </c>
    </row>
    <row r="829" spans="1:3" x14ac:dyDescent="0.2">
      <c r="A829">
        <v>1</v>
      </c>
      <c r="B829" t="s">
        <v>514</v>
      </c>
      <c r="C829">
        <v>80</v>
      </c>
    </row>
    <row r="830" spans="1:3" x14ac:dyDescent="0.2">
      <c r="A830">
        <v>1</v>
      </c>
      <c r="B830" t="s">
        <v>515</v>
      </c>
      <c r="C830">
        <v>2000</v>
      </c>
    </row>
    <row r="831" spans="1:3" x14ac:dyDescent="0.2">
      <c r="A831">
        <v>1</v>
      </c>
      <c r="B831" t="s">
        <v>516</v>
      </c>
      <c r="C831">
        <v>4</v>
      </c>
    </row>
    <row r="832" spans="1:3" x14ac:dyDescent="0.2">
      <c r="A832">
        <v>1</v>
      </c>
      <c r="B832" t="s">
        <v>517</v>
      </c>
    </row>
    <row r="833" spans="1:5" x14ac:dyDescent="0.2">
      <c r="A833">
        <v>1</v>
      </c>
      <c r="B833" t="s">
        <v>518</v>
      </c>
    </row>
    <row r="834" spans="1:5" x14ac:dyDescent="0.2">
      <c r="A834">
        <v>1</v>
      </c>
      <c r="B834" t="s">
        <v>519</v>
      </c>
      <c r="C834">
        <v>1</v>
      </c>
    </row>
    <row r="835" spans="1:5" x14ac:dyDescent="0.2">
      <c r="A835">
        <v>1</v>
      </c>
      <c r="B835" t="s">
        <v>520</v>
      </c>
      <c r="C835" t="s">
        <v>521</v>
      </c>
    </row>
    <row r="836" spans="1:5" x14ac:dyDescent="0.2">
      <c r="A836">
        <v>1</v>
      </c>
      <c r="B836" t="s">
        <v>522</v>
      </c>
      <c r="C836" t="s">
        <v>523</v>
      </c>
    </row>
    <row r="837" spans="1:5" x14ac:dyDescent="0.2">
      <c r="A837">
        <v>1</v>
      </c>
      <c r="B837" t="s">
        <v>524</v>
      </c>
      <c r="C837" t="s">
        <v>525</v>
      </c>
    </row>
    <row r="838" spans="1:5" x14ac:dyDescent="0.2">
      <c r="A838">
        <v>1</v>
      </c>
      <c r="B838" t="s">
        <v>526</v>
      </c>
      <c r="C838">
        <v>2000</v>
      </c>
    </row>
    <row r="839" spans="1:5" x14ac:dyDescent="0.2">
      <c r="A839">
        <v>1</v>
      </c>
    </row>
    <row r="840" spans="1:5" x14ac:dyDescent="0.2">
      <c r="A840">
        <v>1</v>
      </c>
      <c r="B840" t="s">
        <v>527</v>
      </c>
    </row>
    <row r="841" spans="1:5" x14ac:dyDescent="0.2">
      <c r="A841">
        <v>1</v>
      </c>
      <c r="B841" t="s">
        <v>528</v>
      </c>
      <c r="C841" t="s">
        <v>529</v>
      </c>
      <c r="D841" t="s">
        <v>530</v>
      </c>
      <c r="E841" t="s">
        <v>531</v>
      </c>
    </row>
    <row r="842" spans="1:5" x14ac:dyDescent="0.2">
      <c r="A842">
        <v>1</v>
      </c>
      <c r="B842" t="s">
        <v>385</v>
      </c>
      <c r="C842" t="s">
        <v>386</v>
      </c>
      <c r="D842" t="s">
        <v>393</v>
      </c>
      <c r="E842" t="s">
        <v>394</v>
      </c>
    </row>
    <row r="843" spans="1:5" x14ac:dyDescent="0.2">
      <c r="A843">
        <v>1</v>
      </c>
      <c r="B843" t="s">
        <v>385</v>
      </c>
      <c r="C843" t="s">
        <v>386</v>
      </c>
      <c r="D843" t="s">
        <v>532</v>
      </c>
      <c r="E843" t="s">
        <v>533</v>
      </c>
    </row>
    <row r="844" spans="1:5" x14ac:dyDescent="0.2">
      <c r="A844">
        <v>1</v>
      </c>
      <c r="B844" t="s">
        <v>385</v>
      </c>
      <c r="C844" t="s">
        <v>386</v>
      </c>
      <c r="D844" t="s">
        <v>534</v>
      </c>
      <c r="E844" t="s">
        <v>394</v>
      </c>
    </row>
    <row r="845" spans="1:5" x14ac:dyDescent="0.2">
      <c r="A845">
        <v>1</v>
      </c>
      <c r="B845" t="s">
        <v>385</v>
      </c>
      <c r="C845" t="s">
        <v>386</v>
      </c>
      <c r="D845" t="s">
        <v>535</v>
      </c>
      <c r="E845" t="s">
        <v>533</v>
      </c>
    </row>
    <row r="846" spans="1:5" x14ac:dyDescent="0.2">
      <c r="A846">
        <v>1</v>
      </c>
      <c r="B846" t="s">
        <v>385</v>
      </c>
      <c r="C846" t="s">
        <v>386</v>
      </c>
      <c r="D846" t="s">
        <v>534</v>
      </c>
      <c r="E846" t="s">
        <v>536</v>
      </c>
    </row>
    <row r="847" spans="1:5" x14ac:dyDescent="0.2">
      <c r="A847">
        <v>1</v>
      </c>
      <c r="B847" t="s">
        <v>385</v>
      </c>
      <c r="C847" t="s">
        <v>386</v>
      </c>
      <c r="D847" t="s">
        <v>535</v>
      </c>
      <c r="E847" t="s">
        <v>537</v>
      </c>
    </row>
    <row r="848" spans="1:5" x14ac:dyDescent="0.2">
      <c r="A848">
        <v>1</v>
      </c>
    </row>
    <row r="849" spans="1:3" x14ac:dyDescent="0.2">
      <c r="A849">
        <v>1</v>
      </c>
    </row>
    <row r="850" spans="1:3" x14ac:dyDescent="0.2">
      <c r="A850">
        <v>1</v>
      </c>
    </row>
    <row r="851" spans="1:3" x14ac:dyDescent="0.2">
      <c r="A851">
        <v>1</v>
      </c>
    </row>
    <row r="852" spans="1:3" x14ac:dyDescent="0.2">
      <c r="A852">
        <v>1</v>
      </c>
    </row>
    <row r="853" spans="1:3" x14ac:dyDescent="0.2">
      <c r="A853">
        <v>1</v>
      </c>
    </row>
    <row r="854" spans="1:3" x14ac:dyDescent="0.2">
      <c r="A854">
        <v>1</v>
      </c>
    </row>
    <row r="855" spans="1:3" x14ac:dyDescent="0.2">
      <c r="A855">
        <v>1</v>
      </c>
      <c r="B855" t="s">
        <v>538</v>
      </c>
    </row>
    <row r="856" spans="1:3" x14ac:dyDescent="0.2">
      <c r="A856">
        <v>1</v>
      </c>
      <c r="B856" t="s">
        <v>539</v>
      </c>
      <c r="C856" t="s">
        <v>443</v>
      </c>
    </row>
    <row r="857" spans="1:3" x14ac:dyDescent="0.2">
      <c r="A857">
        <v>1</v>
      </c>
      <c r="B857" t="s">
        <v>540</v>
      </c>
      <c r="C857" t="s">
        <v>445</v>
      </c>
    </row>
    <row r="858" spans="1:3" x14ac:dyDescent="0.2">
      <c r="A858">
        <v>1</v>
      </c>
    </row>
    <row r="859" spans="1:3" x14ac:dyDescent="0.2">
      <c r="A859">
        <v>1</v>
      </c>
    </row>
    <row r="860" spans="1:3" x14ac:dyDescent="0.2">
      <c r="A860">
        <v>1</v>
      </c>
      <c r="B860" t="s">
        <v>502</v>
      </c>
    </row>
    <row r="861" spans="1:3" x14ac:dyDescent="0.2">
      <c r="A861">
        <v>1</v>
      </c>
      <c r="B861" t="s">
        <v>502</v>
      </c>
    </row>
    <row r="862" spans="1:3" x14ac:dyDescent="0.2">
      <c r="A862">
        <v>1</v>
      </c>
    </row>
    <row r="863" spans="1:3" x14ac:dyDescent="0.2">
      <c r="A863">
        <v>1</v>
      </c>
    </row>
    <row r="864" spans="1:3" x14ac:dyDescent="0.2">
      <c r="A864">
        <v>1</v>
      </c>
      <c r="B864" t="s">
        <v>541</v>
      </c>
    </row>
    <row r="865" spans="1:4" x14ac:dyDescent="0.2">
      <c r="A865">
        <v>1</v>
      </c>
    </row>
    <row r="866" spans="1:4" x14ac:dyDescent="0.2">
      <c r="A866">
        <v>1</v>
      </c>
      <c r="B866" t="s">
        <v>508</v>
      </c>
      <c r="C866" t="s">
        <v>334</v>
      </c>
    </row>
    <row r="867" spans="1:4" x14ac:dyDescent="0.2">
      <c r="A867">
        <v>1</v>
      </c>
    </row>
    <row r="868" spans="1:4" x14ac:dyDescent="0.2">
      <c r="A868">
        <v>1</v>
      </c>
      <c r="B868" t="s">
        <v>542</v>
      </c>
    </row>
    <row r="869" spans="1:4" x14ac:dyDescent="0.2">
      <c r="A869">
        <v>1</v>
      </c>
      <c r="C869" t="s">
        <v>543</v>
      </c>
      <c r="D869" t="s">
        <v>544</v>
      </c>
    </row>
    <row r="870" spans="1:4" x14ac:dyDescent="0.2">
      <c r="A870">
        <v>1</v>
      </c>
      <c r="B870" t="s">
        <v>545</v>
      </c>
      <c r="C870">
        <v>88</v>
      </c>
      <c r="D870">
        <v>1133</v>
      </c>
    </row>
    <row r="871" spans="1:4" x14ac:dyDescent="0.2">
      <c r="A871">
        <v>1</v>
      </c>
      <c r="B871" t="s">
        <v>546</v>
      </c>
      <c r="C871">
        <v>92</v>
      </c>
      <c r="D871">
        <v>914</v>
      </c>
    </row>
    <row r="872" spans="1:4" x14ac:dyDescent="0.2">
      <c r="A872">
        <v>1</v>
      </c>
      <c r="B872" t="s">
        <v>547</v>
      </c>
      <c r="C872">
        <v>96</v>
      </c>
      <c r="D872">
        <v>820</v>
      </c>
    </row>
    <row r="873" spans="1:4" x14ac:dyDescent="0.2">
      <c r="A873">
        <v>1</v>
      </c>
      <c r="B873" t="s">
        <v>548</v>
      </c>
      <c r="C873">
        <v>96</v>
      </c>
      <c r="D873">
        <v>812</v>
      </c>
    </row>
    <row r="874" spans="1:4" x14ac:dyDescent="0.2">
      <c r="A874">
        <v>1</v>
      </c>
      <c r="B874" t="s">
        <v>549</v>
      </c>
      <c r="C874">
        <v>88</v>
      </c>
      <c r="D874">
        <v>805</v>
      </c>
    </row>
    <row r="875" spans="1:4" x14ac:dyDescent="0.2">
      <c r="A875">
        <v>1</v>
      </c>
      <c r="B875" t="s">
        <v>550</v>
      </c>
      <c r="C875">
        <v>88</v>
      </c>
      <c r="D875">
        <v>829</v>
      </c>
    </row>
    <row r="876" spans="1:4" x14ac:dyDescent="0.2">
      <c r="A876">
        <v>1</v>
      </c>
      <c r="B876" t="s">
        <v>551</v>
      </c>
      <c r="C876">
        <v>83</v>
      </c>
      <c r="D876">
        <v>976</v>
      </c>
    </row>
    <row r="877" spans="1:4" x14ac:dyDescent="0.2">
      <c r="A877">
        <v>1</v>
      </c>
      <c r="B877" t="s">
        <v>552</v>
      </c>
      <c r="C877">
        <v>92</v>
      </c>
      <c r="D877">
        <v>984</v>
      </c>
    </row>
    <row r="878" spans="1:4" x14ac:dyDescent="0.2">
      <c r="A878">
        <v>1</v>
      </c>
    </row>
    <row r="879" spans="1:4" x14ac:dyDescent="0.2">
      <c r="A879">
        <v>1</v>
      </c>
    </row>
    <row r="880" spans="1:4" x14ac:dyDescent="0.2">
      <c r="A880">
        <v>1</v>
      </c>
      <c r="B880" t="s">
        <v>553</v>
      </c>
    </row>
    <row r="881" spans="1:9" x14ac:dyDescent="0.2">
      <c r="A881">
        <v>1</v>
      </c>
      <c r="E881" t="s">
        <v>554</v>
      </c>
      <c r="F881" t="s">
        <v>555</v>
      </c>
      <c r="G881" t="s">
        <v>556</v>
      </c>
      <c r="H881" t="s">
        <v>557</v>
      </c>
      <c r="I881" t="s">
        <v>558</v>
      </c>
    </row>
    <row r="882" spans="1:9" x14ac:dyDescent="0.2">
      <c r="A882">
        <v>1</v>
      </c>
      <c r="B882" t="s">
        <v>559</v>
      </c>
      <c r="C882" t="s">
        <v>385</v>
      </c>
      <c r="D882" t="s">
        <v>393</v>
      </c>
      <c r="E882">
        <v>-1.28926340185662</v>
      </c>
      <c r="F882">
        <v>0.166549787652371</v>
      </c>
      <c r="G882">
        <v>0.29737686366786897</v>
      </c>
      <c r="H882">
        <v>-0.43677808697521803</v>
      </c>
      <c r="I882" s="20">
        <v>9.0495214483407808E-3</v>
      </c>
    </row>
    <row r="883" spans="1:9" x14ac:dyDescent="0.2">
      <c r="A883">
        <v>1</v>
      </c>
      <c r="B883" t="s">
        <v>560</v>
      </c>
      <c r="C883" t="s">
        <v>385</v>
      </c>
      <c r="D883" t="s">
        <v>394</v>
      </c>
      <c r="E883">
        <v>-2.7352695902876598</v>
      </c>
      <c r="F883">
        <v>0.67748435705965704</v>
      </c>
      <c r="G883">
        <v>0.35857919691225199</v>
      </c>
      <c r="H883">
        <v>1.11966526647276</v>
      </c>
      <c r="I883">
        <v>0.71857627348155695</v>
      </c>
    </row>
    <row r="884" spans="1:9" x14ac:dyDescent="0.2">
      <c r="A884">
        <v>1</v>
      </c>
      <c r="B884" t="s">
        <v>561</v>
      </c>
      <c r="C884" t="s">
        <v>386</v>
      </c>
      <c r="D884" t="s">
        <v>393</v>
      </c>
      <c r="E884">
        <v>-0.76826358711696496</v>
      </c>
      <c r="F884" s="20">
        <v>3.6950592547813202E-2</v>
      </c>
      <c r="G884">
        <v>-0.55193842628786105</v>
      </c>
      <c r="H884">
        <v>-1.2390442268125501</v>
      </c>
      <c r="I884">
        <v>-0.58467735351753103</v>
      </c>
    </row>
    <row r="885" spans="1:9" x14ac:dyDescent="0.2">
      <c r="A885">
        <v>1</v>
      </c>
      <c r="B885" t="s">
        <v>562</v>
      </c>
      <c r="C885" t="s">
        <v>386</v>
      </c>
      <c r="D885" t="s">
        <v>394</v>
      </c>
      <c r="E885">
        <v>-2.6381398001022598</v>
      </c>
      <c r="F885">
        <v>-0.80266834062916503</v>
      </c>
      <c r="G885">
        <v>-0.46910819935024101</v>
      </c>
      <c r="H885">
        <v>0.92330982090022395</v>
      </c>
      <c r="I885">
        <v>-0.116155573026394</v>
      </c>
    </row>
    <row r="886" spans="1:9" x14ac:dyDescent="0.2">
      <c r="A886">
        <v>1</v>
      </c>
    </row>
    <row r="887" spans="1:9" x14ac:dyDescent="0.2">
      <c r="A887">
        <v>1</v>
      </c>
      <c r="B887" t="s">
        <v>563</v>
      </c>
    </row>
    <row r="888" spans="1:9" x14ac:dyDescent="0.2">
      <c r="A888">
        <v>1</v>
      </c>
      <c r="E888" t="s">
        <v>554</v>
      </c>
      <c r="F888" t="s">
        <v>555</v>
      </c>
      <c r="G888" t="s">
        <v>556</v>
      </c>
      <c r="H888" t="s">
        <v>557</v>
      </c>
      <c r="I888" t="s">
        <v>558</v>
      </c>
    </row>
    <row r="889" spans="1:9" x14ac:dyDescent="0.2">
      <c r="A889">
        <v>1</v>
      </c>
      <c r="B889" t="s">
        <v>559</v>
      </c>
      <c r="C889" t="s">
        <v>385</v>
      </c>
      <c r="D889" t="s">
        <v>393</v>
      </c>
      <c r="E889">
        <v>-2.9732283705453302</v>
      </c>
      <c r="F889">
        <v>-0.51993676167411795</v>
      </c>
      <c r="G889">
        <v>-0.29927242646421798</v>
      </c>
      <c r="H889">
        <v>1.2099061897512799</v>
      </c>
      <c r="I889">
        <v>0.13023233387097999</v>
      </c>
    </row>
    <row r="890" spans="1:9" x14ac:dyDescent="0.2">
      <c r="A890">
        <v>1</v>
      </c>
      <c r="B890" t="s">
        <v>560</v>
      </c>
      <c r="C890" t="s">
        <v>385</v>
      </c>
      <c r="D890" t="s">
        <v>394</v>
      </c>
      <c r="E890">
        <v>-5.1348994068696099</v>
      </c>
      <c r="F890">
        <v>0.577979016320609</v>
      </c>
      <c r="G890">
        <v>1.1608765147709099</v>
      </c>
      <c r="H890">
        <v>1.40197633398521</v>
      </c>
      <c r="I890">
        <v>1.0469439550255799</v>
      </c>
    </row>
    <row r="891" spans="1:9" x14ac:dyDescent="0.2">
      <c r="A891">
        <v>1</v>
      </c>
      <c r="B891" t="s">
        <v>561</v>
      </c>
      <c r="C891" t="s">
        <v>386</v>
      </c>
      <c r="D891" t="s">
        <v>393</v>
      </c>
      <c r="E891">
        <v>-1.5956395677028099</v>
      </c>
      <c r="F891">
        <v>-0.484315788992219</v>
      </c>
      <c r="G891" s="20">
        <v>-2.1387538158589601E-2</v>
      </c>
      <c r="H891">
        <v>0.14955024519672999</v>
      </c>
      <c r="I891">
        <v>-0.39602543499166398</v>
      </c>
    </row>
    <row r="892" spans="1:9" x14ac:dyDescent="0.2">
      <c r="A892">
        <v>1</v>
      </c>
      <c r="B892" t="s">
        <v>562</v>
      </c>
      <c r="C892" t="s">
        <v>386</v>
      </c>
      <c r="D892" t="s">
        <v>394</v>
      </c>
      <c r="E892">
        <v>-3.7824374817145698</v>
      </c>
      <c r="F892">
        <v>0.166103566899091</v>
      </c>
      <c r="G892">
        <v>-0.30131109919105598</v>
      </c>
      <c r="H892">
        <v>-1.0528687726830299</v>
      </c>
      <c r="I892">
        <v>-0.11871769398469301</v>
      </c>
    </row>
    <row r="893" spans="1:9" x14ac:dyDescent="0.2">
      <c r="A893">
        <v>1</v>
      </c>
    </row>
    <row r="894" spans="1:9" x14ac:dyDescent="0.2">
      <c r="A894">
        <v>1</v>
      </c>
      <c r="B894" t="s">
        <v>564</v>
      </c>
    </row>
    <row r="895" spans="1:9" x14ac:dyDescent="0.2">
      <c r="A895">
        <v>1</v>
      </c>
      <c r="E895" t="s">
        <v>554</v>
      </c>
      <c r="F895" t="s">
        <v>555</v>
      </c>
      <c r="G895" t="s">
        <v>556</v>
      </c>
      <c r="H895" t="s">
        <v>557</v>
      </c>
      <c r="I895" t="s">
        <v>558</v>
      </c>
    </row>
    <row r="896" spans="1:9" x14ac:dyDescent="0.2">
      <c r="A896">
        <v>1</v>
      </c>
      <c r="B896" t="s">
        <v>559</v>
      </c>
      <c r="C896" t="s">
        <v>385</v>
      </c>
      <c r="D896" t="s">
        <v>393</v>
      </c>
      <c r="E896" s="20">
        <v>4.7580683146738703E-2</v>
      </c>
      <c r="F896">
        <v>0.75584504727984203</v>
      </c>
      <c r="G896">
        <v>1.1486492468868501</v>
      </c>
      <c r="H896">
        <v>-1.03186047842732</v>
      </c>
      <c r="I896">
        <v>0.29087793857979199</v>
      </c>
    </row>
    <row r="897" spans="1:9" x14ac:dyDescent="0.2">
      <c r="A897">
        <v>1</v>
      </c>
      <c r="B897" t="s">
        <v>560</v>
      </c>
      <c r="C897" t="s">
        <v>385</v>
      </c>
      <c r="D897" t="s">
        <v>394</v>
      </c>
      <c r="E897">
        <v>-0.85009024006517098</v>
      </c>
      <c r="F897">
        <v>0.77826953297574097</v>
      </c>
      <c r="G897">
        <v>-0.256275633330112</v>
      </c>
      <c r="H897">
        <v>0.71193288710080005</v>
      </c>
      <c r="I897">
        <v>0.41130892891547699</v>
      </c>
    </row>
    <row r="898" spans="1:9" x14ac:dyDescent="0.2">
      <c r="A898">
        <v>1</v>
      </c>
      <c r="B898" t="s">
        <v>561</v>
      </c>
      <c r="C898" t="s">
        <v>386</v>
      </c>
      <c r="D898" t="s">
        <v>393</v>
      </c>
      <c r="E898">
        <v>-0.13813622844784901</v>
      </c>
      <c r="F898">
        <v>-1.0699899644517199</v>
      </c>
      <c r="G898">
        <v>-0.70438873144349801</v>
      </c>
      <c r="H898">
        <v>1.6503861398067601</v>
      </c>
      <c r="I898">
        <v>-0.76034215717863296</v>
      </c>
    </row>
    <row r="899" spans="1:9" x14ac:dyDescent="0.2">
      <c r="A899">
        <v>1</v>
      </c>
      <c r="B899" t="s">
        <v>562</v>
      </c>
      <c r="C899" t="s">
        <v>386</v>
      </c>
      <c r="D899" t="s">
        <v>394</v>
      </c>
      <c r="E899">
        <v>-1.0044355212491101</v>
      </c>
      <c r="F899" s="20">
        <v>-4.1490003458626301E-2</v>
      </c>
      <c r="G899">
        <v>-0.90140910676188701</v>
      </c>
      <c r="H899">
        <v>-1.3381273613153899</v>
      </c>
      <c r="I899" s="20">
        <v>-4.1330852029486498E-2</v>
      </c>
    </row>
    <row r="900" spans="1:9" x14ac:dyDescent="0.2">
      <c r="A900">
        <v>1</v>
      </c>
    </row>
    <row r="901" spans="1:9" x14ac:dyDescent="0.2">
      <c r="A901">
        <v>1</v>
      </c>
      <c r="B901" t="s">
        <v>502</v>
      </c>
    </row>
    <row r="902" spans="1:9" x14ac:dyDescent="0.2">
      <c r="A902">
        <v>1</v>
      </c>
      <c r="B902" t="s">
        <v>502</v>
      </c>
    </row>
    <row r="903" spans="1:9" x14ac:dyDescent="0.2">
      <c r="A903">
        <v>1</v>
      </c>
      <c r="B903" t="s">
        <v>502</v>
      </c>
    </row>
    <row r="904" spans="1:9" x14ac:dyDescent="0.2">
      <c r="A904">
        <v>1</v>
      </c>
      <c r="B904" t="s">
        <v>502</v>
      </c>
    </row>
    <row r="905" spans="1:9" x14ac:dyDescent="0.2">
      <c r="A905">
        <v>1</v>
      </c>
      <c r="B905" t="s">
        <v>502</v>
      </c>
    </row>
    <row r="906" spans="1:9" x14ac:dyDescent="0.2">
      <c r="A906">
        <v>1</v>
      </c>
    </row>
    <row r="907" spans="1:9" x14ac:dyDescent="0.2">
      <c r="A907">
        <v>1</v>
      </c>
      <c r="B907" t="s">
        <v>503</v>
      </c>
    </row>
    <row r="908" spans="1:9" x14ac:dyDescent="0.2">
      <c r="A908">
        <v>1</v>
      </c>
      <c r="B908" t="s">
        <v>504</v>
      </c>
    </row>
    <row r="909" spans="1:9" x14ac:dyDescent="0.2">
      <c r="A909">
        <v>1</v>
      </c>
      <c r="B909" t="s">
        <v>505</v>
      </c>
    </row>
    <row r="910" spans="1:9" x14ac:dyDescent="0.2">
      <c r="A910">
        <v>1</v>
      </c>
      <c r="B910" t="s">
        <v>506</v>
      </c>
    </row>
    <row r="911" spans="1:9" x14ac:dyDescent="0.2">
      <c r="A911">
        <v>1</v>
      </c>
    </row>
    <row r="912" spans="1:9" x14ac:dyDescent="0.2">
      <c r="A912">
        <v>1</v>
      </c>
    </row>
    <row r="913" spans="1:3" x14ac:dyDescent="0.2">
      <c r="A913">
        <v>1</v>
      </c>
      <c r="B913" t="s">
        <v>502</v>
      </c>
    </row>
    <row r="914" spans="1:3" x14ac:dyDescent="0.2">
      <c r="A914">
        <v>1</v>
      </c>
      <c r="B914" t="s">
        <v>502</v>
      </c>
    </row>
    <row r="915" spans="1:3" x14ac:dyDescent="0.2">
      <c r="A915">
        <v>1</v>
      </c>
      <c r="B915" t="s">
        <v>502</v>
      </c>
    </row>
    <row r="916" spans="1:3" x14ac:dyDescent="0.2">
      <c r="A916">
        <v>1</v>
      </c>
    </row>
    <row r="917" spans="1:3" x14ac:dyDescent="0.2">
      <c r="A917">
        <v>1</v>
      </c>
      <c r="B917" t="s">
        <v>507</v>
      </c>
      <c r="C917" t="s">
        <v>339</v>
      </c>
    </row>
    <row r="918" spans="1:3" x14ac:dyDescent="0.2">
      <c r="A918">
        <v>1</v>
      </c>
    </row>
    <row r="919" spans="1:3" x14ac:dyDescent="0.2">
      <c r="A919">
        <v>1</v>
      </c>
      <c r="B919" t="s">
        <v>508</v>
      </c>
    </row>
    <row r="920" spans="1:3" x14ac:dyDescent="0.2">
      <c r="A920">
        <v>1</v>
      </c>
    </row>
    <row r="921" spans="1:3" x14ac:dyDescent="0.2">
      <c r="A921">
        <v>1</v>
      </c>
      <c r="B921" t="s">
        <v>509</v>
      </c>
    </row>
    <row r="922" spans="1:3" x14ac:dyDescent="0.2">
      <c r="A922">
        <v>1</v>
      </c>
      <c r="B922" t="s">
        <v>510</v>
      </c>
    </row>
    <row r="923" spans="1:3" x14ac:dyDescent="0.2">
      <c r="A923">
        <v>1</v>
      </c>
      <c r="B923" t="s">
        <v>511</v>
      </c>
    </row>
    <row r="924" spans="1:3" x14ac:dyDescent="0.2">
      <c r="A924">
        <v>1</v>
      </c>
      <c r="B924" t="s">
        <v>512</v>
      </c>
    </row>
    <row r="925" spans="1:3" x14ac:dyDescent="0.2">
      <c r="A925">
        <v>1</v>
      </c>
      <c r="B925" t="s">
        <v>513</v>
      </c>
      <c r="C925">
        <v>6</v>
      </c>
    </row>
    <row r="926" spans="1:3" x14ac:dyDescent="0.2">
      <c r="A926">
        <v>1</v>
      </c>
      <c r="B926" t="s">
        <v>514</v>
      </c>
      <c r="C926">
        <v>80</v>
      </c>
    </row>
    <row r="927" spans="1:3" x14ac:dyDescent="0.2">
      <c r="A927">
        <v>1</v>
      </c>
      <c r="B927" t="s">
        <v>515</v>
      </c>
      <c r="C927">
        <v>2000</v>
      </c>
    </row>
    <row r="928" spans="1:3" x14ac:dyDescent="0.2">
      <c r="A928">
        <v>1</v>
      </c>
      <c r="B928" t="s">
        <v>516</v>
      </c>
      <c r="C928">
        <v>4</v>
      </c>
    </row>
    <row r="929" spans="1:5" x14ac:dyDescent="0.2">
      <c r="A929">
        <v>1</v>
      </c>
      <c r="B929" t="s">
        <v>517</v>
      </c>
    </row>
    <row r="930" spans="1:5" x14ac:dyDescent="0.2">
      <c r="A930">
        <v>1</v>
      </c>
      <c r="B930" t="s">
        <v>518</v>
      </c>
    </row>
    <row r="931" spans="1:5" x14ac:dyDescent="0.2">
      <c r="A931">
        <v>1</v>
      </c>
      <c r="B931" t="s">
        <v>519</v>
      </c>
      <c r="C931">
        <v>1</v>
      </c>
    </row>
    <row r="932" spans="1:5" x14ac:dyDescent="0.2">
      <c r="A932">
        <v>1</v>
      </c>
      <c r="B932" t="s">
        <v>520</v>
      </c>
      <c r="C932" t="s">
        <v>521</v>
      </c>
    </row>
    <row r="933" spans="1:5" x14ac:dyDescent="0.2">
      <c r="A933">
        <v>1</v>
      </c>
      <c r="B933" t="s">
        <v>522</v>
      </c>
      <c r="C933" t="s">
        <v>523</v>
      </c>
    </row>
    <row r="934" spans="1:5" x14ac:dyDescent="0.2">
      <c r="A934">
        <v>1</v>
      </c>
      <c r="B934" t="s">
        <v>524</v>
      </c>
      <c r="C934" t="s">
        <v>525</v>
      </c>
    </row>
    <row r="935" spans="1:5" x14ac:dyDescent="0.2">
      <c r="A935">
        <v>1</v>
      </c>
      <c r="B935" t="s">
        <v>526</v>
      </c>
      <c r="C935">
        <v>2000</v>
      </c>
    </row>
    <row r="936" spans="1:5" x14ac:dyDescent="0.2">
      <c r="A936">
        <v>1</v>
      </c>
    </row>
    <row r="937" spans="1:5" x14ac:dyDescent="0.2">
      <c r="A937">
        <v>1</v>
      </c>
      <c r="B937" t="s">
        <v>527</v>
      </c>
    </row>
    <row r="938" spans="1:5" x14ac:dyDescent="0.2">
      <c r="A938">
        <v>1</v>
      </c>
      <c r="B938" t="s">
        <v>528</v>
      </c>
      <c r="C938" t="s">
        <v>529</v>
      </c>
      <c r="D938" t="s">
        <v>530</v>
      </c>
      <c r="E938" t="s">
        <v>531</v>
      </c>
    </row>
    <row r="939" spans="1:5" x14ac:dyDescent="0.2">
      <c r="A939">
        <v>1</v>
      </c>
      <c r="B939" t="s">
        <v>385</v>
      </c>
      <c r="C939" t="s">
        <v>386</v>
      </c>
      <c r="D939" t="s">
        <v>393</v>
      </c>
      <c r="E939" t="s">
        <v>394</v>
      </c>
    </row>
    <row r="940" spans="1:5" x14ac:dyDescent="0.2">
      <c r="A940">
        <v>1</v>
      </c>
      <c r="B940" t="s">
        <v>385</v>
      </c>
      <c r="C940" t="s">
        <v>386</v>
      </c>
      <c r="D940" t="s">
        <v>532</v>
      </c>
      <c r="E940" t="s">
        <v>533</v>
      </c>
    </row>
    <row r="941" spans="1:5" x14ac:dyDescent="0.2">
      <c r="A941">
        <v>1</v>
      </c>
      <c r="B941" t="s">
        <v>385</v>
      </c>
      <c r="C941" t="s">
        <v>386</v>
      </c>
      <c r="D941" t="s">
        <v>534</v>
      </c>
      <c r="E941" t="s">
        <v>394</v>
      </c>
    </row>
    <row r="942" spans="1:5" x14ac:dyDescent="0.2">
      <c r="A942">
        <v>1</v>
      </c>
      <c r="B942" t="s">
        <v>385</v>
      </c>
      <c r="C942" t="s">
        <v>386</v>
      </c>
      <c r="D942" t="s">
        <v>535</v>
      </c>
      <c r="E942" t="s">
        <v>533</v>
      </c>
    </row>
    <row r="943" spans="1:5" x14ac:dyDescent="0.2">
      <c r="A943">
        <v>1</v>
      </c>
      <c r="B943" t="s">
        <v>385</v>
      </c>
      <c r="C943" t="s">
        <v>386</v>
      </c>
      <c r="D943" t="s">
        <v>534</v>
      </c>
      <c r="E943" t="s">
        <v>536</v>
      </c>
    </row>
    <row r="944" spans="1:5" x14ac:dyDescent="0.2">
      <c r="A944">
        <v>1</v>
      </c>
      <c r="B944" t="s">
        <v>385</v>
      </c>
      <c r="C944" t="s">
        <v>386</v>
      </c>
      <c r="D944" t="s">
        <v>535</v>
      </c>
      <c r="E944" t="s">
        <v>537</v>
      </c>
    </row>
    <row r="945" spans="1:3" x14ac:dyDescent="0.2">
      <c r="A945">
        <v>1</v>
      </c>
    </row>
    <row r="946" spans="1:3" x14ac:dyDescent="0.2">
      <c r="A946">
        <v>1</v>
      </c>
    </row>
    <row r="947" spans="1:3" x14ac:dyDescent="0.2">
      <c r="A947">
        <v>1</v>
      </c>
    </row>
    <row r="948" spans="1:3" x14ac:dyDescent="0.2">
      <c r="A948">
        <v>1</v>
      </c>
    </row>
    <row r="949" spans="1:3" x14ac:dyDescent="0.2">
      <c r="A949">
        <v>1</v>
      </c>
    </row>
    <row r="950" spans="1:3" x14ac:dyDescent="0.2">
      <c r="A950">
        <v>1</v>
      </c>
    </row>
    <row r="951" spans="1:3" x14ac:dyDescent="0.2">
      <c r="A951">
        <v>1</v>
      </c>
    </row>
    <row r="952" spans="1:3" x14ac:dyDescent="0.2">
      <c r="A952">
        <v>1</v>
      </c>
      <c r="B952" t="s">
        <v>538</v>
      </c>
    </row>
    <row r="953" spans="1:3" x14ac:dyDescent="0.2">
      <c r="A953">
        <v>1</v>
      </c>
      <c r="B953" t="s">
        <v>539</v>
      </c>
      <c r="C953" t="s">
        <v>443</v>
      </c>
    </row>
    <row r="954" spans="1:3" x14ac:dyDescent="0.2">
      <c r="A954">
        <v>1</v>
      </c>
      <c r="B954" t="s">
        <v>540</v>
      </c>
      <c r="C954" t="s">
        <v>445</v>
      </c>
    </row>
    <row r="955" spans="1:3" x14ac:dyDescent="0.2">
      <c r="A955">
        <v>1</v>
      </c>
    </row>
    <row r="956" spans="1:3" x14ac:dyDescent="0.2">
      <c r="A956">
        <v>1</v>
      </c>
    </row>
    <row r="957" spans="1:3" x14ac:dyDescent="0.2">
      <c r="A957">
        <v>1</v>
      </c>
      <c r="B957" t="s">
        <v>502</v>
      </c>
    </row>
    <row r="958" spans="1:3" x14ac:dyDescent="0.2">
      <c r="A958">
        <v>1</v>
      </c>
      <c r="B958" t="s">
        <v>502</v>
      </c>
    </row>
    <row r="959" spans="1:3" x14ac:dyDescent="0.2">
      <c r="A959">
        <v>1</v>
      </c>
    </row>
    <row r="960" spans="1:3" x14ac:dyDescent="0.2">
      <c r="A960">
        <v>1</v>
      </c>
    </row>
    <row r="961" spans="1:4" x14ac:dyDescent="0.2">
      <c r="A961">
        <v>1</v>
      </c>
      <c r="B961" t="s">
        <v>541</v>
      </c>
    </row>
    <row r="962" spans="1:4" x14ac:dyDescent="0.2">
      <c r="A962">
        <v>1</v>
      </c>
    </row>
    <row r="963" spans="1:4" x14ac:dyDescent="0.2">
      <c r="A963">
        <v>1</v>
      </c>
      <c r="B963" t="s">
        <v>508</v>
      </c>
      <c r="C963" t="s">
        <v>339</v>
      </c>
    </row>
    <row r="964" spans="1:4" x14ac:dyDescent="0.2">
      <c r="A964">
        <v>1</v>
      </c>
    </row>
    <row r="965" spans="1:4" x14ac:dyDescent="0.2">
      <c r="A965">
        <v>1</v>
      </c>
      <c r="B965" t="s">
        <v>542</v>
      </c>
    </row>
    <row r="966" spans="1:4" x14ac:dyDescent="0.2">
      <c r="A966">
        <v>1</v>
      </c>
      <c r="C966" t="s">
        <v>543</v>
      </c>
      <c r="D966" t="s">
        <v>544</v>
      </c>
    </row>
    <row r="967" spans="1:4" x14ac:dyDescent="0.2">
      <c r="A967">
        <v>1</v>
      </c>
      <c r="B967" t="s">
        <v>545</v>
      </c>
      <c r="C967">
        <v>100</v>
      </c>
      <c r="D967">
        <v>969</v>
      </c>
    </row>
    <row r="968" spans="1:4" x14ac:dyDescent="0.2">
      <c r="A968">
        <v>1</v>
      </c>
      <c r="B968" t="s">
        <v>546</v>
      </c>
      <c r="C968">
        <v>100</v>
      </c>
      <c r="D968">
        <v>1125</v>
      </c>
    </row>
    <row r="969" spans="1:4" x14ac:dyDescent="0.2">
      <c r="A969">
        <v>1</v>
      </c>
      <c r="B969" t="s">
        <v>547</v>
      </c>
      <c r="C969">
        <v>100</v>
      </c>
      <c r="D969">
        <v>985</v>
      </c>
    </row>
    <row r="970" spans="1:4" x14ac:dyDescent="0.2">
      <c r="A970">
        <v>1</v>
      </c>
      <c r="B970" t="s">
        <v>548</v>
      </c>
      <c r="C970">
        <v>92</v>
      </c>
      <c r="D970">
        <v>1015</v>
      </c>
    </row>
    <row r="971" spans="1:4" x14ac:dyDescent="0.2">
      <c r="A971">
        <v>1</v>
      </c>
      <c r="B971" t="s">
        <v>549</v>
      </c>
      <c r="C971">
        <v>100</v>
      </c>
      <c r="D971">
        <v>914</v>
      </c>
    </row>
    <row r="972" spans="1:4" x14ac:dyDescent="0.2">
      <c r="A972">
        <v>1</v>
      </c>
      <c r="B972" t="s">
        <v>550</v>
      </c>
      <c r="C972">
        <v>100</v>
      </c>
      <c r="D972">
        <v>1070</v>
      </c>
    </row>
    <row r="973" spans="1:4" x14ac:dyDescent="0.2">
      <c r="A973">
        <v>1</v>
      </c>
      <c r="B973" t="s">
        <v>551</v>
      </c>
      <c r="C973">
        <v>96</v>
      </c>
      <c r="D973">
        <v>1133</v>
      </c>
    </row>
    <row r="974" spans="1:4" x14ac:dyDescent="0.2">
      <c r="A974">
        <v>1</v>
      </c>
      <c r="B974" t="s">
        <v>552</v>
      </c>
      <c r="C974">
        <v>96</v>
      </c>
      <c r="D974">
        <v>1242</v>
      </c>
    </row>
    <row r="975" spans="1:4" x14ac:dyDescent="0.2">
      <c r="A975">
        <v>1</v>
      </c>
    </row>
    <row r="976" spans="1:4" x14ac:dyDescent="0.2">
      <c r="A976">
        <v>1</v>
      </c>
    </row>
    <row r="977" spans="1:9" x14ac:dyDescent="0.2">
      <c r="A977">
        <v>1</v>
      </c>
      <c r="B977" t="s">
        <v>553</v>
      </c>
    </row>
    <row r="978" spans="1:9" x14ac:dyDescent="0.2">
      <c r="A978">
        <v>1</v>
      </c>
      <c r="E978" t="s">
        <v>554</v>
      </c>
      <c r="F978" t="s">
        <v>555</v>
      </c>
      <c r="G978" t="s">
        <v>556</v>
      </c>
      <c r="H978" t="s">
        <v>557</v>
      </c>
      <c r="I978" t="s">
        <v>558</v>
      </c>
    </row>
    <row r="979" spans="1:9" x14ac:dyDescent="0.2">
      <c r="A979">
        <v>1</v>
      </c>
      <c r="B979" t="s">
        <v>559</v>
      </c>
      <c r="C979" t="s">
        <v>385</v>
      </c>
      <c r="D979" t="s">
        <v>393</v>
      </c>
      <c r="E979">
        <v>-2.5163738156973401</v>
      </c>
      <c r="F979">
        <v>1.1388036988229</v>
      </c>
      <c r="G979">
        <v>1.31172040783892</v>
      </c>
      <c r="H979">
        <v>0.135744645352113</v>
      </c>
      <c r="I979">
        <v>0.86208958400464397</v>
      </c>
    </row>
    <row r="980" spans="1:9" x14ac:dyDescent="0.2">
      <c r="A980">
        <v>1</v>
      </c>
      <c r="B980" t="s">
        <v>560</v>
      </c>
      <c r="C980" t="s">
        <v>385</v>
      </c>
      <c r="D980" t="s">
        <v>394</v>
      </c>
      <c r="E980">
        <v>-2.4195209366776398</v>
      </c>
      <c r="F980">
        <v>-0.12869125311740001</v>
      </c>
      <c r="G980">
        <v>0.55381646539506901</v>
      </c>
      <c r="H980">
        <v>0.71042893601972201</v>
      </c>
      <c r="I980">
        <v>0.37851804943246398</v>
      </c>
    </row>
    <row r="981" spans="1:9" x14ac:dyDescent="0.2">
      <c r="A981">
        <v>1</v>
      </c>
      <c r="B981" t="s">
        <v>561</v>
      </c>
      <c r="C981" t="s">
        <v>386</v>
      </c>
      <c r="D981" t="s">
        <v>393</v>
      </c>
      <c r="E981">
        <v>0.31701508501168502</v>
      </c>
      <c r="F981">
        <v>-0.196888333145044</v>
      </c>
      <c r="G981">
        <v>-0.72124358445601899</v>
      </c>
      <c r="H981">
        <v>-0.46252270779267401</v>
      </c>
      <c r="I981">
        <v>-0.460218208464579</v>
      </c>
    </row>
    <row r="982" spans="1:9" x14ac:dyDescent="0.2">
      <c r="A982">
        <v>1</v>
      </c>
      <c r="B982" t="s">
        <v>562</v>
      </c>
      <c r="C982" t="s">
        <v>386</v>
      </c>
      <c r="D982" t="s">
        <v>394</v>
      </c>
      <c r="E982">
        <v>-1.7059013318548399</v>
      </c>
      <c r="F982">
        <v>0.38271500348266102</v>
      </c>
      <c r="G982" s="20">
        <v>-8.7056105941163406E-2</v>
      </c>
      <c r="H982">
        <v>0.96633451657514902</v>
      </c>
      <c r="I982">
        <v>0.42066447137221602</v>
      </c>
    </row>
    <row r="983" spans="1:9" x14ac:dyDescent="0.2">
      <c r="A983">
        <v>1</v>
      </c>
    </row>
    <row r="984" spans="1:9" x14ac:dyDescent="0.2">
      <c r="A984">
        <v>1</v>
      </c>
      <c r="B984" t="s">
        <v>563</v>
      </c>
    </row>
    <row r="985" spans="1:9" x14ac:dyDescent="0.2">
      <c r="A985">
        <v>1</v>
      </c>
      <c r="E985" t="s">
        <v>554</v>
      </c>
      <c r="F985" t="s">
        <v>555</v>
      </c>
      <c r="G985" t="s">
        <v>556</v>
      </c>
      <c r="H985" t="s">
        <v>557</v>
      </c>
      <c r="I985" t="s">
        <v>558</v>
      </c>
    </row>
    <row r="986" spans="1:9" x14ac:dyDescent="0.2">
      <c r="A986">
        <v>1</v>
      </c>
      <c r="B986" t="s">
        <v>559</v>
      </c>
      <c r="C986" t="s">
        <v>385</v>
      </c>
      <c r="D986" t="s">
        <v>393</v>
      </c>
      <c r="E986" s="20">
        <v>2.1505002094588499E-2</v>
      </c>
      <c r="F986">
        <v>0.55489655697486995</v>
      </c>
      <c r="G986">
        <v>0.93225439769055396</v>
      </c>
      <c r="H986">
        <v>-1.2649119059930001</v>
      </c>
      <c r="I986" s="20">
        <v>7.4079682890809101E-2</v>
      </c>
    </row>
    <row r="987" spans="1:9" x14ac:dyDescent="0.2">
      <c r="A987">
        <v>1</v>
      </c>
      <c r="B987" t="s">
        <v>560</v>
      </c>
      <c r="C987" t="s">
        <v>385</v>
      </c>
      <c r="D987" t="s">
        <v>394</v>
      </c>
      <c r="E987">
        <v>-4.15872487242458</v>
      </c>
      <c r="F987">
        <v>-0.80698952706249105</v>
      </c>
      <c r="G987">
        <v>1.3202707810288601</v>
      </c>
      <c r="H987">
        <v>1.4182284104853899</v>
      </c>
      <c r="I987">
        <v>0.64383655481725499</v>
      </c>
    </row>
    <row r="988" spans="1:9" x14ac:dyDescent="0.2">
      <c r="A988">
        <v>1</v>
      </c>
      <c r="B988" t="s">
        <v>561</v>
      </c>
      <c r="C988" t="s">
        <v>386</v>
      </c>
      <c r="D988" t="s">
        <v>393</v>
      </c>
      <c r="E988">
        <v>0.52351279320395305</v>
      </c>
      <c r="F988">
        <v>-0.476068404339553</v>
      </c>
      <c r="G988" s="20">
        <v>-7.9762842575052298E-2</v>
      </c>
      <c r="H988">
        <v>1.14197043198378</v>
      </c>
      <c r="I988">
        <v>-0.69743018275120905</v>
      </c>
    </row>
    <row r="989" spans="1:9" x14ac:dyDescent="0.2">
      <c r="A989">
        <v>1</v>
      </c>
      <c r="B989" t="s">
        <v>562</v>
      </c>
      <c r="C989" t="s">
        <v>386</v>
      </c>
      <c r="D989" t="s">
        <v>394</v>
      </c>
      <c r="E989">
        <v>-5.84056719219027</v>
      </c>
      <c r="F989">
        <v>-1.0238961763037999</v>
      </c>
      <c r="G989">
        <v>-0.98008076717472004</v>
      </c>
      <c r="H989" s="20">
        <v>-8.8313604775103596E-2</v>
      </c>
      <c r="I989">
        <v>0.195379728356393</v>
      </c>
    </row>
    <row r="990" spans="1:9" x14ac:dyDescent="0.2">
      <c r="A990">
        <v>1</v>
      </c>
    </row>
    <row r="991" spans="1:9" x14ac:dyDescent="0.2">
      <c r="A991">
        <v>1</v>
      </c>
      <c r="B991" t="s">
        <v>564</v>
      </c>
    </row>
    <row r="992" spans="1:9" x14ac:dyDescent="0.2">
      <c r="A992">
        <v>1</v>
      </c>
      <c r="E992" t="s">
        <v>554</v>
      </c>
      <c r="F992" t="s">
        <v>555</v>
      </c>
      <c r="G992" t="s">
        <v>556</v>
      </c>
      <c r="H992" t="s">
        <v>557</v>
      </c>
      <c r="I992" t="s">
        <v>558</v>
      </c>
    </row>
    <row r="993" spans="1:9" x14ac:dyDescent="0.2">
      <c r="A993">
        <v>1</v>
      </c>
      <c r="B993" t="s">
        <v>559</v>
      </c>
      <c r="C993" t="s">
        <v>385</v>
      </c>
      <c r="D993" t="s">
        <v>393</v>
      </c>
      <c r="E993">
        <v>-6.5536926770140198</v>
      </c>
      <c r="F993">
        <v>1.5358001964980501</v>
      </c>
      <c r="G993">
        <v>1.72716958971292</v>
      </c>
      <c r="H993">
        <v>0.89770913674595398</v>
      </c>
      <c r="I993">
        <v>1.38689297431897</v>
      </c>
    </row>
    <row r="994" spans="1:9" x14ac:dyDescent="0.2">
      <c r="A994">
        <v>1</v>
      </c>
      <c r="B994" t="s">
        <v>560</v>
      </c>
      <c r="C994" t="s">
        <v>385</v>
      </c>
      <c r="D994" t="s">
        <v>394</v>
      </c>
      <c r="E994">
        <v>-0.15395099807769499</v>
      </c>
      <c r="F994">
        <v>0.50547099435584897</v>
      </c>
      <c r="G994">
        <v>0.151524384610188</v>
      </c>
      <c r="H994" s="20">
        <v>8.2387456949128399E-2</v>
      </c>
      <c r="I994">
        <v>0.246460945305055</v>
      </c>
    </row>
    <row r="995" spans="1:9" x14ac:dyDescent="0.2">
      <c r="A995">
        <v>1</v>
      </c>
      <c r="B995" t="s">
        <v>561</v>
      </c>
      <c r="C995" t="s">
        <v>386</v>
      </c>
      <c r="D995" t="s">
        <v>393</v>
      </c>
      <c r="E995" s="20">
        <v>9.8935115934343204E-2</v>
      </c>
      <c r="F995">
        <v>1.1625617775153001</v>
      </c>
      <c r="G995">
        <v>-0.105479398866875</v>
      </c>
      <c r="H995">
        <v>0.65906388949788597</v>
      </c>
      <c r="I995">
        <v>-0.33982831215930198</v>
      </c>
    </row>
    <row r="996" spans="1:9" x14ac:dyDescent="0.2">
      <c r="A996">
        <v>1</v>
      </c>
      <c r="B996" t="s">
        <v>562</v>
      </c>
      <c r="C996" t="s">
        <v>386</v>
      </c>
      <c r="D996" t="s">
        <v>394</v>
      </c>
      <c r="E996">
        <v>1.48125168762495</v>
      </c>
      <c r="F996">
        <v>0.48588110748132501</v>
      </c>
      <c r="G996">
        <v>-0.86550541047148799</v>
      </c>
      <c r="H996">
        <v>-0.63986063348774203</v>
      </c>
      <c r="I996">
        <v>0.57204875604877103</v>
      </c>
    </row>
    <row r="997" spans="1:9" x14ac:dyDescent="0.2">
      <c r="A997">
        <v>1</v>
      </c>
    </row>
    <row r="998" spans="1:9" x14ac:dyDescent="0.2">
      <c r="A998">
        <v>1</v>
      </c>
      <c r="B998" t="s">
        <v>502</v>
      </c>
    </row>
    <row r="999" spans="1:9" x14ac:dyDescent="0.2">
      <c r="A999">
        <v>1</v>
      </c>
      <c r="B999" t="s">
        <v>502</v>
      </c>
    </row>
    <row r="1000" spans="1:9" x14ac:dyDescent="0.2">
      <c r="A1000">
        <v>1</v>
      </c>
      <c r="B1000" t="s">
        <v>502</v>
      </c>
    </row>
    <row r="1001" spans="1:9" x14ac:dyDescent="0.2">
      <c r="A1001">
        <v>1</v>
      </c>
      <c r="B1001" t="s">
        <v>502</v>
      </c>
    </row>
    <row r="1002" spans="1:9" x14ac:dyDescent="0.2">
      <c r="A1002">
        <v>1</v>
      </c>
      <c r="B1002" t="s">
        <v>502</v>
      </c>
    </row>
    <row r="1003" spans="1:9" x14ac:dyDescent="0.2">
      <c r="A1003">
        <v>1</v>
      </c>
    </row>
    <row r="1004" spans="1:9" x14ac:dyDescent="0.2">
      <c r="A1004">
        <v>1</v>
      </c>
      <c r="B1004" t="s">
        <v>503</v>
      </c>
    </row>
    <row r="1005" spans="1:9" x14ac:dyDescent="0.2">
      <c r="A1005">
        <v>1</v>
      </c>
      <c r="B1005" t="s">
        <v>504</v>
      </c>
    </row>
    <row r="1006" spans="1:9" x14ac:dyDescent="0.2">
      <c r="A1006">
        <v>1</v>
      </c>
      <c r="B1006" t="s">
        <v>505</v>
      </c>
    </row>
    <row r="1007" spans="1:9" x14ac:dyDescent="0.2">
      <c r="A1007">
        <v>1</v>
      </c>
      <c r="B1007" t="s">
        <v>506</v>
      </c>
    </row>
    <row r="1008" spans="1:9" x14ac:dyDescent="0.2">
      <c r="A1008">
        <v>1</v>
      </c>
    </row>
    <row r="1009" spans="1:3" x14ac:dyDescent="0.2">
      <c r="A1009">
        <v>1</v>
      </c>
    </row>
    <row r="1010" spans="1:3" x14ac:dyDescent="0.2">
      <c r="A1010">
        <v>1</v>
      </c>
      <c r="B1010" t="s">
        <v>502</v>
      </c>
    </row>
    <row r="1011" spans="1:3" x14ac:dyDescent="0.2">
      <c r="A1011">
        <v>1</v>
      </c>
      <c r="B1011" t="s">
        <v>502</v>
      </c>
    </row>
    <row r="1012" spans="1:3" x14ac:dyDescent="0.2">
      <c r="A1012">
        <v>1</v>
      </c>
      <c r="B1012" t="s">
        <v>502</v>
      </c>
    </row>
    <row r="1013" spans="1:3" x14ac:dyDescent="0.2">
      <c r="A1013">
        <v>1</v>
      </c>
    </row>
    <row r="1014" spans="1:3" x14ac:dyDescent="0.2">
      <c r="A1014">
        <v>1</v>
      </c>
      <c r="B1014" t="s">
        <v>507</v>
      </c>
    </row>
    <row r="1015" spans="1:3" x14ac:dyDescent="0.2">
      <c r="A1015">
        <v>1</v>
      </c>
    </row>
    <row r="1016" spans="1:3" x14ac:dyDescent="0.2">
      <c r="A1016">
        <v>1</v>
      </c>
      <c r="B1016" t="s">
        <v>508</v>
      </c>
      <c r="C1016" t="s">
        <v>344</v>
      </c>
    </row>
    <row r="1017" spans="1:3" x14ac:dyDescent="0.2">
      <c r="A1017">
        <v>1</v>
      </c>
    </row>
    <row r="1018" spans="1:3" x14ac:dyDescent="0.2">
      <c r="A1018">
        <v>1</v>
      </c>
      <c r="B1018" t="s">
        <v>509</v>
      </c>
    </row>
    <row r="1019" spans="1:3" x14ac:dyDescent="0.2">
      <c r="A1019">
        <v>1</v>
      </c>
      <c r="B1019" t="s">
        <v>510</v>
      </c>
    </row>
    <row r="1020" spans="1:3" x14ac:dyDescent="0.2">
      <c r="A1020">
        <v>1</v>
      </c>
      <c r="B1020" t="s">
        <v>511</v>
      </c>
    </row>
    <row r="1021" spans="1:3" x14ac:dyDescent="0.2">
      <c r="A1021">
        <v>1</v>
      </c>
      <c r="B1021" t="s">
        <v>512</v>
      </c>
    </row>
    <row r="1022" spans="1:3" x14ac:dyDescent="0.2">
      <c r="A1022">
        <v>1</v>
      </c>
      <c r="B1022" t="s">
        <v>513</v>
      </c>
      <c r="C1022">
        <v>6</v>
      </c>
    </row>
    <row r="1023" spans="1:3" x14ac:dyDescent="0.2">
      <c r="A1023">
        <v>1</v>
      </c>
      <c r="B1023" t="s">
        <v>514</v>
      </c>
      <c r="C1023">
        <v>80</v>
      </c>
    </row>
    <row r="1024" spans="1:3" x14ac:dyDescent="0.2">
      <c r="A1024">
        <v>1</v>
      </c>
      <c r="B1024" t="s">
        <v>515</v>
      </c>
      <c r="C1024">
        <v>2000</v>
      </c>
    </row>
    <row r="1025" spans="1:5" x14ac:dyDescent="0.2">
      <c r="A1025">
        <v>1</v>
      </c>
      <c r="B1025" t="s">
        <v>516</v>
      </c>
      <c r="C1025">
        <v>4</v>
      </c>
    </row>
    <row r="1026" spans="1:5" x14ac:dyDescent="0.2">
      <c r="A1026">
        <v>1</v>
      </c>
      <c r="B1026" t="s">
        <v>517</v>
      </c>
    </row>
    <row r="1027" spans="1:5" x14ac:dyDescent="0.2">
      <c r="A1027">
        <v>1</v>
      </c>
      <c r="B1027" t="s">
        <v>518</v>
      </c>
    </row>
    <row r="1028" spans="1:5" x14ac:dyDescent="0.2">
      <c r="A1028">
        <v>1</v>
      </c>
      <c r="B1028" t="s">
        <v>519</v>
      </c>
      <c r="C1028">
        <v>1</v>
      </c>
    </row>
    <row r="1029" spans="1:5" x14ac:dyDescent="0.2">
      <c r="A1029">
        <v>1</v>
      </c>
      <c r="B1029" t="s">
        <v>520</v>
      </c>
      <c r="C1029" t="s">
        <v>521</v>
      </c>
    </row>
    <row r="1030" spans="1:5" x14ac:dyDescent="0.2">
      <c r="A1030">
        <v>1</v>
      </c>
      <c r="B1030" t="s">
        <v>522</v>
      </c>
      <c r="C1030" t="s">
        <v>523</v>
      </c>
    </row>
    <row r="1031" spans="1:5" x14ac:dyDescent="0.2">
      <c r="A1031">
        <v>1</v>
      </c>
      <c r="B1031" t="s">
        <v>524</v>
      </c>
      <c r="C1031" t="s">
        <v>525</v>
      </c>
    </row>
    <row r="1032" spans="1:5" x14ac:dyDescent="0.2">
      <c r="A1032">
        <v>1</v>
      </c>
      <c r="B1032" t="s">
        <v>526</v>
      </c>
      <c r="C1032">
        <v>2000</v>
      </c>
    </row>
    <row r="1033" spans="1:5" x14ac:dyDescent="0.2">
      <c r="A1033">
        <v>1</v>
      </c>
    </row>
    <row r="1034" spans="1:5" x14ac:dyDescent="0.2">
      <c r="A1034">
        <v>1</v>
      </c>
      <c r="B1034" t="s">
        <v>527</v>
      </c>
    </row>
    <row r="1035" spans="1:5" x14ac:dyDescent="0.2">
      <c r="A1035">
        <v>1</v>
      </c>
      <c r="B1035" t="s">
        <v>528</v>
      </c>
      <c r="C1035" t="s">
        <v>529</v>
      </c>
      <c r="D1035" t="s">
        <v>530</v>
      </c>
      <c r="E1035" t="s">
        <v>531</v>
      </c>
    </row>
    <row r="1036" spans="1:5" x14ac:dyDescent="0.2">
      <c r="A1036">
        <v>1</v>
      </c>
      <c r="B1036" t="s">
        <v>385</v>
      </c>
      <c r="C1036" t="s">
        <v>386</v>
      </c>
      <c r="D1036" t="s">
        <v>393</v>
      </c>
      <c r="E1036" t="s">
        <v>394</v>
      </c>
    </row>
    <row r="1037" spans="1:5" x14ac:dyDescent="0.2">
      <c r="A1037">
        <v>1</v>
      </c>
      <c r="B1037" t="s">
        <v>385</v>
      </c>
      <c r="C1037" t="s">
        <v>386</v>
      </c>
      <c r="D1037" t="s">
        <v>532</v>
      </c>
      <c r="E1037" t="s">
        <v>533</v>
      </c>
    </row>
    <row r="1038" spans="1:5" x14ac:dyDescent="0.2">
      <c r="A1038">
        <v>1</v>
      </c>
      <c r="B1038" t="s">
        <v>385</v>
      </c>
      <c r="C1038" t="s">
        <v>386</v>
      </c>
      <c r="D1038" t="s">
        <v>534</v>
      </c>
      <c r="E1038" t="s">
        <v>394</v>
      </c>
    </row>
    <row r="1039" spans="1:5" x14ac:dyDescent="0.2">
      <c r="A1039">
        <v>1</v>
      </c>
      <c r="B1039" t="s">
        <v>385</v>
      </c>
      <c r="C1039" t="s">
        <v>386</v>
      </c>
      <c r="D1039" t="s">
        <v>535</v>
      </c>
      <c r="E1039" t="s">
        <v>533</v>
      </c>
    </row>
    <row r="1040" spans="1:5" x14ac:dyDescent="0.2">
      <c r="A1040">
        <v>1</v>
      </c>
      <c r="B1040" t="s">
        <v>385</v>
      </c>
      <c r="C1040" t="s">
        <v>386</v>
      </c>
      <c r="D1040" t="s">
        <v>534</v>
      </c>
      <c r="E1040" t="s">
        <v>536</v>
      </c>
    </row>
    <row r="1041" spans="1:5" x14ac:dyDescent="0.2">
      <c r="A1041">
        <v>1</v>
      </c>
      <c r="B1041" t="s">
        <v>385</v>
      </c>
      <c r="C1041" t="s">
        <v>386</v>
      </c>
      <c r="D1041" t="s">
        <v>535</v>
      </c>
      <c r="E1041" t="s">
        <v>537</v>
      </c>
    </row>
    <row r="1042" spans="1:5" x14ac:dyDescent="0.2">
      <c r="A1042">
        <v>1</v>
      </c>
    </row>
    <row r="1043" spans="1:5" x14ac:dyDescent="0.2">
      <c r="A1043">
        <v>1</v>
      </c>
    </row>
    <row r="1044" spans="1:5" x14ac:dyDescent="0.2">
      <c r="A1044">
        <v>1</v>
      </c>
    </row>
    <row r="1045" spans="1:5" x14ac:dyDescent="0.2">
      <c r="A1045">
        <v>1</v>
      </c>
    </row>
    <row r="1046" spans="1:5" x14ac:dyDescent="0.2">
      <c r="A1046">
        <v>1</v>
      </c>
    </row>
    <row r="1047" spans="1:5" x14ac:dyDescent="0.2">
      <c r="A1047">
        <v>1</v>
      </c>
    </row>
    <row r="1048" spans="1:5" x14ac:dyDescent="0.2">
      <c r="A1048">
        <v>1</v>
      </c>
    </row>
    <row r="1049" spans="1:5" x14ac:dyDescent="0.2">
      <c r="A1049">
        <v>1</v>
      </c>
      <c r="B1049" t="s">
        <v>538</v>
      </c>
    </row>
    <row r="1050" spans="1:5" x14ac:dyDescent="0.2">
      <c r="A1050">
        <v>1</v>
      </c>
      <c r="B1050" t="s">
        <v>539</v>
      </c>
      <c r="C1050" t="s">
        <v>443</v>
      </c>
    </row>
    <row r="1051" spans="1:5" x14ac:dyDescent="0.2">
      <c r="A1051">
        <v>1</v>
      </c>
      <c r="B1051" t="s">
        <v>540</v>
      </c>
      <c r="C1051" t="s">
        <v>445</v>
      </c>
    </row>
    <row r="1052" spans="1:5" x14ac:dyDescent="0.2">
      <c r="A1052">
        <v>1</v>
      </c>
    </row>
    <row r="1053" spans="1:5" x14ac:dyDescent="0.2">
      <c r="A1053">
        <v>1</v>
      </c>
    </row>
    <row r="1054" spans="1:5" x14ac:dyDescent="0.2">
      <c r="A1054">
        <v>1</v>
      </c>
      <c r="B1054" t="s">
        <v>502</v>
      </c>
    </row>
    <row r="1055" spans="1:5" x14ac:dyDescent="0.2">
      <c r="A1055">
        <v>1</v>
      </c>
      <c r="B1055" t="s">
        <v>502</v>
      </c>
    </row>
    <row r="1056" spans="1:5" x14ac:dyDescent="0.2">
      <c r="A1056">
        <v>1</v>
      </c>
    </row>
    <row r="1057" spans="1:4" x14ac:dyDescent="0.2">
      <c r="A1057">
        <v>1</v>
      </c>
    </row>
    <row r="1058" spans="1:4" x14ac:dyDescent="0.2">
      <c r="A1058">
        <v>1</v>
      </c>
      <c r="B1058" t="s">
        <v>541</v>
      </c>
    </row>
    <row r="1059" spans="1:4" x14ac:dyDescent="0.2">
      <c r="A1059">
        <v>1</v>
      </c>
    </row>
    <row r="1060" spans="1:4" x14ac:dyDescent="0.2">
      <c r="A1060">
        <v>1</v>
      </c>
      <c r="B1060" t="s">
        <v>508</v>
      </c>
      <c r="C1060" t="s">
        <v>344</v>
      </c>
    </row>
    <row r="1061" spans="1:4" x14ac:dyDescent="0.2">
      <c r="A1061">
        <v>1</v>
      </c>
    </row>
    <row r="1062" spans="1:4" x14ac:dyDescent="0.2">
      <c r="A1062">
        <v>1</v>
      </c>
      <c r="B1062" t="s">
        <v>542</v>
      </c>
    </row>
    <row r="1063" spans="1:4" x14ac:dyDescent="0.2">
      <c r="A1063">
        <v>1</v>
      </c>
      <c r="C1063" t="s">
        <v>543</v>
      </c>
      <c r="D1063" t="s">
        <v>544</v>
      </c>
    </row>
    <row r="1064" spans="1:4" x14ac:dyDescent="0.2">
      <c r="A1064">
        <v>1</v>
      </c>
      <c r="B1064" t="s">
        <v>545</v>
      </c>
      <c r="C1064">
        <v>100</v>
      </c>
      <c r="D1064">
        <v>1094</v>
      </c>
    </row>
    <row r="1065" spans="1:4" x14ac:dyDescent="0.2">
      <c r="A1065">
        <v>1</v>
      </c>
      <c r="B1065" t="s">
        <v>546</v>
      </c>
      <c r="C1065">
        <v>100</v>
      </c>
      <c r="D1065">
        <v>1133</v>
      </c>
    </row>
    <row r="1066" spans="1:4" x14ac:dyDescent="0.2">
      <c r="A1066">
        <v>1</v>
      </c>
      <c r="B1066" t="s">
        <v>547</v>
      </c>
      <c r="C1066">
        <v>100</v>
      </c>
      <c r="D1066">
        <v>1015</v>
      </c>
    </row>
    <row r="1067" spans="1:4" x14ac:dyDescent="0.2">
      <c r="A1067">
        <v>1</v>
      </c>
      <c r="B1067" t="s">
        <v>548</v>
      </c>
      <c r="C1067">
        <v>92</v>
      </c>
      <c r="D1067">
        <v>1008</v>
      </c>
    </row>
    <row r="1068" spans="1:4" x14ac:dyDescent="0.2">
      <c r="A1068">
        <v>1</v>
      </c>
      <c r="B1068" t="s">
        <v>549</v>
      </c>
      <c r="C1068">
        <v>100</v>
      </c>
      <c r="D1068">
        <v>867</v>
      </c>
    </row>
    <row r="1069" spans="1:4" x14ac:dyDescent="0.2">
      <c r="A1069">
        <v>1</v>
      </c>
      <c r="B1069" t="s">
        <v>550</v>
      </c>
      <c r="C1069">
        <v>88</v>
      </c>
      <c r="D1069">
        <v>976</v>
      </c>
    </row>
    <row r="1070" spans="1:4" x14ac:dyDescent="0.2">
      <c r="A1070">
        <v>1</v>
      </c>
      <c r="B1070" t="s">
        <v>551</v>
      </c>
      <c r="C1070">
        <v>100</v>
      </c>
      <c r="D1070">
        <v>984</v>
      </c>
    </row>
    <row r="1071" spans="1:4" x14ac:dyDescent="0.2">
      <c r="A1071">
        <v>1</v>
      </c>
      <c r="B1071" t="s">
        <v>552</v>
      </c>
      <c r="C1071">
        <v>100</v>
      </c>
      <c r="D1071">
        <v>843</v>
      </c>
    </row>
    <row r="1072" spans="1:4" x14ac:dyDescent="0.2">
      <c r="A1072">
        <v>1</v>
      </c>
    </row>
    <row r="1073" spans="1:9" x14ac:dyDescent="0.2">
      <c r="A1073">
        <v>1</v>
      </c>
    </row>
    <row r="1074" spans="1:9" x14ac:dyDescent="0.2">
      <c r="A1074">
        <v>1</v>
      </c>
      <c r="B1074" t="s">
        <v>553</v>
      </c>
    </row>
    <row r="1075" spans="1:9" x14ac:dyDescent="0.2">
      <c r="A1075">
        <v>1</v>
      </c>
      <c r="E1075" t="s">
        <v>554</v>
      </c>
      <c r="F1075" t="s">
        <v>555</v>
      </c>
      <c r="G1075" t="s">
        <v>556</v>
      </c>
      <c r="H1075" t="s">
        <v>557</v>
      </c>
      <c r="I1075" t="s">
        <v>558</v>
      </c>
    </row>
    <row r="1076" spans="1:9" x14ac:dyDescent="0.2">
      <c r="A1076">
        <v>1</v>
      </c>
      <c r="B1076" t="s">
        <v>559</v>
      </c>
      <c r="C1076" t="s">
        <v>385</v>
      </c>
      <c r="D1076" t="s">
        <v>393</v>
      </c>
      <c r="E1076">
        <v>0.51691518283156002</v>
      </c>
      <c r="F1076">
        <v>0.42052760430217301</v>
      </c>
      <c r="G1076">
        <v>0.96824283664170596</v>
      </c>
      <c r="H1076" s="20">
        <v>6.9397494690391401E-2</v>
      </c>
      <c r="I1076">
        <v>0.48605597854475702</v>
      </c>
    </row>
    <row r="1077" spans="1:9" x14ac:dyDescent="0.2">
      <c r="A1077">
        <v>1</v>
      </c>
      <c r="B1077" t="s">
        <v>560</v>
      </c>
      <c r="C1077" t="s">
        <v>385</v>
      </c>
      <c r="D1077" t="s">
        <v>394</v>
      </c>
      <c r="E1077">
        <v>-0.51507872390168996</v>
      </c>
      <c r="F1077">
        <v>-0.58005078717916903</v>
      </c>
      <c r="G1077">
        <v>1.1355687311931999</v>
      </c>
      <c r="H1077">
        <v>0.46005554486822797</v>
      </c>
      <c r="I1077">
        <v>0.33852449629408798</v>
      </c>
    </row>
    <row r="1078" spans="1:9" x14ac:dyDescent="0.2">
      <c r="A1078">
        <v>1</v>
      </c>
      <c r="B1078" t="s">
        <v>561</v>
      </c>
      <c r="C1078" t="s">
        <v>386</v>
      </c>
      <c r="D1078" t="s">
        <v>393</v>
      </c>
      <c r="E1078">
        <v>0.24078773423944899</v>
      </c>
      <c r="F1078">
        <v>0.60050230073121302</v>
      </c>
      <c r="G1078">
        <v>0.24018385893820199</v>
      </c>
      <c r="H1078">
        <v>-1.33822387876222</v>
      </c>
      <c r="I1078">
        <v>-0.16584590636426799</v>
      </c>
    </row>
    <row r="1079" spans="1:9" x14ac:dyDescent="0.2">
      <c r="A1079">
        <v>1</v>
      </c>
      <c r="B1079" t="s">
        <v>562</v>
      </c>
      <c r="C1079" t="s">
        <v>386</v>
      </c>
      <c r="D1079" t="s">
        <v>394</v>
      </c>
      <c r="E1079">
        <v>0.39080980558911299</v>
      </c>
      <c r="F1079">
        <v>0.31388177229525699</v>
      </c>
      <c r="G1079">
        <v>-0.70604104439328497</v>
      </c>
      <c r="H1079" s="20">
        <v>6.0818713280589701E-2</v>
      </c>
      <c r="I1079">
        <v>-0.110446852939146</v>
      </c>
    </row>
    <row r="1080" spans="1:9" x14ac:dyDescent="0.2">
      <c r="A1080">
        <v>1</v>
      </c>
    </row>
    <row r="1081" spans="1:9" x14ac:dyDescent="0.2">
      <c r="A1081">
        <v>1</v>
      </c>
      <c r="B1081" t="s">
        <v>563</v>
      </c>
    </row>
    <row r="1082" spans="1:9" x14ac:dyDescent="0.2">
      <c r="A1082">
        <v>1</v>
      </c>
      <c r="E1082" t="s">
        <v>554</v>
      </c>
      <c r="F1082" t="s">
        <v>555</v>
      </c>
      <c r="G1082" t="s">
        <v>556</v>
      </c>
      <c r="H1082" t="s">
        <v>557</v>
      </c>
      <c r="I1082" t="s">
        <v>558</v>
      </c>
    </row>
    <row r="1083" spans="1:9" x14ac:dyDescent="0.2">
      <c r="A1083">
        <v>1</v>
      </c>
      <c r="B1083" t="s">
        <v>559</v>
      </c>
      <c r="C1083" t="s">
        <v>385</v>
      </c>
      <c r="D1083" t="s">
        <v>393</v>
      </c>
      <c r="E1083">
        <v>0.72779578678032997</v>
      </c>
      <c r="F1083">
        <v>0.38013683588990499</v>
      </c>
      <c r="G1083">
        <v>1.0723644615913299</v>
      </c>
      <c r="H1083">
        <v>-0.10502506687644</v>
      </c>
      <c r="I1083">
        <v>0.44915874353493102</v>
      </c>
    </row>
    <row r="1084" spans="1:9" x14ac:dyDescent="0.2">
      <c r="A1084">
        <v>1</v>
      </c>
      <c r="B1084" t="s">
        <v>560</v>
      </c>
      <c r="C1084" t="s">
        <v>385</v>
      </c>
      <c r="D1084" t="s">
        <v>394</v>
      </c>
      <c r="E1084">
        <v>1.3138886700585299</v>
      </c>
      <c r="F1084">
        <v>-0.45183294696341603</v>
      </c>
      <c r="G1084">
        <v>0.93088175659952499</v>
      </c>
      <c r="H1084">
        <v>0.55130031197551599</v>
      </c>
      <c r="I1084">
        <v>0.34344970720387502</v>
      </c>
    </row>
    <row r="1085" spans="1:9" x14ac:dyDescent="0.2">
      <c r="A1085">
        <v>1</v>
      </c>
      <c r="B1085" t="s">
        <v>561</v>
      </c>
      <c r="C1085" t="s">
        <v>386</v>
      </c>
      <c r="D1085" t="s">
        <v>393</v>
      </c>
      <c r="E1085">
        <v>0.56475629022030704</v>
      </c>
      <c r="F1085">
        <v>-0.47324443266513799</v>
      </c>
      <c r="G1085">
        <v>-1.1361924479398899</v>
      </c>
      <c r="H1085">
        <v>0.64936852139484103</v>
      </c>
      <c r="I1085">
        <v>0.116460161215636</v>
      </c>
    </row>
    <row r="1086" spans="1:9" x14ac:dyDescent="0.2">
      <c r="A1086">
        <v>1</v>
      </c>
      <c r="B1086" t="s">
        <v>562</v>
      </c>
      <c r="C1086" t="s">
        <v>386</v>
      </c>
      <c r="D1086" t="s">
        <v>394</v>
      </c>
      <c r="E1086">
        <v>-0.550248497574929</v>
      </c>
      <c r="F1086">
        <v>1.65245432258911</v>
      </c>
      <c r="G1086" s="20">
        <v>1.5548105050731301E-2</v>
      </c>
      <c r="H1086">
        <v>-1.3186219439929301</v>
      </c>
      <c r="I1086">
        <v>-0.32002278640339399</v>
      </c>
    </row>
    <row r="1087" spans="1:9" x14ac:dyDescent="0.2">
      <c r="A1087">
        <v>1</v>
      </c>
    </row>
    <row r="1088" spans="1:9" x14ac:dyDescent="0.2">
      <c r="A1088">
        <v>1</v>
      </c>
      <c r="B1088" t="s">
        <v>564</v>
      </c>
    </row>
    <row r="1089" spans="1:9" x14ac:dyDescent="0.2">
      <c r="A1089">
        <v>1</v>
      </c>
      <c r="E1089" t="s">
        <v>554</v>
      </c>
      <c r="F1089" t="s">
        <v>555</v>
      </c>
      <c r="G1089" t="s">
        <v>556</v>
      </c>
      <c r="H1089" t="s">
        <v>557</v>
      </c>
      <c r="I1089" t="s">
        <v>558</v>
      </c>
    </row>
    <row r="1090" spans="1:9" x14ac:dyDescent="0.2">
      <c r="A1090">
        <v>1</v>
      </c>
      <c r="B1090" t="s">
        <v>559</v>
      </c>
      <c r="C1090" t="s">
        <v>385</v>
      </c>
      <c r="D1090" t="s">
        <v>393</v>
      </c>
      <c r="E1090">
        <v>0.27796039820971202</v>
      </c>
      <c r="F1090">
        <v>1.13238860885209</v>
      </c>
      <c r="G1090">
        <v>0.90934511666047602</v>
      </c>
      <c r="H1090">
        <v>0.45188025643633001</v>
      </c>
      <c r="I1090">
        <v>0.83120466064963205</v>
      </c>
    </row>
    <row r="1091" spans="1:9" x14ac:dyDescent="0.2">
      <c r="A1091">
        <v>1</v>
      </c>
      <c r="B1091" t="s">
        <v>560</v>
      </c>
      <c r="C1091" t="s">
        <v>385</v>
      </c>
      <c r="D1091" t="s">
        <v>394</v>
      </c>
      <c r="E1091">
        <v>-0.82403222300214096</v>
      </c>
      <c r="F1091">
        <v>-0.80195233491010098</v>
      </c>
      <c r="G1091">
        <v>1.2418081640143901</v>
      </c>
      <c r="H1091">
        <v>0.35783762251759199</v>
      </c>
      <c r="I1091">
        <v>0.265897817207294</v>
      </c>
    </row>
    <row r="1092" spans="1:9" x14ac:dyDescent="0.2">
      <c r="A1092">
        <v>1</v>
      </c>
      <c r="B1092" t="s">
        <v>561</v>
      </c>
      <c r="C1092" t="s">
        <v>386</v>
      </c>
      <c r="D1092" t="s">
        <v>393</v>
      </c>
      <c r="E1092">
        <v>-0.389131327387083</v>
      </c>
      <c r="F1092">
        <v>0.64250605162451202</v>
      </c>
      <c r="G1092">
        <v>0.15658130056622399</v>
      </c>
      <c r="H1092">
        <v>-1.31167125894322</v>
      </c>
      <c r="I1092" s="20">
        <v>-8.6913733231348198E-2</v>
      </c>
    </row>
    <row r="1093" spans="1:9" x14ac:dyDescent="0.2">
      <c r="A1093">
        <v>1</v>
      </c>
      <c r="B1093" t="s">
        <v>562</v>
      </c>
      <c r="C1093" t="s">
        <v>386</v>
      </c>
      <c r="D1093" t="s">
        <v>394</v>
      </c>
      <c r="E1093">
        <v>1.1065365525380899</v>
      </c>
      <c r="F1093">
        <v>0.60495343310094996</v>
      </c>
      <c r="G1093">
        <v>0.45106883143905502</v>
      </c>
      <c r="H1093">
        <v>-1.31676346423405</v>
      </c>
      <c r="I1093">
        <v>-0.17086130225082899</v>
      </c>
    </row>
    <row r="1094" spans="1:9" x14ac:dyDescent="0.2">
      <c r="A1094">
        <v>1</v>
      </c>
    </row>
    <row r="1095" spans="1:9" x14ac:dyDescent="0.2">
      <c r="A1095">
        <v>1</v>
      </c>
      <c r="B1095" t="s">
        <v>502</v>
      </c>
    </row>
    <row r="1096" spans="1:9" x14ac:dyDescent="0.2">
      <c r="A1096">
        <v>1</v>
      </c>
      <c r="B1096" t="s">
        <v>502</v>
      </c>
    </row>
    <row r="1097" spans="1:9" x14ac:dyDescent="0.2">
      <c r="A1097">
        <v>1</v>
      </c>
      <c r="B1097" t="s">
        <v>502</v>
      </c>
    </row>
    <row r="1098" spans="1:9" x14ac:dyDescent="0.2">
      <c r="A1098">
        <v>1</v>
      </c>
      <c r="B1098" t="s">
        <v>502</v>
      </c>
    </row>
    <row r="1099" spans="1:9" x14ac:dyDescent="0.2">
      <c r="A1099">
        <v>1</v>
      </c>
      <c r="B1099" t="s">
        <v>502</v>
      </c>
    </row>
    <row r="1100" spans="1:9" x14ac:dyDescent="0.2">
      <c r="A1100">
        <v>1</v>
      </c>
    </row>
    <row r="1101" spans="1:9" x14ac:dyDescent="0.2">
      <c r="A1101">
        <v>1</v>
      </c>
      <c r="B1101" t="s">
        <v>503</v>
      </c>
    </row>
    <row r="1102" spans="1:9" x14ac:dyDescent="0.2">
      <c r="A1102">
        <v>1</v>
      </c>
      <c r="B1102" t="s">
        <v>504</v>
      </c>
    </row>
    <row r="1103" spans="1:9" x14ac:dyDescent="0.2">
      <c r="A1103">
        <v>1</v>
      </c>
      <c r="B1103" t="s">
        <v>505</v>
      </c>
    </row>
    <row r="1104" spans="1:9" x14ac:dyDescent="0.2">
      <c r="A1104">
        <v>1</v>
      </c>
      <c r="B1104" t="s">
        <v>506</v>
      </c>
    </row>
    <row r="1105" spans="1:3" x14ac:dyDescent="0.2">
      <c r="A1105">
        <v>1</v>
      </c>
    </row>
    <row r="1106" spans="1:3" x14ac:dyDescent="0.2">
      <c r="A1106">
        <v>1</v>
      </c>
    </row>
    <row r="1107" spans="1:3" x14ac:dyDescent="0.2">
      <c r="A1107">
        <v>1</v>
      </c>
      <c r="B1107" t="s">
        <v>502</v>
      </c>
    </row>
    <row r="1108" spans="1:3" x14ac:dyDescent="0.2">
      <c r="A1108">
        <v>1</v>
      </c>
      <c r="B1108" t="s">
        <v>502</v>
      </c>
    </row>
    <row r="1109" spans="1:3" x14ac:dyDescent="0.2">
      <c r="A1109">
        <v>1</v>
      </c>
      <c r="B1109" t="s">
        <v>502</v>
      </c>
    </row>
    <row r="1110" spans="1:3" x14ac:dyDescent="0.2">
      <c r="A1110">
        <v>1</v>
      </c>
    </row>
    <row r="1111" spans="1:3" x14ac:dyDescent="0.2">
      <c r="A1111">
        <v>1</v>
      </c>
      <c r="B1111" t="s">
        <v>507</v>
      </c>
    </row>
    <row r="1112" spans="1:3" x14ac:dyDescent="0.2">
      <c r="A1112">
        <v>1</v>
      </c>
    </row>
    <row r="1113" spans="1:3" x14ac:dyDescent="0.2">
      <c r="A1113">
        <v>1</v>
      </c>
      <c r="B1113" t="s">
        <v>508</v>
      </c>
      <c r="C1113" t="s">
        <v>351</v>
      </c>
    </row>
    <row r="1114" spans="1:3" x14ac:dyDescent="0.2">
      <c r="A1114">
        <v>1</v>
      </c>
    </row>
    <row r="1115" spans="1:3" x14ac:dyDescent="0.2">
      <c r="A1115">
        <v>1</v>
      </c>
      <c r="B1115" t="s">
        <v>509</v>
      </c>
    </row>
    <row r="1116" spans="1:3" x14ac:dyDescent="0.2">
      <c r="A1116">
        <v>1</v>
      </c>
      <c r="B1116" t="s">
        <v>510</v>
      </c>
    </row>
    <row r="1117" spans="1:3" x14ac:dyDescent="0.2">
      <c r="A1117">
        <v>1</v>
      </c>
      <c r="B1117" t="s">
        <v>511</v>
      </c>
    </row>
    <row r="1118" spans="1:3" x14ac:dyDescent="0.2">
      <c r="A1118">
        <v>1</v>
      </c>
      <c r="B1118" t="s">
        <v>512</v>
      </c>
    </row>
    <row r="1119" spans="1:3" x14ac:dyDescent="0.2">
      <c r="A1119">
        <v>1</v>
      </c>
      <c r="B1119" t="s">
        <v>513</v>
      </c>
      <c r="C1119">
        <v>6</v>
      </c>
    </row>
    <row r="1120" spans="1:3" x14ac:dyDescent="0.2">
      <c r="A1120">
        <v>1</v>
      </c>
      <c r="B1120" t="s">
        <v>514</v>
      </c>
      <c r="C1120">
        <v>80</v>
      </c>
    </row>
    <row r="1121" spans="1:5" x14ac:dyDescent="0.2">
      <c r="A1121">
        <v>1</v>
      </c>
      <c r="B1121" t="s">
        <v>515</v>
      </c>
      <c r="C1121">
        <v>2000</v>
      </c>
    </row>
    <row r="1122" spans="1:5" x14ac:dyDescent="0.2">
      <c r="A1122">
        <v>1</v>
      </c>
      <c r="B1122" t="s">
        <v>516</v>
      </c>
      <c r="C1122">
        <v>4</v>
      </c>
    </row>
    <row r="1123" spans="1:5" x14ac:dyDescent="0.2">
      <c r="A1123">
        <v>1</v>
      </c>
      <c r="B1123" t="s">
        <v>517</v>
      </c>
    </row>
    <row r="1124" spans="1:5" x14ac:dyDescent="0.2">
      <c r="A1124">
        <v>1</v>
      </c>
      <c r="B1124" t="s">
        <v>518</v>
      </c>
    </row>
    <row r="1125" spans="1:5" x14ac:dyDescent="0.2">
      <c r="A1125">
        <v>1</v>
      </c>
      <c r="B1125" t="s">
        <v>519</v>
      </c>
      <c r="C1125">
        <v>1</v>
      </c>
    </row>
    <row r="1126" spans="1:5" x14ac:dyDescent="0.2">
      <c r="A1126">
        <v>1</v>
      </c>
      <c r="B1126" t="s">
        <v>520</v>
      </c>
      <c r="C1126" t="s">
        <v>521</v>
      </c>
    </row>
    <row r="1127" spans="1:5" x14ac:dyDescent="0.2">
      <c r="A1127">
        <v>1</v>
      </c>
      <c r="B1127" t="s">
        <v>522</v>
      </c>
      <c r="C1127" t="s">
        <v>523</v>
      </c>
    </row>
    <row r="1128" spans="1:5" x14ac:dyDescent="0.2">
      <c r="A1128">
        <v>1</v>
      </c>
      <c r="B1128" t="s">
        <v>524</v>
      </c>
      <c r="C1128" t="s">
        <v>525</v>
      </c>
    </row>
    <row r="1129" spans="1:5" x14ac:dyDescent="0.2">
      <c r="A1129">
        <v>1</v>
      </c>
      <c r="B1129" t="s">
        <v>526</v>
      </c>
      <c r="C1129">
        <v>2000</v>
      </c>
    </row>
    <row r="1130" spans="1:5" x14ac:dyDescent="0.2">
      <c r="A1130">
        <v>1</v>
      </c>
    </row>
    <row r="1131" spans="1:5" x14ac:dyDescent="0.2">
      <c r="A1131">
        <v>1</v>
      </c>
      <c r="B1131" t="s">
        <v>527</v>
      </c>
    </row>
    <row r="1132" spans="1:5" x14ac:dyDescent="0.2">
      <c r="A1132">
        <v>1</v>
      </c>
      <c r="B1132" t="s">
        <v>528</v>
      </c>
      <c r="C1132" t="s">
        <v>529</v>
      </c>
      <c r="D1132" t="s">
        <v>530</v>
      </c>
      <c r="E1132" t="s">
        <v>531</v>
      </c>
    </row>
    <row r="1133" spans="1:5" x14ac:dyDescent="0.2">
      <c r="A1133">
        <v>1</v>
      </c>
      <c r="B1133" t="s">
        <v>385</v>
      </c>
      <c r="C1133" t="s">
        <v>386</v>
      </c>
      <c r="D1133" t="s">
        <v>393</v>
      </c>
      <c r="E1133" t="s">
        <v>394</v>
      </c>
    </row>
    <row r="1134" spans="1:5" x14ac:dyDescent="0.2">
      <c r="A1134">
        <v>1</v>
      </c>
      <c r="B1134" t="s">
        <v>385</v>
      </c>
      <c r="C1134" t="s">
        <v>386</v>
      </c>
      <c r="D1134" t="s">
        <v>532</v>
      </c>
      <c r="E1134" t="s">
        <v>533</v>
      </c>
    </row>
    <row r="1135" spans="1:5" x14ac:dyDescent="0.2">
      <c r="A1135">
        <v>1</v>
      </c>
      <c r="B1135" t="s">
        <v>385</v>
      </c>
      <c r="C1135" t="s">
        <v>386</v>
      </c>
      <c r="D1135" t="s">
        <v>534</v>
      </c>
      <c r="E1135" t="s">
        <v>394</v>
      </c>
    </row>
    <row r="1136" spans="1:5" x14ac:dyDescent="0.2">
      <c r="A1136">
        <v>1</v>
      </c>
      <c r="B1136" t="s">
        <v>385</v>
      </c>
      <c r="C1136" t="s">
        <v>386</v>
      </c>
      <c r="D1136" t="s">
        <v>535</v>
      </c>
      <c r="E1136" t="s">
        <v>533</v>
      </c>
    </row>
    <row r="1137" spans="1:5" x14ac:dyDescent="0.2">
      <c r="A1137">
        <v>1</v>
      </c>
      <c r="B1137" t="s">
        <v>385</v>
      </c>
      <c r="C1137" t="s">
        <v>386</v>
      </c>
      <c r="D1137" t="s">
        <v>534</v>
      </c>
      <c r="E1137" t="s">
        <v>536</v>
      </c>
    </row>
    <row r="1138" spans="1:5" x14ac:dyDescent="0.2">
      <c r="A1138">
        <v>1</v>
      </c>
      <c r="B1138" t="s">
        <v>385</v>
      </c>
      <c r="C1138" t="s">
        <v>386</v>
      </c>
      <c r="D1138" t="s">
        <v>535</v>
      </c>
      <c r="E1138" t="s">
        <v>537</v>
      </c>
    </row>
    <row r="1139" spans="1:5" x14ac:dyDescent="0.2">
      <c r="A1139">
        <v>1</v>
      </c>
    </row>
    <row r="1140" spans="1:5" x14ac:dyDescent="0.2">
      <c r="A1140">
        <v>1</v>
      </c>
    </row>
    <row r="1141" spans="1:5" x14ac:dyDescent="0.2">
      <c r="A1141">
        <v>1</v>
      </c>
    </row>
    <row r="1142" spans="1:5" x14ac:dyDescent="0.2">
      <c r="A1142">
        <v>1</v>
      </c>
    </row>
    <row r="1143" spans="1:5" x14ac:dyDescent="0.2">
      <c r="A1143">
        <v>1</v>
      </c>
    </row>
    <row r="1144" spans="1:5" x14ac:dyDescent="0.2">
      <c r="A1144">
        <v>1</v>
      </c>
    </row>
    <row r="1145" spans="1:5" x14ac:dyDescent="0.2">
      <c r="A1145">
        <v>1</v>
      </c>
    </row>
    <row r="1146" spans="1:5" x14ac:dyDescent="0.2">
      <c r="A1146">
        <v>1</v>
      </c>
      <c r="B1146" t="s">
        <v>538</v>
      </c>
    </row>
    <row r="1147" spans="1:5" x14ac:dyDescent="0.2">
      <c r="A1147">
        <v>1</v>
      </c>
      <c r="B1147" t="s">
        <v>539</v>
      </c>
      <c r="C1147" t="s">
        <v>443</v>
      </c>
    </row>
    <row r="1148" spans="1:5" x14ac:dyDescent="0.2">
      <c r="A1148">
        <v>1</v>
      </c>
      <c r="B1148" t="s">
        <v>540</v>
      </c>
      <c r="C1148" t="s">
        <v>445</v>
      </c>
    </row>
    <row r="1149" spans="1:5" x14ac:dyDescent="0.2">
      <c r="A1149">
        <v>1</v>
      </c>
    </row>
    <row r="1150" spans="1:5" x14ac:dyDescent="0.2">
      <c r="A1150">
        <v>1</v>
      </c>
    </row>
    <row r="1151" spans="1:5" x14ac:dyDescent="0.2">
      <c r="A1151">
        <v>1</v>
      </c>
      <c r="B1151" t="s">
        <v>502</v>
      </c>
    </row>
    <row r="1152" spans="1:5" x14ac:dyDescent="0.2">
      <c r="A1152">
        <v>1</v>
      </c>
      <c r="B1152" t="s">
        <v>502</v>
      </c>
    </row>
    <row r="1153" spans="1:4" x14ac:dyDescent="0.2">
      <c r="A1153">
        <v>1</v>
      </c>
    </row>
    <row r="1154" spans="1:4" x14ac:dyDescent="0.2">
      <c r="A1154">
        <v>1</v>
      </c>
    </row>
    <row r="1155" spans="1:4" x14ac:dyDescent="0.2">
      <c r="A1155">
        <v>1</v>
      </c>
      <c r="B1155" t="s">
        <v>541</v>
      </c>
    </row>
    <row r="1156" spans="1:4" x14ac:dyDescent="0.2">
      <c r="A1156">
        <v>1</v>
      </c>
    </row>
    <row r="1157" spans="1:4" x14ac:dyDescent="0.2">
      <c r="A1157">
        <v>1</v>
      </c>
      <c r="B1157" t="s">
        <v>508</v>
      </c>
      <c r="C1157" t="s">
        <v>351</v>
      </c>
    </row>
    <row r="1158" spans="1:4" x14ac:dyDescent="0.2">
      <c r="A1158">
        <v>1</v>
      </c>
    </row>
    <row r="1159" spans="1:4" x14ac:dyDescent="0.2">
      <c r="A1159">
        <v>1</v>
      </c>
      <c r="B1159" t="s">
        <v>542</v>
      </c>
    </row>
    <row r="1160" spans="1:4" x14ac:dyDescent="0.2">
      <c r="A1160">
        <v>1</v>
      </c>
      <c r="C1160" t="s">
        <v>543</v>
      </c>
      <c r="D1160" t="s">
        <v>544</v>
      </c>
    </row>
    <row r="1161" spans="1:4" x14ac:dyDescent="0.2">
      <c r="A1161">
        <v>1</v>
      </c>
      <c r="B1161" t="s">
        <v>545</v>
      </c>
      <c r="C1161">
        <v>96</v>
      </c>
      <c r="D1161">
        <v>898</v>
      </c>
    </row>
    <row r="1162" spans="1:4" x14ac:dyDescent="0.2">
      <c r="A1162">
        <v>1</v>
      </c>
      <c r="B1162" t="s">
        <v>546</v>
      </c>
      <c r="C1162">
        <v>96</v>
      </c>
      <c r="D1162">
        <v>1008</v>
      </c>
    </row>
    <row r="1163" spans="1:4" x14ac:dyDescent="0.2">
      <c r="A1163">
        <v>1</v>
      </c>
      <c r="B1163" t="s">
        <v>547</v>
      </c>
      <c r="C1163">
        <v>79</v>
      </c>
      <c r="D1163">
        <v>1040</v>
      </c>
    </row>
    <row r="1164" spans="1:4" x14ac:dyDescent="0.2">
      <c r="A1164">
        <v>1</v>
      </c>
      <c r="B1164" t="s">
        <v>548</v>
      </c>
      <c r="C1164">
        <v>100</v>
      </c>
      <c r="D1164">
        <v>1086</v>
      </c>
    </row>
    <row r="1165" spans="1:4" x14ac:dyDescent="0.2">
      <c r="A1165">
        <v>1</v>
      </c>
      <c r="B1165" t="s">
        <v>549</v>
      </c>
      <c r="C1165">
        <v>96</v>
      </c>
      <c r="D1165">
        <v>1000</v>
      </c>
    </row>
    <row r="1166" spans="1:4" x14ac:dyDescent="0.2">
      <c r="A1166">
        <v>1</v>
      </c>
      <c r="B1166" t="s">
        <v>550</v>
      </c>
      <c r="C1166">
        <v>88</v>
      </c>
      <c r="D1166">
        <v>1000</v>
      </c>
    </row>
    <row r="1167" spans="1:4" x14ac:dyDescent="0.2">
      <c r="A1167">
        <v>1</v>
      </c>
      <c r="B1167" t="s">
        <v>551</v>
      </c>
      <c r="C1167">
        <v>100</v>
      </c>
      <c r="D1167">
        <v>797</v>
      </c>
    </row>
    <row r="1168" spans="1:4" x14ac:dyDescent="0.2">
      <c r="A1168">
        <v>1</v>
      </c>
      <c r="B1168" t="s">
        <v>552</v>
      </c>
      <c r="C1168">
        <v>88</v>
      </c>
      <c r="D1168">
        <v>984</v>
      </c>
    </row>
    <row r="1169" spans="1:9" x14ac:dyDescent="0.2">
      <c r="A1169">
        <v>1</v>
      </c>
    </row>
    <row r="1170" spans="1:9" x14ac:dyDescent="0.2">
      <c r="A1170">
        <v>1</v>
      </c>
    </row>
    <row r="1171" spans="1:9" x14ac:dyDescent="0.2">
      <c r="A1171">
        <v>1</v>
      </c>
      <c r="B1171" t="s">
        <v>553</v>
      </c>
    </row>
    <row r="1172" spans="1:9" x14ac:dyDescent="0.2">
      <c r="A1172">
        <v>1</v>
      </c>
      <c r="E1172" t="s">
        <v>554</v>
      </c>
      <c r="F1172" t="s">
        <v>555</v>
      </c>
      <c r="G1172" t="s">
        <v>556</v>
      </c>
      <c r="H1172" t="s">
        <v>557</v>
      </c>
      <c r="I1172" t="s">
        <v>558</v>
      </c>
    </row>
    <row r="1173" spans="1:9" x14ac:dyDescent="0.2">
      <c r="A1173">
        <v>1</v>
      </c>
      <c r="B1173" t="s">
        <v>559</v>
      </c>
      <c r="C1173" t="s">
        <v>385</v>
      </c>
      <c r="D1173" t="s">
        <v>393</v>
      </c>
      <c r="E1173">
        <v>0.90544388874438897</v>
      </c>
      <c r="F1173">
        <v>-0.435350346272318</v>
      </c>
      <c r="G1173">
        <v>1.3959158403657099</v>
      </c>
      <c r="H1173">
        <v>1.2837641192001901</v>
      </c>
      <c r="I1173">
        <v>0.74810987109785998</v>
      </c>
    </row>
    <row r="1174" spans="1:9" x14ac:dyDescent="0.2">
      <c r="A1174">
        <v>1</v>
      </c>
      <c r="B1174" t="s">
        <v>560</v>
      </c>
      <c r="C1174" t="s">
        <v>385</v>
      </c>
      <c r="D1174" t="s">
        <v>394</v>
      </c>
      <c r="E1174">
        <v>-0.50826536975106296</v>
      </c>
      <c r="F1174">
        <v>-0.32993379097575298</v>
      </c>
      <c r="G1174" s="20">
        <v>-2.9155027135019301E-2</v>
      </c>
      <c r="H1174">
        <v>1.3066538335348901</v>
      </c>
      <c r="I1174">
        <v>0.31585500514137299</v>
      </c>
    </row>
    <row r="1175" spans="1:9" x14ac:dyDescent="0.2">
      <c r="A1175">
        <v>1</v>
      </c>
      <c r="B1175" t="s">
        <v>561</v>
      </c>
      <c r="C1175" t="s">
        <v>386</v>
      </c>
      <c r="D1175" t="s">
        <v>393</v>
      </c>
      <c r="E1175">
        <v>-0.88313939902961303</v>
      </c>
      <c r="F1175">
        <v>0.121980879373454</v>
      </c>
      <c r="G1175">
        <v>-0.95797401644358204</v>
      </c>
      <c r="H1175" s="20">
        <v>-2.8918482752031901E-2</v>
      </c>
      <c r="I1175">
        <v>-0.28830387327405399</v>
      </c>
    </row>
    <row r="1176" spans="1:9" x14ac:dyDescent="0.2">
      <c r="A1176">
        <v>1</v>
      </c>
      <c r="B1176" t="s">
        <v>562</v>
      </c>
      <c r="C1176" t="s">
        <v>386</v>
      </c>
      <c r="D1176" t="s">
        <v>394</v>
      </c>
      <c r="E1176">
        <v>0.15820640042844999</v>
      </c>
      <c r="F1176">
        <v>-0.38210855860460802</v>
      </c>
      <c r="G1176">
        <v>0.46926708515302201</v>
      </c>
      <c r="H1176">
        <v>0.182591936114849</v>
      </c>
      <c r="I1176" s="20">
        <v>8.99168208877546E-2</v>
      </c>
    </row>
    <row r="1177" spans="1:9" x14ac:dyDescent="0.2">
      <c r="A1177">
        <v>1</v>
      </c>
    </row>
    <row r="1178" spans="1:9" x14ac:dyDescent="0.2">
      <c r="A1178">
        <v>1</v>
      </c>
      <c r="B1178" t="s">
        <v>563</v>
      </c>
    </row>
    <row r="1179" spans="1:9" x14ac:dyDescent="0.2">
      <c r="A1179">
        <v>1</v>
      </c>
      <c r="E1179" t="s">
        <v>554</v>
      </c>
      <c r="F1179" t="s">
        <v>555</v>
      </c>
      <c r="G1179" t="s">
        <v>556</v>
      </c>
      <c r="H1179" t="s">
        <v>557</v>
      </c>
      <c r="I1179" t="s">
        <v>558</v>
      </c>
    </row>
    <row r="1180" spans="1:9" x14ac:dyDescent="0.2">
      <c r="A1180">
        <v>1</v>
      </c>
      <c r="B1180" t="s">
        <v>559</v>
      </c>
      <c r="C1180" t="s">
        <v>385</v>
      </c>
      <c r="D1180" t="s">
        <v>393</v>
      </c>
      <c r="E1180">
        <v>1.51290813183166</v>
      </c>
      <c r="F1180">
        <v>-0.46681136916236499</v>
      </c>
      <c r="G1180">
        <v>1.3491149363366599</v>
      </c>
      <c r="H1180">
        <v>1.5859389506029899</v>
      </c>
      <c r="I1180">
        <v>0.82274750592575996</v>
      </c>
    </row>
    <row r="1181" spans="1:9" x14ac:dyDescent="0.2">
      <c r="A1181">
        <v>1</v>
      </c>
      <c r="B1181" t="s">
        <v>560</v>
      </c>
      <c r="C1181" t="s">
        <v>385</v>
      </c>
      <c r="D1181" t="s">
        <v>394</v>
      </c>
      <c r="E1181">
        <v>-0.70002838499088504</v>
      </c>
      <c r="F1181">
        <v>-1.01525158609859</v>
      </c>
      <c r="G1181">
        <v>-0.31875829050163101</v>
      </c>
      <c r="H1181">
        <v>1.1493377481198499</v>
      </c>
      <c r="I1181" s="20">
        <v>-6.1557376160123703E-2</v>
      </c>
    </row>
    <row r="1182" spans="1:9" x14ac:dyDescent="0.2">
      <c r="A1182">
        <v>1</v>
      </c>
      <c r="B1182" t="s">
        <v>561</v>
      </c>
      <c r="C1182" t="s">
        <v>386</v>
      </c>
      <c r="D1182" t="s">
        <v>393</v>
      </c>
      <c r="E1182">
        <v>-2.3671575002970102</v>
      </c>
      <c r="F1182">
        <v>-0.93768958531490698</v>
      </c>
      <c r="G1182">
        <v>0.48782386153221902</v>
      </c>
      <c r="H1182">
        <v>0.55747040730344599</v>
      </c>
      <c r="I1182">
        <v>-0.21183639896988701</v>
      </c>
    </row>
    <row r="1183" spans="1:9" x14ac:dyDescent="0.2">
      <c r="A1183">
        <v>1</v>
      </c>
      <c r="B1183" t="s">
        <v>562</v>
      </c>
      <c r="C1183" t="s">
        <v>386</v>
      </c>
      <c r="D1183" t="s">
        <v>394</v>
      </c>
      <c r="E1183">
        <v>-1.2578896008036899</v>
      </c>
      <c r="F1183">
        <v>0.61283728691525996</v>
      </c>
      <c r="G1183">
        <v>-0.54057768268304696</v>
      </c>
      <c r="H1183">
        <v>-0.70776880114187302</v>
      </c>
      <c r="I1183" s="20">
        <v>3.5868227840252599E-2</v>
      </c>
    </row>
    <row r="1184" spans="1:9" x14ac:dyDescent="0.2">
      <c r="A1184">
        <v>1</v>
      </c>
    </row>
    <row r="1185" spans="1:9" x14ac:dyDescent="0.2">
      <c r="A1185">
        <v>1</v>
      </c>
      <c r="B1185" t="s">
        <v>564</v>
      </c>
    </row>
    <row r="1186" spans="1:9" x14ac:dyDescent="0.2">
      <c r="A1186">
        <v>1</v>
      </c>
      <c r="E1186" t="s">
        <v>554</v>
      </c>
      <c r="F1186" t="s">
        <v>555</v>
      </c>
      <c r="G1186" t="s">
        <v>556</v>
      </c>
      <c r="H1186" t="s">
        <v>557</v>
      </c>
      <c r="I1186" t="s">
        <v>558</v>
      </c>
    </row>
    <row r="1187" spans="1:9" x14ac:dyDescent="0.2">
      <c r="A1187">
        <v>1</v>
      </c>
      <c r="B1187" t="s">
        <v>559</v>
      </c>
      <c r="C1187" t="s">
        <v>385</v>
      </c>
      <c r="D1187" t="s">
        <v>393</v>
      </c>
      <c r="E1187">
        <v>0.463112146100914</v>
      </c>
      <c r="F1187">
        <v>-0.37008772924304201</v>
      </c>
      <c r="G1187">
        <v>1.33286342294064</v>
      </c>
      <c r="H1187">
        <v>1.0525197770933501</v>
      </c>
      <c r="I1187">
        <v>0.67176515693031702</v>
      </c>
    </row>
    <row r="1188" spans="1:9" x14ac:dyDescent="0.2">
      <c r="A1188">
        <v>1</v>
      </c>
      <c r="B1188" t="s">
        <v>560</v>
      </c>
      <c r="C1188" t="s">
        <v>385</v>
      </c>
      <c r="D1188" t="s">
        <v>394</v>
      </c>
      <c r="E1188">
        <v>-0.208773280824983</v>
      </c>
      <c r="F1188">
        <v>1.0800802911202201</v>
      </c>
      <c r="G1188">
        <v>0.27142698502926299</v>
      </c>
      <c r="H1188">
        <v>1.3406238876519601</v>
      </c>
      <c r="I1188">
        <v>0.89737705460048001</v>
      </c>
    </row>
    <row r="1189" spans="1:9" x14ac:dyDescent="0.2">
      <c r="A1189">
        <v>1</v>
      </c>
      <c r="B1189" t="s">
        <v>561</v>
      </c>
      <c r="C1189" t="s">
        <v>386</v>
      </c>
      <c r="D1189" t="s">
        <v>393</v>
      </c>
      <c r="E1189">
        <v>0.14420079822829299</v>
      </c>
      <c r="F1189">
        <v>0.68281172602222295</v>
      </c>
      <c r="G1189">
        <v>0.62709932267956303</v>
      </c>
      <c r="H1189">
        <v>0.10140693657656</v>
      </c>
      <c r="I1189">
        <v>-0.89676530345577699</v>
      </c>
    </row>
    <row r="1190" spans="1:9" x14ac:dyDescent="0.2">
      <c r="A1190">
        <v>1</v>
      </c>
      <c r="B1190" t="s">
        <v>562</v>
      </c>
      <c r="C1190" t="s">
        <v>386</v>
      </c>
      <c r="D1190" t="s">
        <v>394</v>
      </c>
      <c r="E1190">
        <v>3.1521182208201899</v>
      </c>
      <c r="F1190">
        <v>-1.3674832747716901</v>
      </c>
      <c r="G1190">
        <v>-1.54644349287997</v>
      </c>
      <c r="H1190">
        <v>0.22363085728433399</v>
      </c>
      <c r="I1190">
        <v>0.47043932842611502</v>
      </c>
    </row>
    <row r="1191" spans="1:9" x14ac:dyDescent="0.2">
      <c r="A1191">
        <v>1</v>
      </c>
    </row>
    <row r="1192" spans="1:9" x14ac:dyDescent="0.2">
      <c r="A1192">
        <v>1</v>
      </c>
      <c r="B1192" t="s">
        <v>502</v>
      </c>
    </row>
    <row r="1193" spans="1:9" x14ac:dyDescent="0.2">
      <c r="A1193">
        <v>1</v>
      </c>
      <c r="B1193" t="s">
        <v>502</v>
      </c>
    </row>
    <row r="1194" spans="1:9" x14ac:dyDescent="0.2">
      <c r="A1194">
        <v>1</v>
      </c>
      <c r="B1194" t="s">
        <v>502</v>
      </c>
    </row>
    <row r="1195" spans="1:9" x14ac:dyDescent="0.2">
      <c r="A1195">
        <v>1</v>
      </c>
      <c r="B1195" t="s">
        <v>502</v>
      </c>
    </row>
    <row r="1196" spans="1:9" x14ac:dyDescent="0.2">
      <c r="A1196">
        <v>1</v>
      </c>
      <c r="B1196" t="s">
        <v>502</v>
      </c>
    </row>
    <row r="1197" spans="1:9" x14ac:dyDescent="0.2">
      <c r="A1197">
        <v>1</v>
      </c>
    </row>
    <row r="1198" spans="1:9" x14ac:dyDescent="0.2">
      <c r="A1198">
        <v>1</v>
      </c>
      <c r="B1198" t="s">
        <v>503</v>
      </c>
    </row>
    <row r="1199" spans="1:9" x14ac:dyDescent="0.2">
      <c r="A1199">
        <v>1</v>
      </c>
      <c r="B1199" t="s">
        <v>504</v>
      </c>
    </row>
    <row r="1200" spans="1:9" x14ac:dyDescent="0.2">
      <c r="A1200">
        <v>1</v>
      </c>
      <c r="B1200" t="s">
        <v>505</v>
      </c>
    </row>
    <row r="1201" spans="1:3" x14ac:dyDescent="0.2">
      <c r="A1201">
        <v>1</v>
      </c>
      <c r="B1201" t="s">
        <v>506</v>
      </c>
    </row>
    <row r="1202" spans="1:3" x14ac:dyDescent="0.2">
      <c r="A1202">
        <v>1</v>
      </c>
    </row>
    <row r="1203" spans="1:3" x14ac:dyDescent="0.2">
      <c r="A1203">
        <v>1</v>
      </c>
    </row>
    <row r="1204" spans="1:3" x14ac:dyDescent="0.2">
      <c r="A1204">
        <v>1</v>
      </c>
      <c r="B1204" t="s">
        <v>502</v>
      </c>
    </row>
    <row r="1205" spans="1:3" x14ac:dyDescent="0.2">
      <c r="A1205">
        <v>1</v>
      </c>
      <c r="B1205" t="s">
        <v>502</v>
      </c>
    </row>
    <row r="1206" spans="1:3" x14ac:dyDescent="0.2">
      <c r="A1206">
        <v>1</v>
      </c>
      <c r="B1206" t="s">
        <v>502</v>
      </c>
    </row>
    <row r="1207" spans="1:3" x14ac:dyDescent="0.2">
      <c r="A1207">
        <v>1</v>
      </c>
    </row>
    <row r="1208" spans="1:3" x14ac:dyDescent="0.2">
      <c r="A1208">
        <v>1</v>
      </c>
      <c r="B1208" t="s">
        <v>507</v>
      </c>
    </row>
    <row r="1209" spans="1:3" x14ac:dyDescent="0.2">
      <c r="A1209">
        <v>1</v>
      </c>
    </row>
    <row r="1210" spans="1:3" x14ac:dyDescent="0.2">
      <c r="A1210">
        <v>1</v>
      </c>
      <c r="B1210" t="s">
        <v>508</v>
      </c>
      <c r="C1210" t="s">
        <v>355</v>
      </c>
    </row>
    <row r="1211" spans="1:3" x14ac:dyDescent="0.2">
      <c r="A1211">
        <v>1</v>
      </c>
    </row>
    <row r="1212" spans="1:3" x14ac:dyDescent="0.2">
      <c r="A1212">
        <v>1</v>
      </c>
      <c r="B1212" t="s">
        <v>509</v>
      </c>
    </row>
    <row r="1213" spans="1:3" x14ac:dyDescent="0.2">
      <c r="A1213">
        <v>1</v>
      </c>
      <c r="B1213" t="s">
        <v>510</v>
      </c>
    </row>
    <row r="1214" spans="1:3" x14ac:dyDescent="0.2">
      <c r="A1214">
        <v>1</v>
      </c>
      <c r="B1214" t="s">
        <v>511</v>
      </c>
    </row>
    <row r="1215" spans="1:3" x14ac:dyDescent="0.2">
      <c r="A1215">
        <v>1</v>
      </c>
      <c r="B1215" t="s">
        <v>512</v>
      </c>
    </row>
    <row r="1216" spans="1:3" x14ac:dyDescent="0.2">
      <c r="A1216">
        <v>1</v>
      </c>
      <c r="B1216" t="s">
        <v>513</v>
      </c>
      <c r="C1216">
        <v>6</v>
      </c>
    </row>
    <row r="1217" spans="1:5" x14ac:dyDescent="0.2">
      <c r="A1217">
        <v>1</v>
      </c>
      <c r="B1217" t="s">
        <v>514</v>
      </c>
      <c r="C1217">
        <v>80</v>
      </c>
    </row>
    <row r="1218" spans="1:5" x14ac:dyDescent="0.2">
      <c r="A1218">
        <v>1</v>
      </c>
      <c r="B1218" t="s">
        <v>515</v>
      </c>
      <c r="C1218">
        <v>2000</v>
      </c>
    </row>
    <row r="1219" spans="1:5" x14ac:dyDescent="0.2">
      <c r="A1219">
        <v>1</v>
      </c>
      <c r="B1219" t="s">
        <v>516</v>
      </c>
      <c r="C1219">
        <v>4</v>
      </c>
    </row>
    <row r="1220" spans="1:5" x14ac:dyDescent="0.2">
      <c r="A1220">
        <v>1</v>
      </c>
      <c r="B1220" t="s">
        <v>517</v>
      </c>
    </row>
    <row r="1221" spans="1:5" x14ac:dyDescent="0.2">
      <c r="A1221">
        <v>1</v>
      </c>
      <c r="B1221" t="s">
        <v>518</v>
      </c>
    </row>
    <row r="1222" spans="1:5" x14ac:dyDescent="0.2">
      <c r="A1222">
        <v>1</v>
      </c>
      <c r="B1222" t="s">
        <v>519</v>
      </c>
      <c r="C1222">
        <v>1</v>
      </c>
    </row>
    <row r="1223" spans="1:5" x14ac:dyDescent="0.2">
      <c r="A1223">
        <v>1</v>
      </c>
      <c r="B1223" t="s">
        <v>520</v>
      </c>
      <c r="C1223" t="s">
        <v>521</v>
      </c>
    </row>
    <row r="1224" spans="1:5" x14ac:dyDescent="0.2">
      <c r="A1224">
        <v>1</v>
      </c>
      <c r="B1224" t="s">
        <v>522</v>
      </c>
      <c r="C1224" t="s">
        <v>523</v>
      </c>
    </row>
    <row r="1225" spans="1:5" x14ac:dyDescent="0.2">
      <c r="A1225">
        <v>1</v>
      </c>
      <c r="B1225" t="s">
        <v>524</v>
      </c>
      <c r="C1225" t="s">
        <v>525</v>
      </c>
    </row>
    <row r="1226" spans="1:5" x14ac:dyDescent="0.2">
      <c r="A1226">
        <v>1</v>
      </c>
      <c r="B1226" t="s">
        <v>526</v>
      </c>
      <c r="C1226">
        <v>2000</v>
      </c>
    </row>
    <row r="1227" spans="1:5" x14ac:dyDescent="0.2">
      <c r="A1227">
        <v>1</v>
      </c>
    </row>
    <row r="1228" spans="1:5" x14ac:dyDescent="0.2">
      <c r="A1228">
        <v>1</v>
      </c>
      <c r="B1228" t="s">
        <v>527</v>
      </c>
    </row>
    <row r="1229" spans="1:5" x14ac:dyDescent="0.2">
      <c r="A1229">
        <v>1</v>
      </c>
      <c r="B1229" t="s">
        <v>528</v>
      </c>
      <c r="C1229" t="s">
        <v>529</v>
      </c>
      <c r="D1229" t="s">
        <v>530</v>
      </c>
      <c r="E1229" t="s">
        <v>531</v>
      </c>
    </row>
    <row r="1230" spans="1:5" x14ac:dyDescent="0.2">
      <c r="A1230">
        <v>1</v>
      </c>
      <c r="B1230" t="s">
        <v>385</v>
      </c>
      <c r="C1230" t="s">
        <v>386</v>
      </c>
      <c r="D1230" t="s">
        <v>393</v>
      </c>
      <c r="E1230" t="s">
        <v>394</v>
      </c>
    </row>
    <row r="1231" spans="1:5" x14ac:dyDescent="0.2">
      <c r="A1231">
        <v>1</v>
      </c>
      <c r="B1231" t="s">
        <v>385</v>
      </c>
      <c r="C1231" t="s">
        <v>386</v>
      </c>
      <c r="D1231" t="s">
        <v>532</v>
      </c>
      <c r="E1231" t="s">
        <v>533</v>
      </c>
    </row>
    <row r="1232" spans="1:5" x14ac:dyDescent="0.2">
      <c r="A1232">
        <v>1</v>
      </c>
      <c r="B1232" t="s">
        <v>385</v>
      </c>
      <c r="C1232" t="s">
        <v>386</v>
      </c>
      <c r="D1232" t="s">
        <v>534</v>
      </c>
      <c r="E1232" t="s">
        <v>394</v>
      </c>
    </row>
    <row r="1233" spans="1:5" x14ac:dyDescent="0.2">
      <c r="A1233">
        <v>1</v>
      </c>
      <c r="B1233" t="s">
        <v>385</v>
      </c>
      <c r="C1233" t="s">
        <v>386</v>
      </c>
      <c r="D1233" t="s">
        <v>535</v>
      </c>
      <c r="E1233" t="s">
        <v>533</v>
      </c>
    </row>
    <row r="1234" spans="1:5" x14ac:dyDescent="0.2">
      <c r="A1234">
        <v>1</v>
      </c>
      <c r="B1234" t="s">
        <v>385</v>
      </c>
      <c r="C1234" t="s">
        <v>386</v>
      </c>
      <c r="D1234" t="s">
        <v>534</v>
      </c>
      <c r="E1234" t="s">
        <v>536</v>
      </c>
    </row>
    <row r="1235" spans="1:5" x14ac:dyDescent="0.2">
      <c r="A1235">
        <v>1</v>
      </c>
      <c r="B1235" t="s">
        <v>385</v>
      </c>
      <c r="C1235" t="s">
        <v>386</v>
      </c>
      <c r="D1235" t="s">
        <v>535</v>
      </c>
      <c r="E1235" t="s">
        <v>537</v>
      </c>
    </row>
    <row r="1236" spans="1:5" x14ac:dyDescent="0.2">
      <c r="A1236">
        <v>1</v>
      </c>
    </row>
    <row r="1237" spans="1:5" x14ac:dyDescent="0.2">
      <c r="A1237">
        <v>1</v>
      </c>
    </row>
    <row r="1238" spans="1:5" x14ac:dyDescent="0.2">
      <c r="A1238">
        <v>1</v>
      </c>
    </row>
    <row r="1239" spans="1:5" x14ac:dyDescent="0.2">
      <c r="A1239">
        <v>1</v>
      </c>
    </row>
    <row r="1240" spans="1:5" x14ac:dyDescent="0.2">
      <c r="A1240">
        <v>1</v>
      </c>
    </row>
    <row r="1241" spans="1:5" x14ac:dyDescent="0.2">
      <c r="A1241">
        <v>1</v>
      </c>
    </row>
    <row r="1242" spans="1:5" x14ac:dyDescent="0.2">
      <c r="A1242">
        <v>1</v>
      </c>
    </row>
    <row r="1243" spans="1:5" x14ac:dyDescent="0.2">
      <c r="A1243">
        <v>1</v>
      </c>
      <c r="B1243" t="s">
        <v>538</v>
      </c>
    </row>
    <row r="1244" spans="1:5" x14ac:dyDescent="0.2">
      <c r="A1244">
        <v>1</v>
      </c>
      <c r="B1244" t="s">
        <v>539</v>
      </c>
      <c r="C1244" t="s">
        <v>443</v>
      </c>
    </row>
    <row r="1245" spans="1:5" x14ac:dyDescent="0.2">
      <c r="A1245">
        <v>1</v>
      </c>
      <c r="B1245" t="s">
        <v>540</v>
      </c>
      <c r="C1245" t="s">
        <v>445</v>
      </c>
    </row>
    <row r="1246" spans="1:5" x14ac:dyDescent="0.2">
      <c r="A1246">
        <v>1</v>
      </c>
    </row>
    <row r="1247" spans="1:5" x14ac:dyDescent="0.2">
      <c r="A1247">
        <v>1</v>
      </c>
    </row>
    <row r="1248" spans="1:5" x14ac:dyDescent="0.2">
      <c r="A1248">
        <v>1</v>
      </c>
      <c r="B1248" t="s">
        <v>502</v>
      </c>
    </row>
    <row r="1249" spans="1:4" x14ac:dyDescent="0.2">
      <c r="A1249">
        <v>1</v>
      </c>
      <c r="B1249" t="s">
        <v>502</v>
      </c>
    </row>
    <row r="1250" spans="1:4" x14ac:dyDescent="0.2">
      <c r="A1250">
        <v>1</v>
      </c>
    </row>
    <row r="1251" spans="1:4" x14ac:dyDescent="0.2">
      <c r="A1251">
        <v>1</v>
      </c>
    </row>
    <row r="1252" spans="1:4" x14ac:dyDescent="0.2">
      <c r="A1252">
        <v>1</v>
      </c>
      <c r="B1252" t="s">
        <v>541</v>
      </c>
    </row>
    <row r="1253" spans="1:4" x14ac:dyDescent="0.2">
      <c r="A1253">
        <v>1</v>
      </c>
    </row>
    <row r="1254" spans="1:4" x14ac:dyDescent="0.2">
      <c r="A1254">
        <v>1</v>
      </c>
      <c r="B1254" t="s">
        <v>508</v>
      </c>
      <c r="C1254" t="s">
        <v>355</v>
      </c>
    </row>
    <row r="1255" spans="1:4" x14ac:dyDescent="0.2">
      <c r="A1255">
        <v>1</v>
      </c>
    </row>
    <row r="1256" spans="1:4" x14ac:dyDescent="0.2">
      <c r="A1256">
        <v>1</v>
      </c>
      <c r="B1256" t="s">
        <v>542</v>
      </c>
    </row>
    <row r="1257" spans="1:4" x14ac:dyDescent="0.2">
      <c r="A1257">
        <v>1</v>
      </c>
      <c r="C1257" t="s">
        <v>543</v>
      </c>
      <c r="D1257" t="s">
        <v>544</v>
      </c>
    </row>
    <row r="1258" spans="1:4" x14ac:dyDescent="0.2">
      <c r="A1258">
        <v>1</v>
      </c>
      <c r="B1258" t="s">
        <v>545</v>
      </c>
      <c r="C1258">
        <v>96</v>
      </c>
      <c r="D1258">
        <v>1672</v>
      </c>
    </row>
    <row r="1259" spans="1:4" x14ac:dyDescent="0.2">
      <c r="A1259">
        <v>1</v>
      </c>
      <c r="B1259" t="s">
        <v>546</v>
      </c>
      <c r="C1259">
        <v>88</v>
      </c>
      <c r="D1259">
        <v>1921</v>
      </c>
    </row>
    <row r="1260" spans="1:4" x14ac:dyDescent="0.2">
      <c r="A1260">
        <v>1</v>
      </c>
      <c r="B1260" t="s">
        <v>547</v>
      </c>
      <c r="C1260">
        <v>96</v>
      </c>
      <c r="D1260">
        <v>1250</v>
      </c>
    </row>
    <row r="1261" spans="1:4" x14ac:dyDescent="0.2">
      <c r="A1261">
        <v>1</v>
      </c>
      <c r="B1261" t="s">
        <v>548</v>
      </c>
      <c r="C1261">
        <v>88</v>
      </c>
      <c r="D1261">
        <v>1281</v>
      </c>
    </row>
    <row r="1262" spans="1:4" x14ac:dyDescent="0.2">
      <c r="A1262">
        <v>1</v>
      </c>
      <c r="B1262" t="s">
        <v>549</v>
      </c>
      <c r="C1262">
        <v>88</v>
      </c>
      <c r="D1262">
        <v>992</v>
      </c>
    </row>
    <row r="1263" spans="1:4" x14ac:dyDescent="0.2">
      <c r="A1263">
        <v>1</v>
      </c>
      <c r="B1263" t="s">
        <v>550</v>
      </c>
      <c r="C1263">
        <v>96</v>
      </c>
      <c r="D1263">
        <v>1226</v>
      </c>
    </row>
    <row r="1264" spans="1:4" x14ac:dyDescent="0.2">
      <c r="A1264">
        <v>1</v>
      </c>
      <c r="B1264" t="s">
        <v>551</v>
      </c>
      <c r="C1264">
        <v>96</v>
      </c>
      <c r="D1264">
        <v>1226</v>
      </c>
    </row>
    <row r="1265" spans="1:9" x14ac:dyDescent="0.2">
      <c r="A1265">
        <v>1</v>
      </c>
      <c r="B1265" t="s">
        <v>552</v>
      </c>
      <c r="C1265">
        <v>83</v>
      </c>
      <c r="D1265">
        <v>1117</v>
      </c>
    </row>
    <row r="1266" spans="1:9" x14ac:dyDescent="0.2">
      <c r="A1266">
        <v>1</v>
      </c>
    </row>
    <row r="1267" spans="1:9" x14ac:dyDescent="0.2">
      <c r="A1267">
        <v>1</v>
      </c>
    </row>
    <row r="1268" spans="1:9" x14ac:dyDescent="0.2">
      <c r="A1268">
        <v>1</v>
      </c>
      <c r="B1268" t="s">
        <v>553</v>
      </c>
    </row>
    <row r="1269" spans="1:9" x14ac:dyDescent="0.2">
      <c r="A1269">
        <v>1</v>
      </c>
      <c r="E1269" t="s">
        <v>554</v>
      </c>
      <c r="F1269" t="s">
        <v>555</v>
      </c>
      <c r="G1269" t="s">
        <v>556</v>
      </c>
      <c r="H1269" t="s">
        <v>557</v>
      </c>
      <c r="I1269" t="s">
        <v>558</v>
      </c>
    </row>
    <row r="1270" spans="1:9" x14ac:dyDescent="0.2">
      <c r="A1270">
        <v>1</v>
      </c>
      <c r="B1270" t="s">
        <v>559</v>
      </c>
      <c r="C1270" t="s">
        <v>385</v>
      </c>
      <c r="D1270" t="s">
        <v>393</v>
      </c>
      <c r="E1270">
        <v>0.21453661954629499</v>
      </c>
      <c r="F1270">
        <v>0.80658513373740903</v>
      </c>
      <c r="G1270">
        <v>1.3487241707487101</v>
      </c>
      <c r="H1270">
        <v>1.07845252453957</v>
      </c>
      <c r="I1270">
        <v>1.0779206096752301</v>
      </c>
    </row>
    <row r="1271" spans="1:9" x14ac:dyDescent="0.2">
      <c r="A1271">
        <v>1</v>
      </c>
      <c r="B1271" t="s">
        <v>560</v>
      </c>
      <c r="C1271" t="s">
        <v>385</v>
      </c>
      <c r="D1271" t="s">
        <v>394</v>
      </c>
      <c r="E1271">
        <v>-1.0069150485165399</v>
      </c>
      <c r="F1271">
        <v>-0.68664846465281404</v>
      </c>
      <c r="G1271">
        <v>-0.73940240774562804</v>
      </c>
      <c r="H1271">
        <v>-1.4431180364246201</v>
      </c>
      <c r="I1271">
        <v>-0.95638963627435403</v>
      </c>
    </row>
    <row r="1272" spans="1:9" x14ac:dyDescent="0.2">
      <c r="A1272">
        <v>1</v>
      </c>
      <c r="B1272" t="s">
        <v>561</v>
      </c>
      <c r="C1272" t="s">
        <v>386</v>
      </c>
      <c r="D1272" t="s">
        <v>393</v>
      </c>
      <c r="E1272">
        <v>0.12271728386681099</v>
      </c>
      <c r="F1272">
        <v>0.96458793470979498</v>
      </c>
      <c r="G1272">
        <v>0.98437591605081398</v>
      </c>
      <c r="H1272">
        <v>-0.10677885463775399</v>
      </c>
      <c r="I1272">
        <v>0.61406166537428497</v>
      </c>
    </row>
    <row r="1273" spans="1:9" x14ac:dyDescent="0.2">
      <c r="A1273">
        <v>1</v>
      </c>
      <c r="B1273" t="s">
        <v>562</v>
      </c>
      <c r="C1273" t="s">
        <v>386</v>
      </c>
      <c r="D1273" t="s">
        <v>394</v>
      </c>
      <c r="E1273">
        <v>1.5406599964691201</v>
      </c>
      <c r="F1273">
        <v>0.430770045724782</v>
      </c>
      <c r="G1273">
        <v>0.48878126300707703</v>
      </c>
      <c r="H1273">
        <v>0.17210240600562099</v>
      </c>
      <c r="I1273">
        <v>0.36388457157915999</v>
      </c>
    </row>
    <row r="1274" spans="1:9" x14ac:dyDescent="0.2">
      <c r="A1274">
        <v>1</v>
      </c>
    </row>
    <row r="1275" spans="1:9" x14ac:dyDescent="0.2">
      <c r="A1275">
        <v>1</v>
      </c>
      <c r="B1275" t="s">
        <v>563</v>
      </c>
    </row>
    <row r="1276" spans="1:9" x14ac:dyDescent="0.2">
      <c r="A1276">
        <v>1</v>
      </c>
      <c r="E1276" t="s">
        <v>554</v>
      </c>
      <c r="F1276" t="s">
        <v>555</v>
      </c>
      <c r="G1276" t="s">
        <v>556</v>
      </c>
      <c r="H1276" t="s">
        <v>557</v>
      </c>
      <c r="I1276" t="s">
        <v>558</v>
      </c>
    </row>
    <row r="1277" spans="1:9" x14ac:dyDescent="0.2">
      <c r="A1277">
        <v>1</v>
      </c>
      <c r="B1277" t="s">
        <v>559</v>
      </c>
      <c r="C1277" t="s">
        <v>385</v>
      </c>
      <c r="D1277" t="s">
        <v>393</v>
      </c>
      <c r="E1277">
        <v>-0.63023424517288895</v>
      </c>
      <c r="F1277">
        <v>1.2076248292757701</v>
      </c>
      <c r="G1277">
        <v>1.4446385709003</v>
      </c>
      <c r="H1277">
        <v>1.2834393697422699</v>
      </c>
      <c r="I1277">
        <v>1.3119009233061101</v>
      </c>
    </row>
    <row r="1278" spans="1:9" x14ac:dyDescent="0.2">
      <c r="A1278">
        <v>1</v>
      </c>
      <c r="B1278" t="s">
        <v>560</v>
      </c>
      <c r="C1278" t="s">
        <v>385</v>
      </c>
      <c r="D1278" t="s">
        <v>394</v>
      </c>
      <c r="E1278">
        <v>-0.40505203597675798</v>
      </c>
      <c r="F1278">
        <v>-0.27341746950894602</v>
      </c>
      <c r="G1278">
        <v>-0.62080978492094696</v>
      </c>
      <c r="H1278">
        <v>-1.2191471208940601</v>
      </c>
      <c r="I1278">
        <v>-0.704458125107983</v>
      </c>
    </row>
    <row r="1279" spans="1:9" x14ac:dyDescent="0.2">
      <c r="A1279">
        <v>1</v>
      </c>
      <c r="B1279" t="s">
        <v>561</v>
      </c>
      <c r="C1279" t="s">
        <v>386</v>
      </c>
      <c r="D1279" t="s">
        <v>393</v>
      </c>
      <c r="E1279">
        <v>-0.68120933733984002</v>
      </c>
      <c r="F1279">
        <v>1.0361545708482101</v>
      </c>
      <c r="G1279">
        <v>0.90058601867674304</v>
      </c>
      <c r="H1279" s="20">
        <v>-3.5463148765556902E-2</v>
      </c>
      <c r="I1279">
        <v>0.57934874778139001</v>
      </c>
    </row>
    <row r="1280" spans="1:9" x14ac:dyDescent="0.2">
      <c r="A1280">
        <v>1</v>
      </c>
      <c r="B1280" t="s">
        <v>562</v>
      </c>
      <c r="C1280" t="s">
        <v>386</v>
      </c>
      <c r="D1280" t="s">
        <v>394</v>
      </c>
      <c r="E1280">
        <v>1.4485319197509501</v>
      </c>
      <c r="F1280">
        <v>1.33627097871617</v>
      </c>
      <c r="G1280">
        <v>0.55551391609536205</v>
      </c>
      <c r="H1280">
        <v>-0.15373865146736401</v>
      </c>
      <c r="I1280">
        <v>0.63375914691979796</v>
      </c>
    </row>
    <row r="1281" spans="1:9" x14ac:dyDescent="0.2">
      <c r="A1281">
        <v>1</v>
      </c>
    </row>
    <row r="1282" spans="1:9" x14ac:dyDescent="0.2">
      <c r="A1282">
        <v>1</v>
      </c>
      <c r="B1282" t="s">
        <v>564</v>
      </c>
    </row>
    <row r="1283" spans="1:9" x14ac:dyDescent="0.2">
      <c r="A1283">
        <v>1</v>
      </c>
      <c r="E1283" t="s">
        <v>554</v>
      </c>
      <c r="F1283" t="s">
        <v>555</v>
      </c>
      <c r="G1283" t="s">
        <v>556</v>
      </c>
      <c r="H1283" t="s">
        <v>557</v>
      </c>
      <c r="I1283" t="s">
        <v>558</v>
      </c>
    </row>
    <row r="1284" spans="1:9" x14ac:dyDescent="0.2">
      <c r="A1284">
        <v>1</v>
      </c>
      <c r="B1284" t="s">
        <v>559</v>
      </c>
      <c r="C1284" t="s">
        <v>385</v>
      </c>
      <c r="D1284" t="s">
        <v>393</v>
      </c>
      <c r="E1284">
        <v>0.73818028389927404</v>
      </c>
      <c r="F1284">
        <v>0.30749069994344302</v>
      </c>
      <c r="G1284">
        <v>1.1539640684702099</v>
      </c>
      <c r="H1284">
        <v>0.73982700780937505</v>
      </c>
      <c r="I1284">
        <v>0.73376059207434297</v>
      </c>
    </row>
    <row r="1285" spans="1:9" x14ac:dyDescent="0.2">
      <c r="A1285">
        <v>1</v>
      </c>
      <c r="B1285" t="s">
        <v>560</v>
      </c>
      <c r="C1285" t="s">
        <v>385</v>
      </c>
      <c r="D1285" t="s">
        <v>394</v>
      </c>
      <c r="E1285">
        <v>-1.6663301077931201</v>
      </c>
      <c r="F1285">
        <v>-1.0167365064061999</v>
      </c>
      <c r="G1285">
        <v>-0.81458486897988502</v>
      </c>
      <c r="H1285">
        <v>-1.6218334921742199</v>
      </c>
      <c r="I1285">
        <v>-1.1510516225201</v>
      </c>
    </row>
    <row r="1286" spans="1:9" x14ac:dyDescent="0.2">
      <c r="A1286">
        <v>1</v>
      </c>
      <c r="B1286" t="s">
        <v>561</v>
      </c>
      <c r="C1286" t="s">
        <v>386</v>
      </c>
      <c r="D1286" t="s">
        <v>393</v>
      </c>
      <c r="E1286">
        <v>0.91888181720018303</v>
      </c>
      <c r="F1286">
        <v>-0.25188664748343098</v>
      </c>
      <c r="G1286">
        <v>0</v>
      </c>
      <c r="H1286">
        <v>0.50763328652798601</v>
      </c>
      <c r="I1286">
        <v>0.532130155720825</v>
      </c>
    </row>
    <row r="1287" spans="1:9" x14ac:dyDescent="0.2">
      <c r="A1287">
        <v>1</v>
      </c>
      <c r="B1287" t="s">
        <v>562</v>
      </c>
      <c r="C1287" t="s">
        <v>386</v>
      </c>
      <c r="D1287" t="s">
        <v>394</v>
      </c>
      <c r="E1287">
        <v>1.5148180293014299</v>
      </c>
      <c r="F1287">
        <v>0.24734951961155999</v>
      </c>
      <c r="G1287">
        <v>1.3914724667178699</v>
      </c>
      <c r="H1287" s="20">
        <v>-4.2431519166951703E-2</v>
      </c>
      <c r="I1287" s="20">
        <v>8.52488796815183E-2</v>
      </c>
    </row>
    <row r="1288" spans="1:9" x14ac:dyDescent="0.2">
      <c r="A1288">
        <v>1</v>
      </c>
    </row>
    <row r="1289" spans="1:9" x14ac:dyDescent="0.2">
      <c r="A1289">
        <v>1</v>
      </c>
      <c r="B1289" t="s">
        <v>502</v>
      </c>
    </row>
    <row r="1290" spans="1:9" x14ac:dyDescent="0.2">
      <c r="A1290">
        <v>1</v>
      </c>
      <c r="B1290" t="s">
        <v>502</v>
      </c>
    </row>
    <row r="1291" spans="1:9" x14ac:dyDescent="0.2">
      <c r="A1291">
        <v>1</v>
      </c>
      <c r="B1291" t="s">
        <v>502</v>
      </c>
    </row>
    <row r="1292" spans="1:9" x14ac:dyDescent="0.2">
      <c r="A1292">
        <v>1</v>
      </c>
      <c r="B1292" t="s">
        <v>502</v>
      </c>
    </row>
    <row r="1293" spans="1:9" x14ac:dyDescent="0.2">
      <c r="A1293">
        <v>1</v>
      </c>
      <c r="B1293" t="s">
        <v>502</v>
      </c>
    </row>
    <row r="1294" spans="1:9" x14ac:dyDescent="0.2">
      <c r="A1294">
        <v>1</v>
      </c>
    </row>
    <row r="1295" spans="1:9" x14ac:dyDescent="0.2">
      <c r="A1295">
        <v>1</v>
      </c>
      <c r="B1295" t="s">
        <v>503</v>
      </c>
    </row>
    <row r="1296" spans="1:9" x14ac:dyDescent="0.2">
      <c r="A1296">
        <v>1</v>
      </c>
      <c r="B1296" t="s">
        <v>504</v>
      </c>
    </row>
    <row r="1297" spans="1:3" x14ac:dyDescent="0.2">
      <c r="A1297">
        <v>1</v>
      </c>
      <c r="B1297" t="s">
        <v>505</v>
      </c>
    </row>
    <row r="1298" spans="1:3" x14ac:dyDescent="0.2">
      <c r="A1298">
        <v>1</v>
      </c>
      <c r="B1298" t="s">
        <v>506</v>
      </c>
    </row>
    <row r="1299" spans="1:3" x14ac:dyDescent="0.2">
      <c r="A1299">
        <v>1</v>
      </c>
    </row>
    <row r="1300" spans="1:3" x14ac:dyDescent="0.2">
      <c r="A1300">
        <v>1</v>
      </c>
    </row>
    <row r="1301" spans="1:3" x14ac:dyDescent="0.2">
      <c r="A1301">
        <v>1</v>
      </c>
      <c r="B1301" t="s">
        <v>502</v>
      </c>
    </row>
    <row r="1302" spans="1:3" x14ac:dyDescent="0.2">
      <c r="A1302">
        <v>1</v>
      </c>
      <c r="B1302" t="s">
        <v>502</v>
      </c>
    </row>
    <row r="1303" spans="1:3" x14ac:dyDescent="0.2">
      <c r="A1303">
        <v>1</v>
      </c>
      <c r="B1303" t="s">
        <v>502</v>
      </c>
    </row>
    <row r="1304" spans="1:3" x14ac:dyDescent="0.2">
      <c r="A1304">
        <v>1</v>
      </c>
    </row>
    <row r="1305" spans="1:3" x14ac:dyDescent="0.2">
      <c r="A1305">
        <v>1</v>
      </c>
      <c r="B1305" t="s">
        <v>507</v>
      </c>
    </row>
    <row r="1306" spans="1:3" x14ac:dyDescent="0.2">
      <c r="A1306">
        <v>1</v>
      </c>
    </row>
    <row r="1307" spans="1:3" x14ac:dyDescent="0.2">
      <c r="A1307">
        <v>1</v>
      </c>
      <c r="B1307" t="s">
        <v>508</v>
      </c>
      <c r="C1307" t="s">
        <v>360</v>
      </c>
    </row>
    <row r="1308" spans="1:3" x14ac:dyDescent="0.2">
      <c r="A1308">
        <v>1</v>
      </c>
    </row>
    <row r="1309" spans="1:3" x14ac:dyDescent="0.2">
      <c r="A1309">
        <v>1</v>
      </c>
      <c r="B1309" t="s">
        <v>509</v>
      </c>
    </row>
    <row r="1310" spans="1:3" x14ac:dyDescent="0.2">
      <c r="A1310">
        <v>1</v>
      </c>
      <c r="B1310" t="s">
        <v>510</v>
      </c>
    </row>
    <row r="1311" spans="1:3" x14ac:dyDescent="0.2">
      <c r="A1311">
        <v>1</v>
      </c>
      <c r="B1311" t="s">
        <v>511</v>
      </c>
    </row>
    <row r="1312" spans="1:3" x14ac:dyDescent="0.2">
      <c r="A1312">
        <v>1</v>
      </c>
      <c r="B1312" t="s">
        <v>512</v>
      </c>
    </row>
    <row r="1313" spans="1:5" x14ac:dyDescent="0.2">
      <c r="A1313">
        <v>1</v>
      </c>
      <c r="B1313" t="s">
        <v>513</v>
      </c>
      <c r="C1313">
        <v>6</v>
      </c>
    </row>
    <row r="1314" spans="1:5" x14ac:dyDescent="0.2">
      <c r="A1314">
        <v>1</v>
      </c>
      <c r="B1314" t="s">
        <v>514</v>
      </c>
      <c r="C1314">
        <v>80</v>
      </c>
    </row>
    <row r="1315" spans="1:5" x14ac:dyDescent="0.2">
      <c r="A1315">
        <v>1</v>
      </c>
      <c r="B1315" t="s">
        <v>515</v>
      </c>
      <c r="C1315">
        <v>2000</v>
      </c>
    </row>
    <row r="1316" spans="1:5" x14ac:dyDescent="0.2">
      <c r="A1316">
        <v>1</v>
      </c>
      <c r="B1316" t="s">
        <v>516</v>
      </c>
      <c r="C1316">
        <v>4</v>
      </c>
    </row>
    <row r="1317" spans="1:5" x14ac:dyDescent="0.2">
      <c r="A1317">
        <v>1</v>
      </c>
      <c r="B1317" t="s">
        <v>517</v>
      </c>
    </row>
    <row r="1318" spans="1:5" x14ac:dyDescent="0.2">
      <c r="A1318">
        <v>1</v>
      </c>
      <c r="B1318" t="s">
        <v>518</v>
      </c>
    </row>
    <row r="1319" spans="1:5" x14ac:dyDescent="0.2">
      <c r="A1319">
        <v>1</v>
      </c>
      <c r="B1319" t="s">
        <v>519</v>
      </c>
      <c r="C1319">
        <v>1</v>
      </c>
    </row>
    <row r="1320" spans="1:5" x14ac:dyDescent="0.2">
      <c r="A1320">
        <v>1</v>
      </c>
      <c r="B1320" t="s">
        <v>520</v>
      </c>
      <c r="C1320" t="s">
        <v>521</v>
      </c>
    </row>
    <row r="1321" spans="1:5" x14ac:dyDescent="0.2">
      <c r="A1321">
        <v>1</v>
      </c>
      <c r="B1321" t="s">
        <v>522</v>
      </c>
      <c r="C1321" t="s">
        <v>523</v>
      </c>
    </row>
    <row r="1322" spans="1:5" x14ac:dyDescent="0.2">
      <c r="A1322">
        <v>1</v>
      </c>
      <c r="B1322" t="s">
        <v>524</v>
      </c>
      <c r="C1322" t="s">
        <v>525</v>
      </c>
    </row>
    <row r="1323" spans="1:5" x14ac:dyDescent="0.2">
      <c r="A1323">
        <v>1</v>
      </c>
      <c r="B1323" t="s">
        <v>526</v>
      </c>
      <c r="C1323">
        <v>2000</v>
      </c>
    </row>
    <row r="1324" spans="1:5" x14ac:dyDescent="0.2">
      <c r="A1324">
        <v>1</v>
      </c>
    </row>
    <row r="1325" spans="1:5" x14ac:dyDescent="0.2">
      <c r="A1325">
        <v>1</v>
      </c>
      <c r="B1325" t="s">
        <v>527</v>
      </c>
    </row>
    <row r="1326" spans="1:5" x14ac:dyDescent="0.2">
      <c r="A1326">
        <v>1</v>
      </c>
      <c r="B1326" t="s">
        <v>528</v>
      </c>
      <c r="C1326" t="s">
        <v>529</v>
      </c>
      <c r="D1326" t="s">
        <v>530</v>
      </c>
      <c r="E1326" t="s">
        <v>531</v>
      </c>
    </row>
    <row r="1327" spans="1:5" x14ac:dyDescent="0.2">
      <c r="A1327">
        <v>1</v>
      </c>
      <c r="B1327" t="s">
        <v>385</v>
      </c>
      <c r="C1327" t="s">
        <v>386</v>
      </c>
      <c r="D1327" t="s">
        <v>393</v>
      </c>
      <c r="E1327" t="s">
        <v>394</v>
      </c>
    </row>
    <row r="1328" spans="1:5" x14ac:dyDescent="0.2">
      <c r="A1328">
        <v>1</v>
      </c>
      <c r="B1328" t="s">
        <v>385</v>
      </c>
      <c r="C1328" t="s">
        <v>386</v>
      </c>
      <c r="D1328" t="s">
        <v>532</v>
      </c>
      <c r="E1328" t="s">
        <v>533</v>
      </c>
    </row>
    <row r="1329" spans="1:5" x14ac:dyDescent="0.2">
      <c r="A1329">
        <v>1</v>
      </c>
      <c r="B1329" t="s">
        <v>385</v>
      </c>
      <c r="C1329" t="s">
        <v>386</v>
      </c>
      <c r="D1329" t="s">
        <v>534</v>
      </c>
      <c r="E1329" t="s">
        <v>394</v>
      </c>
    </row>
    <row r="1330" spans="1:5" x14ac:dyDescent="0.2">
      <c r="A1330">
        <v>1</v>
      </c>
      <c r="B1330" t="s">
        <v>385</v>
      </c>
      <c r="C1330" t="s">
        <v>386</v>
      </c>
      <c r="D1330" t="s">
        <v>535</v>
      </c>
      <c r="E1330" t="s">
        <v>533</v>
      </c>
    </row>
    <row r="1331" spans="1:5" x14ac:dyDescent="0.2">
      <c r="A1331">
        <v>1</v>
      </c>
      <c r="B1331" t="s">
        <v>385</v>
      </c>
      <c r="C1331" t="s">
        <v>386</v>
      </c>
      <c r="D1331" t="s">
        <v>534</v>
      </c>
      <c r="E1331" t="s">
        <v>536</v>
      </c>
    </row>
    <row r="1332" spans="1:5" x14ac:dyDescent="0.2">
      <c r="A1332">
        <v>1</v>
      </c>
      <c r="B1332" t="s">
        <v>385</v>
      </c>
      <c r="C1332" t="s">
        <v>386</v>
      </c>
      <c r="D1332" t="s">
        <v>535</v>
      </c>
      <c r="E1332" t="s">
        <v>537</v>
      </c>
    </row>
    <row r="1333" spans="1:5" x14ac:dyDescent="0.2">
      <c r="A1333">
        <v>1</v>
      </c>
    </row>
    <row r="1334" spans="1:5" x14ac:dyDescent="0.2">
      <c r="A1334">
        <v>1</v>
      </c>
    </row>
    <row r="1335" spans="1:5" x14ac:dyDescent="0.2">
      <c r="A1335">
        <v>1</v>
      </c>
    </row>
    <row r="1336" spans="1:5" x14ac:dyDescent="0.2">
      <c r="A1336">
        <v>1</v>
      </c>
    </row>
    <row r="1337" spans="1:5" x14ac:dyDescent="0.2">
      <c r="A1337">
        <v>1</v>
      </c>
    </row>
    <row r="1338" spans="1:5" x14ac:dyDescent="0.2">
      <c r="A1338">
        <v>1</v>
      </c>
    </row>
    <row r="1339" spans="1:5" x14ac:dyDescent="0.2">
      <c r="A1339">
        <v>1</v>
      </c>
    </row>
    <row r="1340" spans="1:5" x14ac:dyDescent="0.2">
      <c r="A1340">
        <v>1</v>
      </c>
      <c r="B1340" t="s">
        <v>538</v>
      </c>
    </row>
    <row r="1341" spans="1:5" x14ac:dyDescent="0.2">
      <c r="A1341">
        <v>1</v>
      </c>
      <c r="B1341" t="s">
        <v>539</v>
      </c>
      <c r="C1341" t="s">
        <v>443</v>
      </c>
    </row>
    <row r="1342" spans="1:5" x14ac:dyDescent="0.2">
      <c r="A1342">
        <v>1</v>
      </c>
      <c r="B1342" t="s">
        <v>540</v>
      </c>
      <c r="C1342" t="s">
        <v>445</v>
      </c>
    </row>
    <row r="1343" spans="1:5" x14ac:dyDescent="0.2">
      <c r="A1343">
        <v>1</v>
      </c>
    </row>
    <row r="1344" spans="1:5" x14ac:dyDescent="0.2">
      <c r="A1344">
        <v>1</v>
      </c>
    </row>
    <row r="1345" spans="1:4" x14ac:dyDescent="0.2">
      <c r="A1345">
        <v>1</v>
      </c>
      <c r="B1345" t="s">
        <v>502</v>
      </c>
    </row>
    <row r="1346" spans="1:4" x14ac:dyDescent="0.2">
      <c r="A1346">
        <v>1</v>
      </c>
      <c r="B1346" t="s">
        <v>502</v>
      </c>
    </row>
    <row r="1347" spans="1:4" x14ac:dyDescent="0.2">
      <c r="A1347">
        <v>1</v>
      </c>
    </row>
    <row r="1348" spans="1:4" x14ac:dyDescent="0.2">
      <c r="A1348">
        <v>1</v>
      </c>
    </row>
    <row r="1349" spans="1:4" x14ac:dyDescent="0.2">
      <c r="A1349">
        <v>1</v>
      </c>
      <c r="B1349" t="s">
        <v>541</v>
      </c>
    </row>
    <row r="1350" spans="1:4" x14ac:dyDescent="0.2">
      <c r="A1350">
        <v>1</v>
      </c>
    </row>
    <row r="1351" spans="1:4" x14ac:dyDescent="0.2">
      <c r="A1351">
        <v>1</v>
      </c>
      <c r="B1351" t="s">
        <v>508</v>
      </c>
      <c r="C1351" t="s">
        <v>360</v>
      </c>
    </row>
    <row r="1352" spans="1:4" x14ac:dyDescent="0.2">
      <c r="A1352">
        <v>1</v>
      </c>
    </row>
    <row r="1353" spans="1:4" x14ac:dyDescent="0.2">
      <c r="A1353">
        <v>1</v>
      </c>
      <c r="B1353" t="s">
        <v>542</v>
      </c>
    </row>
    <row r="1354" spans="1:4" x14ac:dyDescent="0.2">
      <c r="A1354">
        <v>1</v>
      </c>
      <c r="C1354" t="s">
        <v>543</v>
      </c>
      <c r="D1354" t="s">
        <v>544</v>
      </c>
    </row>
    <row r="1355" spans="1:4" x14ac:dyDescent="0.2">
      <c r="A1355">
        <v>1</v>
      </c>
      <c r="B1355" t="s">
        <v>545</v>
      </c>
      <c r="C1355">
        <v>92</v>
      </c>
      <c r="D1355">
        <v>1657</v>
      </c>
    </row>
    <row r="1356" spans="1:4" x14ac:dyDescent="0.2">
      <c r="A1356">
        <v>1</v>
      </c>
      <c r="B1356" t="s">
        <v>546</v>
      </c>
      <c r="C1356">
        <v>92</v>
      </c>
      <c r="D1356">
        <v>1750</v>
      </c>
    </row>
    <row r="1357" spans="1:4" x14ac:dyDescent="0.2">
      <c r="A1357">
        <v>1</v>
      </c>
      <c r="B1357" t="s">
        <v>547</v>
      </c>
      <c r="C1357">
        <v>96</v>
      </c>
      <c r="D1357">
        <v>1758</v>
      </c>
    </row>
    <row r="1358" spans="1:4" x14ac:dyDescent="0.2">
      <c r="A1358">
        <v>1</v>
      </c>
      <c r="B1358" t="s">
        <v>548</v>
      </c>
      <c r="C1358">
        <v>79</v>
      </c>
      <c r="D1358">
        <v>1649</v>
      </c>
    </row>
    <row r="1359" spans="1:4" x14ac:dyDescent="0.2">
      <c r="A1359">
        <v>1</v>
      </c>
      <c r="B1359" t="s">
        <v>549</v>
      </c>
      <c r="C1359">
        <v>79</v>
      </c>
      <c r="D1359">
        <v>1726</v>
      </c>
    </row>
    <row r="1360" spans="1:4" x14ac:dyDescent="0.2">
      <c r="A1360">
        <v>1</v>
      </c>
      <c r="B1360" t="s">
        <v>550</v>
      </c>
      <c r="C1360">
        <v>88</v>
      </c>
      <c r="D1360">
        <v>1547</v>
      </c>
    </row>
    <row r="1361" spans="1:9" x14ac:dyDescent="0.2">
      <c r="A1361">
        <v>1</v>
      </c>
      <c r="B1361" t="s">
        <v>551</v>
      </c>
      <c r="C1361">
        <v>88</v>
      </c>
      <c r="D1361">
        <v>1656</v>
      </c>
    </row>
    <row r="1362" spans="1:9" x14ac:dyDescent="0.2">
      <c r="A1362">
        <v>1</v>
      </c>
      <c r="B1362" t="s">
        <v>552</v>
      </c>
      <c r="C1362">
        <v>62</v>
      </c>
      <c r="D1362">
        <v>2523</v>
      </c>
    </row>
    <row r="1363" spans="1:9" x14ac:dyDescent="0.2">
      <c r="A1363">
        <v>1</v>
      </c>
    </row>
    <row r="1364" spans="1:9" x14ac:dyDescent="0.2">
      <c r="A1364">
        <v>1</v>
      </c>
    </row>
    <row r="1365" spans="1:9" x14ac:dyDescent="0.2">
      <c r="A1365">
        <v>1</v>
      </c>
      <c r="B1365" t="s">
        <v>553</v>
      </c>
    </row>
    <row r="1366" spans="1:9" x14ac:dyDescent="0.2">
      <c r="A1366">
        <v>1</v>
      </c>
      <c r="E1366" t="s">
        <v>554</v>
      </c>
      <c r="F1366" t="s">
        <v>555</v>
      </c>
      <c r="G1366" t="s">
        <v>556</v>
      </c>
      <c r="H1366" t="s">
        <v>557</v>
      </c>
      <c r="I1366" t="s">
        <v>558</v>
      </c>
    </row>
    <row r="1367" spans="1:9" x14ac:dyDescent="0.2">
      <c r="A1367">
        <v>1</v>
      </c>
      <c r="B1367" t="s">
        <v>559</v>
      </c>
      <c r="C1367" t="s">
        <v>385</v>
      </c>
      <c r="D1367" t="s">
        <v>393</v>
      </c>
      <c r="E1367">
        <v>-0.49867956395518098</v>
      </c>
      <c r="F1367">
        <v>-0.45105056286620898</v>
      </c>
      <c r="G1367">
        <v>0.485263118201751</v>
      </c>
      <c r="H1367">
        <v>0.79126199701044697</v>
      </c>
      <c r="I1367">
        <v>0.27515818411533</v>
      </c>
    </row>
    <row r="1368" spans="1:9" x14ac:dyDescent="0.2">
      <c r="A1368">
        <v>1</v>
      </c>
      <c r="B1368" t="s">
        <v>560</v>
      </c>
      <c r="C1368" t="s">
        <v>385</v>
      </c>
      <c r="D1368" t="s">
        <v>394</v>
      </c>
      <c r="E1368">
        <v>9.9237502635194999E-2</v>
      </c>
      <c r="F1368">
        <v>0.380979099508862</v>
      </c>
      <c r="G1368">
        <v>1.0214365083883401</v>
      </c>
      <c r="H1368">
        <v>1.3818689141926299</v>
      </c>
      <c r="I1368">
        <v>0.92809484069661197</v>
      </c>
    </row>
    <row r="1369" spans="1:9" x14ac:dyDescent="0.2">
      <c r="A1369">
        <v>1</v>
      </c>
      <c r="B1369" t="s">
        <v>561</v>
      </c>
      <c r="C1369" t="s">
        <v>386</v>
      </c>
      <c r="D1369" t="s">
        <v>393</v>
      </c>
      <c r="E1369">
        <v>-0.31889878024076401</v>
      </c>
      <c r="F1369">
        <v>1.8101362276506001E-2</v>
      </c>
      <c r="G1369">
        <v>-0.67722527201552496</v>
      </c>
      <c r="H1369">
        <v>0.68764707140129</v>
      </c>
      <c r="I1369" s="20">
        <v>9.5077205540906005E-3</v>
      </c>
    </row>
    <row r="1370" spans="1:9" x14ac:dyDescent="0.2">
      <c r="A1370">
        <v>1</v>
      </c>
      <c r="B1370" t="s">
        <v>562</v>
      </c>
      <c r="C1370" t="s">
        <v>386</v>
      </c>
      <c r="D1370" t="s">
        <v>394</v>
      </c>
      <c r="E1370">
        <v>0.41135328047805803</v>
      </c>
      <c r="F1370">
        <v>-0.19991633037326101</v>
      </c>
      <c r="G1370">
        <v>-1.34318817129412</v>
      </c>
      <c r="H1370">
        <v>1.2061830805939999</v>
      </c>
      <c r="I1370">
        <v>-0.112307140357795</v>
      </c>
    </row>
    <row r="1371" spans="1:9" x14ac:dyDescent="0.2">
      <c r="A1371">
        <v>1</v>
      </c>
    </row>
    <row r="1372" spans="1:9" x14ac:dyDescent="0.2">
      <c r="A1372">
        <v>1</v>
      </c>
      <c r="B1372" t="s">
        <v>563</v>
      </c>
    </row>
    <row r="1373" spans="1:9" x14ac:dyDescent="0.2">
      <c r="A1373">
        <v>1</v>
      </c>
      <c r="E1373" t="s">
        <v>554</v>
      </c>
      <c r="F1373" t="s">
        <v>555</v>
      </c>
      <c r="G1373" t="s">
        <v>556</v>
      </c>
      <c r="H1373" t="s">
        <v>557</v>
      </c>
      <c r="I1373" t="s">
        <v>558</v>
      </c>
    </row>
    <row r="1374" spans="1:9" x14ac:dyDescent="0.2">
      <c r="A1374">
        <v>1</v>
      </c>
      <c r="B1374" t="s">
        <v>559</v>
      </c>
      <c r="C1374" t="s">
        <v>385</v>
      </c>
      <c r="D1374" t="s">
        <v>393</v>
      </c>
      <c r="E1374">
        <v>-0.75750005765648099</v>
      </c>
      <c r="F1374">
        <v>0.41822237520809102</v>
      </c>
      <c r="G1374">
        <v>0.414450273519477</v>
      </c>
      <c r="H1374">
        <v>1.6764099123240099</v>
      </c>
      <c r="I1374">
        <v>0.83636085368385904</v>
      </c>
    </row>
    <row r="1375" spans="1:9" x14ac:dyDescent="0.2">
      <c r="A1375">
        <v>1</v>
      </c>
      <c r="B1375" t="s">
        <v>560</v>
      </c>
      <c r="C1375" t="s">
        <v>385</v>
      </c>
      <c r="D1375" t="s">
        <v>394</v>
      </c>
      <c r="E1375">
        <v>0.65269458393902202</v>
      </c>
      <c r="F1375">
        <v>0.9145589637007</v>
      </c>
      <c r="G1375">
        <v>1.03440091470296</v>
      </c>
      <c r="H1375">
        <v>1.3421625593408899</v>
      </c>
      <c r="I1375">
        <v>1.0970408125815201</v>
      </c>
    </row>
    <row r="1376" spans="1:9" x14ac:dyDescent="0.2">
      <c r="A1376">
        <v>1</v>
      </c>
      <c r="B1376" t="s">
        <v>561</v>
      </c>
      <c r="C1376" t="s">
        <v>386</v>
      </c>
      <c r="D1376" t="s">
        <v>393</v>
      </c>
      <c r="E1376">
        <v>-0.56390947364175603</v>
      </c>
      <c r="F1376">
        <v>-0.62523986130765596</v>
      </c>
      <c r="G1376">
        <v>-1.40808051348901</v>
      </c>
      <c r="H1376">
        <v>1.1645476881097101</v>
      </c>
      <c r="I1376">
        <v>-0.159169749723749</v>
      </c>
    </row>
    <row r="1377" spans="1:9" x14ac:dyDescent="0.2">
      <c r="A1377">
        <v>1</v>
      </c>
      <c r="B1377" t="s">
        <v>562</v>
      </c>
      <c r="C1377" t="s">
        <v>386</v>
      </c>
      <c r="D1377" t="s">
        <v>394</v>
      </c>
      <c r="E1377">
        <v>1.26372109063254</v>
      </c>
      <c r="F1377">
        <v>0.70085332061619698</v>
      </c>
      <c r="G1377">
        <v>-0.39088640772164501</v>
      </c>
      <c r="H1377">
        <v>-0.78747616206579896</v>
      </c>
      <c r="I1377">
        <v>-0.28959089556231798</v>
      </c>
    </row>
    <row r="1378" spans="1:9" x14ac:dyDescent="0.2">
      <c r="A1378">
        <v>1</v>
      </c>
    </row>
    <row r="1379" spans="1:9" x14ac:dyDescent="0.2">
      <c r="A1379">
        <v>1</v>
      </c>
      <c r="B1379" t="s">
        <v>564</v>
      </c>
    </row>
    <row r="1380" spans="1:9" x14ac:dyDescent="0.2">
      <c r="A1380">
        <v>1</v>
      </c>
      <c r="E1380" t="s">
        <v>554</v>
      </c>
      <c r="F1380" t="s">
        <v>555</v>
      </c>
      <c r="G1380" t="s">
        <v>556</v>
      </c>
      <c r="H1380" t="s">
        <v>557</v>
      </c>
      <c r="I1380" t="s">
        <v>558</v>
      </c>
    </row>
    <row r="1381" spans="1:9" x14ac:dyDescent="0.2">
      <c r="A1381">
        <v>1</v>
      </c>
      <c r="B1381" t="s">
        <v>559</v>
      </c>
      <c r="C1381" t="s">
        <v>385</v>
      </c>
      <c r="D1381" t="s">
        <v>393</v>
      </c>
      <c r="E1381" s="20">
        <v>-1.9226934655028401E-2</v>
      </c>
      <c r="F1381">
        <v>-1.6189432713424201</v>
      </c>
      <c r="G1381">
        <v>0.72923336948178497</v>
      </c>
      <c r="H1381">
        <v>0.28772400990559599</v>
      </c>
      <c r="I1381">
        <v>-0.20066196398501401</v>
      </c>
    </row>
    <row r="1382" spans="1:9" x14ac:dyDescent="0.2">
      <c r="A1382">
        <v>1</v>
      </c>
      <c r="B1382" t="s">
        <v>560</v>
      </c>
      <c r="C1382" t="s">
        <v>385</v>
      </c>
      <c r="D1382" t="s">
        <v>394</v>
      </c>
      <c r="E1382">
        <v>-0.16754572844401</v>
      </c>
      <c r="F1382">
        <v>-1.5302402894442599</v>
      </c>
      <c r="G1382">
        <v>0.95438712197221698</v>
      </c>
      <c r="H1382">
        <v>1.5295677200325699</v>
      </c>
      <c r="I1382">
        <v>0.317904850853507</v>
      </c>
    </row>
    <row r="1383" spans="1:9" x14ac:dyDescent="0.2">
      <c r="A1383">
        <v>1</v>
      </c>
      <c r="B1383" t="s">
        <v>561</v>
      </c>
      <c r="C1383" t="s">
        <v>386</v>
      </c>
      <c r="D1383" t="s">
        <v>393</v>
      </c>
      <c r="E1383">
        <v>0</v>
      </c>
      <c r="F1383">
        <v>0.66741919152012696</v>
      </c>
      <c r="G1383">
        <v>-1.24928248836443</v>
      </c>
      <c r="H1383">
        <v>1.2789799384146301</v>
      </c>
      <c r="I1383">
        <v>-0.40925286419338103</v>
      </c>
    </row>
    <row r="1384" spans="1:9" x14ac:dyDescent="0.2">
      <c r="A1384">
        <v>1</v>
      </c>
      <c r="B1384" t="s">
        <v>562</v>
      </c>
      <c r="C1384" t="s">
        <v>386</v>
      </c>
      <c r="D1384" t="s">
        <v>394</v>
      </c>
      <c r="E1384">
        <v>-0.93207827750925898</v>
      </c>
      <c r="F1384">
        <v>-1.32743882622533</v>
      </c>
      <c r="G1384">
        <v>-1.00076472313147</v>
      </c>
      <c r="H1384">
        <v>1.1004449567766601</v>
      </c>
      <c r="I1384">
        <v>0.23237221385677501</v>
      </c>
    </row>
    <row r="1385" spans="1:9" x14ac:dyDescent="0.2">
      <c r="A1385">
        <v>1</v>
      </c>
    </row>
    <row r="1386" spans="1:9" x14ac:dyDescent="0.2">
      <c r="A1386">
        <v>1</v>
      </c>
      <c r="B1386" t="s">
        <v>502</v>
      </c>
    </row>
    <row r="1387" spans="1:9" x14ac:dyDescent="0.2">
      <c r="A1387">
        <v>1</v>
      </c>
      <c r="B1387" t="s">
        <v>502</v>
      </c>
    </row>
    <row r="1388" spans="1:9" x14ac:dyDescent="0.2">
      <c r="A1388">
        <v>1</v>
      </c>
      <c r="B1388" t="s">
        <v>502</v>
      </c>
    </row>
    <row r="1389" spans="1:9" x14ac:dyDescent="0.2">
      <c r="A1389">
        <v>1</v>
      </c>
      <c r="B1389" t="s">
        <v>502</v>
      </c>
    </row>
    <row r="1390" spans="1:9" x14ac:dyDescent="0.2">
      <c r="A1390">
        <v>1</v>
      </c>
      <c r="B1390" t="s">
        <v>502</v>
      </c>
    </row>
    <row r="1391" spans="1:9" x14ac:dyDescent="0.2">
      <c r="A1391">
        <v>1</v>
      </c>
    </row>
    <row r="1392" spans="1:9" x14ac:dyDescent="0.2">
      <c r="A1392">
        <v>1</v>
      </c>
      <c r="B1392" t="s">
        <v>503</v>
      </c>
    </row>
    <row r="1393" spans="1:3" x14ac:dyDescent="0.2">
      <c r="A1393">
        <v>1</v>
      </c>
      <c r="B1393" t="s">
        <v>504</v>
      </c>
    </row>
    <row r="1394" spans="1:3" x14ac:dyDescent="0.2">
      <c r="A1394">
        <v>1</v>
      </c>
      <c r="B1394" t="s">
        <v>505</v>
      </c>
    </row>
    <row r="1395" spans="1:3" x14ac:dyDescent="0.2">
      <c r="A1395">
        <v>1</v>
      </c>
      <c r="B1395" t="s">
        <v>506</v>
      </c>
    </row>
    <row r="1396" spans="1:3" x14ac:dyDescent="0.2">
      <c r="A1396">
        <v>1</v>
      </c>
    </row>
    <row r="1397" spans="1:3" x14ac:dyDescent="0.2">
      <c r="A1397">
        <v>1</v>
      </c>
    </row>
    <row r="1398" spans="1:3" x14ac:dyDescent="0.2">
      <c r="A1398">
        <v>1</v>
      </c>
      <c r="B1398" t="s">
        <v>502</v>
      </c>
    </row>
    <row r="1399" spans="1:3" x14ac:dyDescent="0.2">
      <c r="A1399">
        <v>1</v>
      </c>
      <c r="B1399" t="s">
        <v>502</v>
      </c>
    </row>
    <row r="1400" spans="1:3" x14ac:dyDescent="0.2">
      <c r="A1400">
        <v>1</v>
      </c>
      <c r="B1400" t="s">
        <v>502</v>
      </c>
    </row>
    <row r="1401" spans="1:3" x14ac:dyDescent="0.2">
      <c r="A1401">
        <v>1</v>
      </c>
    </row>
    <row r="1402" spans="1:3" x14ac:dyDescent="0.2">
      <c r="A1402">
        <v>1</v>
      </c>
      <c r="B1402" t="s">
        <v>507</v>
      </c>
    </row>
    <row r="1403" spans="1:3" x14ac:dyDescent="0.2">
      <c r="A1403">
        <v>1</v>
      </c>
    </row>
    <row r="1404" spans="1:3" x14ac:dyDescent="0.2">
      <c r="A1404">
        <v>1</v>
      </c>
      <c r="B1404" t="s">
        <v>508</v>
      </c>
      <c r="C1404" t="s">
        <v>365</v>
      </c>
    </row>
    <row r="1405" spans="1:3" x14ac:dyDescent="0.2">
      <c r="A1405">
        <v>1</v>
      </c>
    </row>
    <row r="1406" spans="1:3" x14ac:dyDescent="0.2">
      <c r="A1406">
        <v>1</v>
      </c>
      <c r="B1406" t="s">
        <v>509</v>
      </c>
    </row>
    <row r="1407" spans="1:3" x14ac:dyDescent="0.2">
      <c r="A1407">
        <v>1</v>
      </c>
      <c r="B1407" t="s">
        <v>510</v>
      </c>
    </row>
    <row r="1408" spans="1:3" x14ac:dyDescent="0.2">
      <c r="A1408">
        <v>1</v>
      </c>
      <c r="B1408" t="s">
        <v>511</v>
      </c>
    </row>
    <row r="1409" spans="1:5" x14ac:dyDescent="0.2">
      <c r="A1409">
        <v>1</v>
      </c>
      <c r="B1409" t="s">
        <v>512</v>
      </c>
    </row>
    <row r="1410" spans="1:5" x14ac:dyDescent="0.2">
      <c r="A1410">
        <v>1</v>
      </c>
      <c r="B1410" t="s">
        <v>513</v>
      </c>
      <c r="C1410">
        <v>6</v>
      </c>
    </row>
    <row r="1411" spans="1:5" x14ac:dyDescent="0.2">
      <c r="A1411">
        <v>1</v>
      </c>
      <c r="B1411" t="s">
        <v>514</v>
      </c>
      <c r="C1411">
        <v>80</v>
      </c>
    </row>
    <row r="1412" spans="1:5" x14ac:dyDescent="0.2">
      <c r="A1412">
        <v>1</v>
      </c>
      <c r="B1412" t="s">
        <v>515</v>
      </c>
      <c r="C1412">
        <v>2000</v>
      </c>
    </row>
    <row r="1413" spans="1:5" x14ac:dyDescent="0.2">
      <c r="A1413">
        <v>1</v>
      </c>
      <c r="B1413" t="s">
        <v>516</v>
      </c>
      <c r="C1413">
        <v>4</v>
      </c>
    </row>
    <row r="1414" spans="1:5" x14ac:dyDescent="0.2">
      <c r="A1414">
        <v>1</v>
      </c>
      <c r="B1414" t="s">
        <v>517</v>
      </c>
    </row>
    <row r="1415" spans="1:5" x14ac:dyDescent="0.2">
      <c r="A1415">
        <v>1</v>
      </c>
      <c r="B1415" t="s">
        <v>518</v>
      </c>
    </row>
    <row r="1416" spans="1:5" x14ac:dyDescent="0.2">
      <c r="A1416">
        <v>1</v>
      </c>
      <c r="B1416" t="s">
        <v>519</v>
      </c>
      <c r="C1416">
        <v>1</v>
      </c>
    </row>
    <row r="1417" spans="1:5" x14ac:dyDescent="0.2">
      <c r="A1417">
        <v>1</v>
      </c>
      <c r="B1417" t="s">
        <v>520</v>
      </c>
      <c r="C1417" t="s">
        <v>521</v>
      </c>
    </row>
    <row r="1418" spans="1:5" x14ac:dyDescent="0.2">
      <c r="A1418">
        <v>1</v>
      </c>
      <c r="B1418" t="s">
        <v>522</v>
      </c>
      <c r="C1418" t="s">
        <v>523</v>
      </c>
    </row>
    <row r="1419" spans="1:5" x14ac:dyDescent="0.2">
      <c r="A1419">
        <v>1</v>
      </c>
      <c r="B1419" t="s">
        <v>524</v>
      </c>
      <c r="C1419" t="s">
        <v>525</v>
      </c>
    </row>
    <row r="1420" spans="1:5" x14ac:dyDescent="0.2">
      <c r="A1420">
        <v>1</v>
      </c>
      <c r="B1420" t="s">
        <v>526</v>
      </c>
      <c r="C1420">
        <v>2000</v>
      </c>
    </row>
    <row r="1421" spans="1:5" x14ac:dyDescent="0.2">
      <c r="A1421">
        <v>1</v>
      </c>
    </row>
    <row r="1422" spans="1:5" x14ac:dyDescent="0.2">
      <c r="A1422">
        <v>1</v>
      </c>
      <c r="B1422" t="s">
        <v>527</v>
      </c>
    </row>
    <row r="1423" spans="1:5" x14ac:dyDescent="0.2">
      <c r="A1423">
        <v>1</v>
      </c>
      <c r="B1423" t="s">
        <v>528</v>
      </c>
      <c r="C1423" t="s">
        <v>529</v>
      </c>
      <c r="D1423" t="s">
        <v>530</v>
      </c>
      <c r="E1423" t="s">
        <v>531</v>
      </c>
    </row>
    <row r="1424" spans="1:5" x14ac:dyDescent="0.2">
      <c r="A1424">
        <v>1</v>
      </c>
      <c r="B1424" t="s">
        <v>385</v>
      </c>
      <c r="C1424" t="s">
        <v>386</v>
      </c>
      <c r="D1424" t="s">
        <v>393</v>
      </c>
      <c r="E1424" t="s">
        <v>394</v>
      </c>
    </row>
    <row r="1425" spans="1:5" x14ac:dyDescent="0.2">
      <c r="A1425">
        <v>1</v>
      </c>
      <c r="B1425" t="s">
        <v>385</v>
      </c>
      <c r="C1425" t="s">
        <v>386</v>
      </c>
      <c r="D1425" t="s">
        <v>532</v>
      </c>
      <c r="E1425" t="s">
        <v>533</v>
      </c>
    </row>
    <row r="1426" spans="1:5" x14ac:dyDescent="0.2">
      <c r="A1426">
        <v>1</v>
      </c>
      <c r="B1426" t="s">
        <v>385</v>
      </c>
      <c r="C1426" t="s">
        <v>386</v>
      </c>
      <c r="D1426" t="s">
        <v>534</v>
      </c>
      <c r="E1426" t="s">
        <v>394</v>
      </c>
    </row>
    <row r="1427" spans="1:5" x14ac:dyDescent="0.2">
      <c r="A1427">
        <v>1</v>
      </c>
      <c r="B1427" t="s">
        <v>385</v>
      </c>
      <c r="C1427" t="s">
        <v>386</v>
      </c>
      <c r="D1427" t="s">
        <v>535</v>
      </c>
      <c r="E1427" t="s">
        <v>533</v>
      </c>
    </row>
    <row r="1428" spans="1:5" x14ac:dyDescent="0.2">
      <c r="A1428">
        <v>1</v>
      </c>
      <c r="B1428" t="s">
        <v>385</v>
      </c>
      <c r="C1428" t="s">
        <v>386</v>
      </c>
      <c r="D1428" t="s">
        <v>534</v>
      </c>
      <c r="E1428" t="s">
        <v>536</v>
      </c>
    </row>
    <row r="1429" spans="1:5" x14ac:dyDescent="0.2">
      <c r="A1429">
        <v>1</v>
      </c>
      <c r="B1429" t="s">
        <v>385</v>
      </c>
      <c r="C1429" t="s">
        <v>386</v>
      </c>
      <c r="D1429" t="s">
        <v>535</v>
      </c>
      <c r="E1429" t="s">
        <v>537</v>
      </c>
    </row>
    <row r="1430" spans="1:5" x14ac:dyDescent="0.2">
      <c r="A1430">
        <v>1</v>
      </c>
    </row>
    <row r="1431" spans="1:5" x14ac:dyDescent="0.2">
      <c r="A1431">
        <v>1</v>
      </c>
    </row>
    <row r="1432" spans="1:5" x14ac:dyDescent="0.2">
      <c r="A1432">
        <v>1</v>
      </c>
    </row>
    <row r="1433" spans="1:5" x14ac:dyDescent="0.2">
      <c r="A1433">
        <v>1</v>
      </c>
    </row>
    <row r="1434" spans="1:5" x14ac:dyDescent="0.2">
      <c r="A1434">
        <v>1</v>
      </c>
    </row>
    <row r="1435" spans="1:5" x14ac:dyDescent="0.2">
      <c r="A1435">
        <v>1</v>
      </c>
    </row>
    <row r="1436" spans="1:5" x14ac:dyDescent="0.2">
      <c r="A1436">
        <v>1</v>
      </c>
    </row>
    <row r="1437" spans="1:5" x14ac:dyDescent="0.2">
      <c r="A1437">
        <v>1</v>
      </c>
      <c r="B1437" t="s">
        <v>538</v>
      </c>
    </row>
    <row r="1438" spans="1:5" x14ac:dyDescent="0.2">
      <c r="A1438">
        <v>1</v>
      </c>
      <c r="B1438" t="s">
        <v>539</v>
      </c>
      <c r="C1438" t="s">
        <v>443</v>
      </c>
    </row>
    <row r="1439" spans="1:5" x14ac:dyDescent="0.2">
      <c r="A1439">
        <v>1</v>
      </c>
      <c r="B1439" t="s">
        <v>540</v>
      </c>
      <c r="C1439" t="s">
        <v>445</v>
      </c>
    </row>
    <row r="1440" spans="1:5" x14ac:dyDescent="0.2">
      <c r="A1440">
        <v>1</v>
      </c>
    </row>
    <row r="1441" spans="1:4" x14ac:dyDescent="0.2">
      <c r="A1441">
        <v>1</v>
      </c>
    </row>
    <row r="1442" spans="1:4" x14ac:dyDescent="0.2">
      <c r="A1442">
        <v>1</v>
      </c>
      <c r="B1442" t="s">
        <v>502</v>
      </c>
    </row>
    <row r="1443" spans="1:4" x14ac:dyDescent="0.2">
      <c r="A1443">
        <v>1</v>
      </c>
      <c r="B1443" t="s">
        <v>502</v>
      </c>
    </row>
    <row r="1444" spans="1:4" x14ac:dyDescent="0.2">
      <c r="A1444">
        <v>1</v>
      </c>
    </row>
    <row r="1445" spans="1:4" x14ac:dyDescent="0.2">
      <c r="A1445">
        <v>1</v>
      </c>
    </row>
    <row r="1446" spans="1:4" x14ac:dyDescent="0.2">
      <c r="A1446">
        <v>1</v>
      </c>
      <c r="B1446" t="s">
        <v>541</v>
      </c>
    </row>
    <row r="1447" spans="1:4" x14ac:dyDescent="0.2">
      <c r="A1447">
        <v>1</v>
      </c>
    </row>
    <row r="1448" spans="1:4" x14ac:dyDescent="0.2">
      <c r="A1448">
        <v>1</v>
      </c>
      <c r="B1448" t="s">
        <v>508</v>
      </c>
      <c r="C1448" t="s">
        <v>365</v>
      </c>
    </row>
    <row r="1449" spans="1:4" x14ac:dyDescent="0.2">
      <c r="A1449">
        <v>1</v>
      </c>
    </row>
    <row r="1450" spans="1:4" x14ac:dyDescent="0.2">
      <c r="A1450">
        <v>1</v>
      </c>
      <c r="B1450" t="s">
        <v>542</v>
      </c>
    </row>
    <row r="1451" spans="1:4" x14ac:dyDescent="0.2">
      <c r="A1451">
        <v>1</v>
      </c>
      <c r="C1451" t="s">
        <v>543</v>
      </c>
      <c r="D1451" t="s">
        <v>544</v>
      </c>
    </row>
    <row r="1452" spans="1:4" x14ac:dyDescent="0.2">
      <c r="A1452">
        <v>1</v>
      </c>
      <c r="B1452" t="s">
        <v>545</v>
      </c>
      <c r="C1452">
        <v>96</v>
      </c>
      <c r="D1452">
        <v>930</v>
      </c>
    </row>
    <row r="1453" spans="1:4" x14ac:dyDescent="0.2">
      <c r="A1453">
        <v>1</v>
      </c>
      <c r="B1453" t="s">
        <v>546</v>
      </c>
      <c r="C1453">
        <v>88</v>
      </c>
      <c r="D1453">
        <v>1289</v>
      </c>
    </row>
    <row r="1454" spans="1:4" x14ac:dyDescent="0.2">
      <c r="A1454">
        <v>1</v>
      </c>
      <c r="B1454" t="s">
        <v>547</v>
      </c>
      <c r="C1454">
        <v>88</v>
      </c>
      <c r="D1454">
        <v>1281</v>
      </c>
    </row>
    <row r="1455" spans="1:4" x14ac:dyDescent="0.2">
      <c r="A1455">
        <v>1</v>
      </c>
      <c r="B1455" t="s">
        <v>548</v>
      </c>
      <c r="C1455">
        <v>96</v>
      </c>
      <c r="D1455">
        <v>984</v>
      </c>
    </row>
    <row r="1456" spans="1:4" x14ac:dyDescent="0.2">
      <c r="A1456">
        <v>1</v>
      </c>
      <c r="B1456" t="s">
        <v>549</v>
      </c>
      <c r="C1456">
        <v>79</v>
      </c>
      <c r="D1456">
        <v>921</v>
      </c>
    </row>
    <row r="1457" spans="1:9" x14ac:dyDescent="0.2">
      <c r="A1457">
        <v>1</v>
      </c>
      <c r="B1457" t="s">
        <v>550</v>
      </c>
      <c r="C1457">
        <v>88</v>
      </c>
      <c r="D1457">
        <v>1031</v>
      </c>
    </row>
    <row r="1458" spans="1:9" x14ac:dyDescent="0.2">
      <c r="A1458">
        <v>1</v>
      </c>
      <c r="B1458" t="s">
        <v>551</v>
      </c>
      <c r="C1458">
        <v>92</v>
      </c>
      <c r="D1458">
        <v>992</v>
      </c>
    </row>
    <row r="1459" spans="1:9" x14ac:dyDescent="0.2">
      <c r="A1459">
        <v>1</v>
      </c>
      <c r="B1459" t="s">
        <v>552</v>
      </c>
      <c r="C1459">
        <v>88</v>
      </c>
      <c r="D1459">
        <v>1071</v>
      </c>
    </row>
    <row r="1460" spans="1:9" x14ac:dyDescent="0.2">
      <c r="A1460">
        <v>1</v>
      </c>
    </row>
    <row r="1461" spans="1:9" x14ac:dyDescent="0.2">
      <c r="A1461">
        <v>1</v>
      </c>
    </row>
    <row r="1462" spans="1:9" x14ac:dyDescent="0.2">
      <c r="A1462">
        <v>1</v>
      </c>
      <c r="B1462" t="s">
        <v>553</v>
      </c>
    </row>
    <row r="1463" spans="1:9" x14ac:dyDescent="0.2">
      <c r="A1463">
        <v>1</v>
      </c>
      <c r="E1463" t="s">
        <v>554</v>
      </c>
      <c r="F1463" t="s">
        <v>555</v>
      </c>
      <c r="G1463" t="s">
        <v>556</v>
      </c>
      <c r="H1463" t="s">
        <v>557</v>
      </c>
      <c r="I1463" t="s">
        <v>558</v>
      </c>
    </row>
    <row r="1464" spans="1:9" x14ac:dyDescent="0.2">
      <c r="A1464">
        <v>1</v>
      </c>
      <c r="B1464" t="s">
        <v>559</v>
      </c>
      <c r="C1464" t="s">
        <v>385</v>
      </c>
      <c r="D1464" t="s">
        <v>393</v>
      </c>
      <c r="E1464">
        <v>2.7264872601390699</v>
      </c>
      <c r="F1464">
        <v>0.53716208919545305</v>
      </c>
      <c r="G1464">
        <v>0.94134689434610397</v>
      </c>
      <c r="H1464">
        <v>0.80082454256327595</v>
      </c>
      <c r="I1464">
        <v>0.75977784203494403</v>
      </c>
    </row>
    <row r="1465" spans="1:9" x14ac:dyDescent="0.2">
      <c r="A1465">
        <v>1</v>
      </c>
      <c r="B1465" t="s">
        <v>560</v>
      </c>
      <c r="C1465" t="s">
        <v>385</v>
      </c>
      <c r="D1465" t="s">
        <v>394</v>
      </c>
      <c r="E1465">
        <v>-0.56778476381148102</v>
      </c>
      <c r="F1465">
        <v>-0.79160007596791204</v>
      </c>
      <c r="G1465">
        <v>-0.50480543374724296</v>
      </c>
      <c r="H1465" s="20">
        <v>-8.6126386944944594E-2</v>
      </c>
      <c r="I1465">
        <v>-0.46084396555336599</v>
      </c>
    </row>
    <row r="1466" spans="1:9" x14ac:dyDescent="0.2">
      <c r="A1466">
        <v>1</v>
      </c>
      <c r="B1466" t="s">
        <v>561</v>
      </c>
      <c r="C1466" t="s">
        <v>386</v>
      </c>
      <c r="D1466" t="s">
        <v>393</v>
      </c>
      <c r="E1466" s="20">
        <v>-5.7296983606468399E-2</v>
      </c>
      <c r="F1466">
        <v>-0.45280710047195699</v>
      </c>
      <c r="G1466">
        <v>0.34066039910726098</v>
      </c>
      <c r="H1466">
        <v>-1.17967801895581</v>
      </c>
      <c r="I1466">
        <v>-0.43060824010683602</v>
      </c>
    </row>
    <row r="1467" spans="1:9" x14ac:dyDescent="0.2">
      <c r="A1467">
        <v>1</v>
      </c>
      <c r="B1467" t="s">
        <v>562</v>
      </c>
      <c r="C1467" t="s">
        <v>386</v>
      </c>
      <c r="D1467" t="s">
        <v>394</v>
      </c>
      <c r="E1467">
        <v>0.15858457558404099</v>
      </c>
      <c r="F1467">
        <v>0.18257681754725999</v>
      </c>
      <c r="G1467">
        <v>-0.85439045843870698</v>
      </c>
      <c r="H1467">
        <v>0.39143773393833597</v>
      </c>
      <c r="I1467" s="20">
        <v>-9.3458635651037097E-2</v>
      </c>
    </row>
    <row r="1468" spans="1:9" x14ac:dyDescent="0.2">
      <c r="A1468">
        <v>1</v>
      </c>
    </row>
    <row r="1469" spans="1:9" x14ac:dyDescent="0.2">
      <c r="A1469">
        <v>1</v>
      </c>
      <c r="B1469" t="s">
        <v>563</v>
      </c>
    </row>
    <row r="1470" spans="1:9" x14ac:dyDescent="0.2">
      <c r="A1470">
        <v>1</v>
      </c>
      <c r="E1470" t="s">
        <v>554</v>
      </c>
      <c r="F1470" t="s">
        <v>555</v>
      </c>
      <c r="G1470" t="s">
        <v>556</v>
      </c>
      <c r="H1470" t="s">
        <v>557</v>
      </c>
      <c r="I1470" t="s">
        <v>558</v>
      </c>
    </row>
    <row r="1471" spans="1:9" x14ac:dyDescent="0.2">
      <c r="A1471">
        <v>1</v>
      </c>
      <c r="B1471" t="s">
        <v>559</v>
      </c>
      <c r="C1471" t="s">
        <v>385</v>
      </c>
      <c r="D1471" t="s">
        <v>393</v>
      </c>
      <c r="E1471">
        <v>0.65771770524712503</v>
      </c>
      <c r="F1471">
        <v>0.98188737238762203</v>
      </c>
      <c r="G1471">
        <v>0.44054984054734497</v>
      </c>
      <c r="H1471">
        <v>1.0868303277629701</v>
      </c>
      <c r="I1471">
        <v>0.83642251356597996</v>
      </c>
    </row>
    <row r="1472" spans="1:9" x14ac:dyDescent="0.2">
      <c r="A1472">
        <v>1</v>
      </c>
      <c r="B1472" t="s">
        <v>560</v>
      </c>
      <c r="C1472" t="s">
        <v>385</v>
      </c>
      <c r="D1472" t="s">
        <v>394</v>
      </c>
      <c r="E1472">
        <v>-0.74682954843197802</v>
      </c>
      <c r="F1472">
        <v>-0.69271909175679802</v>
      </c>
      <c r="G1472">
        <v>-0.19016268915336901</v>
      </c>
      <c r="H1472">
        <v>-0.25003217288502499</v>
      </c>
      <c r="I1472">
        <v>-0.37763798459839798</v>
      </c>
    </row>
    <row r="1473" spans="1:9" x14ac:dyDescent="0.2">
      <c r="A1473">
        <v>1</v>
      </c>
      <c r="B1473" t="s">
        <v>561</v>
      </c>
      <c r="C1473" t="s">
        <v>386</v>
      </c>
      <c r="D1473" t="s">
        <v>393</v>
      </c>
      <c r="E1473" s="20">
        <v>-7.1556756831274104E-2</v>
      </c>
      <c r="F1473">
        <v>0.99033389458599996</v>
      </c>
      <c r="G1473">
        <v>-0.49848154523024701</v>
      </c>
      <c r="H1473">
        <v>0.74064077622159497</v>
      </c>
      <c r="I1473">
        <v>-0.488411419838917</v>
      </c>
    </row>
    <row r="1474" spans="1:9" x14ac:dyDescent="0.2">
      <c r="A1474">
        <v>1</v>
      </c>
      <c r="B1474" t="s">
        <v>562</v>
      </c>
      <c r="C1474" t="s">
        <v>386</v>
      </c>
      <c r="D1474" t="s">
        <v>394</v>
      </c>
      <c r="E1474">
        <v>0.81218712066073295</v>
      </c>
      <c r="F1474">
        <v>-0.65410098361289004</v>
      </c>
      <c r="G1474">
        <v>0.287091721628916</v>
      </c>
      <c r="H1474">
        <v>-1.09822499753278</v>
      </c>
      <c r="I1474">
        <v>0.41083104185911601</v>
      </c>
    </row>
    <row r="1475" spans="1:9" x14ac:dyDescent="0.2">
      <c r="A1475">
        <v>1</v>
      </c>
    </row>
    <row r="1476" spans="1:9" x14ac:dyDescent="0.2">
      <c r="A1476">
        <v>1</v>
      </c>
      <c r="B1476" t="s">
        <v>564</v>
      </c>
    </row>
    <row r="1477" spans="1:9" x14ac:dyDescent="0.2">
      <c r="A1477">
        <v>1</v>
      </c>
      <c r="E1477" t="s">
        <v>554</v>
      </c>
      <c r="F1477" t="s">
        <v>555</v>
      </c>
      <c r="G1477" t="s">
        <v>556</v>
      </c>
      <c r="H1477" t="s">
        <v>557</v>
      </c>
      <c r="I1477" t="s">
        <v>558</v>
      </c>
    </row>
    <row r="1478" spans="1:9" x14ac:dyDescent="0.2">
      <c r="A1478">
        <v>1</v>
      </c>
      <c r="B1478" t="s">
        <v>559</v>
      </c>
      <c r="C1478" t="s">
        <v>385</v>
      </c>
      <c r="D1478" t="s">
        <v>393</v>
      </c>
      <c r="E1478">
        <v>4.0963447002012696</v>
      </c>
      <c r="F1478">
        <v>0.491822396964473</v>
      </c>
      <c r="G1478">
        <v>1.74070723735767</v>
      </c>
      <c r="H1478">
        <v>0.55002029532732999</v>
      </c>
      <c r="I1478">
        <v>0.92751664321648997</v>
      </c>
    </row>
    <row r="1479" spans="1:9" x14ac:dyDescent="0.2">
      <c r="A1479">
        <v>1</v>
      </c>
      <c r="B1479" t="s">
        <v>560</v>
      </c>
      <c r="C1479" t="s">
        <v>385</v>
      </c>
      <c r="D1479" t="s">
        <v>394</v>
      </c>
      <c r="E1479">
        <v>-0.44961331242311597</v>
      </c>
      <c r="F1479">
        <v>-0.98413528757967095</v>
      </c>
      <c r="G1479">
        <v>-0.88109173701825305</v>
      </c>
      <c r="H1479">
        <v>0.24977361441287499</v>
      </c>
      <c r="I1479">
        <v>-0.53848447006168298</v>
      </c>
    </row>
    <row r="1480" spans="1:9" x14ac:dyDescent="0.2">
      <c r="A1480">
        <v>1</v>
      </c>
      <c r="B1480" t="s">
        <v>561</v>
      </c>
      <c r="C1480" t="s">
        <v>386</v>
      </c>
      <c r="D1480" t="s">
        <v>393</v>
      </c>
      <c r="E1480" s="20">
        <v>-7.7568120176998698E-2</v>
      </c>
      <c r="F1480">
        <v>-1.59164041219421</v>
      </c>
      <c r="G1480">
        <v>-1.2803925864649199</v>
      </c>
      <c r="H1480">
        <v>0.27592316410163098</v>
      </c>
      <c r="I1480">
        <v>-0.116262111547735</v>
      </c>
    </row>
    <row r="1481" spans="1:9" x14ac:dyDescent="0.2">
      <c r="A1481">
        <v>1</v>
      </c>
      <c r="B1481" t="s">
        <v>562</v>
      </c>
      <c r="C1481" t="s">
        <v>386</v>
      </c>
      <c r="D1481" t="s">
        <v>394</v>
      </c>
      <c r="E1481">
        <v>-0.45322730810107797</v>
      </c>
      <c r="F1481">
        <v>-0.40560922722109699</v>
      </c>
      <c r="G1481">
        <v>1.33754152543038</v>
      </c>
      <c r="H1481">
        <v>-1.28071863285249</v>
      </c>
      <c r="I1481">
        <v>-0.86536994485249996</v>
      </c>
    </row>
    <row r="1482" spans="1:9" x14ac:dyDescent="0.2">
      <c r="A1482">
        <v>1</v>
      </c>
    </row>
    <row r="1483" spans="1:9" x14ac:dyDescent="0.2">
      <c r="A1483">
        <v>1</v>
      </c>
      <c r="B1483" t="s">
        <v>502</v>
      </c>
    </row>
    <row r="1484" spans="1:9" x14ac:dyDescent="0.2">
      <c r="A1484">
        <v>1</v>
      </c>
      <c r="B1484" t="s">
        <v>502</v>
      </c>
    </row>
    <row r="1485" spans="1:9" x14ac:dyDescent="0.2">
      <c r="A1485">
        <v>1</v>
      </c>
      <c r="B1485" t="s">
        <v>502</v>
      </c>
    </row>
    <row r="1486" spans="1:9" x14ac:dyDescent="0.2">
      <c r="A1486">
        <v>1</v>
      </c>
      <c r="B1486" t="s">
        <v>502</v>
      </c>
    </row>
    <row r="1487" spans="1:9" x14ac:dyDescent="0.2">
      <c r="A1487">
        <v>1</v>
      </c>
      <c r="B1487" t="s">
        <v>502</v>
      </c>
    </row>
    <row r="1488" spans="1:9" x14ac:dyDescent="0.2">
      <c r="A1488">
        <v>1</v>
      </c>
    </row>
    <row r="1489" spans="1:3" x14ac:dyDescent="0.2">
      <c r="A1489">
        <v>1</v>
      </c>
      <c r="B1489" t="s">
        <v>503</v>
      </c>
    </row>
    <row r="1490" spans="1:3" x14ac:dyDescent="0.2">
      <c r="A1490">
        <v>1</v>
      </c>
      <c r="B1490" t="s">
        <v>504</v>
      </c>
    </row>
    <row r="1491" spans="1:3" x14ac:dyDescent="0.2">
      <c r="A1491">
        <v>1</v>
      </c>
      <c r="B1491" t="s">
        <v>505</v>
      </c>
    </row>
    <row r="1492" spans="1:3" x14ac:dyDescent="0.2">
      <c r="A1492">
        <v>1</v>
      </c>
      <c r="B1492" t="s">
        <v>506</v>
      </c>
    </row>
    <row r="1493" spans="1:3" x14ac:dyDescent="0.2">
      <c r="A1493">
        <v>1</v>
      </c>
    </row>
    <row r="1494" spans="1:3" x14ac:dyDescent="0.2">
      <c r="A1494">
        <v>1</v>
      </c>
    </row>
    <row r="1495" spans="1:3" x14ac:dyDescent="0.2">
      <c r="A1495">
        <v>1</v>
      </c>
      <c r="B1495" t="s">
        <v>502</v>
      </c>
    </row>
    <row r="1496" spans="1:3" x14ac:dyDescent="0.2">
      <c r="A1496">
        <v>1</v>
      </c>
      <c r="B1496" t="s">
        <v>502</v>
      </c>
    </row>
    <row r="1497" spans="1:3" x14ac:dyDescent="0.2">
      <c r="A1497">
        <v>1</v>
      </c>
      <c r="B1497" t="s">
        <v>502</v>
      </c>
    </row>
    <row r="1498" spans="1:3" x14ac:dyDescent="0.2">
      <c r="A1498">
        <v>1</v>
      </c>
    </row>
    <row r="1499" spans="1:3" x14ac:dyDescent="0.2">
      <c r="A1499">
        <v>1</v>
      </c>
      <c r="B1499" t="s">
        <v>507</v>
      </c>
    </row>
    <row r="1500" spans="1:3" x14ac:dyDescent="0.2">
      <c r="A1500">
        <v>1</v>
      </c>
    </row>
    <row r="1501" spans="1:3" x14ac:dyDescent="0.2">
      <c r="A1501">
        <v>1</v>
      </c>
      <c r="B1501" t="s">
        <v>508</v>
      </c>
      <c r="C1501" t="s">
        <v>367</v>
      </c>
    </row>
    <row r="1502" spans="1:3" x14ac:dyDescent="0.2">
      <c r="A1502">
        <v>1</v>
      </c>
    </row>
    <row r="1503" spans="1:3" x14ac:dyDescent="0.2">
      <c r="A1503">
        <v>1</v>
      </c>
      <c r="B1503" t="s">
        <v>509</v>
      </c>
    </row>
    <row r="1504" spans="1:3" x14ac:dyDescent="0.2">
      <c r="A1504">
        <v>1</v>
      </c>
      <c r="B1504" t="s">
        <v>510</v>
      </c>
    </row>
    <row r="1505" spans="1:5" x14ac:dyDescent="0.2">
      <c r="A1505">
        <v>1</v>
      </c>
      <c r="B1505" t="s">
        <v>511</v>
      </c>
    </row>
    <row r="1506" spans="1:5" x14ac:dyDescent="0.2">
      <c r="A1506">
        <v>1</v>
      </c>
      <c r="B1506" t="s">
        <v>512</v>
      </c>
    </row>
    <row r="1507" spans="1:5" x14ac:dyDescent="0.2">
      <c r="A1507">
        <v>1</v>
      </c>
      <c r="B1507" t="s">
        <v>513</v>
      </c>
      <c r="C1507">
        <v>6</v>
      </c>
    </row>
    <row r="1508" spans="1:5" x14ac:dyDescent="0.2">
      <c r="A1508">
        <v>1</v>
      </c>
      <c r="B1508" t="s">
        <v>514</v>
      </c>
      <c r="C1508">
        <v>80</v>
      </c>
    </row>
    <row r="1509" spans="1:5" x14ac:dyDescent="0.2">
      <c r="A1509">
        <v>1</v>
      </c>
      <c r="B1509" t="s">
        <v>515</v>
      </c>
      <c r="C1509">
        <v>2000</v>
      </c>
    </row>
    <row r="1510" spans="1:5" x14ac:dyDescent="0.2">
      <c r="A1510">
        <v>1</v>
      </c>
      <c r="B1510" t="s">
        <v>516</v>
      </c>
      <c r="C1510">
        <v>4</v>
      </c>
    </row>
    <row r="1511" spans="1:5" x14ac:dyDescent="0.2">
      <c r="A1511">
        <v>1</v>
      </c>
      <c r="B1511" t="s">
        <v>517</v>
      </c>
    </row>
    <row r="1512" spans="1:5" x14ac:dyDescent="0.2">
      <c r="A1512">
        <v>1</v>
      </c>
      <c r="B1512" t="s">
        <v>518</v>
      </c>
    </row>
    <row r="1513" spans="1:5" x14ac:dyDescent="0.2">
      <c r="A1513">
        <v>1</v>
      </c>
      <c r="B1513" t="s">
        <v>519</v>
      </c>
      <c r="C1513">
        <v>1</v>
      </c>
    </row>
    <row r="1514" spans="1:5" x14ac:dyDescent="0.2">
      <c r="A1514">
        <v>1</v>
      </c>
      <c r="B1514" t="s">
        <v>520</v>
      </c>
      <c r="C1514" t="s">
        <v>521</v>
      </c>
    </row>
    <row r="1515" spans="1:5" x14ac:dyDescent="0.2">
      <c r="A1515">
        <v>1</v>
      </c>
      <c r="B1515" t="s">
        <v>522</v>
      </c>
      <c r="C1515" t="s">
        <v>523</v>
      </c>
    </row>
    <row r="1516" spans="1:5" x14ac:dyDescent="0.2">
      <c r="A1516">
        <v>1</v>
      </c>
      <c r="B1516" t="s">
        <v>524</v>
      </c>
      <c r="C1516" t="s">
        <v>525</v>
      </c>
    </row>
    <row r="1517" spans="1:5" x14ac:dyDescent="0.2">
      <c r="A1517">
        <v>1</v>
      </c>
      <c r="B1517" t="s">
        <v>526</v>
      </c>
      <c r="C1517">
        <v>2000</v>
      </c>
    </row>
    <row r="1518" spans="1:5" x14ac:dyDescent="0.2">
      <c r="A1518">
        <v>1</v>
      </c>
    </row>
    <row r="1519" spans="1:5" x14ac:dyDescent="0.2">
      <c r="A1519">
        <v>1</v>
      </c>
      <c r="B1519" t="s">
        <v>527</v>
      </c>
    </row>
    <row r="1520" spans="1:5" x14ac:dyDescent="0.2">
      <c r="A1520">
        <v>1</v>
      </c>
      <c r="B1520" t="s">
        <v>528</v>
      </c>
      <c r="C1520" t="s">
        <v>529</v>
      </c>
      <c r="D1520" t="s">
        <v>530</v>
      </c>
      <c r="E1520" t="s">
        <v>531</v>
      </c>
    </row>
    <row r="1521" spans="1:5" x14ac:dyDescent="0.2">
      <c r="A1521">
        <v>1</v>
      </c>
      <c r="B1521" t="s">
        <v>385</v>
      </c>
      <c r="C1521" t="s">
        <v>386</v>
      </c>
      <c r="D1521" t="s">
        <v>393</v>
      </c>
      <c r="E1521" t="s">
        <v>394</v>
      </c>
    </row>
    <row r="1522" spans="1:5" x14ac:dyDescent="0.2">
      <c r="A1522">
        <v>1</v>
      </c>
      <c r="B1522" t="s">
        <v>385</v>
      </c>
      <c r="C1522" t="s">
        <v>386</v>
      </c>
      <c r="D1522" t="s">
        <v>532</v>
      </c>
      <c r="E1522" t="s">
        <v>533</v>
      </c>
    </row>
    <row r="1523" spans="1:5" x14ac:dyDescent="0.2">
      <c r="A1523">
        <v>1</v>
      </c>
      <c r="B1523" t="s">
        <v>385</v>
      </c>
      <c r="C1523" t="s">
        <v>386</v>
      </c>
      <c r="D1523" t="s">
        <v>534</v>
      </c>
      <c r="E1523" t="s">
        <v>394</v>
      </c>
    </row>
    <row r="1524" spans="1:5" x14ac:dyDescent="0.2">
      <c r="A1524">
        <v>1</v>
      </c>
      <c r="B1524" t="s">
        <v>385</v>
      </c>
      <c r="C1524" t="s">
        <v>386</v>
      </c>
      <c r="D1524" t="s">
        <v>535</v>
      </c>
      <c r="E1524" t="s">
        <v>533</v>
      </c>
    </row>
    <row r="1525" spans="1:5" x14ac:dyDescent="0.2">
      <c r="A1525">
        <v>1</v>
      </c>
      <c r="B1525" t="s">
        <v>385</v>
      </c>
      <c r="C1525" t="s">
        <v>386</v>
      </c>
      <c r="D1525" t="s">
        <v>534</v>
      </c>
      <c r="E1525" t="s">
        <v>536</v>
      </c>
    </row>
    <row r="1526" spans="1:5" x14ac:dyDescent="0.2">
      <c r="A1526">
        <v>1</v>
      </c>
      <c r="B1526" t="s">
        <v>385</v>
      </c>
      <c r="C1526" t="s">
        <v>386</v>
      </c>
      <c r="D1526" t="s">
        <v>535</v>
      </c>
      <c r="E1526" t="s">
        <v>537</v>
      </c>
    </row>
    <row r="1527" spans="1:5" x14ac:dyDescent="0.2">
      <c r="A1527">
        <v>1</v>
      </c>
    </row>
    <row r="1528" spans="1:5" x14ac:dyDescent="0.2">
      <c r="A1528">
        <v>1</v>
      </c>
    </row>
    <row r="1529" spans="1:5" x14ac:dyDescent="0.2">
      <c r="A1529">
        <v>1</v>
      </c>
    </row>
    <row r="1530" spans="1:5" x14ac:dyDescent="0.2">
      <c r="A1530">
        <v>1</v>
      </c>
    </row>
    <row r="1531" spans="1:5" x14ac:dyDescent="0.2">
      <c r="A1531">
        <v>1</v>
      </c>
    </row>
    <row r="1532" spans="1:5" x14ac:dyDescent="0.2">
      <c r="A1532">
        <v>1</v>
      </c>
    </row>
    <row r="1533" spans="1:5" x14ac:dyDescent="0.2">
      <c r="A1533">
        <v>1</v>
      </c>
    </row>
    <row r="1534" spans="1:5" x14ac:dyDescent="0.2">
      <c r="A1534">
        <v>1</v>
      </c>
      <c r="B1534" t="s">
        <v>538</v>
      </c>
    </row>
    <row r="1535" spans="1:5" x14ac:dyDescent="0.2">
      <c r="A1535">
        <v>1</v>
      </c>
      <c r="B1535" t="s">
        <v>539</v>
      </c>
      <c r="C1535" t="s">
        <v>443</v>
      </c>
    </row>
    <row r="1536" spans="1:5" x14ac:dyDescent="0.2">
      <c r="A1536">
        <v>1</v>
      </c>
      <c r="B1536" t="s">
        <v>540</v>
      </c>
      <c r="C1536" t="s">
        <v>445</v>
      </c>
    </row>
    <row r="1537" spans="1:4" x14ac:dyDescent="0.2">
      <c r="A1537">
        <v>1</v>
      </c>
    </row>
    <row r="1538" spans="1:4" x14ac:dyDescent="0.2">
      <c r="A1538">
        <v>1</v>
      </c>
    </row>
    <row r="1539" spans="1:4" x14ac:dyDescent="0.2">
      <c r="A1539">
        <v>1</v>
      </c>
      <c r="B1539" t="s">
        <v>502</v>
      </c>
    </row>
    <row r="1540" spans="1:4" x14ac:dyDescent="0.2">
      <c r="A1540">
        <v>1</v>
      </c>
      <c r="B1540" t="s">
        <v>502</v>
      </c>
    </row>
    <row r="1541" spans="1:4" x14ac:dyDescent="0.2">
      <c r="A1541">
        <v>1</v>
      </c>
    </row>
    <row r="1542" spans="1:4" x14ac:dyDescent="0.2">
      <c r="A1542">
        <v>1</v>
      </c>
    </row>
    <row r="1543" spans="1:4" x14ac:dyDescent="0.2">
      <c r="A1543">
        <v>1</v>
      </c>
      <c r="B1543" t="s">
        <v>541</v>
      </c>
    </row>
    <row r="1544" spans="1:4" x14ac:dyDescent="0.2">
      <c r="A1544">
        <v>1</v>
      </c>
    </row>
    <row r="1545" spans="1:4" x14ac:dyDescent="0.2">
      <c r="A1545">
        <v>1</v>
      </c>
      <c r="B1545" t="s">
        <v>508</v>
      </c>
      <c r="C1545" t="s">
        <v>367</v>
      </c>
    </row>
    <row r="1546" spans="1:4" x14ac:dyDescent="0.2">
      <c r="A1546">
        <v>1</v>
      </c>
    </row>
    <row r="1547" spans="1:4" x14ac:dyDescent="0.2">
      <c r="A1547">
        <v>1</v>
      </c>
      <c r="B1547" t="s">
        <v>542</v>
      </c>
    </row>
    <row r="1548" spans="1:4" x14ac:dyDescent="0.2">
      <c r="A1548">
        <v>1</v>
      </c>
      <c r="C1548" t="s">
        <v>543</v>
      </c>
      <c r="D1548" t="s">
        <v>544</v>
      </c>
    </row>
    <row r="1549" spans="1:4" x14ac:dyDescent="0.2">
      <c r="A1549">
        <v>1</v>
      </c>
      <c r="B1549" t="s">
        <v>545</v>
      </c>
      <c r="C1549">
        <v>100</v>
      </c>
      <c r="D1549">
        <v>1390</v>
      </c>
    </row>
    <row r="1550" spans="1:4" x14ac:dyDescent="0.2">
      <c r="A1550">
        <v>1</v>
      </c>
      <c r="B1550" t="s">
        <v>546</v>
      </c>
      <c r="C1550">
        <v>92</v>
      </c>
      <c r="D1550">
        <v>1336</v>
      </c>
    </row>
    <row r="1551" spans="1:4" x14ac:dyDescent="0.2">
      <c r="A1551">
        <v>1</v>
      </c>
      <c r="B1551" t="s">
        <v>547</v>
      </c>
      <c r="C1551">
        <v>100</v>
      </c>
      <c r="D1551">
        <v>1141</v>
      </c>
    </row>
    <row r="1552" spans="1:4" x14ac:dyDescent="0.2">
      <c r="A1552">
        <v>1</v>
      </c>
      <c r="B1552" t="s">
        <v>548</v>
      </c>
      <c r="C1552">
        <v>83</v>
      </c>
      <c r="D1552">
        <v>1829</v>
      </c>
    </row>
    <row r="1553" spans="1:9" x14ac:dyDescent="0.2">
      <c r="A1553">
        <v>1</v>
      </c>
      <c r="B1553" t="s">
        <v>549</v>
      </c>
      <c r="C1553">
        <v>79</v>
      </c>
      <c r="D1553">
        <v>1390</v>
      </c>
    </row>
    <row r="1554" spans="1:9" x14ac:dyDescent="0.2">
      <c r="A1554">
        <v>1</v>
      </c>
      <c r="B1554" t="s">
        <v>550</v>
      </c>
      <c r="C1554">
        <v>92</v>
      </c>
      <c r="D1554">
        <v>1461</v>
      </c>
    </row>
    <row r="1555" spans="1:9" x14ac:dyDescent="0.2">
      <c r="A1555">
        <v>1</v>
      </c>
      <c r="B1555" t="s">
        <v>551</v>
      </c>
      <c r="C1555">
        <v>67</v>
      </c>
      <c r="D1555">
        <v>1618</v>
      </c>
    </row>
    <row r="1556" spans="1:9" x14ac:dyDescent="0.2">
      <c r="A1556">
        <v>1</v>
      </c>
      <c r="B1556" t="s">
        <v>552</v>
      </c>
      <c r="C1556">
        <v>100</v>
      </c>
      <c r="D1556">
        <v>1492</v>
      </c>
    </row>
    <row r="1557" spans="1:9" x14ac:dyDescent="0.2">
      <c r="A1557">
        <v>1</v>
      </c>
    </row>
    <row r="1558" spans="1:9" x14ac:dyDescent="0.2">
      <c r="A1558">
        <v>1</v>
      </c>
    </row>
    <row r="1559" spans="1:9" x14ac:dyDescent="0.2">
      <c r="A1559">
        <v>1</v>
      </c>
      <c r="B1559" t="s">
        <v>553</v>
      </c>
    </row>
    <row r="1560" spans="1:9" x14ac:dyDescent="0.2">
      <c r="A1560">
        <v>1</v>
      </c>
      <c r="E1560" t="s">
        <v>554</v>
      </c>
      <c r="F1560" t="s">
        <v>555</v>
      </c>
      <c r="G1560" t="s">
        <v>556</v>
      </c>
      <c r="H1560" t="s">
        <v>557</v>
      </c>
      <c r="I1560" t="s">
        <v>558</v>
      </c>
    </row>
    <row r="1561" spans="1:9" x14ac:dyDescent="0.2">
      <c r="A1561">
        <v>1</v>
      </c>
      <c r="B1561" t="s">
        <v>559</v>
      </c>
      <c r="C1561" t="s">
        <v>385</v>
      </c>
      <c r="D1561" t="s">
        <v>393</v>
      </c>
      <c r="E1561">
        <v>3.1556732966101699</v>
      </c>
      <c r="F1561">
        <v>1.1914359638480301</v>
      </c>
      <c r="G1561">
        <v>1.06087164192772</v>
      </c>
      <c r="H1561">
        <v>-0.63745382215959301</v>
      </c>
      <c r="I1561">
        <v>0.53828459453871702</v>
      </c>
    </row>
    <row r="1562" spans="1:9" x14ac:dyDescent="0.2">
      <c r="A1562">
        <v>1</v>
      </c>
      <c r="B1562" t="s">
        <v>560</v>
      </c>
      <c r="C1562" t="s">
        <v>385</v>
      </c>
      <c r="D1562" t="s">
        <v>394</v>
      </c>
      <c r="E1562">
        <v>3.5876994041933399</v>
      </c>
      <c r="F1562" s="20">
        <v>-4.6594225939714497E-2</v>
      </c>
      <c r="G1562">
        <v>0.124207419771084</v>
      </c>
      <c r="H1562" s="20">
        <v>-5.50960597334074E-2</v>
      </c>
      <c r="I1562" s="20">
        <v>7.5057113659874599E-3</v>
      </c>
    </row>
    <row r="1563" spans="1:9" x14ac:dyDescent="0.2">
      <c r="A1563">
        <v>1</v>
      </c>
      <c r="B1563" t="s">
        <v>561</v>
      </c>
      <c r="C1563" t="s">
        <v>386</v>
      </c>
      <c r="D1563" t="s">
        <v>393</v>
      </c>
      <c r="E1563">
        <v>0.68058282767586598</v>
      </c>
      <c r="F1563">
        <v>1.6137576341685</v>
      </c>
      <c r="G1563">
        <v>-1.0445800206253799</v>
      </c>
      <c r="H1563">
        <v>-0.39550984847584097</v>
      </c>
      <c r="I1563" s="20">
        <v>5.7889255022425701E-2</v>
      </c>
    </row>
    <row r="1564" spans="1:9" x14ac:dyDescent="0.2">
      <c r="A1564">
        <v>1</v>
      </c>
      <c r="B1564" t="s">
        <v>562</v>
      </c>
      <c r="C1564" t="s">
        <v>386</v>
      </c>
      <c r="D1564" t="s">
        <v>394</v>
      </c>
      <c r="E1564">
        <v>3.24468770038927</v>
      </c>
      <c r="F1564">
        <v>0.481879392053641</v>
      </c>
      <c r="G1564">
        <v>-0.31901099618090001</v>
      </c>
      <c r="H1564">
        <v>0.25916659885027898</v>
      </c>
      <c r="I1564">
        <v>0.14067833157434001</v>
      </c>
    </row>
    <row r="1565" spans="1:9" x14ac:dyDescent="0.2">
      <c r="A1565">
        <v>1</v>
      </c>
    </row>
    <row r="1566" spans="1:9" x14ac:dyDescent="0.2">
      <c r="A1566">
        <v>1</v>
      </c>
      <c r="B1566" t="s">
        <v>563</v>
      </c>
    </row>
    <row r="1567" spans="1:9" x14ac:dyDescent="0.2">
      <c r="A1567">
        <v>1</v>
      </c>
      <c r="E1567" t="s">
        <v>554</v>
      </c>
      <c r="F1567" t="s">
        <v>555</v>
      </c>
      <c r="G1567" t="s">
        <v>556</v>
      </c>
      <c r="H1567" t="s">
        <v>557</v>
      </c>
      <c r="I1567" t="s">
        <v>558</v>
      </c>
    </row>
    <row r="1568" spans="1:9" x14ac:dyDescent="0.2">
      <c r="A1568">
        <v>1</v>
      </c>
      <c r="B1568" t="s">
        <v>559</v>
      </c>
      <c r="C1568" t="s">
        <v>385</v>
      </c>
      <c r="D1568" t="s">
        <v>393</v>
      </c>
      <c r="E1568">
        <v>12.3147869212341</v>
      </c>
      <c r="F1568">
        <v>1.24542850253315</v>
      </c>
      <c r="G1568">
        <v>0.88549498455089504</v>
      </c>
      <c r="H1568">
        <v>-0.37030592251517802</v>
      </c>
      <c r="I1568">
        <v>0.58687252152295699</v>
      </c>
    </row>
    <row r="1569" spans="1:9" x14ac:dyDescent="0.2">
      <c r="A1569">
        <v>1</v>
      </c>
      <c r="B1569" t="s">
        <v>560</v>
      </c>
      <c r="C1569" t="s">
        <v>385</v>
      </c>
      <c r="D1569" t="s">
        <v>394</v>
      </c>
      <c r="E1569">
        <v>10.554157302582199</v>
      </c>
      <c r="F1569">
        <v>-0.45321695605220902</v>
      </c>
      <c r="G1569">
        <v>-0.86348286082936498</v>
      </c>
      <c r="H1569">
        <v>-1.03774161081626</v>
      </c>
      <c r="I1569">
        <v>-0.78481380923261301</v>
      </c>
    </row>
    <row r="1570" spans="1:9" x14ac:dyDescent="0.2">
      <c r="A1570">
        <v>1</v>
      </c>
      <c r="B1570" t="s">
        <v>561</v>
      </c>
      <c r="C1570" t="s">
        <v>386</v>
      </c>
      <c r="D1570" t="s">
        <v>393</v>
      </c>
      <c r="E1570">
        <v>-1.0592821340605401</v>
      </c>
      <c r="F1570">
        <v>0.99251507155511098</v>
      </c>
      <c r="G1570">
        <v>-0.61061582883353005</v>
      </c>
      <c r="H1570">
        <v>0.72836605690615697</v>
      </c>
      <c r="I1570">
        <v>-0.15918244162407499</v>
      </c>
    </row>
    <row r="1571" spans="1:9" x14ac:dyDescent="0.2">
      <c r="A1571">
        <v>1</v>
      </c>
      <c r="B1571" t="s">
        <v>562</v>
      </c>
      <c r="C1571" t="s">
        <v>386</v>
      </c>
      <c r="D1571" t="s">
        <v>394</v>
      </c>
      <c r="E1571">
        <v>3.6174548671586302</v>
      </c>
      <c r="F1571">
        <v>1.7326986561322699</v>
      </c>
      <c r="G1571">
        <v>-1.4884582360046399</v>
      </c>
      <c r="H1571">
        <v>-0.72178774499985299</v>
      </c>
      <c r="I1571">
        <v>0.370088433209246</v>
      </c>
    </row>
    <row r="1572" spans="1:9" x14ac:dyDescent="0.2">
      <c r="A1572">
        <v>1</v>
      </c>
    </row>
    <row r="1573" spans="1:9" x14ac:dyDescent="0.2">
      <c r="A1573">
        <v>1</v>
      </c>
      <c r="B1573" t="s">
        <v>564</v>
      </c>
    </row>
    <row r="1574" spans="1:9" x14ac:dyDescent="0.2">
      <c r="A1574">
        <v>1</v>
      </c>
      <c r="E1574" t="s">
        <v>554</v>
      </c>
      <c r="F1574" t="s">
        <v>555</v>
      </c>
      <c r="G1574" t="s">
        <v>556</v>
      </c>
      <c r="H1574" t="s">
        <v>557</v>
      </c>
      <c r="I1574" t="s">
        <v>558</v>
      </c>
    </row>
    <row r="1575" spans="1:9" x14ac:dyDescent="0.2">
      <c r="A1575">
        <v>1</v>
      </c>
      <c r="B1575" t="s">
        <v>559</v>
      </c>
      <c r="C1575" t="s">
        <v>385</v>
      </c>
      <c r="D1575" t="s">
        <v>393</v>
      </c>
      <c r="E1575">
        <v>1.58715023272162</v>
      </c>
      <c r="F1575">
        <v>1.0380560512600201</v>
      </c>
      <c r="G1575">
        <v>1.4271636009639701</v>
      </c>
      <c r="H1575">
        <v>-0.86898098425207504</v>
      </c>
      <c r="I1575">
        <v>0.53207955599063805</v>
      </c>
    </row>
    <row r="1576" spans="1:9" x14ac:dyDescent="0.2">
      <c r="A1576">
        <v>1</v>
      </c>
      <c r="B1576" t="s">
        <v>560</v>
      </c>
      <c r="C1576" t="s">
        <v>385</v>
      </c>
      <c r="D1576" t="s">
        <v>394</v>
      </c>
      <c r="E1576">
        <v>1.7886119883692699</v>
      </c>
      <c r="F1576">
        <v>0.63899953895575701</v>
      </c>
      <c r="G1576">
        <v>1.5576468805182799</v>
      </c>
      <c r="H1576">
        <v>0.94276558086545603</v>
      </c>
      <c r="I1576">
        <v>1.04647066677983</v>
      </c>
    </row>
    <row r="1577" spans="1:9" x14ac:dyDescent="0.2">
      <c r="A1577">
        <v>1</v>
      </c>
      <c r="B1577" t="s">
        <v>561</v>
      </c>
      <c r="C1577" t="s">
        <v>386</v>
      </c>
      <c r="D1577" t="s">
        <v>393</v>
      </c>
      <c r="E1577">
        <v>3.3885658292907999</v>
      </c>
      <c r="F1577">
        <v>-0.148657200771388</v>
      </c>
      <c r="G1577">
        <v>-0.37826750866349901</v>
      </c>
      <c r="H1577" s="20">
        <v>4.1275713022204299E-2</v>
      </c>
      <c r="I1577">
        <v>0.29547930417673901</v>
      </c>
    </row>
    <row r="1578" spans="1:9" x14ac:dyDescent="0.2">
      <c r="A1578">
        <v>1</v>
      </c>
      <c r="B1578" t="s">
        <v>562</v>
      </c>
      <c r="C1578" t="s">
        <v>386</v>
      </c>
      <c r="D1578" t="s">
        <v>394</v>
      </c>
      <c r="E1578">
        <v>2.59788234425897</v>
      </c>
      <c r="F1578">
        <v>1.3759928933684</v>
      </c>
      <c r="G1578">
        <v>-0.33831114428569398</v>
      </c>
      <c r="H1578">
        <v>-0.15124383655249099</v>
      </c>
      <c r="I1578">
        <v>-0.16188299880422699</v>
      </c>
    </row>
    <row r="1579" spans="1:9" x14ac:dyDescent="0.2">
      <c r="A1579">
        <v>1</v>
      </c>
    </row>
    <row r="1580" spans="1:9" x14ac:dyDescent="0.2">
      <c r="A1580">
        <v>1</v>
      </c>
      <c r="B1580" t="s">
        <v>502</v>
      </c>
    </row>
    <row r="1581" spans="1:9" x14ac:dyDescent="0.2">
      <c r="A1581">
        <v>1</v>
      </c>
      <c r="B1581" t="s">
        <v>502</v>
      </c>
    </row>
    <row r="1582" spans="1:9" x14ac:dyDescent="0.2">
      <c r="A1582">
        <v>1</v>
      </c>
      <c r="B1582" t="s">
        <v>502</v>
      </c>
    </row>
    <row r="1583" spans="1:9" x14ac:dyDescent="0.2">
      <c r="A1583">
        <v>1</v>
      </c>
      <c r="B1583" t="s">
        <v>502</v>
      </c>
    </row>
    <row r="1584" spans="1:9" x14ac:dyDescent="0.2">
      <c r="A1584">
        <v>1</v>
      </c>
      <c r="B1584" t="s">
        <v>502</v>
      </c>
    </row>
    <row r="1585" spans="1:3" x14ac:dyDescent="0.2">
      <c r="A1585">
        <v>1</v>
      </c>
    </row>
    <row r="1586" spans="1:3" x14ac:dyDescent="0.2">
      <c r="A1586">
        <v>1</v>
      </c>
      <c r="B1586" t="s">
        <v>503</v>
      </c>
    </row>
    <row r="1587" spans="1:3" x14ac:dyDescent="0.2">
      <c r="A1587">
        <v>1</v>
      </c>
      <c r="B1587" t="s">
        <v>504</v>
      </c>
    </row>
    <row r="1588" spans="1:3" x14ac:dyDescent="0.2">
      <c r="A1588">
        <v>1</v>
      </c>
      <c r="B1588" t="s">
        <v>505</v>
      </c>
    </row>
    <row r="1589" spans="1:3" x14ac:dyDescent="0.2">
      <c r="A1589">
        <v>1</v>
      </c>
      <c r="B1589" t="s">
        <v>506</v>
      </c>
    </row>
    <row r="1590" spans="1:3" x14ac:dyDescent="0.2">
      <c r="A1590">
        <v>1</v>
      </c>
    </row>
    <row r="1591" spans="1:3" x14ac:dyDescent="0.2">
      <c r="A1591">
        <v>1</v>
      </c>
    </row>
    <row r="1592" spans="1:3" x14ac:dyDescent="0.2">
      <c r="A1592">
        <v>1</v>
      </c>
      <c r="B1592" t="s">
        <v>502</v>
      </c>
    </row>
    <row r="1593" spans="1:3" x14ac:dyDescent="0.2">
      <c r="A1593">
        <v>1</v>
      </c>
      <c r="B1593" t="s">
        <v>502</v>
      </c>
    </row>
    <row r="1594" spans="1:3" x14ac:dyDescent="0.2">
      <c r="A1594">
        <v>1</v>
      </c>
      <c r="B1594" t="s">
        <v>502</v>
      </c>
    </row>
    <row r="1595" spans="1:3" x14ac:dyDescent="0.2">
      <c r="A1595">
        <v>1</v>
      </c>
    </row>
    <row r="1596" spans="1:3" x14ac:dyDescent="0.2">
      <c r="A1596">
        <v>1</v>
      </c>
      <c r="B1596" t="s">
        <v>507</v>
      </c>
    </row>
    <row r="1597" spans="1:3" x14ac:dyDescent="0.2">
      <c r="A1597">
        <v>1</v>
      </c>
    </row>
    <row r="1598" spans="1:3" x14ac:dyDescent="0.2">
      <c r="A1598">
        <v>1</v>
      </c>
      <c r="B1598" t="s">
        <v>508</v>
      </c>
      <c r="C1598" t="s">
        <v>371</v>
      </c>
    </row>
    <row r="1599" spans="1:3" x14ac:dyDescent="0.2">
      <c r="A1599">
        <v>1</v>
      </c>
    </row>
    <row r="1600" spans="1:3" x14ac:dyDescent="0.2">
      <c r="A1600">
        <v>1</v>
      </c>
      <c r="B1600" t="s">
        <v>509</v>
      </c>
    </row>
    <row r="1601" spans="1:3" x14ac:dyDescent="0.2">
      <c r="A1601">
        <v>1</v>
      </c>
      <c r="B1601" t="s">
        <v>510</v>
      </c>
    </row>
    <row r="1602" spans="1:3" x14ac:dyDescent="0.2">
      <c r="A1602">
        <v>1</v>
      </c>
      <c r="B1602" t="s">
        <v>511</v>
      </c>
    </row>
    <row r="1603" spans="1:3" x14ac:dyDescent="0.2">
      <c r="A1603">
        <v>1</v>
      </c>
      <c r="B1603" t="s">
        <v>512</v>
      </c>
    </row>
    <row r="1604" spans="1:3" x14ac:dyDescent="0.2">
      <c r="A1604">
        <v>1</v>
      </c>
      <c r="B1604" t="s">
        <v>513</v>
      </c>
      <c r="C1604">
        <v>6</v>
      </c>
    </row>
    <row r="1605" spans="1:3" x14ac:dyDescent="0.2">
      <c r="A1605">
        <v>1</v>
      </c>
      <c r="B1605" t="s">
        <v>514</v>
      </c>
      <c r="C1605">
        <v>80</v>
      </c>
    </row>
    <row r="1606" spans="1:3" x14ac:dyDescent="0.2">
      <c r="A1606">
        <v>1</v>
      </c>
      <c r="B1606" t="s">
        <v>515</v>
      </c>
      <c r="C1606">
        <v>2000</v>
      </c>
    </row>
    <row r="1607" spans="1:3" x14ac:dyDescent="0.2">
      <c r="A1607">
        <v>1</v>
      </c>
      <c r="B1607" t="s">
        <v>516</v>
      </c>
      <c r="C1607">
        <v>4</v>
      </c>
    </row>
    <row r="1608" spans="1:3" x14ac:dyDescent="0.2">
      <c r="A1608">
        <v>1</v>
      </c>
      <c r="B1608" t="s">
        <v>517</v>
      </c>
    </row>
    <row r="1609" spans="1:3" x14ac:dyDescent="0.2">
      <c r="A1609">
        <v>1</v>
      </c>
      <c r="B1609" t="s">
        <v>518</v>
      </c>
    </row>
    <row r="1610" spans="1:3" x14ac:dyDescent="0.2">
      <c r="A1610">
        <v>1</v>
      </c>
      <c r="B1610" t="s">
        <v>519</v>
      </c>
      <c r="C1610">
        <v>1</v>
      </c>
    </row>
    <row r="1611" spans="1:3" x14ac:dyDescent="0.2">
      <c r="A1611">
        <v>1</v>
      </c>
      <c r="B1611" t="s">
        <v>520</v>
      </c>
      <c r="C1611" t="s">
        <v>521</v>
      </c>
    </row>
    <row r="1612" spans="1:3" x14ac:dyDescent="0.2">
      <c r="A1612">
        <v>1</v>
      </c>
      <c r="B1612" t="s">
        <v>522</v>
      </c>
      <c r="C1612" t="s">
        <v>523</v>
      </c>
    </row>
    <row r="1613" spans="1:3" x14ac:dyDescent="0.2">
      <c r="A1613">
        <v>1</v>
      </c>
      <c r="B1613" t="s">
        <v>524</v>
      </c>
      <c r="C1613" t="s">
        <v>525</v>
      </c>
    </row>
    <row r="1614" spans="1:3" x14ac:dyDescent="0.2">
      <c r="A1614">
        <v>1</v>
      </c>
      <c r="B1614" t="s">
        <v>526</v>
      </c>
      <c r="C1614">
        <v>2000</v>
      </c>
    </row>
    <row r="1615" spans="1:3" x14ac:dyDescent="0.2">
      <c r="A1615">
        <v>1</v>
      </c>
    </row>
    <row r="1616" spans="1:3" x14ac:dyDescent="0.2">
      <c r="A1616">
        <v>1</v>
      </c>
      <c r="B1616" t="s">
        <v>527</v>
      </c>
    </row>
    <row r="1617" spans="1:5" x14ac:dyDescent="0.2">
      <c r="A1617">
        <v>1</v>
      </c>
      <c r="B1617" t="s">
        <v>528</v>
      </c>
      <c r="C1617" t="s">
        <v>529</v>
      </c>
      <c r="D1617" t="s">
        <v>530</v>
      </c>
      <c r="E1617" t="s">
        <v>531</v>
      </c>
    </row>
    <row r="1618" spans="1:5" x14ac:dyDescent="0.2">
      <c r="A1618">
        <v>1</v>
      </c>
      <c r="B1618" t="s">
        <v>385</v>
      </c>
      <c r="C1618" t="s">
        <v>386</v>
      </c>
      <c r="D1618" t="s">
        <v>393</v>
      </c>
      <c r="E1618" t="s">
        <v>394</v>
      </c>
    </row>
    <row r="1619" spans="1:5" x14ac:dyDescent="0.2">
      <c r="A1619">
        <v>1</v>
      </c>
      <c r="B1619" t="s">
        <v>385</v>
      </c>
      <c r="C1619" t="s">
        <v>386</v>
      </c>
      <c r="D1619" t="s">
        <v>532</v>
      </c>
      <c r="E1619" t="s">
        <v>533</v>
      </c>
    </row>
    <row r="1620" spans="1:5" x14ac:dyDescent="0.2">
      <c r="A1620">
        <v>1</v>
      </c>
      <c r="B1620" t="s">
        <v>385</v>
      </c>
      <c r="C1620" t="s">
        <v>386</v>
      </c>
      <c r="D1620" t="s">
        <v>534</v>
      </c>
      <c r="E1620" t="s">
        <v>394</v>
      </c>
    </row>
    <row r="1621" spans="1:5" x14ac:dyDescent="0.2">
      <c r="A1621">
        <v>1</v>
      </c>
      <c r="B1621" t="s">
        <v>385</v>
      </c>
      <c r="C1621" t="s">
        <v>386</v>
      </c>
      <c r="D1621" t="s">
        <v>535</v>
      </c>
      <c r="E1621" t="s">
        <v>533</v>
      </c>
    </row>
    <row r="1622" spans="1:5" x14ac:dyDescent="0.2">
      <c r="A1622">
        <v>1</v>
      </c>
      <c r="B1622" t="s">
        <v>385</v>
      </c>
      <c r="C1622" t="s">
        <v>386</v>
      </c>
      <c r="D1622" t="s">
        <v>534</v>
      </c>
      <c r="E1622" t="s">
        <v>536</v>
      </c>
    </row>
    <row r="1623" spans="1:5" x14ac:dyDescent="0.2">
      <c r="A1623">
        <v>1</v>
      </c>
      <c r="B1623" t="s">
        <v>385</v>
      </c>
      <c r="C1623" t="s">
        <v>386</v>
      </c>
      <c r="D1623" t="s">
        <v>535</v>
      </c>
      <c r="E1623" t="s">
        <v>537</v>
      </c>
    </row>
    <row r="1624" spans="1:5" x14ac:dyDescent="0.2">
      <c r="A1624">
        <v>1</v>
      </c>
    </row>
    <row r="1625" spans="1:5" x14ac:dyDescent="0.2">
      <c r="A1625">
        <v>1</v>
      </c>
    </row>
    <row r="1626" spans="1:5" x14ac:dyDescent="0.2">
      <c r="A1626">
        <v>1</v>
      </c>
    </row>
    <row r="1627" spans="1:5" x14ac:dyDescent="0.2">
      <c r="A1627">
        <v>1</v>
      </c>
    </row>
    <row r="1628" spans="1:5" x14ac:dyDescent="0.2">
      <c r="A1628">
        <v>1</v>
      </c>
    </row>
    <row r="1629" spans="1:5" x14ac:dyDescent="0.2">
      <c r="A1629">
        <v>1</v>
      </c>
    </row>
    <row r="1630" spans="1:5" x14ac:dyDescent="0.2">
      <c r="A1630">
        <v>1</v>
      </c>
    </row>
    <row r="1631" spans="1:5" x14ac:dyDescent="0.2">
      <c r="A1631">
        <v>1</v>
      </c>
      <c r="B1631" t="s">
        <v>538</v>
      </c>
    </row>
    <row r="1632" spans="1:5" x14ac:dyDescent="0.2">
      <c r="A1632">
        <v>1</v>
      </c>
      <c r="B1632" t="s">
        <v>539</v>
      </c>
      <c r="C1632" t="s">
        <v>443</v>
      </c>
    </row>
    <row r="1633" spans="1:4" x14ac:dyDescent="0.2">
      <c r="A1633">
        <v>1</v>
      </c>
      <c r="B1633" t="s">
        <v>540</v>
      </c>
      <c r="C1633" t="s">
        <v>445</v>
      </c>
    </row>
    <row r="1634" spans="1:4" x14ac:dyDescent="0.2">
      <c r="A1634">
        <v>1</v>
      </c>
    </row>
    <row r="1635" spans="1:4" x14ac:dyDescent="0.2">
      <c r="A1635">
        <v>1</v>
      </c>
    </row>
    <row r="1636" spans="1:4" x14ac:dyDescent="0.2">
      <c r="A1636">
        <v>1</v>
      </c>
      <c r="B1636" t="s">
        <v>502</v>
      </c>
    </row>
    <row r="1637" spans="1:4" x14ac:dyDescent="0.2">
      <c r="A1637">
        <v>1</v>
      </c>
      <c r="B1637" t="s">
        <v>502</v>
      </c>
    </row>
    <row r="1638" spans="1:4" x14ac:dyDescent="0.2">
      <c r="A1638">
        <v>1</v>
      </c>
    </row>
    <row r="1639" spans="1:4" x14ac:dyDescent="0.2">
      <c r="A1639">
        <v>1</v>
      </c>
    </row>
    <row r="1640" spans="1:4" x14ac:dyDescent="0.2">
      <c r="A1640">
        <v>1</v>
      </c>
      <c r="B1640" t="s">
        <v>541</v>
      </c>
    </row>
    <row r="1641" spans="1:4" x14ac:dyDescent="0.2">
      <c r="A1641">
        <v>1</v>
      </c>
    </row>
    <row r="1642" spans="1:4" x14ac:dyDescent="0.2">
      <c r="A1642">
        <v>1</v>
      </c>
      <c r="B1642" t="s">
        <v>508</v>
      </c>
      <c r="C1642" t="s">
        <v>371</v>
      </c>
    </row>
    <row r="1643" spans="1:4" x14ac:dyDescent="0.2">
      <c r="A1643">
        <v>1</v>
      </c>
    </row>
    <row r="1644" spans="1:4" x14ac:dyDescent="0.2">
      <c r="A1644">
        <v>1</v>
      </c>
      <c r="B1644" t="s">
        <v>542</v>
      </c>
    </row>
    <row r="1645" spans="1:4" x14ac:dyDescent="0.2">
      <c r="A1645">
        <v>1</v>
      </c>
      <c r="C1645" t="s">
        <v>543</v>
      </c>
      <c r="D1645" t="s">
        <v>544</v>
      </c>
    </row>
    <row r="1646" spans="1:4" x14ac:dyDescent="0.2">
      <c r="A1646">
        <v>1</v>
      </c>
      <c r="B1646" t="s">
        <v>545</v>
      </c>
      <c r="C1646">
        <v>100</v>
      </c>
      <c r="D1646">
        <v>1125</v>
      </c>
    </row>
    <row r="1647" spans="1:4" x14ac:dyDescent="0.2">
      <c r="A1647">
        <v>1</v>
      </c>
      <c r="B1647" t="s">
        <v>546</v>
      </c>
      <c r="C1647">
        <v>83</v>
      </c>
      <c r="D1647">
        <v>1171</v>
      </c>
    </row>
    <row r="1648" spans="1:4" x14ac:dyDescent="0.2">
      <c r="A1648">
        <v>1</v>
      </c>
      <c r="B1648" t="s">
        <v>547</v>
      </c>
      <c r="C1648">
        <v>79</v>
      </c>
      <c r="D1648">
        <v>1148</v>
      </c>
    </row>
    <row r="1649" spans="1:9" x14ac:dyDescent="0.2">
      <c r="A1649">
        <v>1</v>
      </c>
      <c r="B1649" t="s">
        <v>548</v>
      </c>
      <c r="C1649">
        <v>83</v>
      </c>
      <c r="D1649">
        <v>1281</v>
      </c>
    </row>
    <row r="1650" spans="1:9" x14ac:dyDescent="0.2">
      <c r="A1650">
        <v>1</v>
      </c>
      <c r="B1650" t="s">
        <v>549</v>
      </c>
      <c r="C1650">
        <v>92</v>
      </c>
      <c r="D1650">
        <v>875</v>
      </c>
    </row>
    <row r="1651" spans="1:9" x14ac:dyDescent="0.2">
      <c r="A1651">
        <v>1</v>
      </c>
      <c r="B1651" t="s">
        <v>550</v>
      </c>
      <c r="C1651">
        <v>75</v>
      </c>
      <c r="D1651">
        <v>1516</v>
      </c>
    </row>
    <row r="1652" spans="1:9" x14ac:dyDescent="0.2">
      <c r="A1652">
        <v>1</v>
      </c>
      <c r="B1652" t="s">
        <v>551</v>
      </c>
      <c r="C1652">
        <v>88</v>
      </c>
      <c r="D1652">
        <v>1156</v>
      </c>
    </row>
    <row r="1653" spans="1:9" x14ac:dyDescent="0.2">
      <c r="A1653">
        <v>1</v>
      </c>
      <c r="B1653" t="s">
        <v>552</v>
      </c>
      <c r="C1653">
        <v>92</v>
      </c>
      <c r="D1653">
        <v>1312</v>
      </c>
    </row>
    <row r="1654" spans="1:9" x14ac:dyDescent="0.2">
      <c r="A1654">
        <v>1</v>
      </c>
    </row>
    <row r="1655" spans="1:9" x14ac:dyDescent="0.2">
      <c r="A1655">
        <v>1</v>
      </c>
    </row>
    <row r="1656" spans="1:9" x14ac:dyDescent="0.2">
      <c r="A1656">
        <v>1</v>
      </c>
      <c r="B1656" t="s">
        <v>553</v>
      </c>
    </row>
    <row r="1657" spans="1:9" x14ac:dyDescent="0.2">
      <c r="A1657">
        <v>1</v>
      </c>
      <c r="E1657" t="s">
        <v>554</v>
      </c>
      <c r="F1657" t="s">
        <v>555</v>
      </c>
      <c r="G1657" t="s">
        <v>556</v>
      </c>
      <c r="H1657" t="s">
        <v>557</v>
      </c>
      <c r="I1657" t="s">
        <v>558</v>
      </c>
    </row>
    <row r="1658" spans="1:9" x14ac:dyDescent="0.2">
      <c r="A1658">
        <v>1</v>
      </c>
      <c r="B1658" t="s">
        <v>559</v>
      </c>
      <c r="C1658" t="s">
        <v>385</v>
      </c>
      <c r="D1658" t="s">
        <v>393</v>
      </c>
      <c r="E1658">
        <v>5.49008767005708</v>
      </c>
      <c r="F1658">
        <v>0.96251999416137801</v>
      </c>
      <c r="G1658">
        <v>1.3478165891959899</v>
      </c>
      <c r="H1658" s="20">
        <v>8.3746138193022904E-3</v>
      </c>
      <c r="I1658">
        <v>0.77290373239222498</v>
      </c>
    </row>
    <row r="1659" spans="1:9" x14ac:dyDescent="0.2">
      <c r="A1659">
        <v>1</v>
      </c>
      <c r="B1659" t="s">
        <v>560</v>
      </c>
      <c r="C1659" t="s">
        <v>385</v>
      </c>
      <c r="D1659" t="s">
        <v>394</v>
      </c>
      <c r="E1659">
        <v>3.2018551084923099</v>
      </c>
      <c r="F1659">
        <v>1.01468682680275</v>
      </c>
      <c r="G1659">
        <v>1.4584857019191999</v>
      </c>
      <c r="H1659">
        <v>1.3243158572581999</v>
      </c>
      <c r="I1659">
        <v>1.2658294619933801</v>
      </c>
    </row>
    <row r="1660" spans="1:9" x14ac:dyDescent="0.2">
      <c r="A1660">
        <v>1</v>
      </c>
      <c r="B1660" t="s">
        <v>561</v>
      </c>
      <c r="C1660" t="s">
        <v>386</v>
      </c>
      <c r="D1660" t="s">
        <v>393</v>
      </c>
      <c r="E1660">
        <v>-2.2037143520927098</v>
      </c>
      <c r="F1660">
        <v>0.121009171647397</v>
      </c>
      <c r="G1660">
        <v>0.41887718767973903</v>
      </c>
      <c r="H1660">
        <v>0.42171807346187301</v>
      </c>
      <c r="I1660">
        <v>0.32053481092967001</v>
      </c>
    </row>
    <row r="1661" spans="1:9" x14ac:dyDescent="0.2">
      <c r="A1661">
        <v>1</v>
      </c>
      <c r="B1661" t="s">
        <v>562</v>
      </c>
      <c r="C1661" t="s">
        <v>386</v>
      </c>
      <c r="D1661" t="s">
        <v>394</v>
      </c>
      <c r="E1661">
        <v>-2.7614356628065302</v>
      </c>
      <c r="F1661">
        <v>-0.44419210320345298</v>
      </c>
      <c r="G1661">
        <v>0.29495151144367698</v>
      </c>
      <c r="H1661">
        <v>-0.745475441630707</v>
      </c>
      <c r="I1661">
        <v>-0.298238677796828</v>
      </c>
    </row>
    <row r="1662" spans="1:9" x14ac:dyDescent="0.2">
      <c r="A1662">
        <v>1</v>
      </c>
    </row>
    <row r="1663" spans="1:9" x14ac:dyDescent="0.2">
      <c r="A1663">
        <v>1</v>
      </c>
      <c r="B1663" t="s">
        <v>563</v>
      </c>
    </row>
    <row r="1664" spans="1:9" x14ac:dyDescent="0.2">
      <c r="A1664">
        <v>1</v>
      </c>
      <c r="E1664" t="s">
        <v>554</v>
      </c>
      <c r="F1664" t="s">
        <v>555</v>
      </c>
      <c r="G1664" t="s">
        <v>556</v>
      </c>
      <c r="H1664" t="s">
        <v>557</v>
      </c>
      <c r="I1664" t="s">
        <v>558</v>
      </c>
    </row>
    <row r="1665" spans="1:9" x14ac:dyDescent="0.2">
      <c r="A1665">
        <v>1</v>
      </c>
      <c r="B1665" t="s">
        <v>559</v>
      </c>
      <c r="C1665" t="s">
        <v>385</v>
      </c>
      <c r="D1665" t="s">
        <v>393</v>
      </c>
      <c r="E1665">
        <v>10.7127447661245</v>
      </c>
      <c r="F1665">
        <v>1.21923880760286</v>
      </c>
      <c r="G1665">
        <v>1.27893222001878</v>
      </c>
      <c r="H1665">
        <v>0.91918785844677597</v>
      </c>
      <c r="I1665">
        <v>1.13911962868947</v>
      </c>
    </row>
    <row r="1666" spans="1:9" x14ac:dyDescent="0.2">
      <c r="A1666">
        <v>1</v>
      </c>
      <c r="B1666" t="s">
        <v>560</v>
      </c>
      <c r="C1666" t="s">
        <v>385</v>
      </c>
      <c r="D1666" t="s">
        <v>394</v>
      </c>
      <c r="E1666">
        <v>8.3526269137459206</v>
      </c>
      <c r="F1666">
        <v>1.11068792153902</v>
      </c>
      <c r="G1666">
        <v>1.5939673423093701</v>
      </c>
      <c r="H1666">
        <v>1.2032421334355901</v>
      </c>
      <c r="I1666">
        <v>1.30263246576132</v>
      </c>
    </row>
    <row r="1667" spans="1:9" x14ac:dyDescent="0.2">
      <c r="A1667">
        <v>1</v>
      </c>
      <c r="B1667" t="s">
        <v>561</v>
      </c>
      <c r="C1667" t="s">
        <v>386</v>
      </c>
      <c r="D1667" t="s">
        <v>393</v>
      </c>
      <c r="E1667">
        <v>-0.49173380576561798</v>
      </c>
      <c r="F1667">
        <v>-0.58062586784238102</v>
      </c>
      <c r="G1667">
        <v>1.30889903358046</v>
      </c>
      <c r="H1667">
        <v>-1.4935211680790701</v>
      </c>
      <c r="I1667">
        <v>-4.3831008481427E-2</v>
      </c>
    </row>
    <row r="1668" spans="1:9" x14ac:dyDescent="0.2">
      <c r="A1668">
        <v>1</v>
      </c>
      <c r="B1668" t="s">
        <v>562</v>
      </c>
      <c r="C1668" t="s">
        <v>386</v>
      </c>
      <c r="D1668" t="s">
        <v>394</v>
      </c>
      <c r="E1668">
        <v>-1.97307512734001</v>
      </c>
      <c r="F1668">
        <v>-1.26296626985405</v>
      </c>
      <c r="G1668">
        <v>0.24997522219777099</v>
      </c>
      <c r="H1668">
        <v>0.88149802221199702</v>
      </c>
      <c r="I1668">
        <v>-0.25508266744699398</v>
      </c>
    </row>
    <row r="1669" spans="1:9" x14ac:dyDescent="0.2">
      <c r="A1669">
        <v>1</v>
      </c>
    </row>
    <row r="1670" spans="1:9" x14ac:dyDescent="0.2">
      <c r="A1670">
        <v>1</v>
      </c>
      <c r="B1670" t="s">
        <v>564</v>
      </c>
    </row>
    <row r="1671" spans="1:9" x14ac:dyDescent="0.2">
      <c r="A1671">
        <v>1</v>
      </c>
      <c r="E1671" t="s">
        <v>554</v>
      </c>
      <c r="F1671" t="s">
        <v>555</v>
      </c>
      <c r="G1671" t="s">
        <v>556</v>
      </c>
      <c r="H1671" t="s">
        <v>557</v>
      </c>
      <c r="I1671" t="s">
        <v>558</v>
      </c>
    </row>
    <row r="1672" spans="1:9" x14ac:dyDescent="0.2">
      <c r="A1672">
        <v>1</v>
      </c>
      <c r="B1672" t="s">
        <v>559</v>
      </c>
      <c r="C1672" t="s">
        <v>385</v>
      </c>
      <c r="D1672" t="s">
        <v>393</v>
      </c>
      <c r="E1672">
        <v>4.0426388764808703</v>
      </c>
      <c r="F1672">
        <v>1.2960350220211401</v>
      </c>
      <c r="G1672">
        <v>1.2932474540454499</v>
      </c>
      <c r="H1672">
        <v>-0.206957347730409</v>
      </c>
      <c r="I1672">
        <v>0.79410837611206098</v>
      </c>
    </row>
    <row r="1673" spans="1:9" x14ac:dyDescent="0.2">
      <c r="A1673">
        <v>1</v>
      </c>
      <c r="B1673" t="s">
        <v>560</v>
      </c>
      <c r="C1673" t="s">
        <v>385</v>
      </c>
      <c r="D1673" t="s">
        <v>394</v>
      </c>
      <c r="E1673">
        <v>1.9062274050224799</v>
      </c>
      <c r="F1673">
        <v>0.82799105774486403</v>
      </c>
      <c r="G1673">
        <v>1.24927059255369</v>
      </c>
      <c r="H1673">
        <v>1.66479859991123</v>
      </c>
      <c r="I1673">
        <v>1.2473534167365901</v>
      </c>
    </row>
    <row r="1674" spans="1:9" x14ac:dyDescent="0.2">
      <c r="A1674">
        <v>1</v>
      </c>
      <c r="B1674" t="s">
        <v>561</v>
      </c>
      <c r="C1674" t="s">
        <v>386</v>
      </c>
      <c r="D1674" t="s">
        <v>393</v>
      </c>
      <c r="E1674">
        <v>-5.3299366033687701</v>
      </c>
      <c r="F1674">
        <v>-0.241307732477888</v>
      </c>
      <c r="G1674">
        <v>-0.92251352343066495</v>
      </c>
      <c r="H1674">
        <v>-0.66799442211005899</v>
      </c>
      <c r="I1674" s="20">
        <v>7.01445074828458E-2</v>
      </c>
    </row>
    <row r="1675" spans="1:9" x14ac:dyDescent="0.2">
      <c r="A1675">
        <v>1</v>
      </c>
      <c r="B1675" t="s">
        <v>562</v>
      </c>
      <c r="C1675" t="s">
        <v>386</v>
      </c>
      <c r="D1675" t="s">
        <v>394</v>
      </c>
      <c r="E1675">
        <v>-3.5068285901488201</v>
      </c>
      <c r="F1675">
        <v>0.69964963070347197</v>
      </c>
      <c r="G1675">
        <v>0.69143718594446302</v>
      </c>
      <c r="H1675">
        <v>-1.1806532941993999</v>
      </c>
      <c r="I1675">
        <v>-0.61060522600620404</v>
      </c>
    </row>
    <row r="1676" spans="1:9" x14ac:dyDescent="0.2">
      <c r="A1676">
        <v>1</v>
      </c>
    </row>
    <row r="1677" spans="1:9" x14ac:dyDescent="0.2">
      <c r="A1677">
        <v>1</v>
      </c>
      <c r="B1677" t="s">
        <v>502</v>
      </c>
    </row>
    <row r="1678" spans="1:9" x14ac:dyDescent="0.2">
      <c r="A1678">
        <v>1</v>
      </c>
      <c r="B1678" t="s">
        <v>502</v>
      </c>
    </row>
  </sheetData>
  <pageMargins left="0.51180555555555496" right="0.51180555555555496" top="0.78749999999999998" bottom="0.78749999999999998" header="0.51180555555555496" footer="0.51180555555555496"/>
  <pageSetup paperSize="9" firstPageNumber="0"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1:AQ129"/>
  <sheetViews>
    <sheetView zoomScale="95" zoomScaleNormal="95" workbookViewId="0">
      <selection activeCell="E45" sqref="E45:AB64"/>
    </sheetView>
  </sheetViews>
  <sheetFormatPr baseColWidth="10" defaultColWidth="8.83203125" defaultRowHeight="15" x14ac:dyDescent="0.2"/>
  <cols>
    <col min="1" max="3" width="8.6640625" customWidth="1"/>
    <col min="4" max="5" width="9" customWidth="1"/>
    <col min="6" max="6" width="8.33203125" customWidth="1"/>
    <col min="7" max="7" width="9.33203125" customWidth="1"/>
    <col min="8" max="8" width="9" customWidth="1"/>
    <col min="9" max="9" width="8.83203125" customWidth="1"/>
    <col min="10" max="10" width="9" customWidth="1"/>
    <col min="11" max="1025" width="8.6640625" customWidth="1"/>
  </cols>
  <sheetData>
    <row r="1" spans="1:43" x14ac:dyDescent="0.2">
      <c r="A1" s="26" t="s">
        <v>565</v>
      </c>
    </row>
    <row r="3" spans="1:43" x14ac:dyDescent="0.2">
      <c r="E3" t="s">
        <v>566</v>
      </c>
      <c r="F3" t="s">
        <v>567</v>
      </c>
      <c r="G3" t="s">
        <v>568</v>
      </c>
      <c r="H3" t="s">
        <v>569</v>
      </c>
      <c r="I3" t="s">
        <v>570</v>
      </c>
      <c r="J3" t="s">
        <v>571</v>
      </c>
      <c r="K3" t="s">
        <v>572</v>
      </c>
      <c r="L3" t="s">
        <v>573</v>
      </c>
      <c r="M3" t="s">
        <v>574</v>
      </c>
      <c r="N3" t="s">
        <v>575</v>
      </c>
      <c r="O3" t="s">
        <v>576</v>
      </c>
      <c r="P3" t="s">
        <v>577</v>
      </c>
      <c r="Q3" t="s">
        <v>578</v>
      </c>
      <c r="R3" t="s">
        <v>579</v>
      </c>
      <c r="S3" t="s">
        <v>580</v>
      </c>
      <c r="T3" t="s">
        <v>581</v>
      </c>
      <c r="U3" t="s">
        <v>582</v>
      </c>
      <c r="V3" t="s">
        <v>583</v>
      </c>
      <c r="W3" t="s">
        <v>584</v>
      </c>
      <c r="X3" t="s">
        <v>585</v>
      </c>
      <c r="Y3" t="s">
        <v>586</v>
      </c>
      <c r="Z3" t="s">
        <v>587</v>
      </c>
      <c r="AA3" t="s">
        <v>588</v>
      </c>
      <c r="AB3" t="s">
        <v>589</v>
      </c>
    </row>
    <row r="4" spans="1:43" x14ac:dyDescent="0.2">
      <c r="AH4" s="141"/>
      <c r="AI4" s="142"/>
      <c r="AJ4" s="142"/>
      <c r="AK4" s="142"/>
      <c r="AL4" s="142"/>
      <c r="AM4" s="142"/>
    </row>
    <row r="5" spans="1:43" x14ac:dyDescent="0.2">
      <c r="AH5" s="141"/>
      <c r="AI5" s="143" t="s">
        <v>590</v>
      </c>
      <c r="AJ5" s="143" t="s">
        <v>591</v>
      </c>
      <c r="AK5" s="143" t="s">
        <v>592</v>
      </c>
      <c r="AL5" s="143" t="s">
        <v>593</v>
      </c>
      <c r="AN5" s="143" t="s">
        <v>566</v>
      </c>
      <c r="AO5" s="143" t="s">
        <v>567</v>
      </c>
      <c r="AP5" s="143" t="s">
        <v>568</v>
      </c>
      <c r="AQ5" s="143" t="s">
        <v>569</v>
      </c>
    </row>
    <row r="6" spans="1:43" x14ac:dyDescent="0.2">
      <c r="AH6" s="141"/>
      <c r="AI6" s="143"/>
      <c r="AJ6" s="143"/>
      <c r="AK6" s="143"/>
      <c r="AL6" s="143"/>
      <c r="AN6" s="143"/>
      <c r="AO6" s="143"/>
      <c r="AP6" s="143"/>
      <c r="AQ6" s="143"/>
    </row>
    <row r="7" spans="1:43" x14ac:dyDescent="0.2">
      <c r="AH7" s="141"/>
      <c r="AI7" s="143"/>
      <c r="AJ7" s="143"/>
      <c r="AK7" s="143"/>
      <c r="AL7" s="143"/>
      <c r="AN7" s="143"/>
      <c r="AO7" s="143"/>
      <c r="AP7" s="143"/>
      <c r="AQ7" s="143"/>
    </row>
    <row r="8" spans="1:43" ht="16" x14ac:dyDescent="0.2">
      <c r="B8" t="s">
        <v>594</v>
      </c>
      <c r="C8" t="s">
        <v>595</v>
      </c>
      <c r="E8" s="144" t="s">
        <v>596</v>
      </c>
      <c r="F8" s="144" t="s">
        <v>597</v>
      </c>
      <c r="G8" s="144" t="s">
        <v>598</v>
      </c>
      <c r="H8" s="144" t="s">
        <v>599</v>
      </c>
      <c r="I8" s="144" t="s">
        <v>600</v>
      </c>
      <c r="J8" s="144" t="s">
        <v>601</v>
      </c>
      <c r="K8" s="144" t="s">
        <v>602</v>
      </c>
      <c r="L8" s="144" t="s">
        <v>603</v>
      </c>
      <c r="M8" s="145" t="s">
        <v>604</v>
      </c>
      <c r="N8" s="145" t="s">
        <v>605</v>
      </c>
      <c r="O8" s="145" t="s">
        <v>606</v>
      </c>
      <c r="P8" s="145" t="s">
        <v>607</v>
      </c>
      <c r="Q8" s="145" t="s">
        <v>608</v>
      </c>
      <c r="R8" s="145" t="s">
        <v>609</v>
      </c>
      <c r="S8" s="145" t="s">
        <v>610</v>
      </c>
      <c r="T8" s="145" t="s">
        <v>611</v>
      </c>
      <c r="U8" s="146" t="s">
        <v>612</v>
      </c>
      <c r="V8" s="146" t="s">
        <v>613</v>
      </c>
      <c r="W8" s="146" t="s">
        <v>614</v>
      </c>
      <c r="X8" s="146" t="s">
        <v>615</v>
      </c>
      <c r="Y8" s="146" t="s">
        <v>616</v>
      </c>
      <c r="Z8" s="146" t="s">
        <v>617</v>
      </c>
      <c r="AA8" s="146" t="s">
        <v>618</v>
      </c>
      <c r="AB8" s="146" t="s">
        <v>619</v>
      </c>
      <c r="AH8" s="141"/>
      <c r="AI8" s="143"/>
      <c r="AJ8" s="143"/>
      <c r="AK8" s="143"/>
      <c r="AL8" s="143"/>
      <c r="AN8" s="143"/>
      <c r="AO8" s="143"/>
      <c r="AP8" s="143"/>
      <c r="AQ8" s="143"/>
    </row>
    <row r="9" spans="1:43" ht="16" x14ac:dyDescent="0.2">
      <c r="A9" s="147" t="s">
        <v>275</v>
      </c>
      <c r="B9" s="17">
        <v>31</v>
      </c>
      <c r="C9" s="17">
        <v>1</v>
      </c>
      <c r="E9" s="148">
        <v>1799</v>
      </c>
      <c r="F9" s="147">
        <v>2565</v>
      </c>
      <c r="G9" s="147">
        <v>2797</v>
      </c>
      <c r="H9" s="147">
        <v>2332</v>
      </c>
      <c r="I9" s="147">
        <v>4264</v>
      </c>
      <c r="J9" s="147">
        <v>1631</v>
      </c>
      <c r="K9" s="147">
        <v>1599</v>
      </c>
      <c r="L9" s="147">
        <v>1965</v>
      </c>
      <c r="M9" s="147">
        <v>1499</v>
      </c>
      <c r="N9" s="147">
        <v>3399</v>
      </c>
      <c r="O9" s="147">
        <v>1166</v>
      </c>
      <c r="P9" s="147">
        <v>1197</v>
      </c>
      <c r="Q9" s="147">
        <v>1499</v>
      </c>
      <c r="R9" s="147">
        <v>2565</v>
      </c>
      <c r="S9" s="147">
        <v>1100</v>
      </c>
      <c r="T9" s="147">
        <v>1265</v>
      </c>
      <c r="U9" s="147">
        <v>1198</v>
      </c>
      <c r="V9" s="147">
        <v>1265</v>
      </c>
      <c r="W9" s="147">
        <v>4230</v>
      </c>
      <c r="X9" s="147">
        <v>1165</v>
      </c>
      <c r="Y9" s="147">
        <v>1399</v>
      </c>
      <c r="Z9" s="147">
        <v>2532</v>
      </c>
      <c r="AA9" s="147">
        <v>1965</v>
      </c>
      <c r="AB9" s="147">
        <v>2532</v>
      </c>
      <c r="AD9" s="149">
        <f t="shared" ref="AD9:AD28" si="0">AVERAGE(E9:AC9)</f>
        <v>2038.6666666666667</v>
      </c>
      <c r="AH9" s="141"/>
      <c r="AI9" s="143"/>
      <c r="AJ9" s="143"/>
      <c r="AK9" s="143"/>
      <c r="AL9" s="143"/>
      <c r="AN9" s="143"/>
      <c r="AO9" s="143"/>
      <c r="AP9" s="143"/>
      <c r="AQ9" s="143"/>
    </row>
    <row r="10" spans="1:43" ht="16" x14ac:dyDescent="0.2">
      <c r="A10" s="147" t="s">
        <v>285</v>
      </c>
      <c r="B10" s="17">
        <v>36</v>
      </c>
      <c r="C10" s="17">
        <v>1</v>
      </c>
      <c r="E10" s="148">
        <v>2564</v>
      </c>
      <c r="F10" s="147">
        <v>1432</v>
      </c>
      <c r="G10" s="147">
        <v>2098</v>
      </c>
      <c r="H10" s="147">
        <v>1566</v>
      </c>
      <c r="I10" s="147">
        <v>3030</v>
      </c>
      <c r="J10" s="147">
        <v>2365</v>
      </c>
      <c r="K10" s="147">
        <v>1266</v>
      </c>
      <c r="L10" s="147">
        <v>999</v>
      </c>
      <c r="M10" s="147">
        <v>1166</v>
      </c>
      <c r="N10" s="147">
        <v>1034</v>
      </c>
      <c r="O10" s="147">
        <v>1233</v>
      </c>
      <c r="P10" s="147">
        <v>899</v>
      </c>
      <c r="Q10" s="147">
        <v>1033</v>
      </c>
      <c r="R10" s="147">
        <v>1466</v>
      </c>
      <c r="S10" s="147">
        <v>999</v>
      </c>
      <c r="T10" s="147">
        <v>1432</v>
      </c>
      <c r="U10" s="147">
        <v>1399</v>
      </c>
      <c r="V10" s="147">
        <v>1766</v>
      </c>
      <c r="W10" s="147">
        <v>2399</v>
      </c>
      <c r="X10" s="147">
        <v>1466</v>
      </c>
      <c r="Y10" s="147">
        <v>1532</v>
      </c>
      <c r="Z10" s="147">
        <v>1298</v>
      </c>
      <c r="AA10" s="147">
        <v>2132</v>
      </c>
      <c r="AB10" s="147">
        <v>1400</v>
      </c>
      <c r="AD10" s="149">
        <f t="shared" si="0"/>
        <v>1582.25</v>
      </c>
      <c r="AI10" s="150"/>
      <c r="AJ10" s="150"/>
      <c r="AK10" s="150"/>
      <c r="AL10" s="150"/>
      <c r="AN10" s="151"/>
      <c r="AO10" s="151"/>
      <c r="AP10" s="151"/>
      <c r="AQ10" s="151"/>
    </row>
    <row r="11" spans="1:43" ht="16" x14ac:dyDescent="0.2">
      <c r="A11" s="147" t="s">
        <v>293</v>
      </c>
      <c r="B11" s="17">
        <v>35</v>
      </c>
      <c r="C11" s="17">
        <v>1</v>
      </c>
      <c r="E11" s="148">
        <v>3231</v>
      </c>
      <c r="F11" s="147">
        <v>1134</v>
      </c>
      <c r="G11" s="147">
        <v>2464</v>
      </c>
      <c r="H11" s="147">
        <v>1266</v>
      </c>
      <c r="I11" s="147">
        <v>2197</v>
      </c>
      <c r="J11" s="147">
        <v>2564</v>
      </c>
      <c r="K11" s="147">
        <v>998</v>
      </c>
      <c r="L11" s="147">
        <v>1200</v>
      </c>
      <c r="M11" s="147">
        <v>966</v>
      </c>
      <c r="N11" s="147">
        <v>2733</v>
      </c>
      <c r="O11" s="147">
        <v>766</v>
      </c>
      <c r="P11" s="147">
        <v>999</v>
      </c>
      <c r="Q11" s="147">
        <v>1267</v>
      </c>
      <c r="R11" s="147">
        <v>1465</v>
      </c>
      <c r="S11" s="147">
        <v>999</v>
      </c>
      <c r="T11" s="147">
        <v>2831</v>
      </c>
      <c r="U11" s="147">
        <v>2597</v>
      </c>
      <c r="V11" s="147">
        <v>2266</v>
      </c>
      <c r="W11" s="147">
        <v>2331</v>
      </c>
      <c r="X11" s="147">
        <v>2664</v>
      </c>
      <c r="Y11" s="147">
        <v>2431</v>
      </c>
      <c r="Z11" s="147">
        <v>2331</v>
      </c>
      <c r="AA11" s="147">
        <v>3066</v>
      </c>
      <c r="AB11" s="147">
        <v>2631</v>
      </c>
      <c r="AD11" s="149">
        <f t="shared" si="0"/>
        <v>1974.875</v>
      </c>
      <c r="AH11" s="141"/>
      <c r="AI11" s="143"/>
      <c r="AJ11" s="143"/>
      <c r="AK11" s="143"/>
      <c r="AL11" s="143"/>
      <c r="AN11" s="143"/>
      <c r="AO11" s="143"/>
      <c r="AP11" s="143"/>
      <c r="AQ11" s="143"/>
    </row>
    <row r="12" spans="1:43" ht="16" x14ac:dyDescent="0.2">
      <c r="A12" s="147" t="s">
        <v>302</v>
      </c>
      <c r="B12" s="17">
        <v>27</v>
      </c>
      <c r="C12" s="17">
        <v>2</v>
      </c>
      <c r="E12" s="148">
        <v>1566</v>
      </c>
      <c r="F12" s="147">
        <v>1300</v>
      </c>
      <c r="G12" s="147">
        <v>1366</v>
      </c>
      <c r="H12" s="147">
        <v>1032</v>
      </c>
      <c r="I12" s="147">
        <v>1100</v>
      </c>
      <c r="J12" s="147">
        <v>1166</v>
      </c>
      <c r="K12" s="147">
        <v>1499</v>
      </c>
      <c r="L12" s="147">
        <v>1098</v>
      </c>
      <c r="M12" s="147">
        <v>1100</v>
      </c>
      <c r="N12" s="147">
        <v>933</v>
      </c>
      <c r="O12" s="147">
        <v>934</v>
      </c>
      <c r="P12" s="147">
        <v>1298</v>
      </c>
      <c r="Q12" s="147">
        <v>1232</v>
      </c>
      <c r="R12" s="147">
        <v>1166</v>
      </c>
      <c r="S12" s="147">
        <v>1267</v>
      </c>
      <c r="T12" s="147">
        <v>966</v>
      </c>
      <c r="U12" s="147">
        <v>4130</v>
      </c>
      <c r="V12" s="147">
        <v>1599</v>
      </c>
      <c r="W12" s="147">
        <v>3529</v>
      </c>
      <c r="X12" s="147">
        <v>1632</v>
      </c>
      <c r="Y12" s="147">
        <v>1933</v>
      </c>
      <c r="Z12" s="147">
        <v>2399</v>
      </c>
      <c r="AA12" s="147">
        <v>2131</v>
      </c>
      <c r="AB12" s="147">
        <v>1599</v>
      </c>
      <c r="AD12" s="149">
        <f t="shared" si="0"/>
        <v>1582.2916666666667</v>
      </c>
      <c r="AH12" s="141"/>
      <c r="AI12" s="143" t="s">
        <v>620</v>
      </c>
      <c r="AJ12" s="143" t="s">
        <v>621</v>
      </c>
      <c r="AK12" s="143" t="s">
        <v>622</v>
      </c>
      <c r="AL12" s="143" t="s">
        <v>623</v>
      </c>
      <c r="AN12" s="143" t="s">
        <v>570</v>
      </c>
      <c r="AO12" s="143" t="s">
        <v>571</v>
      </c>
      <c r="AP12" s="143" t="s">
        <v>572</v>
      </c>
      <c r="AQ12" s="143" t="s">
        <v>573</v>
      </c>
    </row>
    <row r="13" spans="1:43" ht="16" x14ac:dyDescent="0.2">
      <c r="A13" s="147" t="s">
        <v>309</v>
      </c>
      <c r="B13" s="17">
        <v>46</v>
      </c>
      <c r="C13" s="17">
        <v>2</v>
      </c>
      <c r="E13" s="148">
        <v>2630</v>
      </c>
      <c r="F13" s="147">
        <v>3264</v>
      </c>
      <c r="G13" s="147">
        <v>3797</v>
      </c>
      <c r="H13" s="147">
        <v>3962</v>
      </c>
      <c r="I13" s="147">
        <v>1832</v>
      </c>
      <c r="J13" s="147">
        <v>3031</v>
      </c>
      <c r="K13" s="147">
        <v>5029</v>
      </c>
      <c r="L13" s="147">
        <v>2298</v>
      </c>
      <c r="M13" s="147">
        <v>1100</v>
      </c>
      <c r="N13" s="147">
        <v>5029</v>
      </c>
      <c r="O13" s="147">
        <v>897</v>
      </c>
      <c r="P13" s="147">
        <v>3264</v>
      </c>
      <c r="Q13" s="147">
        <v>1666</v>
      </c>
      <c r="R13" s="147">
        <v>865</v>
      </c>
      <c r="S13" s="147">
        <v>4630</v>
      </c>
      <c r="T13" s="147">
        <v>1332</v>
      </c>
      <c r="U13" s="147">
        <v>1466</v>
      </c>
      <c r="V13" s="147">
        <v>1731</v>
      </c>
      <c r="W13" s="147">
        <v>4995</v>
      </c>
      <c r="X13" s="147">
        <v>1333</v>
      </c>
      <c r="Y13" s="147">
        <v>3365</v>
      </c>
      <c r="Z13" s="147">
        <v>1866</v>
      </c>
      <c r="AA13" s="147">
        <v>1799</v>
      </c>
      <c r="AB13" s="147">
        <v>1434</v>
      </c>
      <c r="AC13" s="152"/>
      <c r="AD13" s="153">
        <f t="shared" si="0"/>
        <v>2608.9583333333335</v>
      </c>
      <c r="AH13" s="141"/>
      <c r="AI13" s="143"/>
      <c r="AJ13" s="143"/>
      <c r="AK13" s="143"/>
      <c r="AL13" s="143"/>
      <c r="AN13" s="143"/>
      <c r="AO13" s="143"/>
      <c r="AP13" s="143"/>
      <c r="AQ13" s="143"/>
    </row>
    <row r="14" spans="1:43" ht="16" x14ac:dyDescent="0.2">
      <c r="A14" s="147" t="s">
        <v>315</v>
      </c>
      <c r="B14" s="17">
        <v>25</v>
      </c>
      <c r="C14" s="17">
        <v>1</v>
      </c>
      <c r="E14" s="148">
        <v>1632</v>
      </c>
      <c r="F14" s="147">
        <v>1232</v>
      </c>
      <c r="G14" s="147">
        <v>1400</v>
      </c>
      <c r="H14" s="147">
        <v>1332</v>
      </c>
      <c r="I14" s="147">
        <v>1400</v>
      </c>
      <c r="J14" s="147">
        <v>1065</v>
      </c>
      <c r="K14" s="147">
        <v>901</v>
      </c>
      <c r="L14" s="147">
        <v>1398</v>
      </c>
      <c r="M14" s="147">
        <v>967</v>
      </c>
      <c r="N14" s="147">
        <v>799</v>
      </c>
      <c r="O14" s="147">
        <v>701</v>
      </c>
      <c r="P14" s="147">
        <v>1499</v>
      </c>
      <c r="Q14" s="147">
        <v>2099</v>
      </c>
      <c r="R14" s="147">
        <v>967</v>
      </c>
      <c r="S14" s="147">
        <v>2199</v>
      </c>
      <c r="T14" s="147">
        <v>2464</v>
      </c>
      <c r="U14" s="147">
        <v>4496</v>
      </c>
      <c r="V14" s="147">
        <v>2365</v>
      </c>
      <c r="W14" s="147">
        <v>2964</v>
      </c>
      <c r="X14" s="147">
        <v>1898</v>
      </c>
      <c r="Y14" s="147">
        <v>2831</v>
      </c>
      <c r="Z14" s="147">
        <v>1565</v>
      </c>
      <c r="AA14" s="147">
        <v>1666</v>
      </c>
      <c r="AB14" s="147">
        <v>1899</v>
      </c>
      <c r="AC14" s="147"/>
      <c r="AD14" s="149">
        <f t="shared" si="0"/>
        <v>1739.125</v>
      </c>
      <c r="AH14" s="141"/>
      <c r="AI14" s="143"/>
      <c r="AJ14" s="143"/>
      <c r="AK14" s="143"/>
      <c r="AL14" s="143"/>
      <c r="AN14" s="143"/>
      <c r="AO14" s="143"/>
      <c r="AP14" s="143"/>
      <c r="AQ14" s="143"/>
    </row>
    <row r="15" spans="1:43" ht="16" x14ac:dyDescent="0.2">
      <c r="A15" s="147" t="s">
        <v>320</v>
      </c>
      <c r="B15" s="17">
        <v>47</v>
      </c>
      <c r="C15" s="17">
        <v>1</v>
      </c>
      <c r="E15" s="148">
        <v>1832</v>
      </c>
      <c r="F15" s="147">
        <v>1799</v>
      </c>
      <c r="G15" s="147">
        <v>1699</v>
      </c>
      <c r="H15" s="147">
        <v>1799</v>
      </c>
      <c r="I15" s="147">
        <v>2066</v>
      </c>
      <c r="J15" s="147">
        <v>1764</v>
      </c>
      <c r="K15" s="147">
        <v>2398</v>
      </c>
      <c r="L15" s="147">
        <v>1799</v>
      </c>
      <c r="M15" s="147">
        <v>1134</v>
      </c>
      <c r="N15" s="147">
        <v>2732</v>
      </c>
      <c r="O15" s="147">
        <v>934</v>
      </c>
      <c r="P15" s="147">
        <v>2100</v>
      </c>
      <c r="Q15" s="147">
        <v>2632</v>
      </c>
      <c r="R15" s="147">
        <v>2165</v>
      </c>
      <c r="S15" s="147">
        <v>1666</v>
      </c>
      <c r="T15" s="147">
        <v>2998</v>
      </c>
      <c r="U15" s="147">
        <v>3165</v>
      </c>
      <c r="V15" s="147">
        <v>2532</v>
      </c>
      <c r="W15" s="147">
        <v>1665</v>
      </c>
      <c r="X15" s="147">
        <v>2399</v>
      </c>
      <c r="Y15" s="147">
        <v>2798</v>
      </c>
      <c r="Z15" s="147">
        <v>1965</v>
      </c>
      <c r="AA15" s="147">
        <v>1598</v>
      </c>
      <c r="AB15" s="147">
        <v>2098</v>
      </c>
      <c r="AC15" s="147"/>
      <c r="AD15" s="149">
        <f t="shared" si="0"/>
        <v>2072.375</v>
      </c>
      <c r="AI15" s="143"/>
      <c r="AJ15" s="143"/>
      <c r="AK15" s="143"/>
      <c r="AL15" s="143"/>
      <c r="AN15" s="143"/>
      <c r="AO15" s="143"/>
      <c r="AP15" s="143"/>
      <c r="AQ15" s="143"/>
    </row>
    <row r="16" spans="1:43" ht="16" x14ac:dyDescent="0.2">
      <c r="A16" s="147" t="s">
        <v>321</v>
      </c>
      <c r="B16" s="17">
        <v>22</v>
      </c>
      <c r="C16" s="17">
        <v>2</v>
      </c>
      <c r="E16" s="148">
        <v>2531</v>
      </c>
      <c r="F16" s="147">
        <v>1432</v>
      </c>
      <c r="G16" s="147">
        <v>1167</v>
      </c>
      <c r="H16" s="147">
        <v>1799</v>
      </c>
      <c r="I16" s="147">
        <v>1732</v>
      </c>
      <c r="J16" s="147">
        <v>1232</v>
      </c>
      <c r="K16" s="147">
        <v>1133</v>
      </c>
      <c r="L16" s="147">
        <v>1532</v>
      </c>
      <c r="M16" s="147">
        <v>1165</v>
      </c>
      <c r="N16" s="147">
        <v>666</v>
      </c>
      <c r="O16" s="147">
        <v>667</v>
      </c>
      <c r="P16" s="147">
        <v>1100</v>
      </c>
      <c r="Q16" s="147">
        <v>999</v>
      </c>
      <c r="R16" s="147">
        <v>767</v>
      </c>
      <c r="S16" s="147">
        <v>2533</v>
      </c>
      <c r="T16" s="147">
        <v>934</v>
      </c>
      <c r="U16" s="147">
        <v>1731</v>
      </c>
      <c r="V16" s="147">
        <v>2531</v>
      </c>
      <c r="W16" s="147">
        <v>3065</v>
      </c>
      <c r="X16" s="147">
        <v>1665</v>
      </c>
      <c r="Y16" s="147">
        <v>2065</v>
      </c>
      <c r="Z16" s="147">
        <v>2166</v>
      </c>
      <c r="AA16" s="147">
        <v>2500</v>
      </c>
      <c r="AB16" s="147">
        <v>2333</v>
      </c>
      <c r="AC16" s="147"/>
      <c r="AD16" s="149">
        <f t="shared" si="0"/>
        <v>1643.5416666666667</v>
      </c>
      <c r="AI16" s="143"/>
      <c r="AJ16" s="143"/>
      <c r="AK16" s="143"/>
      <c r="AL16" s="143"/>
      <c r="AN16" s="143"/>
      <c r="AO16" s="143"/>
      <c r="AP16" s="143"/>
      <c r="AQ16" s="143"/>
    </row>
    <row r="17" spans="1:43" ht="16" x14ac:dyDescent="0.2">
      <c r="A17" s="147" t="s">
        <v>325</v>
      </c>
      <c r="B17" s="17">
        <v>38</v>
      </c>
      <c r="C17" s="17">
        <v>2</v>
      </c>
      <c r="E17" s="148">
        <v>2631</v>
      </c>
      <c r="F17" s="147">
        <v>1099</v>
      </c>
      <c r="G17" s="147">
        <v>1998</v>
      </c>
      <c r="H17" s="147">
        <v>2398</v>
      </c>
      <c r="I17" s="147">
        <v>999</v>
      </c>
      <c r="J17" s="147">
        <v>1231</v>
      </c>
      <c r="K17" s="147">
        <v>1066</v>
      </c>
      <c r="L17" s="147">
        <v>1399</v>
      </c>
      <c r="M17" s="147">
        <v>1099</v>
      </c>
      <c r="N17" s="147">
        <v>1133</v>
      </c>
      <c r="O17" s="147">
        <v>899</v>
      </c>
      <c r="P17" s="147">
        <v>1099</v>
      </c>
      <c r="Q17" s="147">
        <v>1399</v>
      </c>
      <c r="R17" s="147">
        <v>965</v>
      </c>
      <c r="S17" s="147">
        <v>933</v>
      </c>
      <c r="T17" s="147">
        <v>1398</v>
      </c>
      <c r="U17" s="147">
        <v>1366</v>
      </c>
      <c r="V17" s="147">
        <v>2100</v>
      </c>
      <c r="W17" s="147">
        <v>2931</v>
      </c>
      <c r="X17" s="147">
        <v>1865</v>
      </c>
      <c r="Y17" s="147">
        <v>2299</v>
      </c>
      <c r="Z17" s="147">
        <v>1467</v>
      </c>
      <c r="AA17" s="147">
        <v>1866</v>
      </c>
      <c r="AB17" s="147">
        <v>1265</v>
      </c>
      <c r="AC17" s="147"/>
      <c r="AD17" s="149">
        <f t="shared" si="0"/>
        <v>1537.7083333333333</v>
      </c>
      <c r="AI17" s="154"/>
      <c r="AJ17" s="150"/>
      <c r="AK17" s="150"/>
      <c r="AL17" s="150"/>
      <c r="AN17" s="155"/>
      <c r="AO17" s="155"/>
      <c r="AP17" s="155"/>
      <c r="AQ17" s="155"/>
    </row>
    <row r="18" spans="1:43" ht="16" x14ac:dyDescent="0.2">
      <c r="A18" s="147" t="s">
        <v>328</v>
      </c>
      <c r="B18" s="17">
        <v>26</v>
      </c>
      <c r="C18" s="17">
        <v>1</v>
      </c>
      <c r="E18" s="148">
        <v>1564</v>
      </c>
      <c r="F18" s="147">
        <v>1865</v>
      </c>
      <c r="G18" s="147">
        <v>1999</v>
      </c>
      <c r="H18" s="147">
        <v>1932</v>
      </c>
      <c r="I18" s="147">
        <v>1131</v>
      </c>
      <c r="J18" s="147">
        <v>1433</v>
      </c>
      <c r="K18" s="147">
        <v>3064</v>
      </c>
      <c r="L18" s="147">
        <v>2232</v>
      </c>
      <c r="M18" s="147">
        <v>1399</v>
      </c>
      <c r="N18" s="147">
        <v>1299</v>
      </c>
      <c r="O18" s="147">
        <v>932</v>
      </c>
      <c r="P18" s="147">
        <v>1432</v>
      </c>
      <c r="Q18" s="147">
        <v>2164</v>
      </c>
      <c r="R18" s="147">
        <v>1099</v>
      </c>
      <c r="S18" s="147">
        <v>966</v>
      </c>
      <c r="T18" s="147">
        <v>1632</v>
      </c>
      <c r="U18" s="147">
        <v>1999</v>
      </c>
      <c r="V18" s="147">
        <v>2065</v>
      </c>
      <c r="W18" s="147">
        <v>1432</v>
      </c>
      <c r="X18" s="147">
        <v>1566</v>
      </c>
      <c r="Y18" s="147">
        <v>2297</v>
      </c>
      <c r="Z18" s="147">
        <v>1966</v>
      </c>
      <c r="AA18" s="147">
        <v>2365</v>
      </c>
      <c r="AB18" s="147">
        <v>4396</v>
      </c>
      <c r="AC18" s="147"/>
      <c r="AD18" s="149">
        <f t="shared" si="0"/>
        <v>1842.875</v>
      </c>
      <c r="AI18" s="143"/>
      <c r="AJ18" s="143"/>
      <c r="AK18" s="143"/>
      <c r="AL18" s="143"/>
      <c r="AN18" s="143"/>
      <c r="AO18" s="143"/>
      <c r="AP18" s="143"/>
      <c r="AQ18" s="143"/>
    </row>
    <row r="19" spans="1:43" ht="16" x14ac:dyDescent="0.2">
      <c r="A19" s="147" t="s">
        <v>334</v>
      </c>
      <c r="B19" s="17">
        <v>32</v>
      </c>
      <c r="C19" s="17">
        <v>1</v>
      </c>
      <c r="E19" s="148">
        <v>1533</v>
      </c>
      <c r="F19" s="147">
        <v>1699</v>
      </c>
      <c r="G19" s="147">
        <v>2498</v>
      </c>
      <c r="H19" s="147">
        <v>1533</v>
      </c>
      <c r="I19" s="147">
        <v>1200</v>
      </c>
      <c r="J19" s="147">
        <v>1067</v>
      </c>
      <c r="K19" s="147">
        <v>4995</v>
      </c>
      <c r="L19" s="147">
        <v>999</v>
      </c>
      <c r="M19" s="147">
        <v>1265</v>
      </c>
      <c r="N19" s="147">
        <v>832</v>
      </c>
      <c r="O19" s="147">
        <v>898</v>
      </c>
      <c r="P19" s="147">
        <v>1400</v>
      </c>
      <c r="Q19" s="147">
        <v>1398</v>
      </c>
      <c r="R19" s="147">
        <v>799</v>
      </c>
      <c r="S19" s="147">
        <v>1065</v>
      </c>
      <c r="T19" s="147">
        <v>1033</v>
      </c>
      <c r="U19" s="147">
        <v>1232</v>
      </c>
      <c r="V19" s="147">
        <v>1898</v>
      </c>
      <c r="W19" s="147">
        <v>1765</v>
      </c>
      <c r="X19" s="147">
        <v>1233</v>
      </c>
      <c r="Y19" s="147">
        <v>2231</v>
      </c>
      <c r="Z19" s="147">
        <v>1298</v>
      </c>
      <c r="AA19" s="147">
        <v>2432</v>
      </c>
      <c r="AB19" s="147">
        <v>2299</v>
      </c>
      <c r="AC19" s="147"/>
      <c r="AD19" s="149">
        <f t="shared" si="0"/>
        <v>1608.4166666666667</v>
      </c>
      <c r="AI19" s="156" t="s">
        <v>624</v>
      </c>
      <c r="AJ19" s="156" t="s">
        <v>625</v>
      </c>
      <c r="AK19" s="156" t="s">
        <v>626</v>
      </c>
      <c r="AL19" s="156" t="s">
        <v>627</v>
      </c>
      <c r="AN19" s="156" t="s">
        <v>574</v>
      </c>
      <c r="AO19" s="156" t="s">
        <v>575</v>
      </c>
      <c r="AP19" s="156" t="s">
        <v>576</v>
      </c>
      <c r="AQ19" s="156" t="s">
        <v>577</v>
      </c>
    </row>
    <row r="20" spans="1:43" ht="16" x14ac:dyDescent="0.2">
      <c r="A20" s="147" t="s">
        <v>339</v>
      </c>
      <c r="B20" s="17">
        <v>35</v>
      </c>
      <c r="C20" s="17">
        <v>2</v>
      </c>
      <c r="E20" s="148">
        <v>2130</v>
      </c>
      <c r="F20" s="147">
        <v>1699</v>
      </c>
      <c r="G20" s="147">
        <v>1799</v>
      </c>
      <c r="H20" s="147">
        <v>3231</v>
      </c>
      <c r="I20" s="147">
        <v>1400</v>
      </c>
      <c r="J20" s="147">
        <v>1632</v>
      </c>
      <c r="K20" s="147">
        <v>1665</v>
      </c>
      <c r="L20" s="147">
        <v>1298</v>
      </c>
      <c r="M20" s="147">
        <v>1131</v>
      </c>
      <c r="N20" s="147">
        <v>1199</v>
      </c>
      <c r="O20" s="147">
        <v>1065</v>
      </c>
      <c r="P20" s="147">
        <v>1798</v>
      </c>
      <c r="Q20" s="147">
        <v>1465</v>
      </c>
      <c r="R20" s="147">
        <v>1432</v>
      </c>
      <c r="S20" s="147">
        <v>1499</v>
      </c>
      <c r="T20" s="147">
        <v>1133</v>
      </c>
      <c r="U20" s="147">
        <v>3162</v>
      </c>
      <c r="V20" s="147">
        <v>1764</v>
      </c>
      <c r="W20" s="147">
        <v>2266</v>
      </c>
      <c r="X20" s="147">
        <v>2298</v>
      </c>
      <c r="Y20" s="147">
        <v>1698</v>
      </c>
      <c r="Z20" s="147">
        <v>2265</v>
      </c>
      <c r="AA20" s="147">
        <v>3630</v>
      </c>
      <c r="AB20" s="147">
        <v>1732</v>
      </c>
      <c r="AC20" s="147"/>
      <c r="AD20" s="149">
        <f t="shared" si="0"/>
        <v>1849.625</v>
      </c>
      <c r="AI20" s="156"/>
      <c r="AJ20" s="156"/>
      <c r="AK20" s="156"/>
      <c r="AL20" s="156"/>
      <c r="AN20" s="156"/>
      <c r="AO20" s="156"/>
      <c r="AP20" s="156"/>
      <c r="AQ20" s="156"/>
    </row>
    <row r="21" spans="1:43" ht="16" x14ac:dyDescent="0.2">
      <c r="A21" s="147" t="s">
        <v>344</v>
      </c>
      <c r="B21" s="17">
        <v>41</v>
      </c>
      <c r="C21" s="17">
        <v>2</v>
      </c>
      <c r="E21" s="148">
        <v>3364</v>
      </c>
      <c r="F21" s="147">
        <v>2365</v>
      </c>
      <c r="G21" s="147">
        <v>2964</v>
      </c>
      <c r="H21" s="147">
        <v>2133</v>
      </c>
      <c r="I21" s="147">
        <v>2430</v>
      </c>
      <c r="J21" s="147">
        <v>2798</v>
      </c>
      <c r="K21" s="147">
        <v>3863</v>
      </c>
      <c r="L21" s="147">
        <v>2398</v>
      </c>
      <c r="M21" s="147">
        <v>1699</v>
      </c>
      <c r="N21" s="147">
        <v>1997</v>
      </c>
      <c r="O21" s="147">
        <v>1166</v>
      </c>
      <c r="P21" s="147">
        <v>2332</v>
      </c>
      <c r="Q21" s="147">
        <v>1799</v>
      </c>
      <c r="R21" s="147">
        <v>1332</v>
      </c>
      <c r="S21" s="147">
        <v>1332</v>
      </c>
      <c r="T21" s="147">
        <v>1932</v>
      </c>
      <c r="U21" s="147">
        <v>2997</v>
      </c>
      <c r="V21" s="147">
        <v>2565</v>
      </c>
      <c r="W21" s="147">
        <v>3297</v>
      </c>
      <c r="X21" s="147">
        <v>2964</v>
      </c>
      <c r="Y21" s="147">
        <v>2598</v>
      </c>
      <c r="Z21" s="147">
        <v>4030</v>
      </c>
      <c r="AA21" s="147">
        <v>2864</v>
      </c>
      <c r="AB21" s="147">
        <v>3264</v>
      </c>
      <c r="AC21" s="147" t="s">
        <v>628</v>
      </c>
      <c r="AD21" s="149">
        <f t="shared" si="0"/>
        <v>2520.125</v>
      </c>
      <c r="AI21" s="156"/>
      <c r="AJ21" s="156"/>
      <c r="AK21" s="156"/>
      <c r="AL21" s="156"/>
      <c r="AN21" s="156"/>
      <c r="AO21" s="156"/>
      <c r="AP21" s="156"/>
      <c r="AQ21" s="156"/>
    </row>
    <row r="22" spans="1:43" ht="16" x14ac:dyDescent="0.2">
      <c r="A22" s="147" t="s">
        <v>351</v>
      </c>
      <c r="B22" s="17">
        <v>28</v>
      </c>
      <c r="C22" s="17">
        <v>1</v>
      </c>
      <c r="E22" s="148">
        <v>3162</v>
      </c>
      <c r="F22" s="147">
        <v>1565</v>
      </c>
      <c r="G22" s="147">
        <v>1532</v>
      </c>
      <c r="H22" s="147">
        <v>1932</v>
      </c>
      <c r="I22" s="147">
        <v>997</v>
      </c>
      <c r="J22" s="147">
        <v>1166</v>
      </c>
      <c r="K22" s="147">
        <v>1465</v>
      </c>
      <c r="L22" s="147">
        <v>1166</v>
      </c>
      <c r="M22" s="147">
        <v>1432</v>
      </c>
      <c r="N22" s="147">
        <v>999</v>
      </c>
      <c r="O22" s="147">
        <v>933</v>
      </c>
      <c r="P22" s="147">
        <v>4231</v>
      </c>
      <c r="Q22" s="147">
        <v>1266</v>
      </c>
      <c r="R22" s="147">
        <v>799</v>
      </c>
      <c r="S22" s="147">
        <v>766</v>
      </c>
      <c r="T22" s="147">
        <v>999</v>
      </c>
      <c r="U22" s="147">
        <v>2065</v>
      </c>
      <c r="V22" s="147">
        <v>1632</v>
      </c>
      <c r="W22" s="147">
        <v>2498</v>
      </c>
      <c r="X22" s="147">
        <v>2731</v>
      </c>
      <c r="Y22" s="147">
        <v>1731</v>
      </c>
      <c r="Z22" s="147">
        <v>1965</v>
      </c>
      <c r="AA22" s="147">
        <v>1698</v>
      </c>
      <c r="AB22" s="147">
        <v>1465</v>
      </c>
      <c r="AC22" s="147" t="s">
        <v>628</v>
      </c>
      <c r="AD22" s="149">
        <f t="shared" si="0"/>
        <v>1674.7916666666667</v>
      </c>
      <c r="AI22" s="156"/>
      <c r="AJ22" s="156"/>
      <c r="AK22" s="156"/>
      <c r="AL22" s="156"/>
      <c r="AN22" s="156"/>
      <c r="AO22" s="156"/>
      <c r="AP22" s="156"/>
      <c r="AQ22" s="156"/>
    </row>
    <row r="23" spans="1:43" ht="16" x14ac:dyDescent="0.2">
      <c r="A23" s="147" t="s">
        <v>355</v>
      </c>
      <c r="B23" s="17">
        <v>43</v>
      </c>
      <c r="C23" s="17">
        <v>1</v>
      </c>
      <c r="E23" s="148">
        <v>2931</v>
      </c>
      <c r="F23" s="147">
        <v>1865</v>
      </c>
      <c r="G23" s="147">
        <v>2032</v>
      </c>
      <c r="H23" s="147">
        <v>1532</v>
      </c>
      <c r="I23" s="147">
        <v>1598</v>
      </c>
      <c r="J23" s="147">
        <v>1532</v>
      </c>
      <c r="K23" s="147">
        <v>2632</v>
      </c>
      <c r="L23" s="147">
        <v>1531</v>
      </c>
      <c r="M23" s="147">
        <v>1166</v>
      </c>
      <c r="N23" s="147">
        <v>1167</v>
      </c>
      <c r="O23" s="147">
        <v>1465</v>
      </c>
      <c r="P23" s="147">
        <v>1132</v>
      </c>
      <c r="Q23" s="147">
        <v>1065</v>
      </c>
      <c r="R23" s="147">
        <v>999</v>
      </c>
      <c r="S23" s="147">
        <v>1400</v>
      </c>
      <c r="T23" s="147">
        <v>1033</v>
      </c>
      <c r="U23" s="147">
        <v>1166</v>
      </c>
      <c r="V23" s="147">
        <v>1398</v>
      </c>
      <c r="W23" s="147">
        <v>2064</v>
      </c>
      <c r="X23" s="147">
        <v>1666</v>
      </c>
      <c r="Y23" s="147">
        <v>2431</v>
      </c>
      <c r="Z23" s="147">
        <v>1366</v>
      </c>
      <c r="AA23" s="147">
        <v>2899</v>
      </c>
      <c r="AB23" s="147">
        <v>2332</v>
      </c>
      <c r="AC23" s="147" t="s">
        <v>628</v>
      </c>
      <c r="AD23" s="149">
        <f t="shared" si="0"/>
        <v>1683.4166666666667</v>
      </c>
      <c r="AI23" s="156"/>
      <c r="AJ23" s="156"/>
      <c r="AK23" s="156"/>
      <c r="AL23" s="156"/>
      <c r="AN23" s="156"/>
      <c r="AO23" s="156"/>
      <c r="AP23" s="156"/>
      <c r="AQ23" s="156"/>
    </row>
    <row r="24" spans="1:43" ht="16" x14ac:dyDescent="0.2">
      <c r="A24" s="147" t="s">
        <v>360</v>
      </c>
      <c r="B24" s="17">
        <v>49</v>
      </c>
      <c r="C24" s="17">
        <v>1</v>
      </c>
      <c r="E24" s="148">
        <v>1099</v>
      </c>
      <c r="F24" s="147">
        <v>1533</v>
      </c>
      <c r="G24" s="147">
        <v>1798</v>
      </c>
      <c r="H24" s="147">
        <v>2098</v>
      </c>
      <c r="I24" s="147">
        <v>1133</v>
      </c>
      <c r="J24" s="147">
        <v>1731</v>
      </c>
      <c r="K24" s="147">
        <v>1199</v>
      </c>
      <c r="L24" s="147">
        <v>2133</v>
      </c>
      <c r="M24" s="147">
        <v>1000</v>
      </c>
      <c r="N24" s="147">
        <v>2163</v>
      </c>
      <c r="O24" s="147">
        <v>3231</v>
      </c>
      <c r="P24" s="147">
        <v>1365</v>
      </c>
      <c r="Q24" s="147">
        <v>1699</v>
      </c>
      <c r="R24" s="147">
        <v>1032</v>
      </c>
      <c r="S24" s="147">
        <v>1133</v>
      </c>
      <c r="T24" s="147">
        <v>3130</v>
      </c>
      <c r="U24" s="147">
        <v>4229</v>
      </c>
      <c r="V24" s="147">
        <v>2365</v>
      </c>
      <c r="W24" s="147">
        <v>1666</v>
      </c>
      <c r="X24" s="147">
        <v>1165</v>
      </c>
      <c r="Y24" s="147">
        <v>3265</v>
      </c>
      <c r="Z24" s="147">
        <v>2065</v>
      </c>
      <c r="AA24" s="147">
        <v>1866</v>
      </c>
      <c r="AB24" s="147">
        <v>2165</v>
      </c>
      <c r="AC24" s="147" t="s">
        <v>628</v>
      </c>
      <c r="AD24" s="149">
        <f t="shared" si="0"/>
        <v>1927.625</v>
      </c>
      <c r="AI24" s="157"/>
      <c r="AJ24" s="157"/>
      <c r="AK24" s="157"/>
      <c r="AL24" s="157"/>
      <c r="AM24" s="137"/>
      <c r="AN24" s="158"/>
      <c r="AO24" s="158"/>
      <c r="AP24" s="158"/>
      <c r="AQ24" s="158"/>
    </row>
    <row r="25" spans="1:43" ht="16" x14ac:dyDescent="0.2">
      <c r="A25" s="147" t="s">
        <v>365</v>
      </c>
      <c r="B25" s="17">
        <v>25</v>
      </c>
      <c r="C25" s="17">
        <v>2</v>
      </c>
      <c r="E25" s="148">
        <v>3098</v>
      </c>
      <c r="F25" s="147">
        <v>1033</v>
      </c>
      <c r="G25" s="147">
        <v>1831</v>
      </c>
      <c r="H25" s="147">
        <v>2297</v>
      </c>
      <c r="I25" s="147">
        <v>966</v>
      </c>
      <c r="J25" s="147">
        <v>1132</v>
      </c>
      <c r="K25" s="147">
        <v>1732</v>
      </c>
      <c r="L25" s="147">
        <v>1498</v>
      </c>
      <c r="M25" s="147">
        <v>1364</v>
      </c>
      <c r="N25" s="147">
        <v>2032</v>
      </c>
      <c r="O25" s="147">
        <v>1632</v>
      </c>
      <c r="P25" s="147">
        <v>1865</v>
      </c>
      <c r="Q25" s="147">
        <v>3530</v>
      </c>
      <c r="R25" s="147">
        <v>1300</v>
      </c>
      <c r="S25" s="147">
        <v>1098</v>
      </c>
      <c r="T25" s="147">
        <v>3963</v>
      </c>
      <c r="U25" s="147">
        <v>2898</v>
      </c>
      <c r="V25" s="147">
        <v>1466</v>
      </c>
      <c r="W25" s="147">
        <v>2264</v>
      </c>
      <c r="X25" s="147">
        <v>2197</v>
      </c>
      <c r="Y25" s="147">
        <v>3431</v>
      </c>
      <c r="Z25" s="147">
        <v>2031</v>
      </c>
      <c r="AA25" s="147">
        <v>2232</v>
      </c>
      <c r="AB25" s="147">
        <v>2031</v>
      </c>
      <c r="AC25" s="147" t="s">
        <v>628</v>
      </c>
      <c r="AD25" s="149">
        <f t="shared" si="0"/>
        <v>2038.375</v>
      </c>
      <c r="AI25" s="156"/>
      <c r="AJ25" s="156"/>
      <c r="AK25" s="156"/>
      <c r="AL25" s="156"/>
      <c r="AN25" s="156"/>
      <c r="AO25" s="156"/>
      <c r="AP25" s="156"/>
      <c r="AQ25" s="156"/>
    </row>
    <row r="26" spans="1:43" ht="16" x14ac:dyDescent="0.2">
      <c r="A26" s="147" t="s">
        <v>367</v>
      </c>
      <c r="B26" s="17">
        <v>43</v>
      </c>
      <c r="C26" s="17">
        <v>1</v>
      </c>
      <c r="E26" s="148">
        <v>1233</v>
      </c>
      <c r="F26" s="147">
        <v>1967</v>
      </c>
      <c r="G26" s="147">
        <v>2098</v>
      </c>
      <c r="H26" s="147">
        <v>1898</v>
      </c>
      <c r="I26" s="147">
        <v>3231</v>
      </c>
      <c r="J26" s="147">
        <v>1399</v>
      </c>
      <c r="K26" s="147">
        <v>1298</v>
      </c>
      <c r="L26" s="147">
        <v>1299</v>
      </c>
      <c r="M26" s="147">
        <v>1667</v>
      </c>
      <c r="N26" s="147">
        <v>2199</v>
      </c>
      <c r="O26" s="147">
        <v>1065</v>
      </c>
      <c r="P26" s="147">
        <v>1999</v>
      </c>
      <c r="Q26" s="147">
        <v>2100</v>
      </c>
      <c r="R26" s="147">
        <v>1165</v>
      </c>
      <c r="S26" s="147">
        <v>2697</v>
      </c>
      <c r="T26" s="147">
        <v>1331</v>
      </c>
      <c r="U26" s="147">
        <v>1800</v>
      </c>
      <c r="V26" s="147">
        <v>3731</v>
      </c>
      <c r="W26" s="147">
        <v>1565</v>
      </c>
      <c r="X26" s="147">
        <v>2432</v>
      </c>
      <c r="Y26" s="147">
        <v>1733</v>
      </c>
      <c r="Z26" s="147">
        <v>1399</v>
      </c>
      <c r="AA26" s="147">
        <v>1699</v>
      </c>
      <c r="AB26" s="147">
        <v>1932</v>
      </c>
      <c r="AC26" s="147" t="s">
        <v>628</v>
      </c>
      <c r="AD26" s="149">
        <f t="shared" si="0"/>
        <v>1872.375</v>
      </c>
      <c r="AI26" s="156" t="s">
        <v>629</v>
      </c>
      <c r="AJ26" s="156" t="s">
        <v>630</v>
      </c>
      <c r="AK26" s="156" t="s">
        <v>631</v>
      </c>
      <c r="AL26" s="156" t="s">
        <v>632</v>
      </c>
      <c r="AN26" s="156" t="s">
        <v>578</v>
      </c>
      <c r="AO26" s="156" t="s">
        <v>579</v>
      </c>
      <c r="AP26" s="156" t="s">
        <v>580</v>
      </c>
      <c r="AQ26" s="156" t="s">
        <v>581</v>
      </c>
    </row>
    <row r="27" spans="1:43" ht="16" x14ac:dyDescent="0.2">
      <c r="A27" s="147" t="s">
        <v>371</v>
      </c>
      <c r="B27" s="17">
        <v>22</v>
      </c>
      <c r="C27" s="17">
        <v>1</v>
      </c>
      <c r="E27" s="148">
        <v>1832</v>
      </c>
      <c r="F27" s="147">
        <v>2963</v>
      </c>
      <c r="G27" s="147">
        <v>2466</v>
      </c>
      <c r="H27" s="147">
        <v>2298</v>
      </c>
      <c r="I27" s="147">
        <v>1699</v>
      </c>
      <c r="J27" s="147">
        <v>1833</v>
      </c>
      <c r="K27" s="147">
        <v>2331</v>
      </c>
      <c r="L27" s="147">
        <v>1999</v>
      </c>
      <c r="M27" s="147">
        <v>1000</v>
      </c>
      <c r="N27" s="147">
        <v>1332</v>
      </c>
      <c r="O27" s="147">
        <v>1199</v>
      </c>
      <c r="P27" s="147">
        <v>1466</v>
      </c>
      <c r="Q27" s="147">
        <v>1232</v>
      </c>
      <c r="R27" s="147">
        <v>865</v>
      </c>
      <c r="S27" s="147">
        <v>900</v>
      </c>
      <c r="T27" s="147">
        <v>4063</v>
      </c>
      <c r="U27" s="147">
        <v>2364</v>
      </c>
      <c r="V27" s="147">
        <v>1332</v>
      </c>
      <c r="W27" s="147">
        <v>1533</v>
      </c>
      <c r="X27" s="147">
        <v>1430</v>
      </c>
      <c r="Y27" s="147">
        <v>3231</v>
      </c>
      <c r="Z27" s="147">
        <v>2099</v>
      </c>
      <c r="AA27" s="147">
        <v>2031</v>
      </c>
      <c r="AB27" s="147">
        <v>1532</v>
      </c>
      <c r="AC27" s="147" t="s">
        <v>628</v>
      </c>
      <c r="AD27" s="149">
        <f t="shared" si="0"/>
        <v>1876.25</v>
      </c>
      <c r="AI27" s="156"/>
      <c r="AJ27" s="156"/>
      <c r="AK27" s="156"/>
      <c r="AL27" s="156"/>
      <c r="AN27" s="156"/>
      <c r="AO27" s="156"/>
      <c r="AP27" s="156"/>
      <c r="AQ27" s="156"/>
    </row>
    <row r="28" spans="1:43" ht="16" x14ac:dyDescent="0.2">
      <c r="A28" s="147" t="s">
        <v>374</v>
      </c>
      <c r="B28" s="17">
        <v>24</v>
      </c>
      <c r="C28" s="17">
        <v>2</v>
      </c>
      <c r="E28" s="148">
        <v>1397</v>
      </c>
      <c r="F28" s="147">
        <v>1334</v>
      </c>
      <c r="G28" s="147">
        <v>1466</v>
      </c>
      <c r="H28" s="147">
        <v>1566</v>
      </c>
      <c r="I28" s="147">
        <v>1698</v>
      </c>
      <c r="J28" s="147">
        <v>1932</v>
      </c>
      <c r="K28" s="147">
        <v>1434</v>
      </c>
      <c r="L28" s="147">
        <v>1232</v>
      </c>
      <c r="M28" s="147">
        <v>1165</v>
      </c>
      <c r="N28" s="147">
        <v>898</v>
      </c>
      <c r="O28" s="147">
        <v>1099</v>
      </c>
      <c r="P28" s="147">
        <v>965</v>
      </c>
      <c r="Q28" s="147">
        <v>1067</v>
      </c>
      <c r="R28" s="147">
        <v>800</v>
      </c>
      <c r="S28" s="147">
        <v>832</v>
      </c>
      <c r="T28" s="147">
        <v>1400</v>
      </c>
      <c r="U28" s="147">
        <v>1133</v>
      </c>
      <c r="V28" s="147">
        <v>1698</v>
      </c>
      <c r="W28" s="147">
        <v>1999</v>
      </c>
      <c r="X28" s="147">
        <v>1832</v>
      </c>
      <c r="Y28" s="147">
        <v>2031</v>
      </c>
      <c r="Z28" s="147">
        <v>1398</v>
      </c>
      <c r="AA28" s="147">
        <v>3030</v>
      </c>
      <c r="AB28" s="147">
        <v>2199</v>
      </c>
      <c r="AC28" s="147" t="s">
        <v>628</v>
      </c>
      <c r="AD28" s="149">
        <f t="shared" si="0"/>
        <v>1483.5416666666667</v>
      </c>
      <c r="AI28" s="156"/>
      <c r="AJ28" s="156"/>
      <c r="AK28" s="156"/>
      <c r="AL28" s="156"/>
      <c r="AN28" s="156"/>
      <c r="AO28" s="156"/>
      <c r="AP28" s="156"/>
      <c r="AQ28" s="156"/>
    </row>
    <row r="29" spans="1:43" ht="16" x14ac:dyDescent="0.2">
      <c r="E29" s="148"/>
      <c r="AA29" s="147" t="s">
        <v>628</v>
      </c>
      <c r="AC29" s="147" t="s">
        <v>628</v>
      </c>
      <c r="AI29" s="156"/>
      <c r="AJ29" s="156"/>
      <c r="AK29" s="156"/>
      <c r="AL29" s="156"/>
      <c r="AN29" s="156"/>
      <c r="AO29" s="156"/>
      <c r="AP29" s="156"/>
      <c r="AQ29" s="156"/>
    </row>
    <row r="30" spans="1:43" ht="16" x14ac:dyDescent="0.2">
      <c r="A30" s="147" t="s">
        <v>628</v>
      </c>
      <c r="D30" s="147"/>
      <c r="E30" s="18"/>
      <c r="Z30" s="147"/>
      <c r="AB30" s="147"/>
      <c r="AI30" s="156"/>
      <c r="AJ30" s="156"/>
      <c r="AK30" s="156"/>
      <c r="AL30" s="156"/>
      <c r="AN30" s="156"/>
      <c r="AO30" s="156"/>
      <c r="AP30" s="156"/>
      <c r="AQ30" s="156"/>
    </row>
    <row r="31" spans="1:43" ht="16" x14ac:dyDescent="0.2">
      <c r="A31" s="147" t="s">
        <v>628</v>
      </c>
      <c r="D31" s="147"/>
      <c r="E31" s="149">
        <f t="shared" ref="E31:AB31" si="1">AVERAGE(E9:E30)</f>
        <v>2187.9499999999998</v>
      </c>
      <c r="F31" s="149">
        <f t="shared" si="1"/>
        <v>1757.25</v>
      </c>
      <c r="G31" s="149">
        <f t="shared" si="1"/>
        <v>2063.4499999999998</v>
      </c>
      <c r="H31" s="149">
        <f t="shared" si="1"/>
        <v>1996.8</v>
      </c>
      <c r="I31" s="149">
        <f t="shared" si="1"/>
        <v>1805.15</v>
      </c>
      <c r="J31" s="149">
        <f t="shared" si="1"/>
        <v>1685.2</v>
      </c>
      <c r="K31" s="149">
        <f t="shared" si="1"/>
        <v>2078.35</v>
      </c>
      <c r="L31" s="149">
        <f t="shared" si="1"/>
        <v>1573.65</v>
      </c>
      <c r="M31" s="149">
        <f t="shared" si="1"/>
        <v>1224.2</v>
      </c>
      <c r="N31" s="149">
        <f t="shared" si="1"/>
        <v>1728.75</v>
      </c>
      <c r="O31" s="149">
        <f t="shared" si="1"/>
        <v>1144.0999999999999</v>
      </c>
      <c r="P31" s="149">
        <f t="shared" si="1"/>
        <v>1672</v>
      </c>
      <c r="Q31" s="149">
        <f t="shared" si="1"/>
        <v>1630.55</v>
      </c>
      <c r="R31" s="149">
        <f t="shared" si="1"/>
        <v>1200.6500000000001</v>
      </c>
      <c r="S31" s="149">
        <f t="shared" si="1"/>
        <v>1500.7</v>
      </c>
      <c r="T31" s="149">
        <f t="shared" si="1"/>
        <v>1863.45</v>
      </c>
      <c r="U31" s="149">
        <f t="shared" si="1"/>
        <v>2329.65</v>
      </c>
      <c r="V31" s="149">
        <f t="shared" si="1"/>
        <v>2003.45</v>
      </c>
      <c r="W31" s="149">
        <f t="shared" si="1"/>
        <v>2522.9</v>
      </c>
      <c r="X31" s="149">
        <f t="shared" si="1"/>
        <v>1880.05</v>
      </c>
      <c r="Y31" s="149">
        <f t="shared" si="1"/>
        <v>2366.5</v>
      </c>
      <c r="Z31" s="149">
        <f t="shared" si="1"/>
        <v>1973.55</v>
      </c>
      <c r="AA31" s="149">
        <f t="shared" si="1"/>
        <v>2273.4499999999998</v>
      </c>
      <c r="AB31" s="149">
        <f t="shared" si="1"/>
        <v>2126.9</v>
      </c>
      <c r="AC31" s="26"/>
      <c r="AD31" s="149">
        <f>AVERAGE(E31:AC31)</f>
        <v>1857.8604166666671</v>
      </c>
      <c r="AI31" s="157"/>
      <c r="AJ31" s="157"/>
      <c r="AK31" s="157"/>
      <c r="AL31" s="157"/>
      <c r="AM31" s="137"/>
      <c r="AN31" s="158"/>
      <c r="AO31" s="158"/>
      <c r="AP31" s="158"/>
      <c r="AQ31" s="158"/>
    </row>
    <row r="32" spans="1:43" ht="16" x14ac:dyDescent="0.2">
      <c r="A32" s="147" t="s">
        <v>628</v>
      </c>
      <c r="D32" s="147"/>
      <c r="Z32" s="147"/>
      <c r="AB32" s="147"/>
      <c r="AI32" s="156"/>
      <c r="AJ32" s="156"/>
      <c r="AK32" s="156"/>
      <c r="AL32" s="156"/>
      <c r="AN32" s="156"/>
      <c r="AO32" s="156"/>
      <c r="AP32" s="156"/>
      <c r="AQ32" s="156"/>
    </row>
    <row r="33" spans="1:43" ht="16" x14ac:dyDescent="0.2">
      <c r="A33" s="147" t="s">
        <v>628</v>
      </c>
      <c r="D33" s="147"/>
      <c r="E33">
        <v>2188</v>
      </c>
      <c r="F33">
        <v>1757</v>
      </c>
      <c r="G33">
        <v>2063</v>
      </c>
      <c r="H33">
        <v>1997</v>
      </c>
      <c r="I33">
        <v>1805</v>
      </c>
      <c r="J33">
        <v>1685</v>
      </c>
      <c r="K33">
        <v>2078</v>
      </c>
      <c r="L33">
        <v>1574</v>
      </c>
      <c r="M33">
        <v>1224</v>
      </c>
      <c r="N33">
        <v>1729</v>
      </c>
      <c r="O33" s="159">
        <v>1144</v>
      </c>
      <c r="P33">
        <v>1672</v>
      </c>
      <c r="Q33">
        <v>1631</v>
      </c>
      <c r="R33" s="159">
        <v>1201</v>
      </c>
      <c r="S33">
        <v>1501</v>
      </c>
      <c r="T33">
        <v>1863</v>
      </c>
      <c r="U33">
        <v>2330</v>
      </c>
      <c r="V33">
        <v>2003</v>
      </c>
      <c r="W33" s="160">
        <v>2523</v>
      </c>
      <c r="X33">
        <v>1880</v>
      </c>
      <c r="Y33" s="160">
        <v>2367</v>
      </c>
      <c r="Z33" s="147">
        <v>1974</v>
      </c>
      <c r="AA33">
        <v>2273</v>
      </c>
      <c r="AB33" s="147">
        <v>2127</v>
      </c>
      <c r="AI33" s="161" t="s">
        <v>633</v>
      </c>
      <c r="AJ33" s="161" t="s">
        <v>634</v>
      </c>
      <c r="AK33" s="161" t="s">
        <v>635</v>
      </c>
      <c r="AL33" s="161" t="s">
        <v>636</v>
      </c>
      <c r="AN33" s="161" t="s">
        <v>582</v>
      </c>
      <c r="AO33" s="161" t="s">
        <v>583</v>
      </c>
      <c r="AP33" s="161" t="s">
        <v>584</v>
      </c>
      <c r="AQ33" s="161" t="s">
        <v>585</v>
      </c>
    </row>
    <row r="34" spans="1:43" ht="16" x14ac:dyDescent="0.2">
      <c r="A34" s="147" t="s">
        <v>628</v>
      </c>
      <c r="D34" s="147"/>
      <c r="Z34" s="147"/>
      <c r="AB34" s="147"/>
      <c r="AI34" s="161"/>
      <c r="AJ34" s="161"/>
      <c r="AK34" s="161"/>
      <c r="AL34" s="161"/>
      <c r="AN34" s="161"/>
      <c r="AO34" s="161"/>
      <c r="AP34" s="161"/>
      <c r="AQ34" s="161"/>
    </row>
    <row r="35" spans="1:43" ht="16" x14ac:dyDescent="0.2">
      <c r="A35" s="147" t="s">
        <v>628</v>
      </c>
      <c r="D35" s="147"/>
      <c r="Z35" s="147"/>
      <c r="AB35" s="147"/>
      <c r="AI35" s="161"/>
      <c r="AJ35" s="161"/>
      <c r="AK35" s="161"/>
      <c r="AL35" s="161"/>
      <c r="AN35" s="161"/>
      <c r="AO35" s="161"/>
      <c r="AP35" s="161"/>
      <c r="AQ35" s="161"/>
    </row>
    <row r="36" spans="1:43" ht="16" x14ac:dyDescent="0.2">
      <c r="A36" s="147" t="s">
        <v>628</v>
      </c>
      <c r="D36" s="147"/>
      <c r="Z36" s="147"/>
      <c r="AB36" s="147"/>
      <c r="AI36" s="161"/>
      <c r="AJ36" s="161"/>
      <c r="AK36" s="161"/>
      <c r="AL36" s="161"/>
      <c r="AN36" s="161"/>
      <c r="AO36" s="161"/>
      <c r="AP36" s="161"/>
      <c r="AQ36" s="161"/>
    </row>
    <row r="37" spans="1:43" x14ac:dyDescent="0.2">
      <c r="A37" s="147"/>
      <c r="D37" s="147"/>
      <c r="E37" s="147"/>
      <c r="F37" s="147"/>
      <c r="G37" s="147"/>
      <c r="I37" s="147"/>
      <c r="N37" s="147"/>
      <c r="Q37" s="147"/>
      <c r="R37" s="147"/>
      <c r="T37" s="147"/>
      <c r="V37" s="147"/>
      <c r="X37" s="147"/>
      <c r="Z37" s="147"/>
      <c r="AB37" s="147"/>
      <c r="AI37" s="161"/>
      <c r="AJ37" s="161"/>
      <c r="AK37" s="161"/>
      <c r="AL37" s="161"/>
      <c r="AN37" s="161"/>
      <c r="AO37" s="161"/>
      <c r="AP37" s="161"/>
      <c r="AQ37" s="161"/>
    </row>
    <row r="38" spans="1:43" x14ac:dyDescent="0.2">
      <c r="A38" s="147"/>
      <c r="D38" s="147"/>
      <c r="E38" s="147"/>
      <c r="F38" s="147"/>
      <c r="G38" s="147"/>
      <c r="I38" s="147"/>
      <c r="J38" s="147"/>
      <c r="K38" s="147"/>
      <c r="L38" s="147"/>
      <c r="M38" s="147"/>
      <c r="N38" s="147"/>
      <c r="O38" s="147"/>
      <c r="P38" s="147"/>
      <c r="Q38" s="147"/>
      <c r="R38" s="147"/>
      <c r="S38" s="147"/>
      <c r="T38" s="147"/>
      <c r="U38" s="147"/>
      <c r="V38" s="147"/>
      <c r="W38" s="147"/>
      <c r="X38" s="147"/>
      <c r="Y38" s="147"/>
      <c r="Z38" s="147"/>
      <c r="AA38" s="147"/>
      <c r="AB38" s="147"/>
      <c r="AI38" s="162"/>
      <c r="AJ38" s="162"/>
      <c r="AK38" s="162"/>
      <c r="AL38" s="162"/>
      <c r="AM38" s="137"/>
      <c r="AN38" s="163"/>
      <c r="AO38" s="163"/>
      <c r="AP38" s="163"/>
      <c r="AQ38" s="163"/>
    </row>
    <row r="39" spans="1:43" x14ac:dyDescent="0.2">
      <c r="A39" s="147"/>
      <c r="AI39" s="161"/>
      <c r="AJ39" s="161"/>
      <c r="AK39" s="161"/>
      <c r="AL39" s="161"/>
      <c r="AN39" s="161"/>
      <c r="AO39" s="161"/>
      <c r="AP39" s="161"/>
      <c r="AQ39" s="161"/>
    </row>
    <row r="40" spans="1:43" x14ac:dyDescent="0.2">
      <c r="A40" s="147"/>
      <c r="E40" s="141"/>
      <c r="F40" s="141"/>
      <c r="G40" s="141"/>
      <c r="H40" s="141"/>
      <c r="I40" s="141"/>
      <c r="J40" s="141"/>
      <c r="K40" s="141"/>
      <c r="L40" s="141"/>
      <c r="M40" s="141"/>
      <c r="N40" s="141"/>
      <c r="O40" s="141"/>
      <c r="P40" s="141"/>
      <c r="Q40" s="141"/>
      <c r="R40" s="141"/>
      <c r="S40" s="141"/>
      <c r="T40" s="141"/>
      <c r="U40" s="141"/>
      <c r="V40" s="141"/>
      <c r="W40" s="141"/>
      <c r="X40" s="141"/>
      <c r="Y40" s="141"/>
      <c r="Z40" s="141"/>
      <c r="AA40" s="141"/>
      <c r="AB40" s="141"/>
      <c r="AI40" s="161" t="s">
        <v>637</v>
      </c>
      <c r="AJ40" s="161" t="s">
        <v>638</v>
      </c>
      <c r="AK40" s="161" t="s">
        <v>639</v>
      </c>
      <c r="AL40" s="161" t="s">
        <v>640</v>
      </c>
      <c r="AN40" s="161" t="s">
        <v>586</v>
      </c>
      <c r="AO40" s="161" t="s">
        <v>587</v>
      </c>
      <c r="AP40" s="161" t="s">
        <v>588</v>
      </c>
      <c r="AQ40" s="161" t="s">
        <v>589</v>
      </c>
    </row>
    <row r="41" spans="1:43" x14ac:dyDescent="0.2">
      <c r="A41" s="147"/>
      <c r="E41" s="141"/>
      <c r="F41" s="141"/>
      <c r="G41" s="141"/>
      <c r="H41" s="141"/>
      <c r="I41" s="141"/>
      <c r="J41" s="141"/>
      <c r="K41" s="141"/>
      <c r="L41" s="141"/>
      <c r="M41" s="141"/>
      <c r="N41" s="141"/>
      <c r="O41" s="141"/>
      <c r="P41" s="141"/>
      <c r="Q41" s="141"/>
      <c r="R41" s="141"/>
      <c r="S41" s="141"/>
      <c r="T41" s="141"/>
      <c r="U41" s="141"/>
      <c r="V41" s="141"/>
      <c r="W41" s="141"/>
      <c r="X41" s="141"/>
      <c r="Y41" s="141"/>
      <c r="Z41" s="141"/>
      <c r="AA41" s="141"/>
      <c r="AB41" s="141"/>
      <c r="AI41" s="161"/>
      <c r="AJ41" s="161"/>
      <c r="AK41" s="161"/>
      <c r="AL41" s="161"/>
      <c r="AN41" s="161"/>
      <c r="AO41" s="161"/>
      <c r="AP41" s="161"/>
      <c r="AQ41" s="161"/>
    </row>
    <row r="42" spans="1:43" x14ac:dyDescent="0.2">
      <c r="E42" s="141"/>
      <c r="F42" s="141"/>
      <c r="G42" s="141"/>
      <c r="H42" s="141"/>
      <c r="I42" s="141"/>
      <c r="AI42" s="161"/>
      <c r="AJ42" s="161"/>
      <c r="AK42" s="161"/>
      <c r="AL42" s="161"/>
      <c r="AN42" s="161"/>
      <c r="AO42" s="161"/>
      <c r="AP42" s="161"/>
      <c r="AQ42" s="161"/>
    </row>
    <row r="43" spans="1:43" x14ac:dyDescent="0.2">
      <c r="A43" s="152"/>
      <c r="B43" s="152"/>
      <c r="C43" s="152"/>
      <c r="E43" s="141"/>
      <c r="F43" s="141"/>
      <c r="G43" s="141"/>
      <c r="H43" s="141"/>
      <c r="I43" s="141"/>
      <c r="AI43" s="161"/>
      <c r="AJ43" s="161"/>
      <c r="AK43" s="161"/>
      <c r="AL43" s="161"/>
      <c r="AN43" s="161"/>
      <c r="AO43" s="161"/>
      <c r="AP43" s="161"/>
      <c r="AQ43" s="161"/>
    </row>
    <row r="44" spans="1:43" ht="16" x14ac:dyDescent="0.2">
      <c r="B44" t="s">
        <v>594</v>
      </c>
      <c r="C44" t="s">
        <v>595</v>
      </c>
      <c r="E44" s="144" t="s">
        <v>641</v>
      </c>
      <c r="F44" s="144" t="s">
        <v>591</v>
      </c>
      <c r="G44" s="144" t="s">
        <v>642</v>
      </c>
      <c r="H44" s="144" t="s">
        <v>643</v>
      </c>
      <c r="I44" s="144" t="s">
        <v>644</v>
      </c>
      <c r="J44" s="144" t="s">
        <v>645</v>
      </c>
      <c r="K44" s="144" t="s">
        <v>646</v>
      </c>
      <c r="L44" s="144" t="s">
        <v>647</v>
      </c>
      <c r="M44" s="145" t="s">
        <v>648</v>
      </c>
      <c r="N44" s="145" t="s">
        <v>649</v>
      </c>
      <c r="O44" s="145" t="s">
        <v>650</v>
      </c>
      <c r="P44" s="145" t="s">
        <v>651</v>
      </c>
      <c r="Q44" s="145" t="s">
        <v>652</v>
      </c>
      <c r="R44" s="145" t="s">
        <v>653</v>
      </c>
      <c r="S44" s="145" t="s">
        <v>654</v>
      </c>
      <c r="T44" s="145" t="s">
        <v>655</v>
      </c>
      <c r="U44" s="146" t="s">
        <v>656</v>
      </c>
      <c r="V44" s="146" t="s">
        <v>657</v>
      </c>
      <c r="W44" s="146" t="s">
        <v>658</v>
      </c>
      <c r="X44" s="146" t="s">
        <v>659</v>
      </c>
      <c r="Y44" s="146" t="s">
        <v>660</v>
      </c>
      <c r="Z44" s="146" t="s">
        <v>661</v>
      </c>
      <c r="AA44" s="146" t="s">
        <v>662</v>
      </c>
      <c r="AB44" s="146" t="s">
        <v>663</v>
      </c>
      <c r="AI44" s="161"/>
      <c r="AJ44" s="161"/>
      <c r="AK44" s="161"/>
      <c r="AL44" s="161"/>
      <c r="AN44" s="161"/>
      <c r="AO44" s="161"/>
      <c r="AP44" s="161"/>
      <c r="AQ44" s="161"/>
    </row>
    <row r="45" spans="1:43" ht="16" x14ac:dyDescent="0.2">
      <c r="A45" s="147" t="s">
        <v>275</v>
      </c>
      <c r="B45" s="17">
        <v>31</v>
      </c>
      <c r="C45" s="17">
        <v>1</v>
      </c>
      <c r="D45" s="147"/>
      <c r="E45" s="147">
        <v>3598</v>
      </c>
      <c r="F45" s="147">
        <v>1832</v>
      </c>
      <c r="G45" s="147">
        <v>3430</v>
      </c>
      <c r="H45" s="147">
        <v>2565</v>
      </c>
      <c r="I45" s="147">
        <v>5028</v>
      </c>
      <c r="J45" s="147">
        <v>1799</v>
      </c>
      <c r="K45" s="147">
        <v>4298</v>
      </c>
      <c r="L45" s="147">
        <v>2832</v>
      </c>
      <c r="M45" s="147">
        <v>1266</v>
      </c>
      <c r="N45" s="147">
        <v>3564</v>
      </c>
      <c r="O45" s="147">
        <v>2496</v>
      </c>
      <c r="P45" s="147">
        <v>1300</v>
      </c>
      <c r="Q45" s="147">
        <v>2532</v>
      </c>
      <c r="R45" s="147">
        <v>2465</v>
      </c>
      <c r="S45" s="147">
        <v>2530</v>
      </c>
      <c r="T45" s="147">
        <v>4995</v>
      </c>
      <c r="U45" s="147">
        <v>2899</v>
      </c>
      <c r="V45" s="147">
        <v>2132</v>
      </c>
      <c r="W45" s="147">
        <v>4996</v>
      </c>
      <c r="X45" s="147">
        <v>2465</v>
      </c>
      <c r="Y45" s="147">
        <v>2698</v>
      </c>
      <c r="Z45" s="147">
        <v>2565</v>
      </c>
      <c r="AA45" s="147">
        <v>1565</v>
      </c>
      <c r="AB45" s="147">
        <v>2032</v>
      </c>
      <c r="AD45" s="149">
        <f t="shared" ref="AD45:AD64" si="2">AVERAGE(E45:AC45)</f>
        <v>2828.4166666666665</v>
      </c>
      <c r="AI45" s="162"/>
      <c r="AJ45" s="162"/>
      <c r="AK45" s="162"/>
      <c r="AL45" s="162"/>
      <c r="AM45" s="137"/>
      <c r="AN45" s="163"/>
      <c r="AO45" s="163"/>
      <c r="AP45" s="163"/>
      <c r="AQ45" s="163"/>
    </row>
    <row r="46" spans="1:43" ht="16" x14ac:dyDescent="0.2">
      <c r="A46" s="147" t="s">
        <v>285</v>
      </c>
      <c r="B46" s="17">
        <v>36</v>
      </c>
      <c r="C46" s="17">
        <v>1</v>
      </c>
      <c r="D46" s="147"/>
      <c r="E46" s="147">
        <v>2764</v>
      </c>
      <c r="F46" s="147">
        <v>1299</v>
      </c>
      <c r="G46" s="147">
        <v>1666</v>
      </c>
      <c r="H46" s="147">
        <v>2331</v>
      </c>
      <c r="I46" s="147">
        <v>5030</v>
      </c>
      <c r="J46" s="147">
        <v>1264</v>
      </c>
      <c r="K46" s="147">
        <v>1232</v>
      </c>
      <c r="L46" s="147">
        <v>4996</v>
      </c>
      <c r="M46" s="147">
        <v>3898</v>
      </c>
      <c r="N46" s="147">
        <v>933</v>
      </c>
      <c r="O46" s="147">
        <v>2366</v>
      </c>
      <c r="P46" s="147">
        <v>1298</v>
      </c>
      <c r="Q46" s="147">
        <v>1232</v>
      </c>
      <c r="R46" s="147">
        <v>1199</v>
      </c>
      <c r="S46" s="147">
        <v>4663</v>
      </c>
      <c r="T46" s="147">
        <v>4596</v>
      </c>
      <c r="U46" s="147">
        <v>3730</v>
      </c>
      <c r="V46" s="147">
        <v>1764</v>
      </c>
      <c r="W46" s="147">
        <v>1867</v>
      </c>
      <c r="X46" s="147">
        <v>1433</v>
      </c>
      <c r="Y46" s="147">
        <v>4364</v>
      </c>
      <c r="Z46" s="147">
        <v>2764</v>
      </c>
      <c r="AA46" s="147">
        <v>2196</v>
      </c>
      <c r="AB46" s="147">
        <v>4795</v>
      </c>
      <c r="AD46" s="149">
        <f t="shared" si="2"/>
        <v>2653.3333333333335</v>
      </c>
      <c r="AI46" s="161"/>
      <c r="AJ46" s="161"/>
      <c r="AK46" s="161"/>
      <c r="AL46" s="161"/>
      <c r="AN46" s="161"/>
      <c r="AO46" s="161"/>
      <c r="AP46" s="161"/>
      <c r="AQ46" s="161"/>
    </row>
    <row r="47" spans="1:43" ht="16" x14ac:dyDescent="0.2">
      <c r="A47" s="147" t="s">
        <v>293</v>
      </c>
      <c r="B47" s="17">
        <v>35</v>
      </c>
      <c r="C47" s="17">
        <v>1</v>
      </c>
      <c r="D47" s="147"/>
      <c r="E47" s="147">
        <v>2064</v>
      </c>
      <c r="F47" s="147">
        <v>2032</v>
      </c>
      <c r="G47" s="147">
        <v>2531</v>
      </c>
      <c r="H47" s="147">
        <v>2198</v>
      </c>
      <c r="I47" s="147">
        <v>2231</v>
      </c>
      <c r="J47" s="147">
        <v>1098</v>
      </c>
      <c r="K47" s="147">
        <v>5030</v>
      </c>
      <c r="L47" s="147">
        <v>1400</v>
      </c>
      <c r="M47" s="147">
        <v>1666</v>
      </c>
      <c r="N47" s="147">
        <v>5030</v>
      </c>
      <c r="O47" s="147">
        <v>1933</v>
      </c>
      <c r="P47" s="147">
        <v>2732</v>
      </c>
      <c r="Q47" s="147">
        <v>2164</v>
      </c>
      <c r="R47" s="147">
        <v>1167</v>
      </c>
      <c r="S47" s="147">
        <v>2064</v>
      </c>
      <c r="T47" s="147">
        <v>1864</v>
      </c>
      <c r="U47" s="147">
        <v>3931</v>
      </c>
      <c r="V47" s="147">
        <v>3031</v>
      </c>
      <c r="W47" s="147">
        <v>2464</v>
      </c>
      <c r="X47" s="147">
        <v>2631</v>
      </c>
      <c r="Y47" s="147">
        <v>2665</v>
      </c>
      <c r="Z47" s="147">
        <v>2897</v>
      </c>
      <c r="AA47" s="147">
        <v>2097</v>
      </c>
      <c r="AB47" s="147">
        <v>3163</v>
      </c>
      <c r="AD47" s="149">
        <f t="shared" si="2"/>
        <v>2503.4583333333335</v>
      </c>
    </row>
    <row r="48" spans="1:43" ht="16" x14ac:dyDescent="0.2">
      <c r="A48" s="147" t="s">
        <v>302</v>
      </c>
      <c r="B48" s="17">
        <v>27</v>
      </c>
      <c r="C48" s="17">
        <v>2</v>
      </c>
      <c r="D48" s="147"/>
      <c r="E48" s="147">
        <v>2332</v>
      </c>
      <c r="F48" s="147">
        <v>1598</v>
      </c>
      <c r="G48" s="147">
        <v>2798</v>
      </c>
      <c r="H48" s="147">
        <v>2164</v>
      </c>
      <c r="I48" s="147">
        <v>1665</v>
      </c>
      <c r="J48" s="147">
        <v>1398</v>
      </c>
      <c r="K48" s="147">
        <v>3199</v>
      </c>
      <c r="L48" s="147">
        <v>1798</v>
      </c>
      <c r="M48" s="147">
        <v>1232</v>
      </c>
      <c r="N48" s="147">
        <v>2165</v>
      </c>
      <c r="O48" s="147">
        <v>2730</v>
      </c>
      <c r="P48" s="147">
        <v>2532</v>
      </c>
      <c r="Q48" s="147">
        <v>2232</v>
      </c>
      <c r="R48" s="147">
        <v>1100</v>
      </c>
      <c r="S48" s="147">
        <v>2398</v>
      </c>
      <c r="T48" s="147">
        <v>3563</v>
      </c>
      <c r="U48" s="147">
        <v>5063</v>
      </c>
      <c r="V48" s="147">
        <v>2099</v>
      </c>
      <c r="W48" s="147">
        <v>5028</v>
      </c>
      <c r="X48" s="147">
        <v>1464</v>
      </c>
      <c r="Y48" s="147">
        <v>4696</v>
      </c>
      <c r="Z48" s="147">
        <v>1466</v>
      </c>
      <c r="AA48" s="147">
        <v>1764</v>
      </c>
      <c r="AB48" s="147">
        <v>4996</v>
      </c>
      <c r="AD48" s="149">
        <f t="shared" si="2"/>
        <v>2561.6666666666665</v>
      </c>
    </row>
    <row r="49" spans="1:30" ht="16" x14ac:dyDescent="0.2">
      <c r="A49" s="147" t="s">
        <v>309</v>
      </c>
      <c r="B49" s="17">
        <v>46</v>
      </c>
      <c r="C49" s="17">
        <v>2</v>
      </c>
      <c r="D49" s="147"/>
      <c r="E49" s="147">
        <v>4995</v>
      </c>
      <c r="F49" s="147">
        <v>4396</v>
      </c>
      <c r="G49" s="147">
        <v>2299</v>
      </c>
      <c r="H49" s="147">
        <v>4997</v>
      </c>
      <c r="I49" s="147">
        <v>4996</v>
      </c>
      <c r="J49" s="147">
        <v>3097</v>
      </c>
      <c r="K49" s="147">
        <v>4997</v>
      </c>
      <c r="L49" s="147">
        <v>3531</v>
      </c>
      <c r="M49" s="147">
        <v>3031</v>
      </c>
      <c r="N49" s="147">
        <v>5063</v>
      </c>
      <c r="O49" s="147">
        <v>4995</v>
      </c>
      <c r="P49" s="147">
        <v>5028</v>
      </c>
      <c r="Q49" s="147">
        <v>1498</v>
      </c>
      <c r="R49" s="147">
        <v>1165</v>
      </c>
      <c r="S49" s="147">
        <v>2799</v>
      </c>
      <c r="T49" s="147">
        <v>5029</v>
      </c>
      <c r="U49" s="147">
        <v>5028</v>
      </c>
      <c r="V49" s="147">
        <v>4929</v>
      </c>
      <c r="W49" s="147">
        <v>4996</v>
      </c>
      <c r="X49" s="147">
        <v>3330</v>
      </c>
      <c r="Y49" s="147">
        <v>5028</v>
      </c>
      <c r="Z49" s="147">
        <v>1833</v>
      </c>
      <c r="AA49" s="147">
        <v>2399</v>
      </c>
      <c r="AB49" s="147">
        <v>4996</v>
      </c>
      <c r="AD49" s="149">
        <f t="shared" si="2"/>
        <v>3935.625</v>
      </c>
    </row>
    <row r="50" spans="1:30" ht="16" x14ac:dyDescent="0.2">
      <c r="A50" s="147" t="s">
        <v>315</v>
      </c>
      <c r="B50" s="17">
        <v>25</v>
      </c>
      <c r="C50" s="17">
        <v>1</v>
      </c>
      <c r="D50" s="147"/>
      <c r="E50" s="147">
        <v>1998</v>
      </c>
      <c r="F50" s="147">
        <v>1399</v>
      </c>
      <c r="G50" s="147">
        <v>1830</v>
      </c>
      <c r="H50" s="147">
        <v>4396</v>
      </c>
      <c r="I50" s="147">
        <v>1698</v>
      </c>
      <c r="J50" s="147">
        <v>4997</v>
      </c>
      <c r="K50" s="147">
        <v>4597</v>
      </c>
      <c r="L50" s="147">
        <v>2099</v>
      </c>
      <c r="M50" s="147">
        <v>4031</v>
      </c>
      <c r="N50" s="147">
        <v>3164</v>
      </c>
      <c r="O50" s="147">
        <v>5030</v>
      </c>
      <c r="P50" s="147">
        <v>1332</v>
      </c>
      <c r="Q50" s="147">
        <v>3330</v>
      </c>
      <c r="R50" s="147">
        <v>1665</v>
      </c>
      <c r="S50" s="147">
        <v>1730</v>
      </c>
      <c r="T50" s="147">
        <v>1798</v>
      </c>
      <c r="U50" s="147">
        <v>2565</v>
      </c>
      <c r="V50" s="147">
        <v>1932</v>
      </c>
      <c r="W50" s="147">
        <v>1731</v>
      </c>
      <c r="X50" s="147">
        <v>5030</v>
      </c>
      <c r="Y50" s="147">
        <v>4530</v>
      </c>
      <c r="Z50" s="147">
        <v>1764</v>
      </c>
      <c r="AA50" s="147">
        <v>2363</v>
      </c>
      <c r="AB50" s="147">
        <v>3430</v>
      </c>
      <c r="AD50" s="149">
        <f t="shared" si="2"/>
        <v>2851.625</v>
      </c>
    </row>
    <row r="51" spans="1:30" ht="16" x14ac:dyDescent="0.2">
      <c r="A51" s="147" t="s">
        <v>320</v>
      </c>
      <c r="B51" s="17">
        <v>47</v>
      </c>
      <c r="C51" s="17">
        <v>1</v>
      </c>
      <c r="D51" s="147"/>
      <c r="E51" s="147">
        <v>4064</v>
      </c>
      <c r="F51" s="147">
        <v>4263</v>
      </c>
      <c r="G51" s="147">
        <v>2165</v>
      </c>
      <c r="H51" s="147">
        <v>2296</v>
      </c>
      <c r="I51" s="147">
        <v>2232</v>
      </c>
      <c r="J51" s="147">
        <v>1600</v>
      </c>
      <c r="K51" s="147">
        <v>2665</v>
      </c>
      <c r="L51" s="147">
        <v>1698</v>
      </c>
      <c r="M51" s="147">
        <v>3497</v>
      </c>
      <c r="N51" s="147">
        <v>2732</v>
      </c>
      <c r="O51" s="147">
        <v>1533</v>
      </c>
      <c r="P51" s="147">
        <v>3764</v>
      </c>
      <c r="Q51" s="147">
        <v>4996</v>
      </c>
      <c r="R51" s="147">
        <v>2597</v>
      </c>
      <c r="S51" s="147">
        <v>4963</v>
      </c>
      <c r="T51" s="147">
        <v>1899</v>
      </c>
      <c r="U51" s="147">
        <v>4431</v>
      </c>
      <c r="V51" s="147">
        <v>2866</v>
      </c>
      <c r="W51" s="147">
        <v>5029</v>
      </c>
      <c r="X51" s="147">
        <v>1432</v>
      </c>
      <c r="Y51" s="147">
        <v>3629</v>
      </c>
      <c r="Z51" s="147">
        <v>2897</v>
      </c>
      <c r="AA51" s="147">
        <v>2797</v>
      </c>
      <c r="AB51" s="147">
        <v>2032</v>
      </c>
      <c r="AD51" s="149">
        <f t="shared" si="2"/>
        <v>3003.2083333333335</v>
      </c>
    </row>
    <row r="52" spans="1:30" ht="16" x14ac:dyDescent="0.2">
      <c r="A52" s="147" t="s">
        <v>321</v>
      </c>
      <c r="B52" s="17">
        <v>22</v>
      </c>
      <c r="C52" s="17">
        <v>2</v>
      </c>
      <c r="D52" s="147"/>
      <c r="E52" s="147">
        <v>1432</v>
      </c>
      <c r="F52" s="147">
        <v>1633</v>
      </c>
      <c r="G52" s="147">
        <v>1764</v>
      </c>
      <c r="H52" s="147">
        <v>2431</v>
      </c>
      <c r="I52" s="147">
        <v>2465</v>
      </c>
      <c r="J52" s="147">
        <v>1333</v>
      </c>
      <c r="K52" s="147">
        <v>4396</v>
      </c>
      <c r="L52" s="147">
        <v>1565</v>
      </c>
      <c r="M52" s="147">
        <v>2366</v>
      </c>
      <c r="N52" s="147">
        <v>1033</v>
      </c>
      <c r="O52" s="147">
        <v>2464</v>
      </c>
      <c r="P52" s="147">
        <v>1000</v>
      </c>
      <c r="Q52" s="147">
        <v>1400</v>
      </c>
      <c r="R52" s="147">
        <v>1134</v>
      </c>
      <c r="S52" s="147">
        <v>3330</v>
      </c>
      <c r="T52" s="147">
        <v>1465</v>
      </c>
      <c r="U52" s="147">
        <v>2498</v>
      </c>
      <c r="V52" s="147">
        <v>1864</v>
      </c>
      <c r="W52" s="147">
        <v>5029</v>
      </c>
      <c r="X52" s="147">
        <v>1966</v>
      </c>
      <c r="Y52" s="147">
        <v>2365</v>
      </c>
      <c r="Z52" s="147">
        <v>1600</v>
      </c>
      <c r="AA52" s="147">
        <v>3197</v>
      </c>
      <c r="AB52" s="147">
        <v>1731</v>
      </c>
      <c r="AD52" s="149">
        <f t="shared" si="2"/>
        <v>2144.2083333333335</v>
      </c>
    </row>
    <row r="53" spans="1:30" ht="16" x14ac:dyDescent="0.2">
      <c r="A53" s="147" t="s">
        <v>325</v>
      </c>
      <c r="B53" s="17">
        <v>38</v>
      </c>
      <c r="C53" s="17">
        <v>2</v>
      </c>
      <c r="D53" s="147"/>
      <c r="E53" s="147">
        <v>1964</v>
      </c>
      <c r="F53" s="147">
        <v>2264</v>
      </c>
      <c r="G53" s="147">
        <v>1366</v>
      </c>
      <c r="H53" s="147">
        <v>1566</v>
      </c>
      <c r="I53" s="147">
        <v>2131</v>
      </c>
      <c r="J53" s="147">
        <v>2130</v>
      </c>
      <c r="K53" s="147">
        <v>4296</v>
      </c>
      <c r="L53" s="147">
        <v>1933</v>
      </c>
      <c r="M53" s="147">
        <v>1232</v>
      </c>
      <c r="N53" s="147">
        <v>3932</v>
      </c>
      <c r="O53" s="147">
        <v>5029</v>
      </c>
      <c r="P53" s="147">
        <v>1332</v>
      </c>
      <c r="Q53" s="147">
        <v>1433</v>
      </c>
      <c r="R53" s="147">
        <v>999</v>
      </c>
      <c r="S53" s="147">
        <v>4996</v>
      </c>
      <c r="T53" s="147">
        <v>3462</v>
      </c>
      <c r="U53" s="147">
        <v>1798</v>
      </c>
      <c r="V53" s="147">
        <v>1931</v>
      </c>
      <c r="W53" s="147">
        <v>2499</v>
      </c>
      <c r="X53" s="147">
        <v>2298</v>
      </c>
      <c r="Y53" s="147">
        <v>2565</v>
      </c>
      <c r="Z53" s="147">
        <v>1699</v>
      </c>
      <c r="AA53" s="147">
        <v>2030</v>
      </c>
      <c r="AB53" s="147">
        <v>2365</v>
      </c>
      <c r="AD53" s="149">
        <f t="shared" si="2"/>
        <v>2385.4166666666665</v>
      </c>
    </row>
    <row r="54" spans="1:30" ht="16" x14ac:dyDescent="0.2">
      <c r="A54" s="147" t="s">
        <v>328</v>
      </c>
      <c r="B54" s="17">
        <v>26</v>
      </c>
      <c r="C54" s="17">
        <v>1</v>
      </c>
      <c r="D54" s="147"/>
      <c r="E54" s="147">
        <v>4996</v>
      </c>
      <c r="F54" s="147">
        <v>2965</v>
      </c>
      <c r="G54" s="147">
        <v>1566</v>
      </c>
      <c r="H54" s="147">
        <v>2797</v>
      </c>
      <c r="I54" s="147">
        <v>1365</v>
      </c>
      <c r="J54" s="147">
        <v>2930</v>
      </c>
      <c r="K54" s="147">
        <v>1966</v>
      </c>
      <c r="L54" s="147">
        <v>5028</v>
      </c>
      <c r="M54" s="147">
        <v>2132</v>
      </c>
      <c r="N54" s="147">
        <v>2898</v>
      </c>
      <c r="O54" s="147">
        <v>2897</v>
      </c>
      <c r="P54" s="147">
        <v>5028</v>
      </c>
      <c r="Q54" s="147">
        <v>1999</v>
      </c>
      <c r="R54" s="147">
        <v>2166</v>
      </c>
      <c r="S54" s="147">
        <v>3030</v>
      </c>
      <c r="T54" s="147">
        <v>4995</v>
      </c>
      <c r="U54" s="147">
        <v>4996</v>
      </c>
      <c r="V54" s="147">
        <v>2732</v>
      </c>
      <c r="W54" s="147">
        <v>1832</v>
      </c>
      <c r="X54" s="147">
        <v>1332</v>
      </c>
      <c r="Y54" s="147">
        <v>5030</v>
      </c>
      <c r="Z54" s="147">
        <v>3196</v>
      </c>
      <c r="AA54" s="147">
        <v>2532</v>
      </c>
      <c r="AB54" s="147">
        <v>2131</v>
      </c>
      <c r="AD54" s="149">
        <f t="shared" si="2"/>
        <v>3022.4583333333335</v>
      </c>
    </row>
    <row r="55" spans="1:30" ht="16" x14ac:dyDescent="0.2">
      <c r="A55" s="147" t="s">
        <v>334</v>
      </c>
      <c r="B55" s="17">
        <v>32</v>
      </c>
      <c r="C55" s="17">
        <v>1</v>
      </c>
      <c r="D55" s="147"/>
      <c r="E55" s="147">
        <v>2165</v>
      </c>
      <c r="F55" s="147">
        <v>1466</v>
      </c>
      <c r="G55" s="147">
        <v>2798</v>
      </c>
      <c r="H55" s="147">
        <v>3397</v>
      </c>
      <c r="I55" s="147">
        <v>2697</v>
      </c>
      <c r="J55" s="147">
        <v>2197</v>
      </c>
      <c r="K55" s="147">
        <v>4163</v>
      </c>
      <c r="L55" s="147">
        <v>1798</v>
      </c>
      <c r="M55" s="147">
        <v>1065</v>
      </c>
      <c r="N55" s="147">
        <v>3531</v>
      </c>
      <c r="O55" s="147">
        <v>3231</v>
      </c>
      <c r="P55" s="147">
        <v>1232</v>
      </c>
      <c r="Q55" s="147">
        <v>1832</v>
      </c>
      <c r="R55" s="147">
        <v>867</v>
      </c>
      <c r="S55" s="147">
        <v>1799</v>
      </c>
      <c r="T55" s="147">
        <v>2831</v>
      </c>
      <c r="U55" s="147">
        <v>3064</v>
      </c>
      <c r="V55" s="147">
        <v>1431</v>
      </c>
      <c r="W55" s="147">
        <v>1799</v>
      </c>
      <c r="X55" s="147">
        <v>1465</v>
      </c>
      <c r="Y55" s="147">
        <v>3231</v>
      </c>
      <c r="Z55" s="147">
        <v>1333</v>
      </c>
      <c r="AA55" s="147">
        <v>1698</v>
      </c>
      <c r="AB55" s="147">
        <v>1399</v>
      </c>
      <c r="AD55" s="149">
        <f t="shared" si="2"/>
        <v>2187.0416666666665</v>
      </c>
    </row>
    <row r="56" spans="1:30" ht="16" x14ac:dyDescent="0.2">
      <c r="A56" s="147" t="s">
        <v>339</v>
      </c>
      <c r="B56" s="17">
        <v>35</v>
      </c>
      <c r="C56" s="17">
        <v>2</v>
      </c>
      <c r="D56" s="147"/>
      <c r="E56" s="147">
        <v>2697</v>
      </c>
      <c r="F56" s="147">
        <v>2032</v>
      </c>
      <c r="G56" s="147">
        <v>2265</v>
      </c>
      <c r="H56" s="147">
        <v>2065</v>
      </c>
      <c r="I56" s="147">
        <v>4597</v>
      </c>
      <c r="J56" s="147">
        <v>1532</v>
      </c>
      <c r="K56" s="147">
        <v>3564</v>
      </c>
      <c r="L56" s="147">
        <v>2331</v>
      </c>
      <c r="M56" s="147">
        <v>1334</v>
      </c>
      <c r="N56" s="147">
        <v>1499</v>
      </c>
      <c r="O56" s="147">
        <v>3564</v>
      </c>
      <c r="P56" s="147">
        <v>2364</v>
      </c>
      <c r="Q56" s="147">
        <v>1399</v>
      </c>
      <c r="R56" s="147">
        <v>2032</v>
      </c>
      <c r="S56" s="147">
        <v>1698</v>
      </c>
      <c r="T56" s="147">
        <v>2897</v>
      </c>
      <c r="U56" s="147">
        <v>5064</v>
      </c>
      <c r="V56" s="147">
        <v>3696</v>
      </c>
      <c r="W56" s="147">
        <v>2865</v>
      </c>
      <c r="X56" s="147">
        <v>2998</v>
      </c>
      <c r="Y56" s="147">
        <v>5095</v>
      </c>
      <c r="Z56" s="147">
        <v>2997</v>
      </c>
      <c r="AA56" s="147">
        <v>2566</v>
      </c>
      <c r="AB56" s="147">
        <v>3231</v>
      </c>
      <c r="AD56" s="149">
        <f t="shared" si="2"/>
        <v>2765.9166666666665</v>
      </c>
    </row>
    <row r="57" spans="1:30" ht="16" x14ac:dyDescent="0.2">
      <c r="A57" s="147" t="s">
        <v>344</v>
      </c>
      <c r="B57" s="17">
        <v>41</v>
      </c>
      <c r="C57" s="17">
        <v>2</v>
      </c>
      <c r="D57" s="147"/>
      <c r="E57" s="147">
        <v>2065</v>
      </c>
      <c r="F57" s="147">
        <v>2265</v>
      </c>
      <c r="G57" s="147">
        <v>2432</v>
      </c>
      <c r="H57" s="147">
        <v>2498</v>
      </c>
      <c r="I57" s="147">
        <v>2797</v>
      </c>
      <c r="J57" s="147">
        <v>2065</v>
      </c>
      <c r="K57" s="147">
        <v>4096</v>
      </c>
      <c r="L57" s="147">
        <v>2032</v>
      </c>
      <c r="M57" s="147">
        <v>2731</v>
      </c>
      <c r="N57" s="147">
        <v>1599</v>
      </c>
      <c r="O57" s="147">
        <v>1432</v>
      </c>
      <c r="P57" s="147">
        <v>1632</v>
      </c>
      <c r="Q57" s="147">
        <v>1866</v>
      </c>
      <c r="R57" s="147">
        <v>1099</v>
      </c>
      <c r="S57" s="147">
        <v>2697</v>
      </c>
      <c r="T57" s="147">
        <v>1932</v>
      </c>
      <c r="U57" s="147">
        <v>2864</v>
      </c>
      <c r="V57" s="147">
        <v>3298</v>
      </c>
      <c r="W57" s="147">
        <v>3429</v>
      </c>
      <c r="X57" s="147">
        <v>2864</v>
      </c>
      <c r="Y57" s="147">
        <v>3364</v>
      </c>
      <c r="Z57" s="147">
        <v>3597</v>
      </c>
      <c r="AA57" s="147">
        <v>3199</v>
      </c>
      <c r="AB57" s="147">
        <v>2864</v>
      </c>
      <c r="AD57" s="149">
        <f t="shared" si="2"/>
        <v>2529.875</v>
      </c>
    </row>
    <row r="58" spans="1:30" ht="16" x14ac:dyDescent="0.2">
      <c r="A58" s="147" t="s">
        <v>351</v>
      </c>
      <c r="B58" s="17">
        <v>28</v>
      </c>
      <c r="C58" s="17">
        <v>1</v>
      </c>
      <c r="D58" s="147"/>
      <c r="E58" s="147">
        <v>2398</v>
      </c>
      <c r="F58" s="147">
        <v>1333</v>
      </c>
      <c r="G58" s="147">
        <v>1765</v>
      </c>
      <c r="H58" s="147">
        <v>1832</v>
      </c>
      <c r="I58" s="147">
        <v>5030</v>
      </c>
      <c r="J58" s="147">
        <v>1331</v>
      </c>
      <c r="K58" s="147">
        <v>1232</v>
      </c>
      <c r="L58" s="147">
        <v>1166</v>
      </c>
      <c r="M58" s="147">
        <v>1033</v>
      </c>
      <c r="N58" s="147">
        <v>1331</v>
      </c>
      <c r="O58" s="147">
        <v>2364</v>
      </c>
      <c r="P58" s="147">
        <v>3230</v>
      </c>
      <c r="Q58" s="147">
        <v>3464</v>
      </c>
      <c r="R58" s="147">
        <v>898</v>
      </c>
      <c r="S58" s="147">
        <v>2432</v>
      </c>
      <c r="T58" s="147">
        <v>3363</v>
      </c>
      <c r="U58" s="147">
        <v>4930</v>
      </c>
      <c r="V58" s="147">
        <v>1432</v>
      </c>
      <c r="W58" s="147">
        <v>5031</v>
      </c>
      <c r="X58" s="147">
        <v>2199</v>
      </c>
      <c r="Y58" s="147">
        <v>3565</v>
      </c>
      <c r="Z58" s="147">
        <v>1932</v>
      </c>
      <c r="AA58" s="147">
        <v>2099</v>
      </c>
      <c r="AB58" s="147">
        <v>4995</v>
      </c>
      <c r="AD58" s="149">
        <f t="shared" si="2"/>
        <v>2516.0416666666665</v>
      </c>
    </row>
    <row r="59" spans="1:30" ht="16" x14ac:dyDescent="0.2">
      <c r="A59" s="147" t="s">
        <v>355</v>
      </c>
      <c r="B59" s="17">
        <v>43</v>
      </c>
      <c r="C59" s="17">
        <v>1</v>
      </c>
      <c r="D59" s="147"/>
      <c r="E59" s="147">
        <v>3596</v>
      </c>
      <c r="F59" s="147">
        <v>1798</v>
      </c>
      <c r="G59" s="147">
        <v>3030</v>
      </c>
      <c r="H59" s="147">
        <v>3532</v>
      </c>
      <c r="I59" s="147">
        <v>4995</v>
      </c>
      <c r="J59" s="147">
        <v>3997</v>
      </c>
      <c r="K59" s="147">
        <v>3264</v>
      </c>
      <c r="L59" s="147">
        <v>1732</v>
      </c>
      <c r="M59" s="147">
        <v>1365</v>
      </c>
      <c r="N59" s="147">
        <v>4696</v>
      </c>
      <c r="O59" s="147">
        <v>1199</v>
      </c>
      <c r="P59" s="147">
        <v>1167</v>
      </c>
      <c r="Q59" s="147">
        <v>3064</v>
      </c>
      <c r="R59" s="147">
        <v>899</v>
      </c>
      <c r="S59" s="147">
        <v>1200</v>
      </c>
      <c r="T59" s="147">
        <v>3962</v>
      </c>
      <c r="U59" s="147">
        <v>3863</v>
      </c>
      <c r="V59" s="147">
        <v>3364</v>
      </c>
      <c r="W59" s="147">
        <v>2732</v>
      </c>
      <c r="X59" s="147">
        <v>1998</v>
      </c>
      <c r="Y59" s="147">
        <v>3465</v>
      </c>
      <c r="Z59" s="147">
        <v>2365</v>
      </c>
      <c r="AA59" s="147">
        <v>2064</v>
      </c>
      <c r="AB59" s="147">
        <v>4964</v>
      </c>
      <c r="AD59" s="149">
        <f t="shared" si="2"/>
        <v>2846.2916666666665</v>
      </c>
    </row>
    <row r="60" spans="1:30" ht="16" x14ac:dyDescent="0.2">
      <c r="A60" s="147" t="s">
        <v>360</v>
      </c>
      <c r="B60" s="17">
        <v>49</v>
      </c>
      <c r="C60" s="17">
        <v>1</v>
      </c>
      <c r="D60" s="147"/>
      <c r="E60" s="147">
        <v>2132</v>
      </c>
      <c r="F60" s="147">
        <v>2098</v>
      </c>
      <c r="G60" s="147">
        <v>1398</v>
      </c>
      <c r="H60" s="147">
        <v>3130</v>
      </c>
      <c r="I60" s="147">
        <v>4831</v>
      </c>
      <c r="J60" s="147">
        <v>1800</v>
      </c>
      <c r="K60" s="147">
        <v>4197</v>
      </c>
      <c r="L60" s="147">
        <v>2995</v>
      </c>
      <c r="M60" s="147">
        <v>2666</v>
      </c>
      <c r="N60" s="147">
        <v>3864</v>
      </c>
      <c r="O60" s="147">
        <v>2133</v>
      </c>
      <c r="P60" s="147">
        <v>2864</v>
      </c>
      <c r="Q60" s="147">
        <v>1898</v>
      </c>
      <c r="R60" s="147">
        <v>1499</v>
      </c>
      <c r="S60" s="147">
        <v>2698</v>
      </c>
      <c r="T60" s="147">
        <v>4997</v>
      </c>
      <c r="U60" s="147">
        <v>4896</v>
      </c>
      <c r="V60" s="147">
        <v>4996</v>
      </c>
      <c r="W60" s="147">
        <v>4996</v>
      </c>
      <c r="X60" s="147">
        <v>1499</v>
      </c>
      <c r="Y60" s="147">
        <v>4996</v>
      </c>
      <c r="Z60" s="147">
        <v>2632</v>
      </c>
      <c r="AA60" s="147">
        <v>2964</v>
      </c>
      <c r="AB60" s="147">
        <v>1899</v>
      </c>
      <c r="AD60" s="149">
        <f t="shared" si="2"/>
        <v>3086.5833333333335</v>
      </c>
    </row>
    <row r="61" spans="1:30" ht="16" x14ac:dyDescent="0.2">
      <c r="A61" s="147" t="s">
        <v>365</v>
      </c>
      <c r="B61" s="17">
        <v>25</v>
      </c>
      <c r="C61" s="17">
        <v>2</v>
      </c>
      <c r="D61" s="147"/>
      <c r="E61" s="147">
        <v>4995</v>
      </c>
      <c r="F61" s="147">
        <v>1300</v>
      </c>
      <c r="G61" s="147">
        <v>1732</v>
      </c>
      <c r="H61" s="147">
        <v>1666</v>
      </c>
      <c r="I61" s="147">
        <v>4996</v>
      </c>
      <c r="J61" s="147">
        <v>2231</v>
      </c>
      <c r="K61" s="147">
        <v>1532</v>
      </c>
      <c r="L61" s="147">
        <v>1865</v>
      </c>
      <c r="M61" s="147">
        <v>2031</v>
      </c>
      <c r="N61" s="147">
        <v>2831</v>
      </c>
      <c r="O61" s="147">
        <v>3365</v>
      </c>
      <c r="P61" s="147">
        <v>2664</v>
      </c>
      <c r="Q61" s="147">
        <v>2931</v>
      </c>
      <c r="R61" s="147">
        <v>1332</v>
      </c>
      <c r="S61" s="147">
        <v>3397</v>
      </c>
      <c r="T61" s="147">
        <v>1698</v>
      </c>
      <c r="U61" s="147">
        <v>1799</v>
      </c>
      <c r="V61" s="147">
        <v>2032</v>
      </c>
      <c r="W61" s="147">
        <v>3298</v>
      </c>
      <c r="X61" s="147">
        <v>2033</v>
      </c>
      <c r="Y61" s="147">
        <v>2598</v>
      </c>
      <c r="Z61" s="147">
        <v>2032</v>
      </c>
      <c r="AA61" s="147">
        <v>2432</v>
      </c>
      <c r="AB61" s="147">
        <v>4996</v>
      </c>
      <c r="AD61" s="149">
        <f t="shared" si="2"/>
        <v>2574.4166666666665</v>
      </c>
    </row>
    <row r="62" spans="1:30" ht="16" x14ac:dyDescent="0.2">
      <c r="A62" s="147" t="s">
        <v>367</v>
      </c>
      <c r="B62" s="17">
        <v>43</v>
      </c>
      <c r="C62" s="17">
        <v>1</v>
      </c>
      <c r="D62" s="147"/>
      <c r="E62" s="147">
        <v>4863</v>
      </c>
      <c r="F62" s="147">
        <v>2032</v>
      </c>
      <c r="G62" s="147">
        <v>3664</v>
      </c>
      <c r="H62" s="147">
        <v>2297</v>
      </c>
      <c r="I62" s="147">
        <v>3063</v>
      </c>
      <c r="J62" s="147">
        <v>1264</v>
      </c>
      <c r="K62" s="147">
        <v>5029</v>
      </c>
      <c r="L62" s="147">
        <v>2097</v>
      </c>
      <c r="M62" s="147">
        <v>2066</v>
      </c>
      <c r="N62" s="147">
        <v>3064</v>
      </c>
      <c r="O62" s="147">
        <v>2763</v>
      </c>
      <c r="P62" s="147">
        <v>3196</v>
      </c>
      <c r="Q62" s="147">
        <v>1666</v>
      </c>
      <c r="R62" s="147">
        <v>2465</v>
      </c>
      <c r="S62" s="147">
        <v>3397</v>
      </c>
      <c r="T62" s="147">
        <v>3098</v>
      </c>
      <c r="U62" s="147">
        <v>2764</v>
      </c>
      <c r="V62" s="147">
        <v>1932</v>
      </c>
      <c r="W62" s="147">
        <v>3064</v>
      </c>
      <c r="X62" s="147">
        <v>3563</v>
      </c>
      <c r="Y62" s="147">
        <v>2131</v>
      </c>
      <c r="Z62" s="147">
        <v>2432</v>
      </c>
      <c r="AA62" s="147">
        <v>2132</v>
      </c>
      <c r="AB62" s="147">
        <v>4998</v>
      </c>
      <c r="AD62" s="149">
        <f t="shared" si="2"/>
        <v>2876.6666666666665</v>
      </c>
    </row>
    <row r="63" spans="1:30" ht="16" x14ac:dyDescent="0.2">
      <c r="A63" s="147" t="s">
        <v>371</v>
      </c>
      <c r="B63" s="17">
        <v>22</v>
      </c>
      <c r="C63" s="17">
        <v>1</v>
      </c>
      <c r="D63" s="147"/>
      <c r="E63" s="147">
        <v>3297</v>
      </c>
      <c r="F63" s="147">
        <v>2566</v>
      </c>
      <c r="G63" s="147">
        <v>1766</v>
      </c>
      <c r="H63" s="147">
        <v>2331</v>
      </c>
      <c r="I63" s="147">
        <v>5030</v>
      </c>
      <c r="J63" s="147">
        <v>3930</v>
      </c>
      <c r="K63" s="147">
        <v>1699</v>
      </c>
      <c r="L63" s="147">
        <v>2532</v>
      </c>
      <c r="M63" s="147">
        <v>3097</v>
      </c>
      <c r="N63" s="147">
        <v>4994</v>
      </c>
      <c r="O63" s="147">
        <v>3297</v>
      </c>
      <c r="P63" s="147">
        <v>3064</v>
      </c>
      <c r="Q63" s="147">
        <v>4630</v>
      </c>
      <c r="R63" s="147">
        <v>3565</v>
      </c>
      <c r="S63" s="147">
        <v>1698</v>
      </c>
      <c r="T63" s="147">
        <v>2032</v>
      </c>
      <c r="U63" s="147">
        <v>2364</v>
      </c>
      <c r="V63" s="147">
        <v>4996</v>
      </c>
      <c r="W63" s="147">
        <v>2964</v>
      </c>
      <c r="X63" s="147">
        <v>1365</v>
      </c>
      <c r="Y63" s="147">
        <v>4995</v>
      </c>
      <c r="Z63" s="147">
        <v>1299</v>
      </c>
      <c r="AA63" s="147">
        <v>2231</v>
      </c>
      <c r="AB63" s="147">
        <v>2731</v>
      </c>
      <c r="AD63" s="149">
        <f t="shared" si="2"/>
        <v>3019.7083333333335</v>
      </c>
    </row>
    <row r="64" spans="1:30" ht="16" x14ac:dyDescent="0.2">
      <c r="A64" s="147" t="s">
        <v>374</v>
      </c>
      <c r="B64" s="17">
        <v>24</v>
      </c>
      <c r="C64" s="17">
        <v>2</v>
      </c>
      <c r="D64" s="147"/>
      <c r="E64" s="147">
        <v>2328</v>
      </c>
      <c r="F64" s="147">
        <v>1799</v>
      </c>
      <c r="G64" s="147">
        <v>1500</v>
      </c>
      <c r="H64" s="147">
        <v>1632</v>
      </c>
      <c r="I64" s="147">
        <v>4994</v>
      </c>
      <c r="J64" s="147">
        <v>1898</v>
      </c>
      <c r="K64" s="147">
        <v>3864</v>
      </c>
      <c r="L64" s="147">
        <v>4429</v>
      </c>
      <c r="M64" s="147">
        <v>4997</v>
      </c>
      <c r="N64" s="147">
        <v>3064</v>
      </c>
      <c r="O64" s="147">
        <v>1832</v>
      </c>
      <c r="P64" s="147">
        <v>2631</v>
      </c>
      <c r="Q64" s="147">
        <v>1166</v>
      </c>
      <c r="R64" s="147">
        <v>865</v>
      </c>
      <c r="S64" s="147">
        <v>5030</v>
      </c>
      <c r="T64" s="147">
        <v>4029</v>
      </c>
      <c r="U64" s="147">
        <v>4995</v>
      </c>
      <c r="V64" s="147">
        <v>1998</v>
      </c>
      <c r="W64" s="147">
        <v>1466</v>
      </c>
      <c r="X64" s="147">
        <v>2097</v>
      </c>
      <c r="Y64" s="147">
        <v>4896</v>
      </c>
      <c r="Z64" s="147">
        <v>1933</v>
      </c>
      <c r="AA64" s="147">
        <v>1466</v>
      </c>
      <c r="AB64" s="147">
        <v>1765</v>
      </c>
      <c r="AD64" s="149">
        <f t="shared" si="2"/>
        <v>2778.0833333333335</v>
      </c>
    </row>
    <row r="65" spans="1:30" x14ac:dyDescent="0.2">
      <c r="A65" s="147"/>
      <c r="D65" s="147"/>
      <c r="E65" s="147"/>
      <c r="F65" s="147"/>
      <c r="G65" s="147"/>
      <c r="H65" s="147"/>
      <c r="I65" s="147"/>
      <c r="J65" s="147"/>
      <c r="K65" s="147"/>
      <c r="L65" s="147"/>
      <c r="M65" s="147"/>
      <c r="N65" s="147"/>
      <c r="O65" s="147"/>
      <c r="P65" s="147"/>
      <c r="Q65" s="147"/>
      <c r="R65" s="147"/>
      <c r="S65" s="147"/>
      <c r="T65" s="147"/>
      <c r="U65" s="147"/>
      <c r="V65" s="147"/>
      <c r="W65" s="147"/>
      <c r="X65" s="147"/>
      <c r="Y65" s="147"/>
      <c r="AA65" s="147"/>
    </row>
    <row r="66" spans="1:30" x14ac:dyDescent="0.2">
      <c r="A66" s="147"/>
      <c r="D66" s="147"/>
      <c r="E66" s="147"/>
      <c r="F66" s="147"/>
      <c r="G66" s="147"/>
      <c r="H66" s="147"/>
      <c r="I66" s="147"/>
      <c r="J66" s="147"/>
      <c r="K66" s="147"/>
      <c r="L66" s="147"/>
      <c r="M66" s="147"/>
      <c r="N66" s="147"/>
      <c r="O66" s="147"/>
      <c r="P66" s="147"/>
      <c r="Q66" s="147"/>
      <c r="R66" s="147"/>
      <c r="S66" s="147"/>
      <c r="T66" s="147"/>
      <c r="U66" s="147"/>
      <c r="V66" s="147"/>
      <c r="W66" s="147"/>
      <c r="X66" s="147"/>
      <c r="Y66" s="147"/>
      <c r="AA66" s="147"/>
    </row>
    <row r="67" spans="1:30" x14ac:dyDescent="0.2">
      <c r="A67" s="147"/>
      <c r="D67" s="147"/>
      <c r="E67" s="149">
        <f t="shared" ref="E67:AB67" si="3">AVERAGE(E45:E66)</f>
        <v>3037.15</v>
      </c>
      <c r="F67" s="149">
        <f t="shared" si="3"/>
        <v>2118.5</v>
      </c>
      <c r="G67" s="149">
        <f t="shared" si="3"/>
        <v>2188.25</v>
      </c>
      <c r="H67" s="149">
        <f t="shared" si="3"/>
        <v>2606.0500000000002</v>
      </c>
      <c r="I67" s="149">
        <f t="shared" si="3"/>
        <v>3593.55</v>
      </c>
      <c r="J67" s="149">
        <f t="shared" si="3"/>
        <v>2194.5500000000002</v>
      </c>
      <c r="K67" s="149">
        <f t="shared" si="3"/>
        <v>3465.8</v>
      </c>
      <c r="L67" s="149">
        <f t="shared" si="3"/>
        <v>2492.85</v>
      </c>
      <c r="M67" s="149">
        <f t="shared" si="3"/>
        <v>2336.8000000000002</v>
      </c>
      <c r="N67" s="149">
        <f t="shared" si="3"/>
        <v>3049.35</v>
      </c>
      <c r="O67" s="149">
        <f t="shared" si="3"/>
        <v>2832.65</v>
      </c>
      <c r="P67" s="149">
        <f t="shared" si="3"/>
        <v>2469.5</v>
      </c>
      <c r="Q67" s="149">
        <f t="shared" si="3"/>
        <v>2336.6</v>
      </c>
      <c r="R67" s="149">
        <f t="shared" si="3"/>
        <v>1558.9</v>
      </c>
      <c r="S67" s="149">
        <f t="shared" si="3"/>
        <v>2927.45</v>
      </c>
      <c r="T67" s="149">
        <f t="shared" si="3"/>
        <v>3225.25</v>
      </c>
      <c r="U67" s="149">
        <f t="shared" si="3"/>
        <v>3677.1</v>
      </c>
      <c r="V67" s="149">
        <f t="shared" si="3"/>
        <v>2722.75</v>
      </c>
      <c r="W67" s="149">
        <f t="shared" si="3"/>
        <v>3355.75</v>
      </c>
      <c r="X67" s="149">
        <f t="shared" si="3"/>
        <v>2273.1</v>
      </c>
      <c r="Y67" s="149">
        <f t="shared" si="3"/>
        <v>3795.3</v>
      </c>
      <c r="Z67" s="149">
        <f t="shared" si="3"/>
        <v>2261.65</v>
      </c>
      <c r="AA67" s="149">
        <f t="shared" si="3"/>
        <v>2289.5500000000002</v>
      </c>
      <c r="AB67" s="149">
        <f t="shared" si="3"/>
        <v>3275.65</v>
      </c>
      <c r="AC67" s="26"/>
      <c r="AD67" s="149">
        <f>AVERAGE(E67:AC67)</f>
        <v>2753.5020833333333</v>
      </c>
    </row>
    <row r="68" spans="1:30" x14ac:dyDescent="0.2">
      <c r="A68" s="147"/>
      <c r="D68" s="147"/>
      <c r="E68" s="147"/>
      <c r="F68" s="147"/>
      <c r="G68" s="147"/>
      <c r="H68" s="147"/>
      <c r="I68" s="147"/>
      <c r="J68" s="147"/>
      <c r="K68" s="147"/>
      <c r="L68" s="147"/>
      <c r="M68" s="147"/>
      <c r="N68" s="147"/>
      <c r="O68" s="147"/>
      <c r="P68" s="147"/>
      <c r="Q68" s="147"/>
      <c r="R68" s="147"/>
      <c r="S68" s="147"/>
      <c r="T68" s="147"/>
      <c r="U68" s="147"/>
      <c r="V68" s="147"/>
      <c r="W68" s="147"/>
      <c r="X68" s="147"/>
      <c r="Y68" s="147"/>
      <c r="AA68" s="147"/>
    </row>
    <row r="69" spans="1:30" x14ac:dyDescent="0.2">
      <c r="A69" s="147"/>
      <c r="D69" s="147"/>
      <c r="E69" s="147">
        <v>3037</v>
      </c>
      <c r="F69" s="164">
        <v>2119</v>
      </c>
      <c r="G69" s="147">
        <v>2188</v>
      </c>
      <c r="H69" s="147">
        <v>2606</v>
      </c>
      <c r="I69" s="147">
        <v>3594</v>
      </c>
      <c r="J69" s="147">
        <v>2195</v>
      </c>
      <c r="K69" s="147">
        <v>3466</v>
      </c>
      <c r="L69" s="147">
        <v>2493</v>
      </c>
      <c r="M69" s="147">
        <v>2337</v>
      </c>
      <c r="N69" s="147">
        <v>3049</v>
      </c>
      <c r="O69" s="147">
        <v>2833</v>
      </c>
      <c r="P69" s="147">
        <v>2470</v>
      </c>
      <c r="Q69" s="147">
        <v>2337</v>
      </c>
      <c r="R69" s="164">
        <v>1559</v>
      </c>
      <c r="S69" s="147">
        <v>2927</v>
      </c>
      <c r="T69" s="147">
        <v>3225</v>
      </c>
      <c r="U69" s="165">
        <v>3677</v>
      </c>
      <c r="V69" s="147">
        <v>2723</v>
      </c>
      <c r="W69" s="147">
        <v>3356</v>
      </c>
      <c r="X69" s="147">
        <v>2273</v>
      </c>
      <c r="Y69" s="165">
        <v>3795</v>
      </c>
      <c r="Z69" s="147">
        <v>2262</v>
      </c>
      <c r="AA69" s="147">
        <v>2290</v>
      </c>
      <c r="AB69" s="147">
        <v>3276</v>
      </c>
    </row>
    <row r="70" spans="1:30" x14ac:dyDescent="0.2">
      <c r="A70" s="147"/>
      <c r="D70" s="147"/>
      <c r="E70" s="147"/>
      <c r="F70" s="147"/>
      <c r="G70" s="147"/>
      <c r="H70" s="147"/>
      <c r="I70" s="147"/>
      <c r="J70" s="147"/>
      <c r="K70" s="147"/>
      <c r="L70" s="147"/>
      <c r="M70" s="147"/>
      <c r="N70" s="147"/>
      <c r="O70" s="147"/>
      <c r="P70" s="147"/>
      <c r="Q70" s="147"/>
      <c r="R70" s="147"/>
      <c r="S70" s="147"/>
      <c r="T70" s="147"/>
      <c r="U70" s="147"/>
      <c r="V70" s="147"/>
      <c r="W70" s="147"/>
      <c r="X70" s="147"/>
      <c r="Y70" s="147"/>
      <c r="AA70" s="147"/>
    </row>
    <row r="71" spans="1:30" x14ac:dyDescent="0.2">
      <c r="A71" s="147"/>
      <c r="D71" s="147"/>
      <c r="E71" s="147"/>
      <c r="F71" s="147"/>
      <c r="G71" s="147"/>
      <c r="H71" s="147"/>
      <c r="I71" s="147"/>
      <c r="J71" s="147"/>
      <c r="K71" s="147"/>
      <c r="L71" s="147"/>
      <c r="M71" s="147"/>
      <c r="N71" s="147"/>
      <c r="O71" s="147"/>
      <c r="P71" s="147"/>
      <c r="Q71" s="147"/>
      <c r="R71" s="147"/>
      <c r="S71" s="147"/>
      <c r="T71" s="147"/>
      <c r="U71" s="147"/>
      <c r="V71" s="147"/>
      <c r="W71" s="147"/>
      <c r="X71" s="147"/>
      <c r="Y71" s="147"/>
      <c r="AA71" s="147"/>
    </row>
    <row r="72" spans="1:30" x14ac:dyDescent="0.2">
      <c r="A72" s="26" t="s">
        <v>664</v>
      </c>
      <c r="D72" s="147"/>
      <c r="H72" s="147"/>
      <c r="J72" s="147"/>
      <c r="L72" s="147"/>
      <c r="S72" s="147"/>
      <c r="X72" s="147"/>
      <c r="AA72" s="147"/>
    </row>
    <row r="73" spans="1:30" x14ac:dyDescent="0.2">
      <c r="A73" s="26" t="s">
        <v>665</v>
      </c>
      <c r="D73" s="147"/>
      <c r="J73" s="147"/>
    </row>
    <row r="74" spans="1:30" x14ac:dyDescent="0.2">
      <c r="D74" s="147"/>
      <c r="F74" s="147"/>
      <c r="G74" s="147"/>
      <c r="H74" s="147"/>
      <c r="I74" s="147"/>
      <c r="J74" s="147"/>
      <c r="K74" s="147"/>
      <c r="L74" s="147"/>
      <c r="M74" s="147"/>
      <c r="N74" s="147"/>
      <c r="O74" s="147"/>
      <c r="P74" s="147"/>
      <c r="Q74" s="147"/>
      <c r="R74" s="147"/>
      <c r="S74" s="147"/>
      <c r="T74" s="147"/>
      <c r="U74" s="147"/>
      <c r="V74" s="147"/>
      <c r="W74" s="147"/>
      <c r="X74" s="147"/>
      <c r="Y74" s="147"/>
      <c r="Z74" s="147"/>
    </row>
    <row r="75" spans="1:30" ht="16" x14ac:dyDescent="0.2">
      <c r="B75" t="s">
        <v>594</v>
      </c>
      <c r="C75" t="s">
        <v>595</v>
      </c>
      <c r="D75" s="147"/>
      <c r="E75" s="144" t="s">
        <v>596</v>
      </c>
      <c r="F75" s="144" t="s">
        <v>597</v>
      </c>
      <c r="G75" s="144" t="s">
        <v>598</v>
      </c>
      <c r="H75" s="144" t="s">
        <v>599</v>
      </c>
      <c r="I75" s="144" t="s">
        <v>600</v>
      </c>
      <c r="J75" s="144" t="s">
        <v>601</v>
      </c>
      <c r="K75" s="144" t="s">
        <v>602</v>
      </c>
      <c r="L75" s="144" t="s">
        <v>603</v>
      </c>
      <c r="M75" s="145" t="s">
        <v>604</v>
      </c>
      <c r="N75" s="145" t="s">
        <v>605</v>
      </c>
      <c r="O75" s="145" t="s">
        <v>606</v>
      </c>
      <c r="P75" s="145" t="s">
        <v>607</v>
      </c>
      <c r="Q75" s="145" t="s">
        <v>608</v>
      </c>
      <c r="R75" s="145" t="s">
        <v>609</v>
      </c>
      <c r="S75" s="145" t="s">
        <v>610</v>
      </c>
      <c r="T75" s="145" t="s">
        <v>611</v>
      </c>
      <c r="U75" s="146" t="s">
        <v>612</v>
      </c>
      <c r="V75" s="146" t="s">
        <v>613</v>
      </c>
      <c r="W75" s="146" t="s">
        <v>614</v>
      </c>
      <c r="X75" s="146" t="s">
        <v>615</v>
      </c>
      <c r="Y75" s="146" t="s">
        <v>616</v>
      </c>
      <c r="Z75" s="146" t="s">
        <v>617</v>
      </c>
      <c r="AA75" s="146" t="s">
        <v>618</v>
      </c>
      <c r="AB75" s="146" t="s">
        <v>619</v>
      </c>
    </row>
    <row r="76" spans="1:30" ht="16" x14ac:dyDescent="0.2">
      <c r="A76" s="147" t="s">
        <v>275</v>
      </c>
      <c r="B76" s="17">
        <v>31</v>
      </c>
      <c r="C76" s="17">
        <v>1</v>
      </c>
      <c r="D76" s="147"/>
      <c r="E76">
        <v>4</v>
      </c>
      <c r="F76">
        <v>4</v>
      </c>
      <c r="G76">
        <v>5</v>
      </c>
      <c r="H76">
        <v>6</v>
      </c>
      <c r="I76">
        <v>15</v>
      </c>
      <c r="J76">
        <v>5</v>
      </c>
      <c r="K76">
        <v>4</v>
      </c>
      <c r="L76">
        <v>5</v>
      </c>
      <c r="M76">
        <v>3</v>
      </c>
      <c r="N76">
        <v>10</v>
      </c>
      <c r="O76">
        <v>2</v>
      </c>
      <c r="P76">
        <v>2</v>
      </c>
      <c r="Q76">
        <v>3</v>
      </c>
      <c r="R76">
        <v>4</v>
      </c>
      <c r="S76">
        <v>3</v>
      </c>
      <c r="T76">
        <v>2</v>
      </c>
      <c r="U76">
        <v>3</v>
      </c>
      <c r="V76">
        <v>3</v>
      </c>
      <c r="W76">
        <v>11</v>
      </c>
      <c r="X76">
        <v>3</v>
      </c>
      <c r="Y76">
        <v>3</v>
      </c>
      <c r="Z76">
        <v>7</v>
      </c>
      <c r="AA76">
        <v>3</v>
      </c>
      <c r="AB76">
        <v>6</v>
      </c>
    </row>
    <row r="77" spans="1:30" ht="16" x14ac:dyDescent="0.2">
      <c r="A77" s="147" t="s">
        <v>285</v>
      </c>
      <c r="B77" s="17">
        <v>36</v>
      </c>
      <c r="C77" s="17">
        <v>1</v>
      </c>
      <c r="D77" s="147"/>
      <c r="E77">
        <v>6</v>
      </c>
      <c r="F77">
        <v>3</v>
      </c>
      <c r="G77">
        <v>7</v>
      </c>
      <c r="H77">
        <v>2</v>
      </c>
      <c r="I77">
        <v>9</v>
      </c>
      <c r="J77">
        <v>6</v>
      </c>
      <c r="K77">
        <v>3</v>
      </c>
      <c r="L77">
        <v>2</v>
      </c>
      <c r="M77">
        <v>3</v>
      </c>
      <c r="N77">
        <v>3</v>
      </c>
      <c r="O77">
        <v>3</v>
      </c>
      <c r="P77">
        <v>2</v>
      </c>
      <c r="Q77">
        <v>1</v>
      </c>
      <c r="R77">
        <v>3</v>
      </c>
      <c r="S77">
        <v>3</v>
      </c>
      <c r="T77">
        <v>3</v>
      </c>
      <c r="U77">
        <v>3</v>
      </c>
      <c r="V77">
        <v>5</v>
      </c>
      <c r="W77">
        <v>9</v>
      </c>
      <c r="X77">
        <v>3</v>
      </c>
      <c r="Y77">
        <v>4</v>
      </c>
      <c r="Z77">
        <v>3</v>
      </c>
      <c r="AA77">
        <v>4</v>
      </c>
      <c r="AB77">
        <v>3</v>
      </c>
    </row>
    <row r="78" spans="1:30" ht="16" x14ac:dyDescent="0.2">
      <c r="A78" s="147" t="s">
        <v>293</v>
      </c>
      <c r="B78" s="17">
        <v>35</v>
      </c>
      <c r="C78" s="17">
        <v>1</v>
      </c>
      <c r="D78" s="147"/>
      <c r="E78">
        <v>7</v>
      </c>
      <c r="F78">
        <v>4</v>
      </c>
      <c r="G78">
        <v>7</v>
      </c>
      <c r="H78">
        <v>3</v>
      </c>
      <c r="I78">
        <v>5</v>
      </c>
      <c r="J78">
        <v>7</v>
      </c>
      <c r="K78">
        <v>2</v>
      </c>
      <c r="L78">
        <v>2</v>
      </c>
      <c r="M78">
        <v>3</v>
      </c>
      <c r="N78">
        <v>9</v>
      </c>
      <c r="O78">
        <v>3</v>
      </c>
      <c r="P78">
        <v>2</v>
      </c>
      <c r="Q78">
        <v>3</v>
      </c>
      <c r="R78">
        <v>4</v>
      </c>
      <c r="S78">
        <v>3</v>
      </c>
      <c r="T78">
        <v>9</v>
      </c>
      <c r="U78">
        <v>8</v>
      </c>
      <c r="V78">
        <v>8</v>
      </c>
      <c r="W78">
        <v>6</v>
      </c>
      <c r="X78">
        <v>10</v>
      </c>
      <c r="Y78">
        <v>7</v>
      </c>
      <c r="Z78">
        <v>4</v>
      </c>
      <c r="AA78">
        <v>9</v>
      </c>
      <c r="AB78">
        <v>9</v>
      </c>
    </row>
    <row r="79" spans="1:30" ht="16" x14ac:dyDescent="0.2">
      <c r="A79" s="147" t="s">
        <v>302</v>
      </c>
      <c r="B79" s="17">
        <v>27</v>
      </c>
      <c r="C79" s="17">
        <v>2</v>
      </c>
      <c r="D79" s="147"/>
      <c r="E79">
        <v>3</v>
      </c>
      <c r="F79">
        <v>2</v>
      </c>
      <c r="G79">
        <v>3</v>
      </c>
      <c r="H79">
        <v>1</v>
      </c>
      <c r="I79">
        <v>2</v>
      </c>
      <c r="J79">
        <v>2</v>
      </c>
      <c r="K79">
        <v>2</v>
      </c>
      <c r="L79">
        <v>2</v>
      </c>
      <c r="M79">
        <v>1</v>
      </c>
      <c r="N79">
        <v>2</v>
      </c>
      <c r="O79">
        <v>1</v>
      </c>
      <c r="P79">
        <v>1</v>
      </c>
      <c r="Q79">
        <v>1</v>
      </c>
      <c r="R79">
        <v>1</v>
      </c>
      <c r="S79">
        <v>1</v>
      </c>
      <c r="T79">
        <v>2</v>
      </c>
      <c r="U79">
        <v>9</v>
      </c>
      <c r="V79">
        <v>4</v>
      </c>
      <c r="W79">
        <v>9</v>
      </c>
      <c r="X79">
        <v>3</v>
      </c>
      <c r="Y79">
        <v>7</v>
      </c>
      <c r="Z79">
        <v>4</v>
      </c>
      <c r="AA79">
        <v>7</v>
      </c>
      <c r="AB79">
        <v>4</v>
      </c>
    </row>
    <row r="80" spans="1:30" ht="16" x14ac:dyDescent="0.2">
      <c r="A80" s="147" t="s">
        <v>309</v>
      </c>
      <c r="B80" s="17">
        <v>46</v>
      </c>
      <c r="C80" s="17">
        <v>2</v>
      </c>
      <c r="D80" s="147"/>
      <c r="E80">
        <v>4</v>
      </c>
      <c r="F80">
        <v>5</v>
      </c>
      <c r="G80">
        <v>5</v>
      </c>
      <c r="H80">
        <v>5</v>
      </c>
      <c r="I80">
        <v>1</v>
      </c>
      <c r="J80">
        <v>4</v>
      </c>
      <c r="K80">
        <v>5</v>
      </c>
      <c r="L80">
        <v>6</v>
      </c>
      <c r="M80">
        <v>1</v>
      </c>
      <c r="N80">
        <v>3</v>
      </c>
      <c r="O80">
        <v>2</v>
      </c>
      <c r="P80">
        <v>5</v>
      </c>
      <c r="Q80">
        <v>4</v>
      </c>
      <c r="R80">
        <v>0</v>
      </c>
      <c r="S80">
        <v>1</v>
      </c>
      <c r="T80">
        <v>0</v>
      </c>
      <c r="U80">
        <v>2</v>
      </c>
      <c r="V80">
        <v>1</v>
      </c>
      <c r="W80">
        <v>3</v>
      </c>
      <c r="X80">
        <v>2</v>
      </c>
      <c r="Y80">
        <v>3</v>
      </c>
      <c r="Z80">
        <v>4</v>
      </c>
      <c r="AA80">
        <v>2</v>
      </c>
      <c r="AB80">
        <v>2</v>
      </c>
    </row>
    <row r="81" spans="1:28" ht="16" x14ac:dyDescent="0.2">
      <c r="A81" s="147" t="s">
        <v>315</v>
      </c>
      <c r="B81" s="17">
        <v>25</v>
      </c>
      <c r="C81" s="17">
        <v>1</v>
      </c>
      <c r="D81" s="147"/>
      <c r="E81">
        <v>4</v>
      </c>
      <c r="F81">
        <v>2</v>
      </c>
      <c r="G81">
        <v>2</v>
      </c>
      <c r="H81">
        <v>3</v>
      </c>
      <c r="I81">
        <v>3</v>
      </c>
      <c r="J81">
        <v>4</v>
      </c>
      <c r="K81">
        <v>2</v>
      </c>
      <c r="L81">
        <v>2</v>
      </c>
      <c r="M81">
        <v>2</v>
      </c>
      <c r="N81">
        <v>2</v>
      </c>
      <c r="O81">
        <v>1</v>
      </c>
      <c r="P81">
        <v>2</v>
      </c>
      <c r="Q81">
        <v>5</v>
      </c>
      <c r="R81">
        <v>2</v>
      </c>
      <c r="S81">
        <v>6</v>
      </c>
      <c r="T81">
        <v>5</v>
      </c>
      <c r="U81">
        <v>13</v>
      </c>
      <c r="V81">
        <v>7</v>
      </c>
      <c r="W81">
        <v>8</v>
      </c>
      <c r="X81">
        <v>5</v>
      </c>
      <c r="Y81">
        <v>6</v>
      </c>
      <c r="Z81">
        <v>4</v>
      </c>
      <c r="AA81">
        <v>4</v>
      </c>
      <c r="AB81">
        <v>4</v>
      </c>
    </row>
    <row r="82" spans="1:28" ht="16" x14ac:dyDescent="0.2">
      <c r="A82" s="147" t="s">
        <v>320</v>
      </c>
      <c r="B82" s="17">
        <v>47</v>
      </c>
      <c r="C82" s="17">
        <v>1</v>
      </c>
      <c r="D82" s="147"/>
      <c r="E82">
        <v>7</v>
      </c>
      <c r="F82">
        <v>5</v>
      </c>
      <c r="G82">
        <v>2</v>
      </c>
      <c r="H82">
        <v>4</v>
      </c>
      <c r="I82">
        <v>6</v>
      </c>
      <c r="J82">
        <v>2</v>
      </c>
      <c r="K82">
        <v>6</v>
      </c>
      <c r="L82">
        <v>2</v>
      </c>
      <c r="M82">
        <v>2</v>
      </c>
      <c r="N82">
        <v>4</v>
      </c>
      <c r="O82">
        <v>2</v>
      </c>
      <c r="P82">
        <v>5</v>
      </c>
      <c r="Q82">
        <v>3</v>
      </c>
      <c r="R82">
        <v>4</v>
      </c>
      <c r="S82">
        <v>2</v>
      </c>
      <c r="T82">
        <v>5</v>
      </c>
      <c r="U82">
        <v>6</v>
      </c>
      <c r="V82">
        <v>3</v>
      </c>
      <c r="W82">
        <v>3</v>
      </c>
      <c r="X82">
        <v>6</v>
      </c>
      <c r="Y82">
        <v>6</v>
      </c>
      <c r="Z82">
        <v>3</v>
      </c>
      <c r="AA82">
        <v>1</v>
      </c>
      <c r="AB82">
        <v>2</v>
      </c>
    </row>
    <row r="83" spans="1:28" ht="16" x14ac:dyDescent="0.2">
      <c r="A83" s="147" t="s">
        <v>321</v>
      </c>
      <c r="B83" s="17">
        <v>22</v>
      </c>
      <c r="C83" s="17">
        <v>2</v>
      </c>
      <c r="D83" s="147"/>
      <c r="E83">
        <v>7</v>
      </c>
      <c r="F83">
        <v>3</v>
      </c>
      <c r="G83">
        <v>3</v>
      </c>
      <c r="H83">
        <v>4</v>
      </c>
      <c r="I83">
        <v>4</v>
      </c>
      <c r="J83">
        <v>4</v>
      </c>
      <c r="K83">
        <v>2</v>
      </c>
      <c r="L83">
        <v>3</v>
      </c>
      <c r="M83">
        <v>3</v>
      </c>
      <c r="N83">
        <v>2</v>
      </c>
      <c r="O83">
        <v>2</v>
      </c>
      <c r="P83">
        <v>2</v>
      </c>
      <c r="Q83">
        <v>2</v>
      </c>
      <c r="R83">
        <v>3</v>
      </c>
      <c r="S83">
        <v>4</v>
      </c>
      <c r="T83">
        <v>2</v>
      </c>
      <c r="U83">
        <v>3</v>
      </c>
      <c r="V83">
        <v>6</v>
      </c>
      <c r="W83">
        <v>8</v>
      </c>
      <c r="X83">
        <v>4</v>
      </c>
      <c r="Y83">
        <v>5</v>
      </c>
      <c r="Z83">
        <v>6</v>
      </c>
      <c r="AA83">
        <v>7</v>
      </c>
      <c r="AB83">
        <v>5</v>
      </c>
    </row>
    <row r="84" spans="1:28" ht="16" x14ac:dyDescent="0.2">
      <c r="A84" s="147" t="s">
        <v>325</v>
      </c>
      <c r="B84" s="17">
        <v>38</v>
      </c>
      <c r="C84" s="17">
        <v>2</v>
      </c>
      <c r="D84" s="147"/>
      <c r="E84">
        <v>1</v>
      </c>
      <c r="F84">
        <v>1</v>
      </c>
      <c r="G84">
        <v>2</v>
      </c>
      <c r="H84">
        <v>1</v>
      </c>
      <c r="I84">
        <v>1</v>
      </c>
      <c r="J84">
        <v>0</v>
      </c>
      <c r="K84">
        <v>0</v>
      </c>
      <c r="L84">
        <v>1</v>
      </c>
      <c r="M84">
        <v>1</v>
      </c>
      <c r="N84">
        <v>2</v>
      </c>
      <c r="O84">
        <v>2</v>
      </c>
      <c r="P84">
        <v>1</v>
      </c>
      <c r="Q84">
        <v>0</v>
      </c>
      <c r="R84">
        <v>1</v>
      </c>
      <c r="S84">
        <v>0</v>
      </c>
      <c r="T84">
        <v>0</v>
      </c>
      <c r="U84">
        <v>0</v>
      </c>
      <c r="V84">
        <v>0</v>
      </c>
      <c r="W84">
        <v>1</v>
      </c>
      <c r="X84">
        <v>1</v>
      </c>
      <c r="Y84">
        <v>3</v>
      </c>
      <c r="Z84">
        <v>0</v>
      </c>
      <c r="AA84">
        <v>0</v>
      </c>
      <c r="AB84">
        <v>1</v>
      </c>
    </row>
    <row r="85" spans="1:28" ht="16" x14ac:dyDescent="0.2">
      <c r="A85" s="147" t="s">
        <v>328</v>
      </c>
      <c r="B85" s="17">
        <v>26</v>
      </c>
      <c r="C85" s="17">
        <v>1</v>
      </c>
      <c r="D85" s="147"/>
      <c r="E85">
        <v>5</v>
      </c>
      <c r="F85">
        <v>4</v>
      </c>
      <c r="G85">
        <v>4</v>
      </c>
      <c r="H85">
        <v>4</v>
      </c>
      <c r="I85">
        <v>2</v>
      </c>
      <c r="J85">
        <v>3</v>
      </c>
      <c r="K85">
        <v>6</v>
      </c>
      <c r="L85">
        <v>1</v>
      </c>
      <c r="M85">
        <v>2</v>
      </c>
      <c r="N85">
        <v>4</v>
      </c>
      <c r="O85">
        <v>2</v>
      </c>
      <c r="P85">
        <v>4</v>
      </c>
      <c r="Q85">
        <v>6</v>
      </c>
      <c r="R85">
        <v>3</v>
      </c>
      <c r="S85">
        <v>2</v>
      </c>
      <c r="T85">
        <v>6</v>
      </c>
      <c r="U85">
        <v>5</v>
      </c>
      <c r="V85">
        <v>3</v>
      </c>
      <c r="W85">
        <v>3</v>
      </c>
      <c r="X85">
        <v>2</v>
      </c>
      <c r="Y85">
        <v>5</v>
      </c>
      <c r="Z85">
        <v>5</v>
      </c>
      <c r="AA85">
        <v>6</v>
      </c>
      <c r="AB85">
        <v>14</v>
      </c>
    </row>
    <row r="86" spans="1:28" ht="16" x14ac:dyDescent="0.2">
      <c r="A86" s="147" t="s">
        <v>334</v>
      </c>
      <c r="B86" s="17">
        <v>32</v>
      </c>
      <c r="C86" s="17">
        <v>1</v>
      </c>
      <c r="D86" s="147"/>
      <c r="E86">
        <v>4</v>
      </c>
      <c r="F86">
        <v>3</v>
      </c>
      <c r="G86">
        <v>5</v>
      </c>
      <c r="H86">
        <v>3</v>
      </c>
      <c r="I86">
        <v>1</v>
      </c>
      <c r="J86">
        <v>4</v>
      </c>
      <c r="K86">
        <v>9</v>
      </c>
      <c r="L86">
        <v>2</v>
      </c>
      <c r="M86">
        <v>3</v>
      </c>
      <c r="N86">
        <v>2</v>
      </c>
      <c r="O86">
        <v>1</v>
      </c>
      <c r="P86">
        <v>4</v>
      </c>
      <c r="Q86">
        <v>1</v>
      </c>
      <c r="R86">
        <v>2</v>
      </c>
      <c r="S86">
        <v>0</v>
      </c>
      <c r="T86">
        <v>1</v>
      </c>
      <c r="U86">
        <v>2</v>
      </c>
      <c r="V86">
        <v>3</v>
      </c>
      <c r="W86">
        <v>5</v>
      </c>
      <c r="X86">
        <v>2</v>
      </c>
      <c r="Y86">
        <v>4</v>
      </c>
      <c r="Z86">
        <v>3</v>
      </c>
      <c r="AA86">
        <v>4</v>
      </c>
      <c r="AB86">
        <v>3</v>
      </c>
    </row>
    <row r="87" spans="1:28" ht="16" x14ac:dyDescent="0.2">
      <c r="A87" s="147" t="s">
        <v>339</v>
      </c>
      <c r="B87" s="17">
        <v>35</v>
      </c>
      <c r="C87" s="17">
        <v>2</v>
      </c>
      <c r="D87" s="147"/>
      <c r="E87">
        <v>0</v>
      </c>
      <c r="F87">
        <v>3</v>
      </c>
      <c r="G87">
        <v>1</v>
      </c>
      <c r="H87">
        <v>4</v>
      </c>
      <c r="I87">
        <v>1</v>
      </c>
      <c r="J87">
        <v>4</v>
      </c>
      <c r="K87">
        <v>4</v>
      </c>
      <c r="L87">
        <v>2</v>
      </c>
      <c r="M87">
        <v>1</v>
      </c>
      <c r="N87">
        <v>2</v>
      </c>
      <c r="O87">
        <v>1</v>
      </c>
      <c r="P87">
        <v>1</v>
      </c>
      <c r="Q87">
        <v>4</v>
      </c>
      <c r="R87">
        <v>2</v>
      </c>
      <c r="S87">
        <v>2</v>
      </c>
      <c r="T87">
        <v>2</v>
      </c>
      <c r="U87">
        <v>5</v>
      </c>
      <c r="V87">
        <v>1</v>
      </c>
      <c r="W87">
        <v>5</v>
      </c>
      <c r="X87">
        <v>4</v>
      </c>
      <c r="Y87">
        <v>2</v>
      </c>
      <c r="Z87">
        <v>6</v>
      </c>
      <c r="AA87">
        <v>1</v>
      </c>
      <c r="AB87">
        <v>2</v>
      </c>
    </row>
    <row r="88" spans="1:28" ht="16" x14ac:dyDescent="0.2">
      <c r="A88" s="147" t="s">
        <v>344</v>
      </c>
      <c r="B88" s="17">
        <v>41</v>
      </c>
      <c r="C88" s="17">
        <v>2</v>
      </c>
      <c r="D88" s="147"/>
      <c r="E88">
        <v>3</v>
      </c>
      <c r="F88">
        <v>2</v>
      </c>
      <c r="G88">
        <v>0</v>
      </c>
      <c r="H88">
        <v>2</v>
      </c>
      <c r="I88">
        <v>2</v>
      </c>
      <c r="J88">
        <v>4</v>
      </c>
      <c r="K88">
        <v>3</v>
      </c>
      <c r="L88">
        <v>4</v>
      </c>
      <c r="M88">
        <v>2</v>
      </c>
      <c r="N88">
        <v>3</v>
      </c>
      <c r="O88">
        <v>0</v>
      </c>
      <c r="P88">
        <v>1</v>
      </c>
      <c r="Q88">
        <v>0</v>
      </c>
      <c r="R88">
        <v>1</v>
      </c>
      <c r="S88">
        <v>0</v>
      </c>
      <c r="T88">
        <v>1</v>
      </c>
      <c r="U88">
        <v>2</v>
      </c>
      <c r="V88">
        <v>3</v>
      </c>
      <c r="W88">
        <v>2</v>
      </c>
      <c r="X88">
        <v>3</v>
      </c>
      <c r="Y88">
        <v>1</v>
      </c>
      <c r="Z88">
        <v>1</v>
      </c>
      <c r="AA88">
        <v>4</v>
      </c>
      <c r="AB88">
        <v>4</v>
      </c>
    </row>
    <row r="89" spans="1:28" ht="16" x14ac:dyDescent="0.2">
      <c r="A89" s="147" t="s">
        <v>351</v>
      </c>
      <c r="B89" s="17">
        <v>28</v>
      </c>
      <c r="C89" s="17">
        <v>1</v>
      </c>
      <c r="D89" s="147"/>
      <c r="E89">
        <v>7</v>
      </c>
      <c r="F89">
        <v>3</v>
      </c>
      <c r="G89">
        <v>2</v>
      </c>
      <c r="H89">
        <v>4</v>
      </c>
      <c r="I89">
        <v>2</v>
      </c>
      <c r="J89">
        <v>2</v>
      </c>
      <c r="K89">
        <v>3</v>
      </c>
      <c r="L89">
        <v>2</v>
      </c>
      <c r="M89">
        <v>3</v>
      </c>
      <c r="N89">
        <v>1</v>
      </c>
      <c r="O89">
        <v>2</v>
      </c>
      <c r="P89">
        <v>9</v>
      </c>
      <c r="Q89">
        <v>2</v>
      </c>
      <c r="R89">
        <v>1</v>
      </c>
      <c r="S89">
        <v>2</v>
      </c>
      <c r="T89">
        <v>2</v>
      </c>
      <c r="U89">
        <v>4</v>
      </c>
      <c r="V89">
        <v>4</v>
      </c>
      <c r="W89">
        <v>2</v>
      </c>
      <c r="X89">
        <v>2</v>
      </c>
      <c r="Y89">
        <v>2</v>
      </c>
      <c r="Z89">
        <v>5</v>
      </c>
      <c r="AA89">
        <v>3</v>
      </c>
      <c r="AB89">
        <v>3</v>
      </c>
    </row>
    <row r="90" spans="1:28" ht="16" x14ac:dyDescent="0.2">
      <c r="A90" s="147" t="s">
        <v>355</v>
      </c>
      <c r="B90" s="17">
        <v>43</v>
      </c>
      <c r="C90" s="17">
        <v>1</v>
      </c>
      <c r="D90" s="147"/>
      <c r="E90">
        <v>3</v>
      </c>
      <c r="F90">
        <v>3</v>
      </c>
      <c r="G90">
        <v>2</v>
      </c>
      <c r="H90">
        <v>0</v>
      </c>
      <c r="I90">
        <v>4</v>
      </c>
      <c r="J90">
        <v>0</v>
      </c>
      <c r="K90">
        <v>1</v>
      </c>
      <c r="L90">
        <v>0</v>
      </c>
      <c r="M90">
        <v>1</v>
      </c>
      <c r="N90">
        <v>0</v>
      </c>
      <c r="O90">
        <v>0</v>
      </c>
      <c r="P90">
        <v>2</v>
      </c>
      <c r="Q90">
        <v>2</v>
      </c>
      <c r="R90">
        <v>2</v>
      </c>
      <c r="S90">
        <v>0</v>
      </c>
      <c r="T90">
        <v>1</v>
      </c>
      <c r="U90">
        <v>1</v>
      </c>
      <c r="V90">
        <v>3</v>
      </c>
      <c r="W90">
        <v>1</v>
      </c>
      <c r="X90">
        <v>2</v>
      </c>
      <c r="Y90">
        <v>2</v>
      </c>
      <c r="Z90">
        <v>1</v>
      </c>
      <c r="AA90">
        <v>0</v>
      </c>
      <c r="AB90">
        <v>0</v>
      </c>
    </row>
    <row r="91" spans="1:28" ht="16" x14ac:dyDescent="0.2">
      <c r="A91" s="147" t="s">
        <v>360</v>
      </c>
      <c r="B91" s="17">
        <v>49</v>
      </c>
      <c r="C91" s="17">
        <v>1</v>
      </c>
      <c r="D91" s="147"/>
      <c r="E91">
        <v>1</v>
      </c>
      <c r="F91">
        <v>2</v>
      </c>
      <c r="G91">
        <v>4</v>
      </c>
      <c r="H91">
        <v>3</v>
      </c>
      <c r="I91">
        <v>1</v>
      </c>
      <c r="J91">
        <v>3</v>
      </c>
      <c r="K91">
        <v>2</v>
      </c>
      <c r="L91">
        <v>2</v>
      </c>
      <c r="M91">
        <v>3</v>
      </c>
      <c r="N91">
        <v>4</v>
      </c>
      <c r="O91">
        <v>6</v>
      </c>
      <c r="P91">
        <v>4</v>
      </c>
      <c r="Q91">
        <v>1</v>
      </c>
      <c r="R91">
        <v>2</v>
      </c>
      <c r="S91">
        <v>3</v>
      </c>
      <c r="T91">
        <v>3</v>
      </c>
      <c r="U91">
        <v>6</v>
      </c>
      <c r="V91">
        <v>2</v>
      </c>
      <c r="W91">
        <v>1</v>
      </c>
      <c r="X91">
        <v>2</v>
      </c>
      <c r="Y91">
        <v>5</v>
      </c>
      <c r="Z91">
        <v>4</v>
      </c>
      <c r="AA91">
        <v>1</v>
      </c>
      <c r="AB91">
        <v>4</v>
      </c>
    </row>
    <row r="92" spans="1:28" ht="16" x14ac:dyDescent="0.2">
      <c r="A92" s="166" t="s">
        <v>365</v>
      </c>
      <c r="B92" s="17">
        <v>25</v>
      </c>
      <c r="C92" s="17">
        <v>2</v>
      </c>
      <c r="D92" s="147"/>
      <c r="E92">
        <v>1</v>
      </c>
      <c r="F92">
        <v>0</v>
      </c>
      <c r="G92">
        <v>0</v>
      </c>
      <c r="H92">
        <v>0</v>
      </c>
      <c r="I92">
        <v>0</v>
      </c>
      <c r="J92">
        <v>1</v>
      </c>
      <c r="K92">
        <v>0</v>
      </c>
      <c r="L92">
        <v>1</v>
      </c>
      <c r="M92">
        <v>2</v>
      </c>
      <c r="N92">
        <v>2</v>
      </c>
      <c r="O92">
        <v>0</v>
      </c>
      <c r="P92">
        <v>1</v>
      </c>
      <c r="Q92">
        <v>3</v>
      </c>
      <c r="R92">
        <v>0</v>
      </c>
      <c r="S92">
        <v>0</v>
      </c>
      <c r="T92">
        <v>1</v>
      </c>
      <c r="U92">
        <v>2</v>
      </c>
      <c r="V92">
        <v>1</v>
      </c>
      <c r="W92">
        <v>1</v>
      </c>
      <c r="X92">
        <v>0</v>
      </c>
      <c r="Y92">
        <v>3</v>
      </c>
      <c r="Z92">
        <v>2</v>
      </c>
      <c r="AA92">
        <v>1</v>
      </c>
      <c r="AB92">
        <v>0</v>
      </c>
    </row>
    <row r="93" spans="1:28" ht="16" x14ac:dyDescent="0.2">
      <c r="A93" s="147" t="s">
        <v>367</v>
      </c>
      <c r="B93" s="17">
        <v>43</v>
      </c>
      <c r="C93" s="17">
        <v>1</v>
      </c>
      <c r="D93" s="147"/>
      <c r="E93">
        <v>2</v>
      </c>
      <c r="F93">
        <v>3</v>
      </c>
      <c r="G93">
        <v>3</v>
      </c>
      <c r="H93">
        <v>4</v>
      </c>
      <c r="I93">
        <v>6</v>
      </c>
      <c r="J93">
        <v>3</v>
      </c>
      <c r="K93">
        <v>0</v>
      </c>
      <c r="L93">
        <v>1</v>
      </c>
      <c r="M93">
        <v>1</v>
      </c>
      <c r="N93">
        <v>4</v>
      </c>
      <c r="O93">
        <v>3</v>
      </c>
      <c r="P93">
        <v>1</v>
      </c>
      <c r="Q93">
        <v>4</v>
      </c>
      <c r="R93">
        <v>1</v>
      </c>
      <c r="S93">
        <v>5</v>
      </c>
      <c r="T93">
        <v>2</v>
      </c>
      <c r="U93">
        <v>2</v>
      </c>
      <c r="V93">
        <v>12</v>
      </c>
      <c r="W93">
        <v>3</v>
      </c>
      <c r="X93">
        <v>4</v>
      </c>
      <c r="Y93">
        <v>5</v>
      </c>
      <c r="Z93">
        <v>2</v>
      </c>
      <c r="AA93">
        <v>2</v>
      </c>
      <c r="AB93">
        <v>4</v>
      </c>
    </row>
    <row r="94" spans="1:28" ht="16" x14ac:dyDescent="0.2">
      <c r="A94" s="147" t="s">
        <v>371</v>
      </c>
      <c r="B94" s="17">
        <v>22</v>
      </c>
      <c r="C94" s="17">
        <v>1</v>
      </c>
      <c r="D94" s="147"/>
      <c r="E94">
        <v>2</v>
      </c>
      <c r="F94">
        <v>3</v>
      </c>
      <c r="G94">
        <v>6</v>
      </c>
      <c r="H94">
        <v>6</v>
      </c>
      <c r="I94">
        <v>3</v>
      </c>
      <c r="J94">
        <v>3</v>
      </c>
      <c r="K94">
        <v>5</v>
      </c>
      <c r="L94">
        <v>4</v>
      </c>
      <c r="M94">
        <v>2</v>
      </c>
      <c r="N94">
        <v>2</v>
      </c>
      <c r="O94">
        <v>4</v>
      </c>
      <c r="P94">
        <v>1</v>
      </c>
      <c r="Q94">
        <v>3</v>
      </c>
      <c r="R94">
        <v>2</v>
      </c>
      <c r="S94">
        <v>1</v>
      </c>
      <c r="T94">
        <v>5</v>
      </c>
      <c r="U94">
        <v>6</v>
      </c>
      <c r="V94">
        <v>4</v>
      </c>
      <c r="W94">
        <v>2</v>
      </c>
      <c r="X94">
        <v>3</v>
      </c>
      <c r="Y94">
        <v>8</v>
      </c>
      <c r="Z94">
        <v>3</v>
      </c>
      <c r="AA94">
        <v>3</v>
      </c>
      <c r="AB94">
        <v>3</v>
      </c>
    </row>
    <row r="95" spans="1:28" ht="16" x14ac:dyDescent="0.2">
      <c r="A95" s="147" t="s">
        <v>374</v>
      </c>
      <c r="B95" s="17">
        <v>24</v>
      </c>
      <c r="C95" s="17">
        <v>2</v>
      </c>
      <c r="D95" s="147"/>
      <c r="E95">
        <v>4</v>
      </c>
      <c r="F95">
        <v>3</v>
      </c>
      <c r="G95">
        <v>5</v>
      </c>
      <c r="H95">
        <v>2</v>
      </c>
      <c r="I95">
        <v>3</v>
      </c>
      <c r="J95">
        <v>5</v>
      </c>
      <c r="K95">
        <v>2</v>
      </c>
      <c r="L95">
        <v>1</v>
      </c>
      <c r="M95">
        <v>1</v>
      </c>
      <c r="N95">
        <v>1</v>
      </c>
      <c r="O95">
        <v>2</v>
      </c>
      <c r="P95">
        <v>2</v>
      </c>
      <c r="Q95">
        <v>2</v>
      </c>
      <c r="R95">
        <v>2</v>
      </c>
      <c r="S95">
        <v>2</v>
      </c>
      <c r="T95">
        <v>3</v>
      </c>
      <c r="U95">
        <v>3</v>
      </c>
      <c r="V95">
        <v>3</v>
      </c>
      <c r="W95">
        <v>6</v>
      </c>
      <c r="X95">
        <v>4</v>
      </c>
      <c r="Y95">
        <v>5</v>
      </c>
      <c r="Z95">
        <v>3</v>
      </c>
      <c r="AA95">
        <v>7</v>
      </c>
      <c r="AB95">
        <v>5</v>
      </c>
    </row>
    <row r="96" spans="1:28" x14ac:dyDescent="0.2">
      <c r="D96" s="147"/>
      <c r="F96" s="147"/>
      <c r="G96" s="147"/>
      <c r="H96" s="147"/>
      <c r="I96" s="147"/>
      <c r="J96" s="147"/>
      <c r="K96" s="147"/>
      <c r="L96" s="147"/>
      <c r="M96" s="147"/>
      <c r="N96" s="147"/>
      <c r="O96" s="147"/>
      <c r="P96" s="147"/>
      <c r="Q96" s="147"/>
      <c r="R96" s="147"/>
      <c r="S96" s="147"/>
      <c r="T96" s="147"/>
      <c r="U96" s="147"/>
      <c r="V96" s="147"/>
      <c r="W96" s="147"/>
      <c r="X96" s="147"/>
      <c r="Y96" s="147"/>
      <c r="Z96" s="147"/>
    </row>
    <row r="97" spans="1:35" x14ac:dyDescent="0.2">
      <c r="D97" s="147"/>
      <c r="E97">
        <f t="shared" ref="E97:AB97" si="4">AVERAGE(E76:E96)</f>
        <v>3.75</v>
      </c>
      <c r="F97">
        <f t="shared" si="4"/>
        <v>2.9</v>
      </c>
      <c r="G97">
        <f t="shared" si="4"/>
        <v>3.4</v>
      </c>
      <c r="H97">
        <f t="shared" si="4"/>
        <v>3.05</v>
      </c>
      <c r="I97">
        <f t="shared" si="4"/>
        <v>3.55</v>
      </c>
      <c r="J97">
        <f t="shared" si="4"/>
        <v>3.3</v>
      </c>
      <c r="K97">
        <f t="shared" si="4"/>
        <v>3.05</v>
      </c>
      <c r="L97">
        <f t="shared" si="4"/>
        <v>2.25</v>
      </c>
      <c r="M97">
        <f t="shared" si="4"/>
        <v>2</v>
      </c>
      <c r="N97">
        <f t="shared" si="4"/>
        <v>3.1</v>
      </c>
      <c r="O97">
        <f t="shared" si="4"/>
        <v>1.95</v>
      </c>
      <c r="P97">
        <f t="shared" si="4"/>
        <v>2.6</v>
      </c>
      <c r="Q97">
        <f t="shared" si="4"/>
        <v>2.5</v>
      </c>
      <c r="R97">
        <f t="shared" si="4"/>
        <v>2</v>
      </c>
      <c r="S97">
        <f t="shared" si="4"/>
        <v>2</v>
      </c>
      <c r="T97">
        <f t="shared" si="4"/>
        <v>2.75</v>
      </c>
      <c r="U97">
        <f t="shared" si="4"/>
        <v>4.25</v>
      </c>
      <c r="V97">
        <f t="shared" si="4"/>
        <v>3.8</v>
      </c>
      <c r="W97">
        <f t="shared" si="4"/>
        <v>4.45</v>
      </c>
      <c r="X97">
        <f t="shared" si="4"/>
        <v>3.25</v>
      </c>
      <c r="Y97">
        <f t="shared" si="4"/>
        <v>4.3</v>
      </c>
      <c r="Z97">
        <f t="shared" si="4"/>
        <v>3.5</v>
      </c>
      <c r="AA97">
        <f t="shared" si="4"/>
        <v>3.45</v>
      </c>
      <c r="AB97">
        <f t="shared" si="4"/>
        <v>3.9</v>
      </c>
    </row>
    <row r="99" spans="1:35" x14ac:dyDescent="0.2">
      <c r="AI99" t="s">
        <v>666</v>
      </c>
    </row>
    <row r="101" spans="1:35" x14ac:dyDescent="0.2">
      <c r="AI101" t="s">
        <v>667</v>
      </c>
    </row>
    <row r="102" spans="1:35" x14ac:dyDescent="0.2">
      <c r="D102" s="147"/>
      <c r="F102" s="147"/>
    </row>
    <row r="103" spans="1:35" x14ac:dyDescent="0.2">
      <c r="D103" s="147"/>
      <c r="F103" s="147"/>
      <c r="H103" s="147"/>
      <c r="I103" s="147"/>
      <c r="J103" s="147"/>
      <c r="L103" s="147"/>
      <c r="M103" s="147"/>
      <c r="N103" s="147"/>
      <c r="O103" s="147"/>
      <c r="P103" s="147"/>
      <c r="Q103" s="147"/>
      <c r="R103" s="147"/>
      <c r="S103" s="147"/>
      <c r="T103" s="147"/>
      <c r="U103" s="147"/>
      <c r="V103" s="147"/>
      <c r="W103" s="147"/>
      <c r="X103" s="147"/>
      <c r="Y103" s="147"/>
      <c r="AI103" t="s">
        <v>668</v>
      </c>
    </row>
    <row r="104" spans="1:35" x14ac:dyDescent="0.2">
      <c r="D104" s="147"/>
      <c r="E104" s="147"/>
    </row>
    <row r="105" spans="1:35" x14ac:dyDescent="0.2">
      <c r="D105" s="147"/>
      <c r="E105" s="147"/>
    </row>
    <row r="106" spans="1:35" x14ac:dyDescent="0.2">
      <c r="D106" s="147"/>
      <c r="E106" s="147"/>
    </row>
    <row r="107" spans="1:35" ht="16" x14ac:dyDescent="0.2">
      <c r="B107" t="s">
        <v>594</v>
      </c>
      <c r="C107" t="s">
        <v>595</v>
      </c>
      <c r="D107" s="147"/>
      <c r="E107" s="144" t="s">
        <v>641</v>
      </c>
      <c r="F107" s="144" t="s">
        <v>591</v>
      </c>
      <c r="G107" s="144" t="s">
        <v>642</v>
      </c>
      <c r="H107" s="144" t="s">
        <v>643</v>
      </c>
      <c r="I107" s="144" t="s">
        <v>644</v>
      </c>
      <c r="J107" s="144" t="s">
        <v>645</v>
      </c>
      <c r="K107" s="144" t="s">
        <v>646</v>
      </c>
      <c r="L107" s="144" t="s">
        <v>647</v>
      </c>
      <c r="M107" s="145" t="s">
        <v>648</v>
      </c>
      <c r="N107" s="145" t="s">
        <v>649</v>
      </c>
      <c r="O107" s="145" t="s">
        <v>650</v>
      </c>
      <c r="P107" s="145" t="s">
        <v>651</v>
      </c>
      <c r="Q107" s="145" t="s">
        <v>652</v>
      </c>
      <c r="R107" s="145" t="s">
        <v>653</v>
      </c>
      <c r="S107" s="145" t="s">
        <v>654</v>
      </c>
      <c r="T107" s="145" t="s">
        <v>655</v>
      </c>
      <c r="U107" s="146" t="s">
        <v>656</v>
      </c>
      <c r="V107" s="146" t="s">
        <v>657</v>
      </c>
      <c r="W107" s="146" t="s">
        <v>658</v>
      </c>
      <c r="X107" s="146" t="s">
        <v>659</v>
      </c>
      <c r="Y107" s="146" t="s">
        <v>660</v>
      </c>
      <c r="Z107" s="146" t="s">
        <v>661</v>
      </c>
      <c r="AA107" s="146" t="s">
        <v>662</v>
      </c>
      <c r="AB107" s="146" t="s">
        <v>663</v>
      </c>
    </row>
    <row r="108" spans="1:35" ht="16" x14ac:dyDescent="0.2">
      <c r="A108" s="147" t="s">
        <v>275</v>
      </c>
      <c r="B108" s="17">
        <v>31</v>
      </c>
      <c r="C108" s="17">
        <v>1</v>
      </c>
      <c r="D108" s="147"/>
      <c r="E108">
        <v>10</v>
      </c>
      <c r="F108">
        <v>4</v>
      </c>
      <c r="G108">
        <v>6</v>
      </c>
      <c r="H108">
        <v>4</v>
      </c>
      <c r="I108">
        <v>11</v>
      </c>
      <c r="J108">
        <v>5</v>
      </c>
      <c r="K108">
        <v>11</v>
      </c>
      <c r="L108">
        <v>7</v>
      </c>
      <c r="M108">
        <v>3</v>
      </c>
      <c r="N108">
        <v>13</v>
      </c>
      <c r="O108">
        <v>5</v>
      </c>
      <c r="P108">
        <v>3</v>
      </c>
      <c r="Q108">
        <v>6</v>
      </c>
      <c r="R108">
        <v>8</v>
      </c>
      <c r="S108">
        <v>9</v>
      </c>
      <c r="T108">
        <v>12</v>
      </c>
      <c r="U108">
        <v>5</v>
      </c>
      <c r="V108">
        <v>6</v>
      </c>
      <c r="W108">
        <v>12</v>
      </c>
      <c r="X108">
        <v>4</v>
      </c>
      <c r="Y108">
        <v>7</v>
      </c>
      <c r="Z108">
        <v>5</v>
      </c>
      <c r="AA108">
        <v>3</v>
      </c>
      <c r="AB108">
        <v>4</v>
      </c>
    </row>
    <row r="109" spans="1:35" ht="16" x14ac:dyDescent="0.2">
      <c r="A109" s="147" t="s">
        <v>285</v>
      </c>
      <c r="B109" s="17">
        <v>36</v>
      </c>
      <c r="C109" s="17">
        <v>1</v>
      </c>
      <c r="D109" s="147"/>
      <c r="E109">
        <v>7</v>
      </c>
      <c r="F109">
        <v>2</v>
      </c>
      <c r="G109">
        <v>4</v>
      </c>
      <c r="H109">
        <v>8</v>
      </c>
      <c r="I109">
        <v>17</v>
      </c>
      <c r="J109">
        <v>4</v>
      </c>
      <c r="K109">
        <v>3</v>
      </c>
      <c r="L109">
        <v>20</v>
      </c>
      <c r="M109">
        <v>12</v>
      </c>
      <c r="N109">
        <v>2</v>
      </c>
      <c r="O109">
        <v>6</v>
      </c>
      <c r="P109">
        <v>5</v>
      </c>
      <c r="Q109">
        <v>4</v>
      </c>
      <c r="R109">
        <v>3</v>
      </c>
      <c r="S109">
        <v>12</v>
      </c>
      <c r="T109">
        <v>13</v>
      </c>
      <c r="U109">
        <v>10</v>
      </c>
      <c r="V109">
        <v>6</v>
      </c>
      <c r="W109">
        <v>4</v>
      </c>
      <c r="X109">
        <v>4</v>
      </c>
      <c r="Y109">
        <v>13</v>
      </c>
      <c r="Z109">
        <v>9</v>
      </c>
      <c r="AA109">
        <v>8</v>
      </c>
      <c r="AB109">
        <v>18</v>
      </c>
    </row>
    <row r="110" spans="1:35" ht="16" x14ac:dyDescent="0.2">
      <c r="A110" s="147" t="s">
        <v>293</v>
      </c>
      <c r="B110" s="17">
        <v>35</v>
      </c>
      <c r="C110" s="17">
        <v>1</v>
      </c>
      <c r="D110" s="147"/>
      <c r="E110">
        <v>2</v>
      </c>
      <c r="F110">
        <v>7</v>
      </c>
      <c r="G110">
        <v>7</v>
      </c>
      <c r="H110">
        <v>7</v>
      </c>
      <c r="I110">
        <v>6</v>
      </c>
      <c r="J110">
        <v>4</v>
      </c>
      <c r="K110">
        <v>16</v>
      </c>
      <c r="L110">
        <v>4</v>
      </c>
      <c r="M110">
        <v>5</v>
      </c>
      <c r="N110">
        <v>18</v>
      </c>
      <c r="O110">
        <v>6</v>
      </c>
      <c r="P110">
        <v>8</v>
      </c>
      <c r="Q110">
        <v>7</v>
      </c>
      <c r="R110">
        <v>3</v>
      </c>
      <c r="S110">
        <v>6</v>
      </c>
      <c r="T110">
        <v>3</v>
      </c>
      <c r="U110">
        <v>13</v>
      </c>
      <c r="V110">
        <v>8</v>
      </c>
      <c r="W110">
        <v>7</v>
      </c>
      <c r="X110">
        <v>6</v>
      </c>
      <c r="Y110">
        <v>10</v>
      </c>
      <c r="Z110">
        <v>8</v>
      </c>
      <c r="AA110">
        <v>7</v>
      </c>
      <c r="AB110">
        <v>9</v>
      </c>
    </row>
    <row r="111" spans="1:35" ht="16" x14ac:dyDescent="0.2">
      <c r="A111" s="147" t="s">
        <v>302</v>
      </c>
      <c r="B111" s="17">
        <v>27</v>
      </c>
      <c r="C111" s="17">
        <v>2</v>
      </c>
      <c r="D111" s="147"/>
      <c r="E111">
        <v>3</v>
      </c>
      <c r="F111">
        <v>2</v>
      </c>
      <c r="G111">
        <v>4</v>
      </c>
      <c r="H111">
        <v>6</v>
      </c>
      <c r="I111">
        <v>4</v>
      </c>
      <c r="J111">
        <v>3</v>
      </c>
      <c r="K111">
        <v>10</v>
      </c>
      <c r="L111">
        <v>4</v>
      </c>
      <c r="M111">
        <v>2</v>
      </c>
      <c r="N111">
        <v>3</v>
      </c>
      <c r="O111">
        <v>9</v>
      </c>
      <c r="P111">
        <v>6</v>
      </c>
      <c r="Q111">
        <v>6</v>
      </c>
      <c r="R111">
        <v>0</v>
      </c>
      <c r="S111">
        <v>7</v>
      </c>
      <c r="T111">
        <v>7</v>
      </c>
      <c r="U111">
        <v>12</v>
      </c>
      <c r="V111">
        <v>6</v>
      </c>
      <c r="W111">
        <v>8</v>
      </c>
      <c r="X111">
        <v>4</v>
      </c>
      <c r="Y111">
        <v>10</v>
      </c>
      <c r="Z111">
        <v>1</v>
      </c>
      <c r="AA111">
        <v>2</v>
      </c>
      <c r="AB111">
        <v>15</v>
      </c>
    </row>
    <row r="112" spans="1:35" ht="16" x14ac:dyDescent="0.2">
      <c r="A112" s="147" t="s">
        <v>309</v>
      </c>
      <c r="B112" s="17">
        <v>46</v>
      </c>
      <c r="C112" s="17">
        <v>2</v>
      </c>
      <c r="D112" s="147"/>
      <c r="E112">
        <v>6</v>
      </c>
      <c r="F112">
        <v>6</v>
      </c>
      <c r="G112">
        <v>4</v>
      </c>
      <c r="H112">
        <v>9</v>
      </c>
      <c r="I112">
        <v>7</v>
      </c>
      <c r="J112">
        <v>2</v>
      </c>
      <c r="K112">
        <v>4</v>
      </c>
      <c r="L112">
        <v>3</v>
      </c>
      <c r="M112">
        <v>4</v>
      </c>
      <c r="N112">
        <v>4</v>
      </c>
      <c r="O112">
        <v>6</v>
      </c>
      <c r="P112">
        <v>9</v>
      </c>
      <c r="Q112">
        <v>2</v>
      </c>
      <c r="R112">
        <v>1</v>
      </c>
      <c r="S112">
        <v>7</v>
      </c>
      <c r="T112">
        <v>12</v>
      </c>
      <c r="U112">
        <v>4</v>
      </c>
      <c r="V112">
        <v>7</v>
      </c>
      <c r="W112">
        <v>5</v>
      </c>
      <c r="X112">
        <v>4</v>
      </c>
      <c r="Y112">
        <v>7</v>
      </c>
      <c r="Z112">
        <v>4</v>
      </c>
      <c r="AA112">
        <v>1</v>
      </c>
      <c r="AB112">
        <v>8</v>
      </c>
    </row>
    <row r="113" spans="1:28" ht="16" x14ac:dyDescent="0.2">
      <c r="A113" s="147" t="s">
        <v>315</v>
      </c>
      <c r="B113" s="17">
        <v>25</v>
      </c>
      <c r="C113" s="17">
        <v>1</v>
      </c>
      <c r="D113" s="147"/>
      <c r="E113">
        <v>7</v>
      </c>
      <c r="F113">
        <v>2</v>
      </c>
      <c r="G113">
        <v>6</v>
      </c>
      <c r="H113">
        <v>13</v>
      </c>
      <c r="I113">
        <v>2</v>
      </c>
      <c r="J113">
        <v>15</v>
      </c>
      <c r="K113">
        <v>12</v>
      </c>
      <c r="L113">
        <v>5</v>
      </c>
      <c r="M113">
        <v>13</v>
      </c>
      <c r="N113">
        <v>7</v>
      </c>
      <c r="O113">
        <v>17</v>
      </c>
      <c r="P113">
        <v>3</v>
      </c>
      <c r="Q113">
        <v>8</v>
      </c>
      <c r="R113">
        <v>5</v>
      </c>
      <c r="S113">
        <v>3</v>
      </c>
      <c r="T113">
        <v>5</v>
      </c>
      <c r="U113">
        <v>8</v>
      </c>
      <c r="V113">
        <v>5</v>
      </c>
      <c r="W113">
        <v>4</v>
      </c>
      <c r="X113">
        <v>15</v>
      </c>
      <c r="Y113">
        <v>14</v>
      </c>
      <c r="Z113">
        <v>4</v>
      </c>
      <c r="AA113">
        <v>6</v>
      </c>
      <c r="AB113">
        <v>10</v>
      </c>
    </row>
    <row r="114" spans="1:28" ht="16" x14ac:dyDescent="0.2">
      <c r="A114" s="147" t="s">
        <v>320</v>
      </c>
      <c r="B114" s="17">
        <v>47</v>
      </c>
      <c r="C114" s="17">
        <v>1</v>
      </c>
      <c r="D114" s="147"/>
      <c r="E114">
        <v>14</v>
      </c>
      <c r="F114">
        <v>10</v>
      </c>
      <c r="G114">
        <v>6</v>
      </c>
      <c r="H114">
        <v>2</v>
      </c>
      <c r="I114">
        <v>5</v>
      </c>
      <c r="J114">
        <v>3</v>
      </c>
      <c r="K114">
        <v>7</v>
      </c>
      <c r="L114">
        <v>5</v>
      </c>
      <c r="M114">
        <v>6</v>
      </c>
      <c r="N114">
        <v>7</v>
      </c>
      <c r="O114">
        <v>4</v>
      </c>
      <c r="P114">
        <v>3</v>
      </c>
      <c r="Q114">
        <v>10</v>
      </c>
      <c r="R114">
        <v>3</v>
      </c>
      <c r="S114">
        <v>10</v>
      </c>
      <c r="T114">
        <v>3</v>
      </c>
      <c r="U114">
        <v>10</v>
      </c>
      <c r="V114">
        <v>6</v>
      </c>
      <c r="W114">
        <v>10</v>
      </c>
      <c r="X114">
        <v>3</v>
      </c>
      <c r="Y114">
        <v>5</v>
      </c>
      <c r="Z114">
        <v>7</v>
      </c>
      <c r="AA114">
        <v>5</v>
      </c>
      <c r="AB114">
        <v>4</v>
      </c>
    </row>
    <row r="115" spans="1:28" ht="16" x14ac:dyDescent="0.2">
      <c r="A115" s="147" t="s">
        <v>321</v>
      </c>
      <c r="B115" s="17">
        <v>22</v>
      </c>
      <c r="C115" s="17">
        <v>2</v>
      </c>
      <c r="D115" s="147"/>
      <c r="E115">
        <v>5</v>
      </c>
      <c r="F115">
        <v>3</v>
      </c>
      <c r="G115">
        <v>1</v>
      </c>
      <c r="H115">
        <v>8</v>
      </c>
      <c r="I115">
        <v>6</v>
      </c>
      <c r="J115">
        <v>3</v>
      </c>
      <c r="K115">
        <v>11</v>
      </c>
      <c r="L115">
        <v>1</v>
      </c>
      <c r="M115">
        <v>6</v>
      </c>
      <c r="N115">
        <v>3</v>
      </c>
      <c r="O115">
        <v>7</v>
      </c>
      <c r="P115">
        <v>2</v>
      </c>
      <c r="Q115">
        <v>2</v>
      </c>
      <c r="R115">
        <v>2</v>
      </c>
      <c r="S115">
        <v>11</v>
      </c>
      <c r="T115">
        <v>5</v>
      </c>
      <c r="U115">
        <v>7</v>
      </c>
      <c r="V115">
        <v>4</v>
      </c>
      <c r="W115">
        <v>14</v>
      </c>
      <c r="X115">
        <v>5</v>
      </c>
      <c r="Y115">
        <v>7</v>
      </c>
      <c r="Z115">
        <v>3</v>
      </c>
      <c r="AA115">
        <v>5</v>
      </c>
      <c r="AB115">
        <v>6</v>
      </c>
    </row>
    <row r="116" spans="1:28" ht="16" x14ac:dyDescent="0.2">
      <c r="A116" s="147" t="s">
        <v>325</v>
      </c>
      <c r="B116" s="17">
        <v>38</v>
      </c>
      <c r="C116" s="17">
        <v>2</v>
      </c>
      <c r="D116" s="147"/>
      <c r="E116">
        <v>1</v>
      </c>
      <c r="F116">
        <v>1</v>
      </c>
      <c r="G116">
        <v>1</v>
      </c>
      <c r="H116">
        <v>3</v>
      </c>
      <c r="I116">
        <v>1</v>
      </c>
      <c r="J116">
        <v>2</v>
      </c>
      <c r="K116">
        <v>2</v>
      </c>
      <c r="L116">
        <v>1</v>
      </c>
      <c r="M116">
        <v>0</v>
      </c>
      <c r="N116">
        <v>2</v>
      </c>
      <c r="O116">
        <v>4</v>
      </c>
      <c r="P116">
        <v>1</v>
      </c>
      <c r="Q116">
        <v>1</v>
      </c>
      <c r="R116">
        <v>0</v>
      </c>
      <c r="S116">
        <v>1</v>
      </c>
      <c r="T116">
        <v>0</v>
      </c>
      <c r="U116">
        <v>1</v>
      </c>
      <c r="V116">
        <v>0</v>
      </c>
      <c r="W116">
        <v>1</v>
      </c>
      <c r="X116">
        <v>1</v>
      </c>
      <c r="Y116">
        <v>2</v>
      </c>
      <c r="Z116">
        <v>2</v>
      </c>
      <c r="AA116">
        <v>1</v>
      </c>
      <c r="AB116">
        <v>0</v>
      </c>
    </row>
    <row r="117" spans="1:28" ht="16" x14ac:dyDescent="0.2">
      <c r="A117" s="147" t="s">
        <v>328</v>
      </c>
      <c r="B117" s="17">
        <v>26</v>
      </c>
      <c r="C117" s="17">
        <v>1</v>
      </c>
      <c r="D117" s="147"/>
      <c r="E117">
        <v>11</v>
      </c>
      <c r="F117">
        <v>6</v>
      </c>
      <c r="G117">
        <v>4</v>
      </c>
      <c r="H117">
        <v>6</v>
      </c>
      <c r="I117">
        <v>1</v>
      </c>
      <c r="J117">
        <v>10</v>
      </c>
      <c r="K117">
        <v>5</v>
      </c>
      <c r="L117">
        <v>13</v>
      </c>
      <c r="M117">
        <v>6</v>
      </c>
      <c r="N117">
        <v>7</v>
      </c>
      <c r="O117">
        <v>7</v>
      </c>
      <c r="P117">
        <v>15</v>
      </c>
      <c r="Q117">
        <v>5</v>
      </c>
      <c r="R117">
        <v>8</v>
      </c>
      <c r="S117">
        <v>8</v>
      </c>
      <c r="T117">
        <v>16</v>
      </c>
      <c r="U117">
        <v>16</v>
      </c>
      <c r="V117">
        <v>5</v>
      </c>
      <c r="W117">
        <v>4</v>
      </c>
      <c r="X117">
        <v>2</v>
      </c>
      <c r="Y117">
        <v>15</v>
      </c>
      <c r="Z117">
        <v>6</v>
      </c>
      <c r="AA117">
        <v>4</v>
      </c>
      <c r="AB117">
        <v>6</v>
      </c>
    </row>
    <row r="118" spans="1:28" ht="16" x14ac:dyDescent="0.2">
      <c r="A118" s="147" t="s">
        <v>334</v>
      </c>
      <c r="B118" s="17">
        <v>32</v>
      </c>
      <c r="C118" s="17">
        <v>1</v>
      </c>
      <c r="D118" s="147"/>
      <c r="E118">
        <v>4</v>
      </c>
      <c r="F118">
        <v>3</v>
      </c>
      <c r="G118">
        <v>6</v>
      </c>
      <c r="H118">
        <v>7</v>
      </c>
      <c r="I118">
        <v>5</v>
      </c>
      <c r="J118">
        <v>5</v>
      </c>
      <c r="K118">
        <v>12</v>
      </c>
      <c r="L118">
        <v>3</v>
      </c>
      <c r="M118">
        <v>3</v>
      </c>
      <c r="N118">
        <v>6</v>
      </c>
      <c r="O118">
        <v>6</v>
      </c>
      <c r="P118">
        <v>1</v>
      </c>
      <c r="Q118">
        <v>4</v>
      </c>
      <c r="R118">
        <v>0</v>
      </c>
      <c r="S118">
        <v>2</v>
      </c>
      <c r="T118">
        <v>4</v>
      </c>
      <c r="U118">
        <v>5</v>
      </c>
      <c r="V118">
        <v>1</v>
      </c>
      <c r="W118">
        <v>4</v>
      </c>
      <c r="X118">
        <v>1</v>
      </c>
      <c r="Y118">
        <v>6</v>
      </c>
      <c r="Z118">
        <v>3</v>
      </c>
      <c r="AA118">
        <v>5</v>
      </c>
      <c r="AB118">
        <v>2</v>
      </c>
    </row>
    <row r="119" spans="1:28" ht="16" x14ac:dyDescent="0.2">
      <c r="A119" s="147" t="s">
        <v>339</v>
      </c>
      <c r="B119" s="17">
        <v>35</v>
      </c>
      <c r="C119" s="17">
        <v>2</v>
      </c>
      <c r="E119">
        <v>4</v>
      </c>
      <c r="F119">
        <v>4</v>
      </c>
      <c r="G119">
        <v>3</v>
      </c>
      <c r="H119">
        <v>2</v>
      </c>
      <c r="I119">
        <v>7</v>
      </c>
      <c r="J119">
        <v>2</v>
      </c>
      <c r="K119">
        <v>5</v>
      </c>
      <c r="L119">
        <v>5</v>
      </c>
      <c r="M119">
        <v>2</v>
      </c>
      <c r="N119">
        <v>3</v>
      </c>
      <c r="O119">
        <v>8</v>
      </c>
      <c r="P119">
        <v>2</v>
      </c>
      <c r="Q119">
        <v>3</v>
      </c>
      <c r="R119">
        <v>1</v>
      </c>
      <c r="S119">
        <v>2</v>
      </c>
      <c r="T119">
        <v>7</v>
      </c>
      <c r="U119">
        <v>13</v>
      </c>
      <c r="V119">
        <v>8</v>
      </c>
      <c r="W119">
        <v>6</v>
      </c>
      <c r="X119">
        <v>3</v>
      </c>
      <c r="Y119">
        <v>6</v>
      </c>
      <c r="Z119">
        <v>2</v>
      </c>
      <c r="AA119">
        <v>5</v>
      </c>
      <c r="AB119">
        <v>5</v>
      </c>
    </row>
    <row r="120" spans="1:28" ht="16" x14ac:dyDescent="0.2">
      <c r="A120" s="147" t="s">
        <v>344</v>
      </c>
      <c r="B120" s="17">
        <v>41</v>
      </c>
      <c r="C120" s="17">
        <v>2</v>
      </c>
      <c r="E120">
        <v>3</v>
      </c>
      <c r="F120">
        <v>2</v>
      </c>
      <c r="G120">
        <v>1</v>
      </c>
      <c r="H120">
        <v>2</v>
      </c>
      <c r="I120">
        <v>2</v>
      </c>
      <c r="J120">
        <v>1</v>
      </c>
      <c r="K120">
        <v>2</v>
      </c>
      <c r="L120">
        <v>1</v>
      </c>
      <c r="M120">
        <v>2</v>
      </c>
      <c r="N120">
        <v>1</v>
      </c>
      <c r="O120">
        <v>3</v>
      </c>
      <c r="P120">
        <v>1</v>
      </c>
      <c r="Q120">
        <v>2</v>
      </c>
      <c r="R120">
        <v>1</v>
      </c>
      <c r="S120">
        <v>2</v>
      </c>
      <c r="T120">
        <v>1</v>
      </c>
      <c r="U120">
        <v>0</v>
      </c>
      <c r="V120">
        <v>2</v>
      </c>
      <c r="W120">
        <v>7</v>
      </c>
      <c r="X120">
        <v>1</v>
      </c>
      <c r="Y120">
        <v>6</v>
      </c>
      <c r="Z120">
        <v>4</v>
      </c>
      <c r="AA120">
        <v>2</v>
      </c>
      <c r="AB120">
        <v>2</v>
      </c>
    </row>
    <row r="121" spans="1:28" ht="16" x14ac:dyDescent="0.2">
      <c r="A121" s="147" t="s">
        <v>351</v>
      </c>
      <c r="B121" s="17">
        <v>28</v>
      </c>
      <c r="C121" s="17">
        <v>1</v>
      </c>
      <c r="E121">
        <v>0</v>
      </c>
      <c r="F121">
        <v>3</v>
      </c>
      <c r="G121">
        <v>2</v>
      </c>
      <c r="H121">
        <v>3</v>
      </c>
      <c r="I121">
        <v>4</v>
      </c>
      <c r="J121">
        <v>2</v>
      </c>
      <c r="K121">
        <v>2</v>
      </c>
      <c r="L121">
        <v>1</v>
      </c>
      <c r="M121">
        <v>3</v>
      </c>
      <c r="N121">
        <v>2</v>
      </c>
      <c r="O121">
        <v>4</v>
      </c>
      <c r="P121">
        <v>5</v>
      </c>
      <c r="Q121">
        <v>8</v>
      </c>
      <c r="R121">
        <v>1</v>
      </c>
      <c r="S121">
        <v>3</v>
      </c>
      <c r="T121">
        <v>6</v>
      </c>
      <c r="U121">
        <v>9</v>
      </c>
      <c r="V121">
        <v>2</v>
      </c>
      <c r="W121">
        <v>10</v>
      </c>
      <c r="X121">
        <v>6</v>
      </c>
      <c r="Y121">
        <v>7</v>
      </c>
      <c r="Z121">
        <v>3</v>
      </c>
      <c r="AA121">
        <v>4</v>
      </c>
      <c r="AB121">
        <v>9</v>
      </c>
    </row>
    <row r="122" spans="1:28" ht="16" x14ac:dyDescent="0.2">
      <c r="A122" s="147" t="s">
        <v>355</v>
      </c>
      <c r="B122" s="17">
        <v>43</v>
      </c>
      <c r="C122" s="17">
        <v>1</v>
      </c>
      <c r="E122">
        <v>0</v>
      </c>
      <c r="F122">
        <v>2</v>
      </c>
      <c r="G122">
        <v>1</v>
      </c>
      <c r="H122">
        <v>1</v>
      </c>
      <c r="I122">
        <v>4</v>
      </c>
      <c r="J122">
        <v>5</v>
      </c>
      <c r="K122">
        <v>1</v>
      </c>
      <c r="L122">
        <v>0</v>
      </c>
      <c r="M122">
        <v>1</v>
      </c>
      <c r="N122">
        <v>1</v>
      </c>
      <c r="O122">
        <v>0</v>
      </c>
      <c r="P122">
        <v>3</v>
      </c>
      <c r="Q122">
        <v>2</v>
      </c>
      <c r="R122">
        <v>2</v>
      </c>
      <c r="S122">
        <v>1</v>
      </c>
      <c r="T122">
        <v>2</v>
      </c>
      <c r="U122">
        <v>1</v>
      </c>
      <c r="V122">
        <v>4</v>
      </c>
      <c r="W122">
        <v>1</v>
      </c>
      <c r="X122">
        <v>0</v>
      </c>
      <c r="Y122">
        <v>3</v>
      </c>
      <c r="Z122">
        <v>2</v>
      </c>
      <c r="AA122">
        <v>1</v>
      </c>
      <c r="AB122">
        <v>2</v>
      </c>
    </row>
    <row r="123" spans="1:28" ht="16" x14ac:dyDescent="0.2">
      <c r="A123" s="147" t="s">
        <v>360</v>
      </c>
      <c r="B123" s="17">
        <v>49</v>
      </c>
      <c r="C123" s="17">
        <v>1</v>
      </c>
      <c r="E123">
        <v>3</v>
      </c>
      <c r="F123">
        <v>4</v>
      </c>
      <c r="G123">
        <v>2</v>
      </c>
      <c r="H123">
        <v>6</v>
      </c>
      <c r="I123">
        <v>12</v>
      </c>
      <c r="J123">
        <v>3</v>
      </c>
      <c r="K123">
        <v>8</v>
      </c>
      <c r="L123">
        <v>6</v>
      </c>
      <c r="M123">
        <v>5</v>
      </c>
      <c r="N123">
        <v>7</v>
      </c>
      <c r="O123">
        <v>3</v>
      </c>
      <c r="P123">
        <v>2</v>
      </c>
      <c r="Q123">
        <v>4</v>
      </c>
      <c r="R123">
        <v>1</v>
      </c>
      <c r="S123">
        <v>6</v>
      </c>
      <c r="T123">
        <v>10</v>
      </c>
      <c r="U123">
        <v>5</v>
      </c>
      <c r="V123">
        <v>8</v>
      </c>
      <c r="W123">
        <v>6</v>
      </c>
      <c r="X123">
        <v>3</v>
      </c>
      <c r="Y123">
        <v>14</v>
      </c>
      <c r="Z123">
        <v>2</v>
      </c>
      <c r="AA123">
        <v>4</v>
      </c>
      <c r="AB123">
        <v>2</v>
      </c>
    </row>
    <row r="124" spans="1:28" ht="16" x14ac:dyDescent="0.2">
      <c r="A124" s="166" t="s">
        <v>365</v>
      </c>
      <c r="B124" s="17">
        <v>25</v>
      </c>
      <c r="C124" s="17">
        <v>2</v>
      </c>
      <c r="E124">
        <v>2</v>
      </c>
      <c r="F124">
        <v>0</v>
      </c>
      <c r="G124">
        <v>1</v>
      </c>
      <c r="H124">
        <v>1</v>
      </c>
      <c r="I124">
        <v>1</v>
      </c>
      <c r="J124">
        <v>0</v>
      </c>
      <c r="K124">
        <v>1</v>
      </c>
      <c r="L124">
        <v>1</v>
      </c>
      <c r="M124">
        <v>0</v>
      </c>
      <c r="N124">
        <v>0</v>
      </c>
      <c r="O124">
        <v>4</v>
      </c>
      <c r="P124">
        <v>1</v>
      </c>
      <c r="Q124">
        <v>1</v>
      </c>
      <c r="R124">
        <v>0</v>
      </c>
      <c r="S124">
        <v>0</v>
      </c>
      <c r="T124">
        <v>1</v>
      </c>
      <c r="U124">
        <v>0</v>
      </c>
      <c r="V124">
        <v>1</v>
      </c>
      <c r="W124">
        <v>0</v>
      </c>
      <c r="X124">
        <v>0</v>
      </c>
      <c r="Y124">
        <v>2</v>
      </c>
      <c r="Z124">
        <v>1</v>
      </c>
      <c r="AA124">
        <v>1</v>
      </c>
      <c r="AB124">
        <v>1</v>
      </c>
    </row>
    <row r="125" spans="1:28" ht="16" x14ac:dyDescent="0.2">
      <c r="A125" s="147" t="s">
        <v>367</v>
      </c>
      <c r="B125" s="17">
        <v>43</v>
      </c>
      <c r="C125" s="17">
        <v>1</v>
      </c>
      <c r="E125">
        <v>6</v>
      </c>
      <c r="F125">
        <v>3</v>
      </c>
      <c r="G125">
        <v>6</v>
      </c>
      <c r="H125">
        <v>4</v>
      </c>
      <c r="I125">
        <v>5</v>
      </c>
      <c r="J125">
        <v>3</v>
      </c>
      <c r="K125">
        <v>4</v>
      </c>
      <c r="L125">
        <v>4</v>
      </c>
      <c r="M125">
        <v>3</v>
      </c>
      <c r="N125">
        <v>8</v>
      </c>
      <c r="O125">
        <v>2</v>
      </c>
      <c r="P125">
        <v>4</v>
      </c>
      <c r="Q125">
        <v>1</v>
      </c>
      <c r="R125">
        <v>1</v>
      </c>
      <c r="S125">
        <v>6</v>
      </c>
      <c r="T125">
        <v>7</v>
      </c>
      <c r="U125">
        <v>5</v>
      </c>
      <c r="V125">
        <v>4</v>
      </c>
      <c r="W125">
        <v>6</v>
      </c>
      <c r="X125">
        <v>5</v>
      </c>
      <c r="Y125">
        <v>2</v>
      </c>
      <c r="Z125">
        <v>1</v>
      </c>
      <c r="AA125">
        <v>4</v>
      </c>
      <c r="AB125">
        <v>10</v>
      </c>
    </row>
    <row r="126" spans="1:28" ht="16" x14ac:dyDescent="0.2">
      <c r="A126" s="147" t="s">
        <v>371</v>
      </c>
      <c r="B126" s="17">
        <v>22</v>
      </c>
      <c r="C126" s="17">
        <v>1</v>
      </c>
      <c r="E126">
        <v>5</v>
      </c>
      <c r="F126">
        <v>2</v>
      </c>
      <c r="G126">
        <v>5</v>
      </c>
      <c r="H126">
        <v>4</v>
      </c>
      <c r="I126">
        <v>13</v>
      </c>
      <c r="J126">
        <v>10</v>
      </c>
      <c r="K126">
        <v>5</v>
      </c>
      <c r="L126">
        <v>6</v>
      </c>
      <c r="M126">
        <v>4</v>
      </c>
      <c r="N126">
        <v>12</v>
      </c>
      <c r="O126">
        <v>7</v>
      </c>
      <c r="P126">
        <v>8</v>
      </c>
      <c r="Q126">
        <v>13</v>
      </c>
      <c r="R126">
        <v>7</v>
      </c>
      <c r="S126">
        <v>4</v>
      </c>
      <c r="T126">
        <v>5</v>
      </c>
      <c r="U126">
        <v>4</v>
      </c>
      <c r="V126">
        <v>13</v>
      </c>
      <c r="W126">
        <v>6</v>
      </c>
      <c r="X126">
        <v>3</v>
      </c>
      <c r="Y126">
        <v>8</v>
      </c>
      <c r="Z126">
        <v>3</v>
      </c>
      <c r="AA126">
        <v>4</v>
      </c>
      <c r="AB126">
        <v>6</v>
      </c>
    </row>
    <row r="127" spans="1:28" ht="16" x14ac:dyDescent="0.2">
      <c r="A127" s="147" t="s">
        <v>374</v>
      </c>
      <c r="B127" s="17">
        <v>24</v>
      </c>
      <c r="C127" s="17">
        <v>2</v>
      </c>
      <c r="E127">
        <v>3</v>
      </c>
      <c r="F127">
        <v>4</v>
      </c>
      <c r="G127">
        <v>3</v>
      </c>
      <c r="H127">
        <v>1</v>
      </c>
      <c r="I127">
        <v>10</v>
      </c>
      <c r="J127">
        <v>3</v>
      </c>
      <c r="K127">
        <v>11</v>
      </c>
      <c r="L127">
        <v>9</v>
      </c>
      <c r="M127">
        <v>11</v>
      </c>
      <c r="N127">
        <v>8</v>
      </c>
      <c r="O127">
        <v>5</v>
      </c>
      <c r="P127">
        <v>6</v>
      </c>
      <c r="Q127">
        <v>0</v>
      </c>
      <c r="R127">
        <v>2</v>
      </c>
      <c r="S127">
        <v>14</v>
      </c>
      <c r="T127">
        <v>13</v>
      </c>
      <c r="U127">
        <v>15</v>
      </c>
      <c r="V127">
        <v>3</v>
      </c>
      <c r="W127">
        <v>2</v>
      </c>
      <c r="X127">
        <v>4</v>
      </c>
      <c r="Y127">
        <v>11</v>
      </c>
      <c r="Z127">
        <v>4</v>
      </c>
      <c r="AA127">
        <v>2</v>
      </c>
      <c r="AB127">
        <v>3</v>
      </c>
    </row>
    <row r="129" spans="5:28" x14ac:dyDescent="0.2">
      <c r="E129">
        <f t="shared" ref="E129:AB129" si="5">AVERAGE(E108:E128)</f>
        <v>4.8</v>
      </c>
      <c r="F129">
        <f t="shared" si="5"/>
        <v>3.5</v>
      </c>
      <c r="G129">
        <f t="shared" si="5"/>
        <v>3.65</v>
      </c>
      <c r="H129">
        <f t="shared" si="5"/>
        <v>4.8499999999999996</v>
      </c>
      <c r="I129">
        <f t="shared" si="5"/>
        <v>6.15</v>
      </c>
      <c r="J129">
        <f t="shared" si="5"/>
        <v>4.25</v>
      </c>
      <c r="K129">
        <f t="shared" si="5"/>
        <v>6.6</v>
      </c>
      <c r="L129">
        <f t="shared" si="5"/>
        <v>4.95</v>
      </c>
      <c r="M129">
        <f t="shared" si="5"/>
        <v>4.55</v>
      </c>
      <c r="N129">
        <f t="shared" si="5"/>
        <v>5.7</v>
      </c>
      <c r="O129">
        <f t="shared" si="5"/>
        <v>5.65</v>
      </c>
      <c r="P129">
        <f t="shared" si="5"/>
        <v>4.4000000000000004</v>
      </c>
      <c r="Q129">
        <f t="shared" si="5"/>
        <v>4.45</v>
      </c>
      <c r="R129">
        <f t="shared" si="5"/>
        <v>2.4500000000000002</v>
      </c>
      <c r="S129">
        <f t="shared" si="5"/>
        <v>5.7</v>
      </c>
      <c r="T129">
        <f t="shared" si="5"/>
        <v>6.6</v>
      </c>
      <c r="U129">
        <f t="shared" si="5"/>
        <v>7.15</v>
      </c>
      <c r="V129">
        <f t="shared" si="5"/>
        <v>4.95</v>
      </c>
      <c r="W129">
        <f t="shared" si="5"/>
        <v>5.85</v>
      </c>
      <c r="X129">
        <f t="shared" si="5"/>
        <v>3.7</v>
      </c>
      <c r="Y129">
        <f t="shared" si="5"/>
        <v>7.75</v>
      </c>
      <c r="Z129">
        <f t="shared" si="5"/>
        <v>3.7</v>
      </c>
      <c r="AA129">
        <f t="shared" si="5"/>
        <v>3.7</v>
      </c>
      <c r="AB129">
        <f t="shared" si="5"/>
        <v>6.1</v>
      </c>
    </row>
  </sheetData>
  <conditionalFormatting sqref="E9:AB28">
    <cfRule type="colorScale" priority="2">
      <colorScale>
        <cfvo type="min"/>
        <cfvo type="percentile" val="50"/>
        <cfvo type="max"/>
        <color rgb="FF63BE7B"/>
        <color rgb="FFFCFCFF"/>
        <color rgb="FFF8696B"/>
      </colorScale>
    </cfRule>
  </conditionalFormatting>
  <conditionalFormatting sqref="E45:AB64">
    <cfRule type="colorScale" priority="3">
      <colorScale>
        <cfvo type="min"/>
        <cfvo type="percentile" val="50"/>
        <cfvo type="max"/>
        <color rgb="FF63BE7B"/>
        <color rgb="FFFCFCFF"/>
        <color rgb="FFF8696B"/>
      </colorScale>
    </cfRule>
  </conditionalFormatting>
  <conditionalFormatting sqref="AD9:AD28">
    <cfRule type="top10" dxfId="1473" priority="4" percent="1" bottom="1" rank="10"/>
    <cfRule type="top10" dxfId="1472" priority="5" percent="1" rank="10"/>
  </conditionalFormatting>
  <conditionalFormatting sqref="AD45:AD64">
    <cfRule type="top10" dxfId="1471" priority="6" percent="1" bottom="1" rank="10"/>
    <cfRule type="top10" dxfId="1470" priority="7" percent="1" rank="10"/>
  </conditionalFormatting>
  <conditionalFormatting sqref="E31:AB31">
    <cfRule type="top10" dxfId="1469" priority="8" percent="1" bottom="1" rank="10"/>
    <cfRule type="top10" dxfId="1468" priority="9" percent="1" rank="10"/>
  </conditionalFormatting>
  <conditionalFormatting sqref="E67:AB67">
    <cfRule type="top10" dxfId="1467" priority="10" percent="1" bottom="1" rank="10"/>
    <cfRule type="top10" dxfId="1466" priority="11" percent="1" rank="10"/>
  </conditionalFormatting>
  <conditionalFormatting sqref="E76:AB95">
    <cfRule type="cellIs" dxfId="1465" priority="12" operator="greaterThan">
      <formula>4.5</formula>
    </cfRule>
    <cfRule type="cellIs" dxfId="1464" priority="13" operator="equal">
      <formula>0</formula>
    </cfRule>
    <cfRule type="cellIs" dxfId="1463" priority="14" operator="lessThan">
      <formula>4</formula>
    </cfRule>
    <cfRule type="cellIs" dxfId="1462" priority="15" operator="greaterThan">
      <formula>7</formula>
    </cfRule>
    <cfRule type="cellIs" dxfId="1461" priority="16" operator="equal">
      <formula>0</formula>
    </cfRule>
    <cfRule type="cellIs" dxfId="1460" priority="17" operator="lessThan">
      <formula>3</formula>
    </cfRule>
  </conditionalFormatting>
  <conditionalFormatting sqref="E108:AB127">
    <cfRule type="cellIs" dxfId="1459" priority="18" operator="greaterThan">
      <formula>4.5</formula>
    </cfRule>
    <cfRule type="cellIs" dxfId="1458" priority="19" operator="greaterThan">
      <formula>7</formula>
    </cfRule>
    <cfRule type="cellIs" dxfId="1457" priority="20" operator="greaterThan">
      <formula>7</formula>
    </cfRule>
    <cfRule type="cellIs" dxfId="1456" priority="21" operator="equal">
      <formula>0</formula>
    </cfRule>
    <cfRule type="cellIs" dxfId="1455" priority="22" operator="lessThan">
      <formula>4</formula>
    </cfRule>
    <cfRule type="cellIs" dxfId="1454" priority="23" operator="lessThan">
      <formula>4</formula>
    </cfRule>
  </conditionalFormatting>
  <pageMargins left="0.51180555555555496" right="0.51180555555555496" top="0.78749999999999998" bottom="0.78749999999999998" header="0.51180555555555496" footer="0.51180555555555496"/>
  <pageSetup paperSize="9" firstPageNumber="0"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BF150"/>
  <sheetViews>
    <sheetView zoomScale="95" zoomScaleNormal="95" workbookViewId="0">
      <selection activeCell="AD33" sqref="AD33"/>
    </sheetView>
  </sheetViews>
  <sheetFormatPr baseColWidth="10" defaultColWidth="8.83203125" defaultRowHeight="15" x14ac:dyDescent="0.2"/>
  <cols>
    <col min="1" max="5" width="8.83203125" customWidth="1"/>
    <col min="6" max="6" width="9.83203125" customWidth="1"/>
    <col min="7" max="12" width="8.83203125" customWidth="1"/>
    <col min="13" max="13" width="9.83203125" customWidth="1"/>
    <col min="14" max="29" width="8.83203125" customWidth="1"/>
    <col min="30" max="30" width="9.5" customWidth="1"/>
    <col min="31" max="1025" width="8.83203125" customWidth="1"/>
  </cols>
  <sheetData>
    <row r="1" spans="1:32" x14ac:dyDescent="0.2">
      <c r="G1" s="141"/>
    </row>
    <row r="3" spans="1:32" ht="17.5" customHeight="1" x14ac:dyDescent="0.2">
      <c r="A3" t="s">
        <v>669</v>
      </c>
      <c r="B3" t="s">
        <v>594</v>
      </c>
      <c r="C3" t="s">
        <v>595</v>
      </c>
      <c r="E3" s="167" t="s">
        <v>566</v>
      </c>
      <c r="F3" s="167" t="s">
        <v>567</v>
      </c>
      <c r="G3" s="167" t="s">
        <v>568</v>
      </c>
      <c r="H3" s="167" t="s">
        <v>569</v>
      </c>
      <c r="I3" s="167" t="s">
        <v>570</v>
      </c>
      <c r="J3" s="167" t="s">
        <v>571</v>
      </c>
      <c r="K3" s="167" t="s">
        <v>572</v>
      </c>
      <c r="L3" s="167" t="s">
        <v>573</v>
      </c>
      <c r="M3" s="168" t="s">
        <v>574</v>
      </c>
      <c r="N3" s="168" t="s">
        <v>575</v>
      </c>
      <c r="O3" s="168" t="s">
        <v>576</v>
      </c>
      <c r="P3" s="168" t="s">
        <v>577</v>
      </c>
      <c r="Q3" s="168" t="s">
        <v>578</v>
      </c>
      <c r="R3" s="168" t="s">
        <v>579</v>
      </c>
      <c r="S3" s="168" t="s">
        <v>580</v>
      </c>
      <c r="T3" s="168" t="s">
        <v>581</v>
      </c>
      <c r="U3" s="169" t="s">
        <v>582</v>
      </c>
      <c r="V3" s="169" t="s">
        <v>583</v>
      </c>
      <c r="W3" s="169" t="s">
        <v>584</v>
      </c>
      <c r="X3" s="169" t="s">
        <v>585</v>
      </c>
      <c r="Y3" s="169" t="s">
        <v>586</v>
      </c>
      <c r="Z3" s="169" t="s">
        <v>587</v>
      </c>
      <c r="AA3" s="169" t="s">
        <v>588</v>
      </c>
      <c r="AB3" s="169" t="s">
        <v>589</v>
      </c>
      <c r="AF3" s="152"/>
    </row>
    <row r="4" spans="1:32" ht="23.5" customHeight="1" x14ac:dyDescent="0.2">
      <c r="A4" t="s">
        <v>275</v>
      </c>
      <c r="B4" s="17">
        <v>31</v>
      </c>
      <c r="C4" s="17">
        <v>1</v>
      </c>
      <c r="D4" s="17"/>
      <c r="E4" s="147">
        <v>1867</v>
      </c>
      <c r="F4" s="147">
        <v>1731</v>
      </c>
      <c r="G4" s="147">
        <v>1265</v>
      </c>
      <c r="H4" s="147">
        <v>1533</v>
      </c>
      <c r="I4" s="147">
        <v>1267</v>
      </c>
      <c r="J4" s="147">
        <v>1399</v>
      </c>
      <c r="K4" s="147">
        <v>1066</v>
      </c>
      <c r="L4" s="147">
        <v>1233</v>
      </c>
      <c r="M4" s="147">
        <v>1466</v>
      </c>
      <c r="N4" s="147">
        <v>1200</v>
      </c>
      <c r="O4" s="147">
        <v>1166</v>
      </c>
      <c r="P4" s="147">
        <v>1266</v>
      </c>
      <c r="Q4" s="147">
        <v>1100</v>
      </c>
      <c r="R4" s="147">
        <v>1465</v>
      </c>
      <c r="S4" s="147">
        <v>1133</v>
      </c>
      <c r="T4" s="147">
        <v>1165</v>
      </c>
      <c r="U4" s="147">
        <v>1199</v>
      </c>
      <c r="V4" s="147">
        <v>1565</v>
      </c>
      <c r="W4" s="147">
        <v>1099</v>
      </c>
      <c r="X4" s="147">
        <v>1200</v>
      </c>
      <c r="Y4" s="147">
        <v>1465</v>
      </c>
      <c r="Z4" s="147">
        <v>1564</v>
      </c>
      <c r="AA4" s="147">
        <v>1867</v>
      </c>
      <c r="AB4" s="147">
        <v>1265</v>
      </c>
      <c r="AD4" s="149">
        <f t="shared" ref="AD4:AD23" si="0">AVERAGE(E4:AB4)</f>
        <v>1356.0833333333333</v>
      </c>
    </row>
    <row r="5" spans="1:32" x14ac:dyDescent="0.2">
      <c r="A5" t="s">
        <v>473</v>
      </c>
      <c r="B5" s="17">
        <v>36</v>
      </c>
      <c r="C5" s="17">
        <v>1</v>
      </c>
      <c r="D5" s="17"/>
      <c r="E5" s="147">
        <v>1532</v>
      </c>
      <c r="F5" s="147">
        <v>1534</v>
      </c>
      <c r="G5" s="147">
        <v>1167</v>
      </c>
      <c r="H5" s="147">
        <v>1300</v>
      </c>
      <c r="I5" s="147">
        <v>1166</v>
      </c>
      <c r="J5" s="147">
        <v>1099</v>
      </c>
      <c r="K5" s="147">
        <v>1165</v>
      </c>
      <c r="L5" s="147">
        <v>2366</v>
      </c>
      <c r="M5" s="147">
        <v>866</v>
      </c>
      <c r="N5" s="147">
        <v>1233</v>
      </c>
      <c r="O5" s="147">
        <v>1200</v>
      </c>
      <c r="P5" s="147">
        <v>2266</v>
      </c>
      <c r="Q5" s="147">
        <v>1133</v>
      </c>
      <c r="R5" s="147">
        <v>1465</v>
      </c>
      <c r="S5" s="147">
        <v>966</v>
      </c>
      <c r="T5" s="147">
        <v>1100</v>
      </c>
      <c r="U5" s="147">
        <v>798</v>
      </c>
      <c r="V5" s="147">
        <v>1400</v>
      </c>
      <c r="W5" s="147">
        <v>865</v>
      </c>
      <c r="X5" s="147">
        <v>1199</v>
      </c>
      <c r="Y5" s="147">
        <v>965</v>
      </c>
      <c r="Z5" s="147">
        <v>1098</v>
      </c>
      <c r="AA5" s="147">
        <v>1199</v>
      </c>
      <c r="AB5" s="147">
        <v>1198</v>
      </c>
      <c r="AD5" s="149">
        <f t="shared" si="0"/>
        <v>1261.6666666666667</v>
      </c>
    </row>
    <row r="6" spans="1:32" x14ac:dyDescent="0.2">
      <c r="A6" t="s">
        <v>293</v>
      </c>
      <c r="B6" s="17">
        <v>35</v>
      </c>
      <c r="C6" s="17">
        <v>1</v>
      </c>
      <c r="D6" s="17"/>
      <c r="E6" s="147">
        <v>1431</v>
      </c>
      <c r="F6" s="147">
        <v>1033</v>
      </c>
      <c r="G6" s="147">
        <v>1433</v>
      </c>
      <c r="H6" s="147">
        <v>1299</v>
      </c>
      <c r="I6" s="147">
        <v>1032</v>
      </c>
      <c r="J6" s="147">
        <v>2032</v>
      </c>
      <c r="K6" s="147">
        <v>1133</v>
      </c>
      <c r="L6" s="147">
        <v>1299</v>
      </c>
      <c r="M6" s="147">
        <v>1367</v>
      </c>
      <c r="N6" s="147">
        <v>2032</v>
      </c>
      <c r="O6" s="147">
        <v>832</v>
      </c>
      <c r="P6" s="147">
        <v>932</v>
      </c>
      <c r="Q6" s="147">
        <v>1066</v>
      </c>
      <c r="R6" s="147">
        <v>1798</v>
      </c>
      <c r="S6" s="147">
        <v>1832</v>
      </c>
      <c r="T6" s="147">
        <v>1164</v>
      </c>
      <c r="U6" s="147">
        <v>1533</v>
      </c>
      <c r="V6" s="147">
        <v>931</v>
      </c>
      <c r="W6" s="147">
        <v>1733</v>
      </c>
      <c r="X6" s="147">
        <v>1765</v>
      </c>
      <c r="Y6" s="147">
        <v>2030</v>
      </c>
      <c r="Z6" s="147">
        <v>2231</v>
      </c>
      <c r="AA6" s="147">
        <v>2032</v>
      </c>
      <c r="AB6" s="147">
        <v>2464</v>
      </c>
      <c r="AD6" s="149">
        <f t="shared" si="0"/>
        <v>1518.0833333333333</v>
      </c>
    </row>
    <row r="7" spans="1:32" x14ac:dyDescent="0.2">
      <c r="A7" t="s">
        <v>302</v>
      </c>
      <c r="B7" s="17">
        <v>27</v>
      </c>
      <c r="C7" s="17">
        <v>2</v>
      </c>
      <c r="D7" s="17"/>
      <c r="E7" s="147">
        <v>1199</v>
      </c>
      <c r="F7" s="147">
        <v>1465</v>
      </c>
      <c r="G7" s="147">
        <v>1365</v>
      </c>
      <c r="H7" s="147">
        <v>1297</v>
      </c>
      <c r="I7" s="147">
        <v>1166</v>
      </c>
      <c r="J7" s="147">
        <v>1199</v>
      </c>
      <c r="K7" s="147">
        <v>965</v>
      </c>
      <c r="L7" s="147">
        <v>1065</v>
      </c>
      <c r="M7" s="147">
        <v>900</v>
      </c>
      <c r="N7" s="147">
        <v>732</v>
      </c>
      <c r="O7" s="147">
        <v>1132</v>
      </c>
      <c r="P7" s="147">
        <v>1032</v>
      </c>
      <c r="Q7" s="147">
        <v>899</v>
      </c>
      <c r="R7" s="147">
        <v>966</v>
      </c>
      <c r="S7" s="147">
        <v>1700</v>
      </c>
      <c r="T7" s="147">
        <v>1732</v>
      </c>
      <c r="U7" s="147">
        <v>2298</v>
      </c>
      <c r="V7" s="147">
        <v>1132</v>
      </c>
      <c r="W7" s="147">
        <v>1333</v>
      </c>
      <c r="X7" s="147">
        <v>1266</v>
      </c>
      <c r="Y7" s="147">
        <v>1364</v>
      </c>
      <c r="Z7" s="147">
        <v>1533</v>
      </c>
      <c r="AA7" s="147">
        <v>1799</v>
      </c>
      <c r="AB7" s="147">
        <v>1632</v>
      </c>
      <c r="AD7" s="149">
        <f t="shared" si="0"/>
        <v>1298.7916666666667</v>
      </c>
    </row>
    <row r="8" spans="1:32" x14ac:dyDescent="0.2">
      <c r="A8" t="s">
        <v>309</v>
      </c>
      <c r="B8" s="17">
        <v>46</v>
      </c>
      <c r="C8" s="17">
        <v>2</v>
      </c>
      <c r="D8" s="17"/>
      <c r="E8" s="147">
        <v>1865</v>
      </c>
      <c r="F8" s="147">
        <v>1798</v>
      </c>
      <c r="G8" s="147">
        <v>1765</v>
      </c>
      <c r="H8" s="147">
        <v>2399</v>
      </c>
      <c r="I8" s="147">
        <v>1565</v>
      </c>
      <c r="J8" s="147">
        <v>3164</v>
      </c>
      <c r="K8" s="147">
        <v>1665</v>
      </c>
      <c r="L8" s="147">
        <v>2565</v>
      </c>
      <c r="M8" s="147">
        <v>1299</v>
      </c>
      <c r="N8" s="147">
        <v>1865</v>
      </c>
      <c r="O8" s="147">
        <v>1699</v>
      </c>
      <c r="P8" s="147">
        <v>1498</v>
      </c>
      <c r="Q8" s="147">
        <v>1498</v>
      </c>
      <c r="R8" s="147">
        <v>2131</v>
      </c>
      <c r="S8" s="147">
        <v>3963</v>
      </c>
      <c r="T8" s="147">
        <v>1333</v>
      </c>
      <c r="U8" s="147">
        <v>1865</v>
      </c>
      <c r="V8" s="147">
        <v>1633</v>
      </c>
      <c r="W8" s="147">
        <v>1764</v>
      </c>
      <c r="X8" s="147">
        <v>1565</v>
      </c>
      <c r="Y8" s="147">
        <v>1534</v>
      </c>
      <c r="Z8" s="147">
        <v>1533</v>
      </c>
      <c r="AA8" s="147">
        <v>1799</v>
      </c>
      <c r="AB8" s="147">
        <v>1698</v>
      </c>
      <c r="AD8" s="149">
        <f t="shared" si="0"/>
        <v>1894.2916666666667</v>
      </c>
    </row>
    <row r="9" spans="1:32" x14ac:dyDescent="0.2">
      <c r="A9" t="s">
        <v>315</v>
      </c>
      <c r="B9" s="17">
        <v>25</v>
      </c>
      <c r="C9" s="17">
        <v>1</v>
      </c>
      <c r="D9" s="17"/>
      <c r="E9" s="147">
        <v>1167</v>
      </c>
      <c r="F9" s="147">
        <v>1166</v>
      </c>
      <c r="G9" s="147">
        <v>1232</v>
      </c>
      <c r="H9" s="147">
        <v>1766</v>
      </c>
      <c r="I9" s="147">
        <v>1100</v>
      </c>
      <c r="J9" s="147">
        <v>899</v>
      </c>
      <c r="K9" s="147">
        <v>1532</v>
      </c>
      <c r="L9" s="147">
        <v>1632</v>
      </c>
      <c r="M9" s="147">
        <v>900</v>
      </c>
      <c r="N9" s="147">
        <v>1098</v>
      </c>
      <c r="O9" s="147">
        <v>800</v>
      </c>
      <c r="P9" s="147">
        <v>2165</v>
      </c>
      <c r="Q9" s="147">
        <v>1332</v>
      </c>
      <c r="R9" s="147">
        <v>1133</v>
      </c>
      <c r="S9" s="147">
        <v>898</v>
      </c>
      <c r="T9" s="147">
        <v>1965</v>
      </c>
      <c r="U9" s="147">
        <v>1166</v>
      </c>
      <c r="V9" s="147">
        <v>1600</v>
      </c>
      <c r="W9" s="147">
        <v>1166</v>
      </c>
      <c r="X9" s="147">
        <v>1465</v>
      </c>
      <c r="Y9" s="147">
        <v>1732</v>
      </c>
      <c r="Z9" s="147">
        <v>1632</v>
      </c>
      <c r="AA9" s="147">
        <v>1865</v>
      </c>
      <c r="AB9" s="147">
        <v>1267</v>
      </c>
      <c r="AD9" s="149">
        <f t="shared" si="0"/>
        <v>1361.5833333333333</v>
      </c>
    </row>
    <row r="10" spans="1:32" x14ac:dyDescent="0.2">
      <c r="A10" t="s">
        <v>320</v>
      </c>
      <c r="B10" s="17">
        <v>47</v>
      </c>
      <c r="C10" s="17">
        <v>1</v>
      </c>
      <c r="D10" s="17"/>
      <c r="E10" s="147">
        <v>1333</v>
      </c>
      <c r="F10" s="147">
        <v>1233</v>
      </c>
      <c r="G10" s="147">
        <v>1199</v>
      </c>
      <c r="H10" s="147">
        <v>1799</v>
      </c>
      <c r="I10" s="147">
        <v>899</v>
      </c>
      <c r="J10" s="147">
        <v>1033</v>
      </c>
      <c r="K10" s="147">
        <v>1033</v>
      </c>
      <c r="L10" s="147">
        <v>1032</v>
      </c>
      <c r="M10" s="147">
        <v>1164</v>
      </c>
      <c r="N10" s="147">
        <v>1032</v>
      </c>
      <c r="O10" s="147">
        <v>1667</v>
      </c>
      <c r="P10" s="147">
        <v>932</v>
      </c>
      <c r="Q10" s="147">
        <v>1100</v>
      </c>
      <c r="R10" s="147">
        <v>2164</v>
      </c>
      <c r="S10" s="147">
        <v>1532</v>
      </c>
      <c r="T10" s="147">
        <v>1664</v>
      </c>
      <c r="U10" s="147">
        <v>1367</v>
      </c>
      <c r="V10" s="147">
        <v>1133</v>
      </c>
      <c r="W10" s="147">
        <v>2032</v>
      </c>
      <c r="X10" s="147">
        <v>1065</v>
      </c>
      <c r="Y10" s="147">
        <v>1299</v>
      </c>
      <c r="Z10" s="147">
        <v>1499</v>
      </c>
      <c r="AA10" s="147">
        <v>1465</v>
      </c>
      <c r="AB10" s="147">
        <v>1599</v>
      </c>
      <c r="AD10" s="149">
        <f t="shared" si="0"/>
        <v>1344.7916666666667</v>
      </c>
    </row>
    <row r="11" spans="1:32" x14ac:dyDescent="0.2">
      <c r="A11" t="s">
        <v>321</v>
      </c>
      <c r="B11" s="17">
        <v>22</v>
      </c>
      <c r="C11" s="17">
        <v>2</v>
      </c>
      <c r="D11" s="17"/>
      <c r="E11" s="147">
        <v>2099</v>
      </c>
      <c r="F11" s="147">
        <v>1465</v>
      </c>
      <c r="G11" s="147">
        <v>1199</v>
      </c>
      <c r="H11" s="147">
        <v>1466</v>
      </c>
      <c r="I11" s="147">
        <v>1199</v>
      </c>
      <c r="J11" s="147">
        <v>965</v>
      </c>
      <c r="K11" s="147">
        <v>665</v>
      </c>
      <c r="L11" s="147">
        <v>833</v>
      </c>
      <c r="M11" s="147">
        <v>1033</v>
      </c>
      <c r="N11" s="147">
        <v>734</v>
      </c>
      <c r="O11" s="147">
        <v>798</v>
      </c>
      <c r="P11" s="147">
        <v>1598</v>
      </c>
      <c r="Q11" s="147">
        <v>765</v>
      </c>
      <c r="R11" s="147">
        <v>1565</v>
      </c>
      <c r="S11" s="147">
        <v>800</v>
      </c>
      <c r="T11" s="147">
        <v>1000</v>
      </c>
      <c r="U11" s="147">
        <v>1232</v>
      </c>
      <c r="V11" s="147">
        <v>1665</v>
      </c>
      <c r="W11" s="147">
        <v>1032</v>
      </c>
      <c r="X11" s="147">
        <v>1166</v>
      </c>
      <c r="Y11" s="147">
        <v>899</v>
      </c>
      <c r="Z11" s="147">
        <v>1165</v>
      </c>
      <c r="AA11" s="147">
        <v>2199</v>
      </c>
      <c r="AB11" s="147">
        <v>1400</v>
      </c>
      <c r="AD11" s="149">
        <f t="shared" si="0"/>
        <v>1205.9166666666667</v>
      </c>
    </row>
    <row r="12" spans="1:32" x14ac:dyDescent="0.2">
      <c r="A12" t="s">
        <v>325</v>
      </c>
      <c r="B12" s="17">
        <v>38</v>
      </c>
      <c r="C12" s="17">
        <v>2</v>
      </c>
      <c r="D12" s="17"/>
      <c r="E12" s="147">
        <v>998</v>
      </c>
      <c r="F12" s="147">
        <v>965</v>
      </c>
      <c r="G12" s="147">
        <v>1365</v>
      </c>
      <c r="H12" s="147">
        <v>1333</v>
      </c>
      <c r="I12" s="147">
        <v>1534</v>
      </c>
      <c r="J12" s="147">
        <v>1032</v>
      </c>
      <c r="K12" s="147">
        <v>1567</v>
      </c>
      <c r="L12" s="147">
        <v>1132</v>
      </c>
      <c r="M12" s="147">
        <v>832</v>
      </c>
      <c r="N12" s="147">
        <v>800</v>
      </c>
      <c r="O12" s="147">
        <v>1632</v>
      </c>
      <c r="P12" s="147">
        <v>967</v>
      </c>
      <c r="Q12" s="147">
        <v>898</v>
      </c>
      <c r="R12" s="147">
        <v>1531</v>
      </c>
      <c r="S12" s="147">
        <v>966</v>
      </c>
      <c r="T12" s="147">
        <v>1065</v>
      </c>
      <c r="U12" s="147">
        <v>1166</v>
      </c>
      <c r="V12" s="147">
        <v>867</v>
      </c>
      <c r="W12" s="147">
        <v>1366</v>
      </c>
      <c r="X12" s="147">
        <v>1564</v>
      </c>
      <c r="Y12" s="147">
        <v>1366</v>
      </c>
      <c r="Z12" s="147">
        <v>1067</v>
      </c>
      <c r="AA12" s="147">
        <v>1998</v>
      </c>
      <c r="AB12" s="147">
        <v>1532</v>
      </c>
      <c r="AD12" s="149">
        <f t="shared" si="0"/>
        <v>1230.9583333333333</v>
      </c>
    </row>
    <row r="13" spans="1:32" x14ac:dyDescent="0.2">
      <c r="A13" t="s">
        <v>328</v>
      </c>
      <c r="B13" s="17">
        <v>26</v>
      </c>
      <c r="C13" s="17">
        <v>1</v>
      </c>
      <c r="D13" s="17"/>
      <c r="E13" s="147">
        <v>1966</v>
      </c>
      <c r="F13" s="147">
        <v>1367</v>
      </c>
      <c r="G13" s="147">
        <v>1632</v>
      </c>
      <c r="H13" s="147">
        <v>2064</v>
      </c>
      <c r="I13" s="147">
        <v>1498</v>
      </c>
      <c r="J13" s="147">
        <v>1099</v>
      </c>
      <c r="K13" s="147">
        <v>1265</v>
      </c>
      <c r="L13" s="147">
        <v>1699</v>
      </c>
      <c r="M13" s="147">
        <v>965</v>
      </c>
      <c r="N13" s="147">
        <v>1132</v>
      </c>
      <c r="O13" s="147">
        <v>1365</v>
      </c>
      <c r="P13" s="147">
        <v>1167</v>
      </c>
      <c r="Q13" s="147">
        <v>1799</v>
      </c>
      <c r="R13" s="147">
        <v>965</v>
      </c>
      <c r="S13" s="147">
        <v>965</v>
      </c>
      <c r="T13" s="147">
        <v>1665</v>
      </c>
      <c r="U13" s="147">
        <v>2165</v>
      </c>
      <c r="V13" s="147">
        <v>1599</v>
      </c>
      <c r="W13" s="147">
        <v>2066</v>
      </c>
      <c r="X13" s="147">
        <v>1565</v>
      </c>
      <c r="Y13" s="147">
        <v>3098</v>
      </c>
      <c r="Z13" s="147">
        <v>2298</v>
      </c>
      <c r="AA13" s="147">
        <v>1465</v>
      </c>
      <c r="AB13" s="147">
        <v>1732</v>
      </c>
      <c r="AD13" s="149">
        <f t="shared" si="0"/>
        <v>1608.375</v>
      </c>
    </row>
    <row r="14" spans="1:32" x14ac:dyDescent="0.2">
      <c r="A14" t="s">
        <v>334</v>
      </c>
      <c r="B14" s="17">
        <v>32</v>
      </c>
      <c r="C14" s="17">
        <v>1</v>
      </c>
      <c r="D14" s="17"/>
      <c r="E14" s="147">
        <v>932</v>
      </c>
      <c r="F14" s="147">
        <v>1132</v>
      </c>
      <c r="G14" s="147">
        <v>1232</v>
      </c>
      <c r="H14" s="147">
        <v>2098</v>
      </c>
      <c r="I14" s="147">
        <v>867</v>
      </c>
      <c r="J14" s="147">
        <v>1232</v>
      </c>
      <c r="K14" s="147">
        <v>1032</v>
      </c>
      <c r="L14" s="147">
        <v>1098</v>
      </c>
      <c r="M14" s="147">
        <v>1264</v>
      </c>
      <c r="N14" s="147">
        <v>799</v>
      </c>
      <c r="O14" s="147">
        <v>768</v>
      </c>
      <c r="P14" s="147">
        <v>800</v>
      </c>
      <c r="Q14" s="147">
        <v>968</v>
      </c>
      <c r="R14" s="147">
        <v>734</v>
      </c>
      <c r="S14" s="147">
        <v>867</v>
      </c>
      <c r="T14" s="147">
        <v>799</v>
      </c>
      <c r="U14" s="147">
        <v>865</v>
      </c>
      <c r="V14" s="147">
        <v>1065</v>
      </c>
      <c r="W14" s="147">
        <v>765</v>
      </c>
      <c r="X14" s="147">
        <v>932</v>
      </c>
      <c r="Y14" s="147">
        <v>1365</v>
      </c>
      <c r="Z14" s="147">
        <v>1132</v>
      </c>
      <c r="AA14" s="147">
        <v>966</v>
      </c>
      <c r="AB14" s="147">
        <v>1333</v>
      </c>
      <c r="AD14" s="149">
        <f t="shared" si="0"/>
        <v>1043.5416666666667</v>
      </c>
    </row>
    <row r="15" spans="1:32" x14ac:dyDescent="0.2">
      <c r="A15" t="s">
        <v>339</v>
      </c>
      <c r="B15" s="17">
        <v>35</v>
      </c>
      <c r="C15" s="17">
        <v>2</v>
      </c>
      <c r="D15" s="17"/>
      <c r="E15" s="147">
        <v>1332</v>
      </c>
      <c r="F15" s="147">
        <v>1731</v>
      </c>
      <c r="G15" s="147">
        <v>1798</v>
      </c>
      <c r="H15" s="147">
        <v>1432</v>
      </c>
      <c r="I15" s="147">
        <v>1266</v>
      </c>
      <c r="J15" s="147">
        <v>1166</v>
      </c>
      <c r="K15" s="147">
        <v>1332</v>
      </c>
      <c r="L15" s="147">
        <v>1033</v>
      </c>
      <c r="M15" s="147">
        <v>1132</v>
      </c>
      <c r="N15" s="147">
        <v>1299</v>
      </c>
      <c r="O15" s="147">
        <v>1265</v>
      </c>
      <c r="P15" s="147">
        <v>1433</v>
      </c>
      <c r="Q15" s="147">
        <v>1233</v>
      </c>
      <c r="R15" s="147">
        <v>1065</v>
      </c>
      <c r="S15" s="147">
        <v>1999</v>
      </c>
      <c r="T15" s="147">
        <v>1199</v>
      </c>
      <c r="U15" s="147">
        <v>1599</v>
      </c>
      <c r="V15" s="147">
        <v>1166</v>
      </c>
      <c r="W15" s="147">
        <v>1165</v>
      </c>
      <c r="X15" s="147">
        <v>1599</v>
      </c>
      <c r="Y15" s="147">
        <v>1931</v>
      </c>
      <c r="Z15" s="147">
        <v>1732</v>
      </c>
      <c r="AA15" s="147">
        <v>1634</v>
      </c>
      <c r="AB15" s="147">
        <v>1465</v>
      </c>
      <c r="AD15" s="149">
        <f t="shared" si="0"/>
        <v>1416.9166666666667</v>
      </c>
    </row>
    <row r="16" spans="1:32" x14ac:dyDescent="0.2">
      <c r="A16" t="s">
        <v>344</v>
      </c>
      <c r="B16" s="17">
        <v>41</v>
      </c>
      <c r="C16" s="17">
        <v>2</v>
      </c>
      <c r="D16" s="17"/>
      <c r="E16" s="147">
        <v>1467</v>
      </c>
      <c r="F16" s="147">
        <v>1264</v>
      </c>
      <c r="G16" s="147">
        <v>1400</v>
      </c>
      <c r="H16" s="147">
        <v>1666</v>
      </c>
      <c r="I16" s="147">
        <v>1234</v>
      </c>
      <c r="J16" s="147">
        <v>1066</v>
      </c>
      <c r="K16" s="147">
        <v>1265</v>
      </c>
      <c r="L16" s="147">
        <v>1265</v>
      </c>
      <c r="M16" s="147">
        <v>1098</v>
      </c>
      <c r="N16" s="147">
        <v>833</v>
      </c>
      <c r="O16" s="147">
        <v>2665</v>
      </c>
      <c r="P16" s="147">
        <v>1299</v>
      </c>
      <c r="Q16" s="147">
        <v>1167</v>
      </c>
      <c r="R16" s="147">
        <v>998</v>
      </c>
      <c r="S16" s="147">
        <v>1434</v>
      </c>
      <c r="T16" s="147">
        <v>932</v>
      </c>
      <c r="U16" s="147">
        <v>1298</v>
      </c>
      <c r="V16" s="147">
        <v>3397</v>
      </c>
      <c r="W16" s="147">
        <v>1432</v>
      </c>
      <c r="X16" s="147">
        <v>1431</v>
      </c>
      <c r="Y16" s="147">
        <v>1500</v>
      </c>
      <c r="Z16" s="147">
        <v>1497</v>
      </c>
      <c r="AA16" s="147">
        <v>1600</v>
      </c>
      <c r="AB16" s="147">
        <v>1797</v>
      </c>
      <c r="AD16" s="149">
        <f t="shared" si="0"/>
        <v>1458.5416666666667</v>
      </c>
    </row>
    <row r="17" spans="1:58" x14ac:dyDescent="0.2">
      <c r="A17" t="s">
        <v>351</v>
      </c>
      <c r="B17" s="17">
        <v>28</v>
      </c>
      <c r="C17" s="17">
        <v>1</v>
      </c>
      <c r="D17" s="17"/>
      <c r="E17" s="147">
        <v>1400</v>
      </c>
      <c r="F17" s="147">
        <v>1298</v>
      </c>
      <c r="G17" s="147">
        <v>1133</v>
      </c>
      <c r="H17" s="147">
        <v>1232</v>
      </c>
      <c r="I17" s="147">
        <v>1133</v>
      </c>
      <c r="J17" s="147">
        <v>900</v>
      </c>
      <c r="K17" s="147">
        <v>967</v>
      </c>
      <c r="L17" s="147">
        <v>1166</v>
      </c>
      <c r="M17" s="147">
        <v>1066</v>
      </c>
      <c r="N17" s="147">
        <v>1498</v>
      </c>
      <c r="O17" s="147">
        <v>1630</v>
      </c>
      <c r="P17" s="147">
        <v>1465</v>
      </c>
      <c r="Q17" s="147">
        <v>1099</v>
      </c>
      <c r="R17" s="147">
        <v>1866</v>
      </c>
      <c r="S17" s="147">
        <v>998</v>
      </c>
      <c r="T17" s="147">
        <v>1934</v>
      </c>
      <c r="U17" s="147">
        <v>1166</v>
      </c>
      <c r="V17" s="147">
        <v>1698</v>
      </c>
      <c r="W17" s="147">
        <v>1597</v>
      </c>
      <c r="X17" s="147">
        <v>1898</v>
      </c>
      <c r="Y17" s="147">
        <v>1799</v>
      </c>
      <c r="Z17" s="147">
        <v>1465</v>
      </c>
      <c r="AA17" s="147">
        <v>1499</v>
      </c>
      <c r="AB17" s="147">
        <v>1465</v>
      </c>
      <c r="AD17" s="149">
        <f t="shared" si="0"/>
        <v>1390.5</v>
      </c>
    </row>
    <row r="18" spans="1:58" x14ac:dyDescent="0.2">
      <c r="A18" t="s">
        <v>355</v>
      </c>
      <c r="B18" s="17">
        <v>43</v>
      </c>
      <c r="C18" s="17">
        <v>1</v>
      </c>
      <c r="D18" s="17"/>
      <c r="E18" s="147">
        <v>1632</v>
      </c>
      <c r="F18" s="147">
        <v>1400</v>
      </c>
      <c r="G18" s="147">
        <v>1366</v>
      </c>
      <c r="H18" s="147">
        <v>1233</v>
      </c>
      <c r="I18" s="147">
        <v>1067</v>
      </c>
      <c r="J18" s="147">
        <v>1066</v>
      </c>
      <c r="K18" s="147">
        <v>1166</v>
      </c>
      <c r="L18" s="147">
        <v>1131</v>
      </c>
      <c r="M18" s="147">
        <v>967</v>
      </c>
      <c r="N18" s="147">
        <v>1899</v>
      </c>
      <c r="O18" s="147">
        <v>999</v>
      </c>
      <c r="P18" s="147">
        <v>965</v>
      </c>
      <c r="Q18" s="147">
        <v>899</v>
      </c>
      <c r="R18" s="147">
        <v>833</v>
      </c>
      <c r="S18" s="147">
        <v>965</v>
      </c>
      <c r="T18" s="147">
        <v>999</v>
      </c>
      <c r="U18" s="147">
        <v>900</v>
      </c>
      <c r="V18" s="147">
        <v>1198</v>
      </c>
      <c r="W18" s="147">
        <v>2298</v>
      </c>
      <c r="X18" s="147">
        <v>1132</v>
      </c>
      <c r="Y18" s="147">
        <v>1099</v>
      </c>
      <c r="Z18" s="147">
        <v>999</v>
      </c>
      <c r="AA18" s="147">
        <v>1199</v>
      </c>
      <c r="AB18" s="147">
        <v>1301</v>
      </c>
      <c r="AD18" s="149">
        <f t="shared" si="0"/>
        <v>1196.375</v>
      </c>
    </row>
    <row r="19" spans="1:58" x14ac:dyDescent="0.2">
      <c r="A19" t="s">
        <v>360</v>
      </c>
      <c r="B19" s="17">
        <v>49</v>
      </c>
      <c r="C19" s="17">
        <v>1</v>
      </c>
      <c r="D19" s="17"/>
      <c r="E19" s="147">
        <v>1233</v>
      </c>
      <c r="F19" s="147">
        <v>1366</v>
      </c>
      <c r="G19" s="147">
        <v>1532</v>
      </c>
      <c r="H19" s="147">
        <v>1565</v>
      </c>
      <c r="I19" s="147">
        <v>1033</v>
      </c>
      <c r="J19" s="147">
        <v>966</v>
      </c>
      <c r="K19" s="147">
        <v>1032</v>
      </c>
      <c r="L19" s="147">
        <v>1332</v>
      </c>
      <c r="M19" s="147">
        <v>999</v>
      </c>
      <c r="N19" s="147">
        <v>1233</v>
      </c>
      <c r="O19" s="147">
        <v>1367</v>
      </c>
      <c r="P19" s="147">
        <v>2764</v>
      </c>
      <c r="Q19" s="147">
        <v>1000</v>
      </c>
      <c r="R19" s="147">
        <v>2665</v>
      </c>
      <c r="S19" s="147">
        <v>2298</v>
      </c>
      <c r="T19" s="147">
        <v>1898</v>
      </c>
      <c r="U19" s="147">
        <v>1332</v>
      </c>
      <c r="V19" s="147">
        <v>1332</v>
      </c>
      <c r="W19" s="147">
        <v>1534</v>
      </c>
      <c r="X19" s="147">
        <v>1865</v>
      </c>
      <c r="Y19" s="147">
        <v>2032</v>
      </c>
      <c r="Z19" s="147">
        <v>1430</v>
      </c>
      <c r="AA19" s="147">
        <v>1499</v>
      </c>
      <c r="AB19" s="147">
        <v>1499</v>
      </c>
      <c r="AD19" s="149">
        <f t="shared" si="0"/>
        <v>1533.5833333333333</v>
      </c>
    </row>
    <row r="20" spans="1:58" x14ac:dyDescent="0.2">
      <c r="A20" t="s">
        <v>365</v>
      </c>
      <c r="B20" s="17">
        <v>25</v>
      </c>
      <c r="C20" s="17">
        <v>2</v>
      </c>
      <c r="D20" s="17"/>
      <c r="E20" s="147">
        <v>733</v>
      </c>
      <c r="F20" s="147">
        <v>1066</v>
      </c>
      <c r="G20" s="147">
        <v>966</v>
      </c>
      <c r="H20" s="147">
        <v>1165</v>
      </c>
      <c r="I20" s="147">
        <v>1165</v>
      </c>
      <c r="J20" s="147">
        <v>1198</v>
      </c>
      <c r="K20" s="147">
        <v>1167</v>
      </c>
      <c r="L20" s="147">
        <v>1267</v>
      </c>
      <c r="M20" s="147">
        <v>899</v>
      </c>
      <c r="N20" s="147">
        <v>1664</v>
      </c>
      <c r="O20" s="147">
        <v>1832</v>
      </c>
      <c r="P20" s="147">
        <v>2364</v>
      </c>
      <c r="Q20" s="147">
        <v>1330</v>
      </c>
      <c r="R20" s="147">
        <v>1499</v>
      </c>
      <c r="S20" s="147">
        <v>1298</v>
      </c>
      <c r="T20" s="147">
        <v>1166</v>
      </c>
      <c r="U20" s="147">
        <v>1699</v>
      </c>
      <c r="V20" s="147">
        <v>2331</v>
      </c>
      <c r="W20" s="147">
        <v>1432</v>
      </c>
      <c r="X20" s="147">
        <v>2165</v>
      </c>
      <c r="Y20" s="147">
        <v>1499</v>
      </c>
      <c r="Z20" s="147">
        <v>1264</v>
      </c>
      <c r="AA20" s="147">
        <v>1565</v>
      </c>
      <c r="AB20" s="147">
        <v>1300</v>
      </c>
      <c r="AD20" s="149">
        <f t="shared" si="0"/>
        <v>1418.0833333333333</v>
      </c>
    </row>
    <row r="21" spans="1:58" x14ac:dyDescent="0.2">
      <c r="A21" t="s">
        <v>367</v>
      </c>
      <c r="B21" s="17">
        <v>43</v>
      </c>
      <c r="C21" s="17">
        <v>1</v>
      </c>
      <c r="D21" s="17"/>
      <c r="E21" s="147">
        <v>933</v>
      </c>
      <c r="F21" s="147">
        <v>1232</v>
      </c>
      <c r="G21" s="147">
        <v>1400</v>
      </c>
      <c r="H21" s="147">
        <v>1232</v>
      </c>
      <c r="I21" s="147">
        <v>1197</v>
      </c>
      <c r="J21" s="147">
        <v>933</v>
      </c>
      <c r="K21" s="147">
        <v>965</v>
      </c>
      <c r="L21" s="147">
        <v>1533</v>
      </c>
      <c r="M21" s="147">
        <v>2498</v>
      </c>
      <c r="N21" s="147">
        <v>1065</v>
      </c>
      <c r="O21" s="147">
        <v>1430</v>
      </c>
      <c r="P21" s="147">
        <v>1267</v>
      </c>
      <c r="Q21" s="147">
        <v>1099</v>
      </c>
      <c r="R21" s="147">
        <v>4996</v>
      </c>
      <c r="S21" s="147">
        <v>1033</v>
      </c>
      <c r="T21" s="147">
        <v>1800</v>
      </c>
      <c r="U21" s="147">
        <v>1899</v>
      </c>
      <c r="V21" s="147">
        <v>1400</v>
      </c>
      <c r="W21" s="147">
        <v>1064</v>
      </c>
      <c r="X21" s="147">
        <v>1565</v>
      </c>
      <c r="Y21" s="147">
        <v>1766</v>
      </c>
      <c r="Z21" s="147">
        <v>1764</v>
      </c>
      <c r="AA21" s="147">
        <v>1700</v>
      </c>
      <c r="AB21" s="147">
        <v>2199</v>
      </c>
      <c r="AD21" s="149">
        <f t="shared" si="0"/>
        <v>1582.0833333333333</v>
      </c>
    </row>
    <row r="22" spans="1:58" x14ac:dyDescent="0.2">
      <c r="A22" t="s">
        <v>371</v>
      </c>
      <c r="B22" s="17">
        <v>22</v>
      </c>
      <c r="C22" s="17">
        <v>1</v>
      </c>
      <c r="D22" s="17"/>
      <c r="E22" s="147">
        <v>1233</v>
      </c>
      <c r="F22" s="147">
        <v>1232</v>
      </c>
      <c r="G22" s="147">
        <v>1300</v>
      </c>
      <c r="H22" s="147">
        <v>1565</v>
      </c>
      <c r="I22" s="147">
        <v>1300</v>
      </c>
      <c r="J22" s="147">
        <v>1231</v>
      </c>
      <c r="K22" s="147">
        <v>1132</v>
      </c>
      <c r="L22" s="147">
        <v>1199</v>
      </c>
      <c r="M22" s="147">
        <v>1100</v>
      </c>
      <c r="N22" s="147">
        <v>1066</v>
      </c>
      <c r="O22" s="147">
        <v>999</v>
      </c>
      <c r="P22" s="147">
        <v>933</v>
      </c>
      <c r="Q22" s="147">
        <v>1432</v>
      </c>
      <c r="R22" s="147">
        <v>1133</v>
      </c>
      <c r="S22" s="147">
        <v>1399</v>
      </c>
      <c r="T22" s="147">
        <v>1198</v>
      </c>
      <c r="U22" s="147">
        <v>1398</v>
      </c>
      <c r="V22" s="147">
        <v>2165</v>
      </c>
      <c r="W22" s="147">
        <v>2032</v>
      </c>
      <c r="X22" s="147">
        <v>1365</v>
      </c>
      <c r="Y22" s="147">
        <v>1631</v>
      </c>
      <c r="Z22" s="147">
        <v>1333</v>
      </c>
      <c r="AA22" s="147">
        <v>1565</v>
      </c>
      <c r="AB22" s="147">
        <v>1567</v>
      </c>
      <c r="AD22" s="149">
        <f t="shared" si="0"/>
        <v>1354.5</v>
      </c>
    </row>
    <row r="23" spans="1:58" ht="16" x14ac:dyDescent="0.2">
      <c r="A23" s="147" t="s">
        <v>374</v>
      </c>
      <c r="B23" s="17">
        <v>24</v>
      </c>
      <c r="C23" s="17">
        <v>2</v>
      </c>
      <c r="D23" s="17"/>
      <c r="E23" s="147">
        <v>1232</v>
      </c>
      <c r="F23" s="147">
        <v>1633</v>
      </c>
      <c r="G23" s="147">
        <v>1698</v>
      </c>
      <c r="H23" s="147">
        <v>1465</v>
      </c>
      <c r="I23" s="147">
        <v>1199</v>
      </c>
      <c r="J23" s="147">
        <v>1099</v>
      </c>
      <c r="K23" s="147">
        <v>1499</v>
      </c>
      <c r="L23" s="147">
        <v>1164</v>
      </c>
      <c r="M23" s="147">
        <v>1098</v>
      </c>
      <c r="N23" s="147">
        <v>899</v>
      </c>
      <c r="O23" s="147">
        <v>766</v>
      </c>
      <c r="P23" s="147">
        <v>1033</v>
      </c>
      <c r="Q23" s="147">
        <v>1666</v>
      </c>
      <c r="R23" s="147">
        <v>1033</v>
      </c>
      <c r="S23" s="147">
        <v>997</v>
      </c>
      <c r="T23" s="147">
        <v>1365</v>
      </c>
      <c r="U23" s="147">
        <v>1066</v>
      </c>
      <c r="V23" s="147">
        <v>1232</v>
      </c>
      <c r="W23" s="147">
        <v>1067</v>
      </c>
      <c r="X23" s="147">
        <v>1665</v>
      </c>
      <c r="Y23" s="147">
        <v>1399</v>
      </c>
      <c r="Z23" s="147">
        <v>1465</v>
      </c>
      <c r="AA23" s="147">
        <v>1965</v>
      </c>
      <c r="AB23" s="147">
        <v>2331</v>
      </c>
      <c r="AD23" s="149">
        <f t="shared" si="0"/>
        <v>1334.8333333333333</v>
      </c>
    </row>
    <row r="24" spans="1:58" x14ac:dyDescent="0.2">
      <c r="F24" s="141"/>
      <c r="G24" s="141"/>
      <c r="H24" s="141"/>
      <c r="I24" s="141"/>
      <c r="J24" s="141"/>
      <c r="M24" s="141"/>
      <c r="N24" s="141"/>
      <c r="O24" s="141"/>
      <c r="P24" s="141"/>
      <c r="Q24" s="141"/>
      <c r="R24" s="141"/>
      <c r="S24" s="141"/>
      <c r="T24" s="141"/>
      <c r="U24" s="141"/>
      <c r="V24" s="141"/>
      <c r="W24" s="141"/>
      <c r="X24" s="141"/>
      <c r="Y24" s="141"/>
      <c r="Z24" s="141"/>
      <c r="AA24" s="141"/>
      <c r="AB24" s="141"/>
      <c r="AD24" s="18"/>
      <c r="AF24" s="147"/>
    </row>
    <row r="25" spans="1:58" x14ac:dyDescent="0.2">
      <c r="A25" t="s">
        <v>670</v>
      </c>
      <c r="E25" s="149">
        <f t="shared" ref="E25:AB25" si="1">AVERAGE(E4:E23)</f>
        <v>1379.2</v>
      </c>
      <c r="F25" s="149">
        <f t="shared" si="1"/>
        <v>1355.55</v>
      </c>
      <c r="G25" s="149">
        <f t="shared" si="1"/>
        <v>1372.35</v>
      </c>
      <c r="H25" s="149">
        <f t="shared" si="1"/>
        <v>1545.45</v>
      </c>
      <c r="I25" s="149">
        <f t="shared" si="1"/>
        <v>1194.3499999999999</v>
      </c>
      <c r="J25" s="149">
        <f t="shared" si="1"/>
        <v>1238.9000000000001</v>
      </c>
      <c r="K25" s="149">
        <f t="shared" si="1"/>
        <v>1180.6500000000001</v>
      </c>
      <c r="L25" s="149">
        <f t="shared" si="1"/>
        <v>1352.2</v>
      </c>
      <c r="M25" s="149">
        <f t="shared" si="1"/>
        <v>1145.6500000000001</v>
      </c>
      <c r="N25" s="149">
        <f t="shared" si="1"/>
        <v>1205.6500000000001</v>
      </c>
      <c r="O25" s="149">
        <f t="shared" si="1"/>
        <v>1300.5999999999999</v>
      </c>
      <c r="P25" s="149">
        <f t="shared" si="1"/>
        <v>1407.3</v>
      </c>
      <c r="Q25" s="149">
        <f t="shared" si="1"/>
        <v>1174.1500000000001</v>
      </c>
      <c r="R25" s="149">
        <f t="shared" si="1"/>
        <v>1600.25</v>
      </c>
      <c r="S25" s="149">
        <f t="shared" si="1"/>
        <v>1402.15</v>
      </c>
      <c r="T25" s="149">
        <f t="shared" si="1"/>
        <v>1357.15</v>
      </c>
      <c r="U25" s="149">
        <f t="shared" si="1"/>
        <v>1400.55</v>
      </c>
      <c r="V25" s="149">
        <f t="shared" si="1"/>
        <v>1525.45</v>
      </c>
      <c r="W25" s="149">
        <f t="shared" si="1"/>
        <v>1442.1</v>
      </c>
      <c r="X25" s="149">
        <f t="shared" si="1"/>
        <v>1471.85</v>
      </c>
      <c r="Y25" s="149">
        <f t="shared" si="1"/>
        <v>1588.65</v>
      </c>
      <c r="Z25" s="149">
        <f t="shared" si="1"/>
        <v>1485.05</v>
      </c>
      <c r="AA25" s="149">
        <f t="shared" si="1"/>
        <v>1644</v>
      </c>
      <c r="AB25" s="149">
        <f t="shared" si="1"/>
        <v>1602.2</v>
      </c>
      <c r="AD25" s="149">
        <f>AVERAGE(E25:AC25)</f>
        <v>1390.4750000000001</v>
      </c>
      <c r="AG25" s="147"/>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row>
    <row r="26" spans="1:58" x14ac:dyDescent="0.2">
      <c r="F26" s="141"/>
      <c r="G26" s="141"/>
      <c r="H26" s="141"/>
      <c r="I26" s="141"/>
      <c r="J26" s="141"/>
      <c r="K26" s="141"/>
      <c r="L26" s="141"/>
      <c r="M26" s="141"/>
      <c r="N26" s="141"/>
      <c r="O26" s="141"/>
      <c r="P26" s="141"/>
      <c r="Q26" s="141"/>
      <c r="R26" s="141"/>
      <c r="S26" s="141"/>
      <c r="T26" s="141"/>
      <c r="U26" s="141"/>
      <c r="V26" s="141"/>
      <c r="W26" s="141"/>
      <c r="X26" s="141"/>
      <c r="Y26" s="141"/>
      <c r="Z26" s="141"/>
      <c r="AA26" s="141"/>
      <c r="AB26" s="141"/>
      <c r="AF26" s="147"/>
      <c r="AG26" s="147"/>
    </row>
    <row r="27" spans="1:58" x14ac:dyDescent="0.2">
      <c r="E27" s="149">
        <v>1379</v>
      </c>
      <c r="F27" s="149">
        <v>1356</v>
      </c>
      <c r="G27" s="149">
        <v>1372</v>
      </c>
      <c r="H27" s="149">
        <v>1545</v>
      </c>
      <c r="I27" s="149">
        <v>1194</v>
      </c>
      <c r="J27" s="149">
        <v>1239</v>
      </c>
      <c r="K27" s="149">
        <v>1181</v>
      </c>
      <c r="L27" s="149">
        <v>1352</v>
      </c>
      <c r="M27" s="149">
        <v>1146</v>
      </c>
      <c r="N27" s="149">
        <v>1156</v>
      </c>
      <c r="O27" s="149">
        <v>1301</v>
      </c>
      <c r="P27" s="149">
        <v>1407</v>
      </c>
      <c r="Q27" s="149">
        <v>1174</v>
      </c>
      <c r="R27" s="149">
        <v>1600</v>
      </c>
      <c r="S27" s="149">
        <v>1402</v>
      </c>
      <c r="T27" s="149">
        <v>1357</v>
      </c>
      <c r="U27" s="149">
        <v>1401</v>
      </c>
      <c r="V27" s="149">
        <v>1525</v>
      </c>
      <c r="W27" s="149">
        <v>1442</v>
      </c>
      <c r="X27" s="149">
        <v>1472</v>
      </c>
      <c r="Y27" s="149">
        <v>1589</v>
      </c>
      <c r="Z27" s="149">
        <v>1485</v>
      </c>
      <c r="AA27" s="149">
        <v>1644</v>
      </c>
      <c r="AB27" s="149">
        <v>1602</v>
      </c>
      <c r="AD27" s="149"/>
      <c r="AF27" s="147"/>
      <c r="AG27" s="147"/>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row>
    <row r="28" spans="1:58" x14ac:dyDescent="0.2">
      <c r="F28" s="141"/>
      <c r="G28" s="141"/>
      <c r="H28" s="141"/>
      <c r="I28" s="141"/>
      <c r="J28" s="141"/>
      <c r="K28" s="141"/>
      <c r="L28" s="141"/>
      <c r="M28" s="141"/>
      <c r="N28" s="141"/>
      <c r="O28" s="141"/>
      <c r="P28" s="141"/>
      <c r="Q28" s="141"/>
      <c r="R28" s="141"/>
      <c r="S28" s="141"/>
      <c r="T28" s="141"/>
      <c r="U28" s="141"/>
      <c r="V28" s="141"/>
      <c r="W28" s="141"/>
      <c r="X28" s="141"/>
      <c r="Y28" s="141"/>
      <c r="Z28" s="141"/>
      <c r="AA28" s="141"/>
      <c r="AB28" s="141"/>
      <c r="AF28" s="147"/>
      <c r="AG28" s="147"/>
    </row>
    <row r="29" spans="1:58" ht="16" x14ac:dyDescent="0.2">
      <c r="F29" s="141"/>
      <c r="G29" s="141"/>
      <c r="H29" s="141"/>
      <c r="I29" s="141"/>
      <c r="J29" s="141"/>
      <c r="K29" s="141"/>
      <c r="L29" s="141"/>
      <c r="M29" s="141"/>
      <c r="N29" s="141"/>
      <c r="O29" s="141"/>
      <c r="P29" s="141"/>
      <c r="Q29" s="141"/>
      <c r="R29" s="141"/>
      <c r="S29" s="141"/>
      <c r="T29" s="141"/>
      <c r="U29" s="141"/>
      <c r="V29" s="141"/>
      <c r="W29" s="141"/>
      <c r="X29" s="141"/>
      <c r="Y29" s="141"/>
      <c r="Z29" s="141"/>
      <c r="AA29" s="141"/>
      <c r="AB29" s="141"/>
      <c r="AE29" s="152" t="s">
        <v>628</v>
      </c>
      <c r="AF29" s="147"/>
      <c r="AG29" s="147"/>
    </row>
    <row r="30" spans="1:58" x14ac:dyDescent="0.2">
      <c r="A30" t="s">
        <v>669</v>
      </c>
      <c r="B30" t="s">
        <v>594</v>
      </c>
      <c r="C30" t="s">
        <v>595</v>
      </c>
      <c r="E30" s="167" t="s">
        <v>590</v>
      </c>
      <c r="F30" s="167" t="s">
        <v>591</v>
      </c>
      <c r="G30" s="167" t="s">
        <v>592</v>
      </c>
      <c r="H30" s="167" t="s">
        <v>593</v>
      </c>
      <c r="I30" s="167" t="s">
        <v>620</v>
      </c>
      <c r="J30" s="167" t="s">
        <v>621</v>
      </c>
      <c r="K30" s="167" t="s">
        <v>622</v>
      </c>
      <c r="L30" s="167" t="s">
        <v>623</v>
      </c>
      <c r="M30" s="168" t="s">
        <v>624</v>
      </c>
      <c r="N30" s="168" t="s">
        <v>625</v>
      </c>
      <c r="O30" s="168" t="s">
        <v>626</v>
      </c>
      <c r="P30" s="168" t="s">
        <v>627</v>
      </c>
      <c r="Q30" s="168" t="s">
        <v>629</v>
      </c>
      <c r="R30" s="168" t="s">
        <v>630</v>
      </c>
      <c r="S30" s="168" t="s">
        <v>631</v>
      </c>
      <c r="T30" s="168" t="s">
        <v>632</v>
      </c>
      <c r="U30" s="169" t="s">
        <v>633</v>
      </c>
      <c r="V30" s="169" t="s">
        <v>634</v>
      </c>
      <c r="W30" s="169" t="s">
        <v>635</v>
      </c>
      <c r="X30" s="169" t="s">
        <v>636</v>
      </c>
      <c r="Y30" s="169" t="s">
        <v>637</v>
      </c>
      <c r="Z30" s="169" t="s">
        <v>638</v>
      </c>
      <c r="AA30" s="169" t="s">
        <v>639</v>
      </c>
      <c r="AB30" s="169" t="s">
        <v>640</v>
      </c>
    </row>
    <row r="31" spans="1:58" x14ac:dyDescent="0.2">
      <c r="A31" t="s">
        <v>275</v>
      </c>
      <c r="B31" s="17">
        <v>31</v>
      </c>
      <c r="C31" s="17">
        <v>1</v>
      </c>
      <c r="D31" s="17"/>
      <c r="E31" s="147">
        <v>1499</v>
      </c>
      <c r="F31" s="147">
        <v>2165</v>
      </c>
      <c r="G31" s="147">
        <v>1665</v>
      </c>
      <c r="H31" s="147">
        <v>1665</v>
      </c>
      <c r="I31" s="147">
        <v>1466</v>
      </c>
      <c r="J31" s="147">
        <v>1566</v>
      </c>
      <c r="K31" s="147">
        <v>1233</v>
      </c>
      <c r="L31" s="147">
        <v>1466</v>
      </c>
      <c r="M31" s="147">
        <v>1100</v>
      </c>
      <c r="N31" s="147">
        <v>1032</v>
      </c>
      <c r="O31" s="147">
        <v>1133</v>
      </c>
      <c r="P31" s="147">
        <v>1299</v>
      </c>
      <c r="Q31" s="147">
        <v>1200</v>
      </c>
      <c r="R31" s="147">
        <v>866</v>
      </c>
      <c r="S31" s="147">
        <v>966</v>
      </c>
      <c r="T31" s="147">
        <v>1366</v>
      </c>
      <c r="U31" s="147">
        <v>1432</v>
      </c>
      <c r="V31" s="147">
        <v>1333</v>
      </c>
      <c r="W31" s="147">
        <v>1198</v>
      </c>
      <c r="X31" s="147">
        <v>1266</v>
      </c>
      <c r="Y31" s="147">
        <v>1499</v>
      </c>
      <c r="Z31" s="147">
        <v>1200</v>
      </c>
      <c r="AA31" s="147">
        <v>2098</v>
      </c>
      <c r="AB31" s="147">
        <v>1266</v>
      </c>
      <c r="AD31" s="149">
        <f t="shared" ref="AD31:AD50" si="2">AVERAGE(E31:AB31)</f>
        <v>1374.125</v>
      </c>
    </row>
    <row r="32" spans="1:58" x14ac:dyDescent="0.2">
      <c r="A32" t="s">
        <v>473</v>
      </c>
      <c r="B32" s="17">
        <v>36</v>
      </c>
      <c r="C32" s="17">
        <v>1</v>
      </c>
      <c r="D32" s="17"/>
      <c r="E32" s="147">
        <v>2264</v>
      </c>
      <c r="F32" s="147">
        <v>1098</v>
      </c>
      <c r="G32" s="147">
        <v>999</v>
      </c>
      <c r="H32" s="147">
        <v>1100</v>
      </c>
      <c r="I32" s="147">
        <v>900</v>
      </c>
      <c r="J32" s="147">
        <v>1066</v>
      </c>
      <c r="K32" s="147">
        <v>1198</v>
      </c>
      <c r="L32" s="147">
        <v>1032</v>
      </c>
      <c r="M32" s="147">
        <v>1032</v>
      </c>
      <c r="N32" s="147">
        <v>733</v>
      </c>
      <c r="O32" s="147">
        <v>1133</v>
      </c>
      <c r="P32" s="147">
        <v>1067</v>
      </c>
      <c r="Q32" s="147">
        <v>933</v>
      </c>
      <c r="R32" s="147">
        <v>865</v>
      </c>
      <c r="S32" s="147">
        <v>865</v>
      </c>
      <c r="T32" s="147">
        <v>1232</v>
      </c>
      <c r="U32" s="147">
        <v>1333</v>
      </c>
      <c r="V32" s="147">
        <v>932</v>
      </c>
      <c r="W32" s="147">
        <v>966</v>
      </c>
      <c r="X32" s="147">
        <v>1599</v>
      </c>
      <c r="Y32" s="147">
        <v>2365</v>
      </c>
      <c r="Z32" s="147">
        <v>1134</v>
      </c>
      <c r="AA32" s="147">
        <v>1331</v>
      </c>
      <c r="AB32" s="147">
        <v>1299</v>
      </c>
      <c r="AD32" s="149">
        <f t="shared" si="2"/>
        <v>1186.5</v>
      </c>
    </row>
    <row r="33" spans="1:30" x14ac:dyDescent="0.2">
      <c r="A33" t="s">
        <v>293</v>
      </c>
      <c r="B33" s="17">
        <v>35</v>
      </c>
      <c r="C33" s="17">
        <v>1</v>
      </c>
      <c r="D33" s="17"/>
      <c r="E33" s="147">
        <v>1731</v>
      </c>
      <c r="F33" s="147">
        <v>1167</v>
      </c>
      <c r="G33" s="147">
        <v>867</v>
      </c>
      <c r="H33" s="147">
        <v>965</v>
      </c>
      <c r="I33" s="147">
        <v>1299</v>
      </c>
      <c r="J33" s="147">
        <v>1099</v>
      </c>
      <c r="K33" s="147">
        <v>899</v>
      </c>
      <c r="L33" s="147">
        <v>1000</v>
      </c>
      <c r="M33" s="147">
        <v>799</v>
      </c>
      <c r="N33" s="147">
        <v>800</v>
      </c>
      <c r="O33" s="147">
        <v>833</v>
      </c>
      <c r="P33" s="147">
        <v>666</v>
      </c>
      <c r="Q33" s="147">
        <v>1432</v>
      </c>
      <c r="R33" s="147">
        <v>767</v>
      </c>
      <c r="S33" s="147">
        <v>733</v>
      </c>
      <c r="T33" s="147">
        <v>1199</v>
      </c>
      <c r="U33" s="147">
        <v>1632</v>
      </c>
      <c r="V33" s="147">
        <v>1066</v>
      </c>
      <c r="W33" s="147">
        <v>1033</v>
      </c>
      <c r="X33" s="147">
        <v>1366</v>
      </c>
      <c r="Y33" s="147">
        <v>3329</v>
      </c>
      <c r="Z33" s="147">
        <v>2530</v>
      </c>
      <c r="AA33" s="147">
        <v>1232</v>
      </c>
      <c r="AB33" s="147">
        <v>1667</v>
      </c>
      <c r="AD33" s="149">
        <f t="shared" si="2"/>
        <v>1254.625</v>
      </c>
    </row>
    <row r="34" spans="1:30" x14ac:dyDescent="0.2">
      <c r="A34" t="s">
        <v>302</v>
      </c>
      <c r="B34" s="17">
        <v>27</v>
      </c>
      <c r="C34" s="17">
        <v>2</v>
      </c>
      <c r="D34" s="17"/>
      <c r="E34" s="147">
        <v>999</v>
      </c>
      <c r="F34" s="147">
        <v>1732</v>
      </c>
      <c r="G34" s="147">
        <v>1966</v>
      </c>
      <c r="H34" s="147">
        <v>2098</v>
      </c>
      <c r="I34" s="147">
        <v>999</v>
      </c>
      <c r="J34" s="147">
        <v>866</v>
      </c>
      <c r="K34" s="147">
        <v>800</v>
      </c>
      <c r="L34" s="147">
        <v>1132</v>
      </c>
      <c r="M34" s="147">
        <v>966</v>
      </c>
      <c r="N34" s="147">
        <v>833</v>
      </c>
      <c r="O34" s="147">
        <v>800</v>
      </c>
      <c r="P34" s="147">
        <v>1133</v>
      </c>
      <c r="Q34" s="147">
        <v>1000</v>
      </c>
      <c r="R34" s="147">
        <v>765</v>
      </c>
      <c r="S34" s="147">
        <v>933</v>
      </c>
      <c r="T34" s="147">
        <v>900</v>
      </c>
      <c r="U34" s="147">
        <v>901</v>
      </c>
      <c r="V34" s="147">
        <v>1132</v>
      </c>
      <c r="W34" s="147">
        <v>1199</v>
      </c>
      <c r="X34" s="147">
        <v>965</v>
      </c>
      <c r="Y34" s="147">
        <v>1565</v>
      </c>
      <c r="Z34" s="147">
        <v>1466</v>
      </c>
      <c r="AA34" s="147">
        <v>1632</v>
      </c>
      <c r="AB34" s="147">
        <v>1831</v>
      </c>
      <c r="AD34" s="149">
        <f t="shared" si="2"/>
        <v>1192.2083333333333</v>
      </c>
    </row>
    <row r="35" spans="1:30" x14ac:dyDescent="0.2">
      <c r="A35" t="s">
        <v>309</v>
      </c>
      <c r="B35" s="17">
        <v>46</v>
      </c>
      <c r="C35" s="17">
        <v>2</v>
      </c>
      <c r="D35" s="17"/>
      <c r="E35" s="147">
        <v>1532</v>
      </c>
      <c r="F35" s="147">
        <v>2298</v>
      </c>
      <c r="G35" s="147">
        <v>3098</v>
      </c>
      <c r="H35" s="147">
        <v>2600</v>
      </c>
      <c r="I35" s="147">
        <v>1498</v>
      </c>
      <c r="J35" s="147">
        <v>1467</v>
      </c>
      <c r="K35" s="147">
        <v>2464</v>
      </c>
      <c r="L35" s="147">
        <v>2764</v>
      </c>
      <c r="M35" s="147">
        <v>1232</v>
      </c>
      <c r="N35" s="147">
        <v>999</v>
      </c>
      <c r="O35" s="147">
        <v>965</v>
      </c>
      <c r="P35" s="147">
        <v>1067</v>
      </c>
      <c r="Q35" s="147">
        <v>2996</v>
      </c>
      <c r="R35" s="147">
        <v>1399</v>
      </c>
      <c r="S35" s="147">
        <v>1197</v>
      </c>
      <c r="T35" s="147">
        <v>2697</v>
      </c>
      <c r="U35" s="147">
        <v>1432</v>
      </c>
      <c r="V35" s="147">
        <v>2198</v>
      </c>
      <c r="W35" s="147">
        <v>1498</v>
      </c>
      <c r="X35" s="147">
        <v>1167</v>
      </c>
      <c r="Y35" s="147">
        <v>2598</v>
      </c>
      <c r="Z35" s="147">
        <v>1532</v>
      </c>
      <c r="AA35" s="147">
        <v>1532</v>
      </c>
      <c r="AB35" s="147">
        <v>1532</v>
      </c>
      <c r="AD35" s="149">
        <f t="shared" si="2"/>
        <v>1823.4166666666667</v>
      </c>
    </row>
    <row r="36" spans="1:30" x14ac:dyDescent="0.2">
      <c r="A36" t="s">
        <v>315</v>
      </c>
      <c r="B36" s="17">
        <v>25</v>
      </c>
      <c r="C36" s="17">
        <v>1</v>
      </c>
      <c r="D36" s="17"/>
      <c r="E36" s="147">
        <v>1232</v>
      </c>
      <c r="F36" s="147">
        <v>1333</v>
      </c>
      <c r="G36" s="147">
        <v>1265</v>
      </c>
      <c r="H36" s="147">
        <v>2132</v>
      </c>
      <c r="I36" s="147">
        <v>966</v>
      </c>
      <c r="J36" s="147">
        <v>832</v>
      </c>
      <c r="K36" s="147">
        <v>1267</v>
      </c>
      <c r="L36" s="147">
        <v>1098</v>
      </c>
      <c r="M36" s="147">
        <v>866</v>
      </c>
      <c r="N36" s="147">
        <v>865</v>
      </c>
      <c r="O36" s="147">
        <v>732</v>
      </c>
      <c r="P36" s="147">
        <v>833</v>
      </c>
      <c r="Q36" s="147">
        <v>1000</v>
      </c>
      <c r="R36" s="147">
        <v>699</v>
      </c>
      <c r="S36" s="147">
        <v>832</v>
      </c>
      <c r="T36" s="147">
        <v>1098</v>
      </c>
      <c r="U36" s="147">
        <v>1598</v>
      </c>
      <c r="V36" s="147">
        <v>1266</v>
      </c>
      <c r="W36" s="147">
        <v>1233</v>
      </c>
      <c r="X36" s="147">
        <v>1332</v>
      </c>
      <c r="Y36" s="147">
        <v>1565</v>
      </c>
      <c r="Z36" s="147">
        <v>2032</v>
      </c>
      <c r="AA36" s="147">
        <v>1298</v>
      </c>
      <c r="AB36" s="147">
        <v>1798</v>
      </c>
      <c r="AD36" s="149">
        <f t="shared" si="2"/>
        <v>1215.5</v>
      </c>
    </row>
    <row r="37" spans="1:30" x14ac:dyDescent="0.2">
      <c r="A37" t="s">
        <v>320</v>
      </c>
      <c r="B37" s="17">
        <v>47</v>
      </c>
      <c r="C37" s="17">
        <v>1</v>
      </c>
      <c r="D37" s="17"/>
      <c r="E37" s="147">
        <v>966</v>
      </c>
      <c r="F37" s="147">
        <v>1266</v>
      </c>
      <c r="G37" s="147">
        <v>1065</v>
      </c>
      <c r="H37" s="147">
        <v>1099</v>
      </c>
      <c r="I37" s="147">
        <v>1067</v>
      </c>
      <c r="J37" s="147">
        <v>999</v>
      </c>
      <c r="K37" s="147">
        <v>1165</v>
      </c>
      <c r="L37" s="147">
        <v>1465</v>
      </c>
      <c r="M37" s="147">
        <v>964</v>
      </c>
      <c r="N37" s="147">
        <v>1366</v>
      </c>
      <c r="O37" s="147">
        <v>766</v>
      </c>
      <c r="P37" s="147">
        <v>866</v>
      </c>
      <c r="Q37" s="147">
        <v>767</v>
      </c>
      <c r="R37" s="147">
        <v>1131</v>
      </c>
      <c r="S37" s="147">
        <v>1065</v>
      </c>
      <c r="T37" s="147">
        <v>1100</v>
      </c>
      <c r="U37" s="147">
        <v>2132</v>
      </c>
      <c r="V37" s="147">
        <v>1000</v>
      </c>
      <c r="W37" s="147">
        <v>898</v>
      </c>
      <c r="X37" s="147">
        <v>1332</v>
      </c>
      <c r="Y37" s="147">
        <v>1931</v>
      </c>
      <c r="Z37" s="147">
        <v>1565</v>
      </c>
      <c r="AA37" s="147">
        <v>1531</v>
      </c>
      <c r="AB37" s="147">
        <v>1100</v>
      </c>
      <c r="AD37" s="149">
        <f t="shared" si="2"/>
        <v>1191.9166666666667</v>
      </c>
    </row>
    <row r="38" spans="1:30" x14ac:dyDescent="0.2">
      <c r="A38" t="s">
        <v>321</v>
      </c>
      <c r="B38" s="17">
        <v>22</v>
      </c>
      <c r="C38" s="17">
        <v>2</v>
      </c>
      <c r="D38" s="17"/>
      <c r="E38" s="147">
        <v>1931</v>
      </c>
      <c r="F38" s="147">
        <v>1965</v>
      </c>
      <c r="G38" s="147">
        <v>2097</v>
      </c>
      <c r="H38" s="147">
        <v>1867</v>
      </c>
      <c r="I38" s="147">
        <v>800</v>
      </c>
      <c r="J38" s="147">
        <v>864</v>
      </c>
      <c r="K38" s="147">
        <v>867</v>
      </c>
      <c r="L38" s="147">
        <v>1100</v>
      </c>
      <c r="M38" s="147">
        <v>666</v>
      </c>
      <c r="N38" s="147">
        <v>765</v>
      </c>
      <c r="O38" s="147">
        <v>599</v>
      </c>
      <c r="P38" s="147">
        <v>999</v>
      </c>
      <c r="Q38" s="147">
        <v>832</v>
      </c>
      <c r="R38" s="147">
        <v>600</v>
      </c>
      <c r="S38" s="147">
        <v>700</v>
      </c>
      <c r="T38" s="147">
        <v>1133</v>
      </c>
      <c r="U38" s="147">
        <v>1100</v>
      </c>
      <c r="V38" s="147">
        <v>800</v>
      </c>
      <c r="W38" s="147">
        <v>1399</v>
      </c>
      <c r="X38" s="147">
        <v>1034</v>
      </c>
      <c r="Y38" s="147">
        <v>834</v>
      </c>
      <c r="Z38" s="147">
        <v>1133</v>
      </c>
      <c r="AA38" s="147">
        <v>1133</v>
      </c>
      <c r="AB38" s="147">
        <v>1465</v>
      </c>
      <c r="AD38" s="149">
        <f t="shared" si="2"/>
        <v>1111.7916666666667</v>
      </c>
    </row>
    <row r="39" spans="1:30" x14ac:dyDescent="0.2">
      <c r="A39" t="s">
        <v>325</v>
      </c>
      <c r="B39" s="17">
        <v>38</v>
      </c>
      <c r="C39" s="17">
        <v>2</v>
      </c>
      <c r="D39" s="17"/>
      <c r="E39" s="147">
        <v>2099</v>
      </c>
      <c r="F39" s="147">
        <v>1132</v>
      </c>
      <c r="G39" s="147">
        <v>1298</v>
      </c>
      <c r="H39" s="147">
        <v>1234</v>
      </c>
      <c r="I39" s="147">
        <v>1066</v>
      </c>
      <c r="J39" s="147">
        <v>933</v>
      </c>
      <c r="K39" s="147">
        <v>931</v>
      </c>
      <c r="L39" s="147">
        <v>1033</v>
      </c>
      <c r="M39" s="147">
        <v>800</v>
      </c>
      <c r="N39" s="147">
        <v>898</v>
      </c>
      <c r="O39" s="147">
        <v>866</v>
      </c>
      <c r="P39" s="147">
        <v>966</v>
      </c>
      <c r="Q39" s="147">
        <v>899</v>
      </c>
      <c r="R39" s="147">
        <v>798</v>
      </c>
      <c r="S39" s="147">
        <v>1665</v>
      </c>
      <c r="T39" s="147">
        <v>1066</v>
      </c>
      <c r="U39" s="147">
        <v>1167</v>
      </c>
      <c r="V39" s="147">
        <v>965</v>
      </c>
      <c r="W39" s="147">
        <v>1232</v>
      </c>
      <c r="X39" s="147">
        <v>1266</v>
      </c>
      <c r="Y39" s="147">
        <v>1399</v>
      </c>
      <c r="Z39" s="147">
        <v>1564</v>
      </c>
      <c r="AA39" s="147">
        <v>1632</v>
      </c>
      <c r="AB39" s="147">
        <v>1098</v>
      </c>
      <c r="AD39" s="149">
        <f t="shared" si="2"/>
        <v>1166.9583333333333</v>
      </c>
    </row>
    <row r="40" spans="1:30" x14ac:dyDescent="0.2">
      <c r="A40" t="s">
        <v>328</v>
      </c>
      <c r="B40" s="17">
        <v>26</v>
      </c>
      <c r="C40" s="17">
        <v>1</v>
      </c>
      <c r="D40" s="17"/>
      <c r="E40" s="147">
        <v>1432</v>
      </c>
      <c r="F40" s="147">
        <v>1599</v>
      </c>
      <c r="G40" s="147">
        <v>1399</v>
      </c>
      <c r="H40" s="147">
        <v>1832</v>
      </c>
      <c r="I40" s="147">
        <v>1298</v>
      </c>
      <c r="J40" s="147">
        <v>1233</v>
      </c>
      <c r="K40" s="147">
        <v>1233</v>
      </c>
      <c r="L40" s="147">
        <v>1132</v>
      </c>
      <c r="M40" s="147">
        <v>900</v>
      </c>
      <c r="N40" s="147">
        <v>998</v>
      </c>
      <c r="O40" s="147">
        <v>899</v>
      </c>
      <c r="P40" s="147">
        <v>1165</v>
      </c>
      <c r="Q40" s="147">
        <v>1499</v>
      </c>
      <c r="R40" s="147">
        <v>1167</v>
      </c>
      <c r="S40" s="147">
        <v>1700</v>
      </c>
      <c r="T40" s="147">
        <v>3465</v>
      </c>
      <c r="U40" s="147">
        <v>1199</v>
      </c>
      <c r="V40" s="147">
        <v>1365</v>
      </c>
      <c r="W40" s="147">
        <v>2332</v>
      </c>
      <c r="X40" s="147">
        <v>1133</v>
      </c>
      <c r="Y40" s="147">
        <v>1466</v>
      </c>
      <c r="Z40" s="147">
        <v>1767</v>
      </c>
      <c r="AA40" s="147">
        <v>2198</v>
      </c>
      <c r="AB40" s="147">
        <v>1433</v>
      </c>
      <c r="AD40" s="149">
        <f t="shared" si="2"/>
        <v>1493.5</v>
      </c>
    </row>
    <row r="41" spans="1:30" x14ac:dyDescent="0.2">
      <c r="A41" t="s">
        <v>334</v>
      </c>
      <c r="B41" s="17">
        <v>32</v>
      </c>
      <c r="C41" s="17">
        <v>1</v>
      </c>
      <c r="D41" s="17"/>
      <c r="E41" s="147">
        <v>1098</v>
      </c>
      <c r="F41" s="147">
        <v>1033</v>
      </c>
      <c r="G41" s="147">
        <v>1299</v>
      </c>
      <c r="H41" s="147">
        <v>1233</v>
      </c>
      <c r="I41" s="147">
        <v>832</v>
      </c>
      <c r="J41" s="147">
        <v>766</v>
      </c>
      <c r="K41" s="147">
        <v>933</v>
      </c>
      <c r="L41" s="147">
        <v>1130</v>
      </c>
      <c r="M41" s="147">
        <v>767</v>
      </c>
      <c r="N41" s="147">
        <v>734</v>
      </c>
      <c r="O41" s="147">
        <v>698</v>
      </c>
      <c r="P41" s="147">
        <v>800</v>
      </c>
      <c r="Q41" s="147">
        <v>766</v>
      </c>
      <c r="R41" s="147">
        <v>699</v>
      </c>
      <c r="S41" s="147">
        <v>999</v>
      </c>
      <c r="T41" s="147">
        <v>766</v>
      </c>
      <c r="U41" s="147">
        <v>798</v>
      </c>
      <c r="V41" s="147">
        <v>899</v>
      </c>
      <c r="W41" s="147">
        <v>800</v>
      </c>
      <c r="X41" s="147">
        <v>1433</v>
      </c>
      <c r="Y41" s="147">
        <v>1232</v>
      </c>
      <c r="Z41" s="147">
        <v>1199</v>
      </c>
      <c r="AA41" s="147">
        <v>1266</v>
      </c>
      <c r="AB41" s="147">
        <v>1200</v>
      </c>
      <c r="AD41" s="149">
        <f t="shared" si="2"/>
        <v>974.16666666666663</v>
      </c>
    </row>
    <row r="42" spans="1:30" x14ac:dyDescent="0.2">
      <c r="A42" t="s">
        <v>339</v>
      </c>
      <c r="B42" s="17">
        <v>35</v>
      </c>
      <c r="C42" s="17">
        <v>2</v>
      </c>
      <c r="D42" s="17"/>
      <c r="E42" s="147">
        <v>1299</v>
      </c>
      <c r="F42" s="147">
        <v>1898</v>
      </c>
      <c r="G42" s="147">
        <v>1467</v>
      </c>
      <c r="H42" s="147">
        <v>1898</v>
      </c>
      <c r="I42" s="147">
        <v>1200</v>
      </c>
      <c r="J42" s="147">
        <v>1132</v>
      </c>
      <c r="K42" s="147">
        <v>1234</v>
      </c>
      <c r="L42" s="147">
        <v>1331</v>
      </c>
      <c r="M42" s="147">
        <v>1233</v>
      </c>
      <c r="N42" s="147">
        <v>1033</v>
      </c>
      <c r="O42" s="147">
        <v>900</v>
      </c>
      <c r="P42" s="147">
        <v>1100</v>
      </c>
      <c r="Q42" s="147">
        <v>1132</v>
      </c>
      <c r="R42" s="147">
        <v>1000</v>
      </c>
      <c r="S42" s="147">
        <v>1032</v>
      </c>
      <c r="T42" s="147">
        <v>1032</v>
      </c>
      <c r="U42" s="147">
        <v>1333</v>
      </c>
      <c r="V42" s="147">
        <v>1599</v>
      </c>
      <c r="W42" s="147">
        <v>1265</v>
      </c>
      <c r="X42" s="147">
        <v>1366</v>
      </c>
      <c r="Y42" s="147">
        <v>2531</v>
      </c>
      <c r="Z42" s="147">
        <v>2831</v>
      </c>
      <c r="AA42" s="147">
        <v>2698</v>
      </c>
      <c r="AB42" s="147">
        <v>1598</v>
      </c>
      <c r="AD42" s="149">
        <f t="shared" si="2"/>
        <v>1464.25</v>
      </c>
    </row>
    <row r="43" spans="1:30" x14ac:dyDescent="0.2">
      <c r="A43" t="s">
        <v>344</v>
      </c>
      <c r="B43" s="17">
        <v>41</v>
      </c>
      <c r="C43" s="17">
        <v>2</v>
      </c>
      <c r="D43" s="17"/>
      <c r="E43" s="147">
        <v>1200</v>
      </c>
      <c r="F43" s="147">
        <v>1233</v>
      </c>
      <c r="G43" s="147">
        <v>1931</v>
      </c>
      <c r="H43" s="147">
        <v>1301</v>
      </c>
      <c r="I43" s="147">
        <v>1199</v>
      </c>
      <c r="J43" s="147">
        <v>1065</v>
      </c>
      <c r="K43" s="147">
        <v>1165</v>
      </c>
      <c r="L43" s="147">
        <v>1232</v>
      </c>
      <c r="M43" s="147">
        <v>1133</v>
      </c>
      <c r="N43" s="147">
        <v>999</v>
      </c>
      <c r="O43" s="147">
        <v>1965</v>
      </c>
      <c r="P43" s="147">
        <v>1032</v>
      </c>
      <c r="Q43" s="147">
        <v>999</v>
      </c>
      <c r="R43" s="147">
        <v>766</v>
      </c>
      <c r="S43" s="147">
        <v>999</v>
      </c>
      <c r="T43" s="147">
        <v>1199</v>
      </c>
      <c r="U43" s="147">
        <v>1166</v>
      </c>
      <c r="V43" s="147">
        <v>1166</v>
      </c>
      <c r="W43" s="147">
        <v>1100</v>
      </c>
      <c r="X43" s="147">
        <v>1465</v>
      </c>
      <c r="Y43" s="147">
        <v>1867</v>
      </c>
      <c r="Z43" s="147">
        <v>1932</v>
      </c>
      <c r="AA43" s="147">
        <v>2631</v>
      </c>
      <c r="AB43" s="147">
        <v>1666</v>
      </c>
      <c r="AD43" s="149">
        <f t="shared" si="2"/>
        <v>1350.4583333333333</v>
      </c>
    </row>
    <row r="44" spans="1:30" x14ac:dyDescent="0.2">
      <c r="A44" t="s">
        <v>351</v>
      </c>
      <c r="B44" s="17">
        <v>28</v>
      </c>
      <c r="C44" s="17">
        <v>1</v>
      </c>
      <c r="D44" s="17"/>
      <c r="E44" s="147">
        <v>1133</v>
      </c>
      <c r="F44" s="147">
        <v>1431</v>
      </c>
      <c r="G44" s="147">
        <v>1165</v>
      </c>
      <c r="H44" s="147">
        <v>1499</v>
      </c>
      <c r="I44" s="147">
        <v>932</v>
      </c>
      <c r="J44" s="147">
        <v>799</v>
      </c>
      <c r="K44" s="147">
        <v>1132</v>
      </c>
      <c r="L44" s="147">
        <v>998</v>
      </c>
      <c r="M44" s="147">
        <v>1034</v>
      </c>
      <c r="N44" s="147">
        <v>800</v>
      </c>
      <c r="O44" s="147">
        <v>799</v>
      </c>
      <c r="P44" s="147">
        <v>1066</v>
      </c>
      <c r="Q44" s="147">
        <v>967</v>
      </c>
      <c r="R44" s="147">
        <v>1299</v>
      </c>
      <c r="S44" s="147">
        <v>965</v>
      </c>
      <c r="T44" s="147">
        <v>1134</v>
      </c>
      <c r="U44" s="147">
        <v>966</v>
      </c>
      <c r="V44" s="147">
        <v>965</v>
      </c>
      <c r="W44" s="147">
        <v>1299</v>
      </c>
      <c r="X44" s="147">
        <v>1500</v>
      </c>
      <c r="Y44" s="147">
        <v>1531</v>
      </c>
      <c r="Z44" s="147">
        <v>1433</v>
      </c>
      <c r="AA44" s="147">
        <v>1499</v>
      </c>
      <c r="AB44" s="147">
        <v>1365</v>
      </c>
      <c r="AD44" s="149">
        <f t="shared" si="2"/>
        <v>1154.625</v>
      </c>
    </row>
    <row r="45" spans="1:30" x14ac:dyDescent="0.2">
      <c r="A45" t="s">
        <v>355</v>
      </c>
      <c r="B45" s="17">
        <v>43</v>
      </c>
      <c r="C45" s="17">
        <v>1</v>
      </c>
      <c r="D45" s="17"/>
      <c r="E45" s="147">
        <v>2831</v>
      </c>
      <c r="F45" s="147">
        <v>1133</v>
      </c>
      <c r="G45" s="147">
        <v>1233</v>
      </c>
      <c r="H45" s="147">
        <v>1599</v>
      </c>
      <c r="I45" s="147">
        <v>1032</v>
      </c>
      <c r="J45" s="147">
        <v>1167</v>
      </c>
      <c r="K45" s="147">
        <v>966</v>
      </c>
      <c r="L45" s="147">
        <v>1101</v>
      </c>
      <c r="M45" s="147">
        <v>967</v>
      </c>
      <c r="N45" s="147">
        <v>898</v>
      </c>
      <c r="O45" s="147">
        <v>965</v>
      </c>
      <c r="P45" s="147">
        <v>900</v>
      </c>
      <c r="Q45" s="147">
        <v>866</v>
      </c>
      <c r="R45" s="147">
        <v>799</v>
      </c>
      <c r="S45" s="147">
        <v>833</v>
      </c>
      <c r="T45" s="147">
        <v>1232</v>
      </c>
      <c r="U45" s="147">
        <v>1332</v>
      </c>
      <c r="V45" s="147">
        <v>1300</v>
      </c>
      <c r="W45" s="147">
        <v>1465</v>
      </c>
      <c r="X45" s="147">
        <v>1165</v>
      </c>
      <c r="Y45" s="147">
        <v>1032</v>
      </c>
      <c r="Z45" s="147">
        <v>1100</v>
      </c>
      <c r="AA45" s="147">
        <v>1432</v>
      </c>
      <c r="AB45" s="147">
        <v>1300</v>
      </c>
      <c r="AD45" s="149">
        <f t="shared" si="2"/>
        <v>1193.6666666666667</v>
      </c>
    </row>
    <row r="46" spans="1:30" x14ac:dyDescent="0.2">
      <c r="A46" t="s">
        <v>360</v>
      </c>
      <c r="B46" s="17">
        <v>49</v>
      </c>
      <c r="C46" s="17">
        <v>1</v>
      </c>
      <c r="D46" s="17"/>
      <c r="E46" s="147">
        <v>1399</v>
      </c>
      <c r="F46" s="147">
        <v>1464</v>
      </c>
      <c r="G46" s="147">
        <v>1065</v>
      </c>
      <c r="H46" s="147">
        <v>1032</v>
      </c>
      <c r="I46" s="147">
        <v>1232</v>
      </c>
      <c r="J46" s="147">
        <v>1100</v>
      </c>
      <c r="K46" s="147">
        <v>1232</v>
      </c>
      <c r="L46" s="147">
        <v>1333</v>
      </c>
      <c r="M46" s="147">
        <v>1000</v>
      </c>
      <c r="N46" s="147">
        <v>932</v>
      </c>
      <c r="O46" s="147">
        <v>1032</v>
      </c>
      <c r="P46" s="147">
        <v>867</v>
      </c>
      <c r="Q46" s="147">
        <v>1133</v>
      </c>
      <c r="R46" s="147">
        <v>932</v>
      </c>
      <c r="S46" s="147">
        <v>1000</v>
      </c>
      <c r="T46" s="147">
        <v>1666</v>
      </c>
      <c r="U46" s="147">
        <v>1399</v>
      </c>
      <c r="V46" s="147">
        <v>1367</v>
      </c>
      <c r="W46" s="147">
        <v>1964</v>
      </c>
      <c r="X46" s="147">
        <v>1799</v>
      </c>
      <c r="Y46" s="147">
        <v>1632</v>
      </c>
      <c r="Z46" s="147">
        <v>1698</v>
      </c>
      <c r="AA46" s="147">
        <v>1199</v>
      </c>
      <c r="AB46" s="147">
        <v>1765</v>
      </c>
      <c r="AD46" s="149">
        <f t="shared" si="2"/>
        <v>1301.75</v>
      </c>
    </row>
    <row r="47" spans="1:30" x14ac:dyDescent="0.2">
      <c r="A47" t="s">
        <v>365</v>
      </c>
      <c r="B47" s="17">
        <v>25</v>
      </c>
      <c r="C47" s="17">
        <v>2</v>
      </c>
      <c r="D47" s="17"/>
      <c r="E47" s="147">
        <v>1100</v>
      </c>
      <c r="F47" s="147">
        <v>933</v>
      </c>
      <c r="G47" s="147">
        <v>1633</v>
      </c>
      <c r="H47" s="147">
        <v>2931</v>
      </c>
      <c r="I47" s="147">
        <v>1498</v>
      </c>
      <c r="J47" s="147">
        <v>1199</v>
      </c>
      <c r="K47" s="147">
        <v>899</v>
      </c>
      <c r="L47" s="147">
        <v>1897</v>
      </c>
      <c r="M47" s="147">
        <v>1332</v>
      </c>
      <c r="N47" s="147">
        <v>1132</v>
      </c>
      <c r="O47" s="147">
        <v>765</v>
      </c>
      <c r="P47" s="147">
        <v>1498</v>
      </c>
      <c r="Q47" s="147">
        <v>1134</v>
      </c>
      <c r="R47" s="147">
        <v>666</v>
      </c>
      <c r="S47" s="147">
        <v>1400</v>
      </c>
      <c r="T47" s="147">
        <v>766</v>
      </c>
      <c r="U47" s="147">
        <v>1299</v>
      </c>
      <c r="V47" s="147">
        <v>1832</v>
      </c>
      <c r="W47" s="147">
        <v>1232</v>
      </c>
      <c r="X47" s="147">
        <v>1866</v>
      </c>
      <c r="Y47" s="147">
        <v>1932</v>
      </c>
      <c r="Z47" s="147">
        <v>2065</v>
      </c>
      <c r="AA47" s="147">
        <v>2798</v>
      </c>
      <c r="AB47" s="147">
        <v>2031</v>
      </c>
      <c r="AD47" s="149">
        <f t="shared" si="2"/>
        <v>1493.25</v>
      </c>
    </row>
    <row r="48" spans="1:30" x14ac:dyDescent="0.2">
      <c r="A48" t="s">
        <v>367</v>
      </c>
      <c r="B48" s="17">
        <v>43</v>
      </c>
      <c r="C48" s="17">
        <v>1</v>
      </c>
      <c r="D48" s="17"/>
      <c r="E48" s="147">
        <v>1964</v>
      </c>
      <c r="F48" s="147">
        <v>1199</v>
      </c>
      <c r="G48" s="147">
        <v>1132</v>
      </c>
      <c r="H48" s="147">
        <v>1199</v>
      </c>
      <c r="I48" s="147">
        <v>1067</v>
      </c>
      <c r="J48" s="147">
        <v>866</v>
      </c>
      <c r="K48" s="147">
        <v>1099</v>
      </c>
      <c r="L48" s="147">
        <v>1366</v>
      </c>
      <c r="M48" s="147">
        <v>933</v>
      </c>
      <c r="N48" s="147">
        <v>832</v>
      </c>
      <c r="O48" s="147">
        <v>1531</v>
      </c>
      <c r="P48" s="147">
        <v>1599</v>
      </c>
      <c r="Q48" s="147">
        <v>1332</v>
      </c>
      <c r="R48" s="147">
        <v>1266</v>
      </c>
      <c r="S48" s="147">
        <v>1166</v>
      </c>
      <c r="T48" s="147">
        <v>1730</v>
      </c>
      <c r="U48" s="147">
        <v>1433</v>
      </c>
      <c r="V48" s="147">
        <v>1066</v>
      </c>
      <c r="W48" s="147">
        <v>1366</v>
      </c>
      <c r="X48" s="147">
        <v>1132</v>
      </c>
      <c r="Y48" s="147">
        <v>1397</v>
      </c>
      <c r="Z48" s="147">
        <v>1899</v>
      </c>
      <c r="AA48" s="147">
        <v>1597</v>
      </c>
      <c r="AB48" s="147">
        <v>1931</v>
      </c>
      <c r="AD48" s="149">
        <f t="shared" si="2"/>
        <v>1337.5833333333333</v>
      </c>
    </row>
    <row r="49" spans="1:40" x14ac:dyDescent="0.2">
      <c r="A49" t="s">
        <v>371</v>
      </c>
      <c r="B49" s="17">
        <v>22</v>
      </c>
      <c r="C49" s="17">
        <v>1</v>
      </c>
      <c r="D49" s="17"/>
      <c r="E49" s="147">
        <v>1865</v>
      </c>
      <c r="F49" s="147">
        <v>1500</v>
      </c>
      <c r="G49" s="147">
        <v>1532</v>
      </c>
      <c r="H49" s="147">
        <v>1801</v>
      </c>
      <c r="I49" s="147">
        <v>1531</v>
      </c>
      <c r="J49" s="147">
        <v>964</v>
      </c>
      <c r="K49" s="147">
        <v>1033</v>
      </c>
      <c r="L49" s="147">
        <v>1100</v>
      </c>
      <c r="M49" s="147">
        <v>1099</v>
      </c>
      <c r="N49" s="147">
        <v>1001</v>
      </c>
      <c r="O49" s="147">
        <v>1000</v>
      </c>
      <c r="P49" s="147">
        <v>1133</v>
      </c>
      <c r="Q49" s="147">
        <v>1066</v>
      </c>
      <c r="R49" s="147">
        <v>999</v>
      </c>
      <c r="S49" s="147">
        <v>999</v>
      </c>
      <c r="T49" s="147">
        <v>1199</v>
      </c>
      <c r="U49" s="147">
        <v>1266</v>
      </c>
      <c r="V49" s="147">
        <v>1565</v>
      </c>
      <c r="W49" s="147">
        <v>2032</v>
      </c>
      <c r="X49" s="147">
        <v>1232</v>
      </c>
      <c r="Y49" s="147">
        <v>1864</v>
      </c>
      <c r="Z49" s="147">
        <v>1766</v>
      </c>
      <c r="AA49" s="147">
        <v>1665</v>
      </c>
      <c r="AB49" s="147">
        <v>1366</v>
      </c>
      <c r="AD49" s="149">
        <f t="shared" si="2"/>
        <v>1357.4166666666667</v>
      </c>
    </row>
    <row r="50" spans="1:40" ht="16" x14ac:dyDescent="0.2">
      <c r="A50" s="147" t="s">
        <v>374</v>
      </c>
      <c r="B50" s="17">
        <v>24</v>
      </c>
      <c r="C50" s="17">
        <v>2</v>
      </c>
      <c r="D50" s="17"/>
      <c r="E50" s="147">
        <v>1232</v>
      </c>
      <c r="F50" s="147">
        <v>1132</v>
      </c>
      <c r="G50" s="147">
        <v>1432</v>
      </c>
      <c r="H50" s="147">
        <v>1432</v>
      </c>
      <c r="I50" s="147">
        <v>1000</v>
      </c>
      <c r="J50" s="147">
        <v>833</v>
      </c>
      <c r="K50" s="147">
        <v>933</v>
      </c>
      <c r="L50" s="147">
        <v>998</v>
      </c>
      <c r="M50" s="147">
        <v>1100</v>
      </c>
      <c r="N50" s="147">
        <v>933</v>
      </c>
      <c r="O50" s="147">
        <v>765</v>
      </c>
      <c r="P50" s="147">
        <v>1133</v>
      </c>
      <c r="Q50" s="147">
        <v>1167</v>
      </c>
      <c r="R50" s="147">
        <v>767</v>
      </c>
      <c r="S50" s="147">
        <v>732</v>
      </c>
      <c r="T50" s="147">
        <v>965</v>
      </c>
      <c r="U50" s="147">
        <v>1331</v>
      </c>
      <c r="V50" s="147">
        <v>1298</v>
      </c>
      <c r="W50" s="147">
        <v>933</v>
      </c>
      <c r="X50" s="147">
        <v>1200</v>
      </c>
      <c r="Y50" s="147">
        <v>1097</v>
      </c>
      <c r="Z50" s="147">
        <v>1098</v>
      </c>
      <c r="AA50" s="147">
        <v>1432</v>
      </c>
      <c r="AB50" s="147">
        <v>1766</v>
      </c>
      <c r="AD50" s="149">
        <f t="shared" si="2"/>
        <v>1112.875</v>
      </c>
    </row>
    <row r="51" spans="1:40" x14ac:dyDescent="0.2">
      <c r="E51" s="147"/>
      <c r="F51" s="147"/>
      <c r="G51" s="147"/>
      <c r="H51" s="141"/>
      <c r="I51" s="141"/>
      <c r="J51" s="141"/>
      <c r="K51" s="141"/>
      <c r="L51" s="141"/>
      <c r="M51" s="141"/>
      <c r="N51" s="141"/>
      <c r="O51" s="141"/>
      <c r="P51" s="141"/>
      <c r="Q51" s="141"/>
      <c r="R51" s="141"/>
      <c r="S51" s="141"/>
      <c r="T51" s="141"/>
      <c r="U51" s="141"/>
      <c r="V51" s="141"/>
      <c r="AD51" s="26"/>
    </row>
    <row r="52" spans="1:40" x14ac:dyDescent="0.2">
      <c r="E52" s="147"/>
      <c r="F52" s="147"/>
      <c r="G52" s="147"/>
      <c r="H52" s="141"/>
      <c r="I52" s="141"/>
      <c r="J52" s="141"/>
      <c r="K52" s="141"/>
      <c r="L52" s="141"/>
      <c r="M52" s="141"/>
      <c r="N52" s="170"/>
      <c r="O52" s="141"/>
      <c r="P52" s="141"/>
      <c r="Q52" s="141"/>
      <c r="R52" s="141"/>
      <c r="S52" s="141"/>
      <c r="T52" s="141"/>
      <c r="U52" s="141"/>
      <c r="V52" s="141"/>
      <c r="W52" s="141"/>
      <c r="Y52" s="141"/>
      <c r="Z52" s="141"/>
      <c r="AA52" s="141"/>
      <c r="AB52" s="141"/>
      <c r="AD52" s="26"/>
    </row>
    <row r="53" spans="1:40" x14ac:dyDescent="0.2">
      <c r="A53" t="s">
        <v>670</v>
      </c>
      <c r="E53" s="171">
        <f t="shared" ref="E53:AB53" si="3">AVERAGE(E31:E50)</f>
        <v>1540.3</v>
      </c>
      <c r="F53" s="171">
        <f t="shared" si="3"/>
        <v>1435.55</v>
      </c>
      <c r="G53" s="171">
        <f t="shared" si="3"/>
        <v>1480.4</v>
      </c>
      <c r="H53" s="171">
        <f t="shared" si="3"/>
        <v>1625.85</v>
      </c>
      <c r="I53" s="171">
        <f t="shared" si="3"/>
        <v>1144.0999999999999</v>
      </c>
      <c r="J53" s="171">
        <f t="shared" si="3"/>
        <v>1040.8</v>
      </c>
      <c r="K53" s="171">
        <f t="shared" si="3"/>
        <v>1134.1500000000001</v>
      </c>
      <c r="L53" s="171">
        <f t="shared" si="3"/>
        <v>1285.4000000000001</v>
      </c>
      <c r="M53" s="171">
        <f t="shared" si="3"/>
        <v>996.15</v>
      </c>
      <c r="N53" s="171">
        <f t="shared" si="3"/>
        <v>929.15</v>
      </c>
      <c r="O53" s="171">
        <f t="shared" si="3"/>
        <v>957.3</v>
      </c>
      <c r="P53" s="171">
        <f t="shared" si="3"/>
        <v>1059.45</v>
      </c>
      <c r="Q53" s="171">
        <f t="shared" si="3"/>
        <v>1156</v>
      </c>
      <c r="R53" s="171">
        <f t="shared" si="3"/>
        <v>912.5</v>
      </c>
      <c r="S53" s="171">
        <f t="shared" si="3"/>
        <v>1039.05</v>
      </c>
      <c r="T53" s="171">
        <f t="shared" si="3"/>
        <v>1347.25</v>
      </c>
      <c r="U53" s="171">
        <f t="shared" si="3"/>
        <v>1312.45</v>
      </c>
      <c r="V53" s="171">
        <f t="shared" si="3"/>
        <v>1255.7</v>
      </c>
      <c r="W53" s="171">
        <f t="shared" si="3"/>
        <v>1322.2</v>
      </c>
      <c r="X53" s="171">
        <f t="shared" si="3"/>
        <v>1330.9</v>
      </c>
      <c r="Y53" s="171">
        <f t="shared" si="3"/>
        <v>1733.3</v>
      </c>
      <c r="Z53" s="171">
        <f t="shared" si="3"/>
        <v>1647.2</v>
      </c>
      <c r="AA53" s="171">
        <f t="shared" si="3"/>
        <v>1691.7</v>
      </c>
      <c r="AB53" s="171">
        <f t="shared" si="3"/>
        <v>1523.85</v>
      </c>
      <c r="AD53" s="149">
        <f>AVERAGE(E53:AC53)</f>
        <v>1287.5291666666667</v>
      </c>
    </row>
    <row r="54" spans="1:40" x14ac:dyDescent="0.2">
      <c r="E54" s="147"/>
      <c r="F54" s="147"/>
      <c r="G54" s="147"/>
      <c r="I54" s="172"/>
      <c r="N54" s="41"/>
      <c r="AD54" s="26"/>
    </row>
    <row r="55" spans="1:40" x14ac:dyDescent="0.2">
      <c r="E55" s="171">
        <v>1540</v>
      </c>
      <c r="F55" s="171">
        <v>1436</v>
      </c>
      <c r="G55" s="171">
        <v>1480</v>
      </c>
      <c r="H55" s="171">
        <v>1626</v>
      </c>
      <c r="I55" s="171">
        <v>1144</v>
      </c>
      <c r="J55" s="171">
        <v>1041</v>
      </c>
      <c r="K55" s="171">
        <v>1134</v>
      </c>
      <c r="L55" s="171">
        <v>1285</v>
      </c>
      <c r="M55" s="171">
        <v>996</v>
      </c>
      <c r="N55" s="171">
        <v>929</v>
      </c>
      <c r="O55" s="171">
        <v>957</v>
      </c>
      <c r="P55" s="171">
        <v>1059</v>
      </c>
      <c r="Q55" s="171">
        <v>1156</v>
      </c>
      <c r="R55" s="171">
        <v>913</v>
      </c>
      <c r="S55" s="171">
        <v>1039</v>
      </c>
      <c r="T55" s="171">
        <v>1347</v>
      </c>
      <c r="U55" s="171">
        <v>1312</v>
      </c>
      <c r="V55" s="171">
        <v>1256</v>
      </c>
      <c r="W55" s="171">
        <v>1322</v>
      </c>
      <c r="X55" s="171">
        <v>1331</v>
      </c>
      <c r="Y55" s="171">
        <v>1733</v>
      </c>
      <c r="Z55" s="171">
        <v>1647</v>
      </c>
      <c r="AA55" s="171">
        <v>1692</v>
      </c>
      <c r="AB55" s="171">
        <v>1524</v>
      </c>
    </row>
    <row r="56" spans="1:40" x14ac:dyDescent="0.2">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D56" s="141"/>
    </row>
    <row r="57" spans="1:40" x14ac:dyDescent="0.2">
      <c r="E57" s="147"/>
      <c r="F57" s="147"/>
      <c r="G57" s="147"/>
      <c r="H57" s="141"/>
      <c r="I57" s="141"/>
      <c r="J57" s="141"/>
      <c r="K57" s="141"/>
      <c r="L57" s="141"/>
      <c r="M57" s="141"/>
      <c r="N57" s="141"/>
      <c r="O57" s="141"/>
      <c r="P57" s="141"/>
      <c r="Q57" s="141"/>
      <c r="R57" s="141"/>
      <c r="S57" s="141"/>
      <c r="T57" s="141"/>
      <c r="U57" s="141"/>
      <c r="V57" s="141"/>
      <c r="W57" s="141"/>
      <c r="X57" s="149"/>
      <c r="Y57" s="141"/>
      <c r="AA57" s="141"/>
      <c r="AB57" s="141"/>
    </row>
    <row r="58" spans="1:40" x14ac:dyDescent="0.2">
      <c r="E58" s="147"/>
      <c r="F58" s="147"/>
      <c r="G58" s="147"/>
    </row>
    <row r="59" spans="1:40" x14ac:dyDescent="0.2">
      <c r="E59" s="152"/>
      <c r="F59" s="152"/>
      <c r="G59" s="147"/>
    </row>
    <row r="60" spans="1:40" x14ac:dyDescent="0.2">
      <c r="B60" t="s">
        <v>594</v>
      </c>
      <c r="C60" t="s">
        <v>595</v>
      </c>
      <c r="E60" t="s">
        <v>671</v>
      </c>
      <c r="F60" t="s">
        <v>672</v>
      </c>
      <c r="G60" t="s">
        <v>673</v>
      </c>
      <c r="H60" t="s">
        <v>674</v>
      </c>
      <c r="I60" t="s">
        <v>675</v>
      </c>
      <c r="J60" t="s">
        <v>676</v>
      </c>
      <c r="K60" t="s">
        <v>677</v>
      </c>
      <c r="L60" t="s">
        <v>678</v>
      </c>
      <c r="M60" t="s">
        <v>679</v>
      </c>
      <c r="N60" t="s">
        <v>680</v>
      </c>
      <c r="O60" t="s">
        <v>681</v>
      </c>
      <c r="P60" t="s">
        <v>682</v>
      </c>
      <c r="Q60" t="s">
        <v>683</v>
      </c>
      <c r="R60" t="s">
        <v>684</v>
      </c>
      <c r="S60" t="s">
        <v>685</v>
      </c>
      <c r="T60" t="s">
        <v>686</v>
      </c>
      <c r="U60" t="s">
        <v>687</v>
      </c>
      <c r="V60" t="s">
        <v>688</v>
      </c>
      <c r="W60" t="s">
        <v>689</v>
      </c>
      <c r="X60" t="s">
        <v>690</v>
      </c>
      <c r="Y60" t="s">
        <v>691</v>
      </c>
      <c r="Z60" t="s">
        <v>692</v>
      </c>
      <c r="AA60" t="s">
        <v>693</v>
      </c>
      <c r="AB60" t="s">
        <v>694</v>
      </c>
      <c r="AE60" s="141"/>
      <c r="AF60" s="142"/>
      <c r="AG60" s="142"/>
      <c r="AH60" s="142"/>
      <c r="AI60" s="142"/>
      <c r="AJ60" s="142"/>
    </row>
    <row r="61" spans="1:40" x14ac:dyDescent="0.2">
      <c r="A61" t="s">
        <v>695</v>
      </c>
      <c r="B61" s="17">
        <v>31</v>
      </c>
      <c r="C61" s="17">
        <v>1</v>
      </c>
      <c r="E61">
        <v>5</v>
      </c>
      <c r="F61">
        <v>4</v>
      </c>
      <c r="G61">
        <v>3</v>
      </c>
      <c r="H61">
        <v>4</v>
      </c>
      <c r="I61">
        <v>2</v>
      </c>
      <c r="J61">
        <v>1</v>
      </c>
      <c r="K61">
        <v>2</v>
      </c>
      <c r="L61">
        <v>4</v>
      </c>
      <c r="M61">
        <v>2</v>
      </c>
      <c r="N61">
        <v>2</v>
      </c>
      <c r="O61">
        <v>2</v>
      </c>
      <c r="P61">
        <v>2</v>
      </c>
      <c r="Q61">
        <v>2</v>
      </c>
      <c r="R61">
        <v>4</v>
      </c>
      <c r="S61">
        <v>2</v>
      </c>
      <c r="T61">
        <v>3</v>
      </c>
      <c r="U61">
        <v>2</v>
      </c>
      <c r="V61">
        <v>5</v>
      </c>
      <c r="W61">
        <v>2</v>
      </c>
      <c r="X61">
        <v>2</v>
      </c>
      <c r="Y61">
        <v>3</v>
      </c>
      <c r="Z61">
        <v>3</v>
      </c>
      <c r="AA61">
        <v>3</v>
      </c>
      <c r="AB61">
        <v>4</v>
      </c>
      <c r="AE61" s="141"/>
      <c r="AF61" s="167" t="s">
        <v>590</v>
      </c>
      <c r="AG61" s="167" t="s">
        <v>591</v>
      </c>
      <c r="AH61" s="167" t="s">
        <v>592</v>
      </c>
      <c r="AI61" s="167" t="s">
        <v>593</v>
      </c>
      <c r="AK61" s="167" t="s">
        <v>566</v>
      </c>
      <c r="AL61" s="167" t="s">
        <v>567</v>
      </c>
      <c r="AM61" s="167" t="s">
        <v>568</v>
      </c>
      <c r="AN61" s="167" t="s">
        <v>569</v>
      </c>
    </row>
    <row r="62" spans="1:40" ht="16.25" customHeight="1" x14ac:dyDescent="0.2">
      <c r="A62" t="s">
        <v>696</v>
      </c>
      <c r="B62" s="17">
        <v>36</v>
      </c>
      <c r="C62" s="17">
        <v>1</v>
      </c>
      <c r="E62">
        <v>4</v>
      </c>
      <c r="F62">
        <v>4</v>
      </c>
      <c r="G62">
        <v>3</v>
      </c>
      <c r="H62">
        <v>3</v>
      </c>
      <c r="I62">
        <v>2</v>
      </c>
      <c r="J62">
        <v>2</v>
      </c>
      <c r="K62">
        <v>2</v>
      </c>
      <c r="L62">
        <v>7</v>
      </c>
      <c r="M62">
        <v>3</v>
      </c>
      <c r="N62">
        <v>4</v>
      </c>
      <c r="O62">
        <v>4</v>
      </c>
      <c r="P62">
        <v>7</v>
      </c>
      <c r="Q62">
        <v>2</v>
      </c>
      <c r="R62">
        <v>2</v>
      </c>
      <c r="S62">
        <v>3</v>
      </c>
      <c r="T62">
        <v>3</v>
      </c>
      <c r="U62">
        <v>2</v>
      </c>
      <c r="V62">
        <v>2</v>
      </c>
      <c r="W62">
        <v>2</v>
      </c>
      <c r="X62">
        <v>4</v>
      </c>
      <c r="Y62">
        <v>2</v>
      </c>
      <c r="Z62">
        <v>4</v>
      </c>
      <c r="AA62">
        <v>3</v>
      </c>
      <c r="AB62">
        <v>2</v>
      </c>
      <c r="AE62" s="141"/>
      <c r="AF62" s="167"/>
      <c r="AG62" s="167"/>
      <c r="AH62" s="167"/>
      <c r="AI62" s="167"/>
      <c r="AK62" s="167"/>
      <c r="AL62" s="167"/>
      <c r="AM62" s="167"/>
      <c r="AN62" s="167"/>
    </row>
    <row r="63" spans="1:40" ht="16.25" customHeight="1" x14ac:dyDescent="0.2">
      <c r="A63" t="s">
        <v>697</v>
      </c>
      <c r="B63" s="17">
        <v>35</v>
      </c>
      <c r="C63" s="17">
        <v>1</v>
      </c>
      <c r="E63">
        <v>2</v>
      </c>
      <c r="F63">
        <v>2</v>
      </c>
      <c r="G63">
        <v>3</v>
      </c>
      <c r="H63">
        <v>3</v>
      </c>
      <c r="I63">
        <v>3</v>
      </c>
      <c r="J63">
        <v>5</v>
      </c>
      <c r="K63">
        <v>2</v>
      </c>
      <c r="L63">
        <v>2</v>
      </c>
      <c r="M63">
        <v>4</v>
      </c>
      <c r="N63">
        <v>5</v>
      </c>
      <c r="O63">
        <v>2</v>
      </c>
      <c r="P63">
        <v>2</v>
      </c>
      <c r="Q63">
        <v>3</v>
      </c>
      <c r="R63">
        <v>4</v>
      </c>
      <c r="S63">
        <v>8</v>
      </c>
      <c r="T63">
        <v>3</v>
      </c>
      <c r="U63">
        <v>4</v>
      </c>
      <c r="V63">
        <v>2</v>
      </c>
      <c r="W63">
        <v>4</v>
      </c>
      <c r="X63">
        <v>5</v>
      </c>
      <c r="Y63">
        <v>7</v>
      </c>
      <c r="Z63">
        <v>6</v>
      </c>
      <c r="AA63">
        <v>4</v>
      </c>
      <c r="AB63">
        <v>6</v>
      </c>
      <c r="AE63" s="141"/>
      <c r="AF63" s="167"/>
      <c r="AG63" s="167"/>
      <c r="AH63" s="167"/>
      <c r="AI63" s="167"/>
      <c r="AK63" s="167"/>
      <c r="AL63" s="167"/>
      <c r="AM63" s="167"/>
      <c r="AN63" s="167"/>
    </row>
    <row r="64" spans="1:40" ht="16.25" customHeight="1" x14ac:dyDescent="0.2">
      <c r="A64" t="s">
        <v>698</v>
      </c>
      <c r="B64" s="17">
        <v>27</v>
      </c>
      <c r="C64" s="17">
        <v>2</v>
      </c>
      <c r="E64">
        <v>4</v>
      </c>
      <c r="F64">
        <v>4</v>
      </c>
      <c r="G64">
        <v>3</v>
      </c>
      <c r="H64">
        <v>3</v>
      </c>
      <c r="I64">
        <v>3</v>
      </c>
      <c r="J64">
        <v>3</v>
      </c>
      <c r="K64">
        <v>2</v>
      </c>
      <c r="L64">
        <v>1</v>
      </c>
      <c r="M64">
        <v>3</v>
      </c>
      <c r="N64">
        <v>2</v>
      </c>
      <c r="O64">
        <v>3</v>
      </c>
      <c r="P64">
        <v>1</v>
      </c>
      <c r="Q64">
        <v>2</v>
      </c>
      <c r="R64">
        <v>1</v>
      </c>
      <c r="S64">
        <v>4</v>
      </c>
      <c r="T64">
        <v>2</v>
      </c>
      <c r="U64">
        <v>4</v>
      </c>
      <c r="V64">
        <v>3</v>
      </c>
      <c r="W64">
        <v>3</v>
      </c>
      <c r="X64">
        <v>5</v>
      </c>
      <c r="Y64">
        <v>3</v>
      </c>
      <c r="Z64">
        <v>2</v>
      </c>
      <c r="AA64">
        <v>2</v>
      </c>
      <c r="AB64">
        <v>3</v>
      </c>
      <c r="AE64" s="141"/>
      <c r="AF64" s="167"/>
      <c r="AG64" s="167"/>
      <c r="AH64" s="167"/>
      <c r="AI64" s="167"/>
      <c r="AK64" s="167"/>
      <c r="AL64" s="167"/>
      <c r="AM64" s="167"/>
      <c r="AN64" s="167"/>
    </row>
    <row r="65" spans="1:40" ht="19.25" customHeight="1" x14ac:dyDescent="0.2">
      <c r="A65" t="s">
        <v>699</v>
      </c>
      <c r="B65" s="17">
        <v>46</v>
      </c>
      <c r="C65" s="17">
        <v>2</v>
      </c>
      <c r="E65">
        <v>1</v>
      </c>
      <c r="F65">
        <v>1</v>
      </c>
      <c r="G65">
        <v>1</v>
      </c>
      <c r="H65">
        <v>2</v>
      </c>
      <c r="I65">
        <v>0</v>
      </c>
      <c r="J65">
        <v>2</v>
      </c>
      <c r="K65">
        <v>0</v>
      </c>
      <c r="L65">
        <v>4</v>
      </c>
      <c r="M65">
        <v>1</v>
      </c>
      <c r="N65">
        <v>0</v>
      </c>
      <c r="O65">
        <v>4</v>
      </c>
      <c r="P65">
        <v>1</v>
      </c>
      <c r="Q65">
        <v>1</v>
      </c>
      <c r="R65">
        <v>0</v>
      </c>
      <c r="S65">
        <v>4</v>
      </c>
      <c r="T65">
        <v>0</v>
      </c>
      <c r="U65">
        <v>3</v>
      </c>
      <c r="V65">
        <v>0</v>
      </c>
      <c r="W65">
        <v>2</v>
      </c>
      <c r="X65">
        <v>2</v>
      </c>
      <c r="Y65">
        <v>2</v>
      </c>
      <c r="Z65">
        <v>2</v>
      </c>
      <c r="AA65">
        <v>4</v>
      </c>
      <c r="AB65">
        <v>2</v>
      </c>
      <c r="AE65" s="141"/>
      <c r="AF65" s="167" t="s">
        <v>620</v>
      </c>
      <c r="AG65" s="167" t="s">
        <v>621</v>
      </c>
      <c r="AH65" s="167" t="s">
        <v>622</v>
      </c>
      <c r="AI65" s="167" t="s">
        <v>623</v>
      </c>
      <c r="AK65" s="167" t="s">
        <v>570</v>
      </c>
      <c r="AL65" s="167" t="s">
        <v>571</v>
      </c>
      <c r="AM65" s="167" t="s">
        <v>572</v>
      </c>
      <c r="AN65" s="167" t="s">
        <v>573</v>
      </c>
    </row>
    <row r="66" spans="1:40" x14ac:dyDescent="0.2">
      <c r="A66" t="s">
        <v>700</v>
      </c>
      <c r="B66" s="17">
        <v>25</v>
      </c>
      <c r="C66" s="17">
        <v>1</v>
      </c>
      <c r="E66">
        <v>3</v>
      </c>
      <c r="F66">
        <v>2</v>
      </c>
      <c r="G66">
        <v>3</v>
      </c>
      <c r="H66">
        <v>3</v>
      </c>
      <c r="I66">
        <v>3</v>
      </c>
      <c r="J66">
        <v>2</v>
      </c>
      <c r="K66">
        <v>5</v>
      </c>
      <c r="L66">
        <v>6</v>
      </c>
      <c r="M66">
        <v>1</v>
      </c>
      <c r="N66">
        <v>3</v>
      </c>
      <c r="O66">
        <v>2</v>
      </c>
      <c r="P66">
        <v>4</v>
      </c>
      <c r="Q66">
        <v>3</v>
      </c>
      <c r="R66">
        <v>4</v>
      </c>
      <c r="S66">
        <v>3</v>
      </c>
      <c r="T66">
        <v>5</v>
      </c>
      <c r="U66">
        <v>4</v>
      </c>
      <c r="V66">
        <v>5</v>
      </c>
      <c r="W66">
        <v>3</v>
      </c>
      <c r="X66">
        <v>5</v>
      </c>
      <c r="Y66">
        <v>5</v>
      </c>
      <c r="Z66">
        <v>5</v>
      </c>
      <c r="AA66">
        <v>6</v>
      </c>
      <c r="AB66">
        <v>3</v>
      </c>
      <c r="AF66" s="173"/>
      <c r="AG66" s="173"/>
      <c r="AH66" s="173"/>
      <c r="AI66" s="173"/>
      <c r="AK66" s="174"/>
      <c r="AL66" s="174"/>
      <c r="AM66" s="174"/>
      <c r="AN66" s="174"/>
    </row>
    <row r="67" spans="1:40" x14ac:dyDescent="0.2">
      <c r="A67" t="s">
        <v>701</v>
      </c>
      <c r="B67" s="17">
        <v>47</v>
      </c>
      <c r="C67" s="17">
        <v>1</v>
      </c>
      <c r="E67">
        <v>3</v>
      </c>
      <c r="F67">
        <v>3</v>
      </c>
      <c r="G67">
        <v>2</v>
      </c>
      <c r="H67">
        <v>3</v>
      </c>
      <c r="I67">
        <v>2</v>
      </c>
      <c r="J67">
        <v>3</v>
      </c>
      <c r="K67">
        <v>2</v>
      </c>
      <c r="L67">
        <v>2</v>
      </c>
      <c r="M67">
        <v>2</v>
      </c>
      <c r="N67">
        <v>2</v>
      </c>
      <c r="O67">
        <v>4</v>
      </c>
      <c r="P67">
        <v>3</v>
      </c>
      <c r="Q67">
        <v>2</v>
      </c>
      <c r="R67">
        <v>3</v>
      </c>
      <c r="S67">
        <v>3</v>
      </c>
      <c r="T67">
        <v>4</v>
      </c>
      <c r="U67">
        <v>2</v>
      </c>
      <c r="V67">
        <v>3</v>
      </c>
      <c r="W67">
        <v>3</v>
      </c>
      <c r="X67">
        <v>3</v>
      </c>
      <c r="Y67">
        <v>2</v>
      </c>
      <c r="Z67">
        <v>5</v>
      </c>
      <c r="AA67">
        <v>3</v>
      </c>
      <c r="AB67">
        <v>3</v>
      </c>
      <c r="AC67" s="141"/>
      <c r="AD67" s="141"/>
      <c r="AE67" s="141"/>
      <c r="AF67" s="167"/>
      <c r="AG67" s="167"/>
      <c r="AH67" s="167"/>
      <c r="AI67" s="167"/>
      <c r="AK67" s="167"/>
      <c r="AL67" s="167"/>
      <c r="AM67" s="167"/>
      <c r="AN67" s="167"/>
    </row>
    <row r="68" spans="1:40" x14ac:dyDescent="0.2">
      <c r="A68" t="s">
        <v>702</v>
      </c>
      <c r="B68" s="17">
        <v>22</v>
      </c>
      <c r="C68" s="17">
        <v>2</v>
      </c>
      <c r="E68">
        <v>6</v>
      </c>
      <c r="F68">
        <v>4</v>
      </c>
      <c r="G68">
        <v>3</v>
      </c>
      <c r="H68">
        <v>4</v>
      </c>
      <c r="I68">
        <v>4</v>
      </c>
      <c r="J68">
        <v>2</v>
      </c>
      <c r="K68">
        <v>2</v>
      </c>
      <c r="L68">
        <v>2</v>
      </c>
      <c r="M68">
        <v>2</v>
      </c>
      <c r="N68">
        <v>1</v>
      </c>
      <c r="O68">
        <v>3</v>
      </c>
      <c r="P68">
        <v>4</v>
      </c>
      <c r="Q68">
        <v>1</v>
      </c>
      <c r="R68">
        <v>4</v>
      </c>
      <c r="S68">
        <v>2</v>
      </c>
      <c r="T68">
        <v>2</v>
      </c>
      <c r="U68">
        <v>3</v>
      </c>
      <c r="V68">
        <v>5</v>
      </c>
      <c r="W68">
        <v>3</v>
      </c>
      <c r="X68">
        <v>3</v>
      </c>
      <c r="Y68">
        <v>3</v>
      </c>
      <c r="Z68">
        <v>3</v>
      </c>
      <c r="AA68">
        <v>6</v>
      </c>
      <c r="AB68">
        <v>4</v>
      </c>
      <c r="AC68" s="141"/>
      <c r="AD68" s="141"/>
      <c r="AE68" s="141"/>
      <c r="AF68" s="167"/>
      <c r="AG68" s="167"/>
      <c r="AH68" s="167"/>
      <c r="AI68" s="167"/>
      <c r="AK68" s="167"/>
      <c r="AL68" s="167"/>
      <c r="AM68" s="167"/>
      <c r="AN68" s="167"/>
    </row>
    <row r="69" spans="1:40" x14ac:dyDescent="0.2">
      <c r="A69" t="s">
        <v>703</v>
      </c>
      <c r="B69" s="17">
        <v>38</v>
      </c>
      <c r="C69" s="17">
        <v>2</v>
      </c>
      <c r="E69">
        <v>1</v>
      </c>
      <c r="F69">
        <v>0</v>
      </c>
      <c r="G69">
        <v>1</v>
      </c>
      <c r="H69">
        <v>1</v>
      </c>
      <c r="I69">
        <v>1</v>
      </c>
      <c r="J69">
        <v>0</v>
      </c>
      <c r="K69">
        <v>0</v>
      </c>
      <c r="L69">
        <v>0</v>
      </c>
      <c r="M69">
        <v>1</v>
      </c>
      <c r="N69">
        <v>2</v>
      </c>
      <c r="O69">
        <v>0</v>
      </c>
      <c r="P69">
        <v>0</v>
      </c>
      <c r="Q69">
        <v>0</v>
      </c>
      <c r="R69">
        <v>1</v>
      </c>
      <c r="S69">
        <v>0</v>
      </c>
      <c r="T69">
        <v>0</v>
      </c>
      <c r="U69">
        <v>0</v>
      </c>
      <c r="V69">
        <v>2</v>
      </c>
      <c r="W69">
        <v>1</v>
      </c>
      <c r="X69">
        <v>1</v>
      </c>
      <c r="Y69">
        <v>1</v>
      </c>
      <c r="Z69">
        <v>0</v>
      </c>
      <c r="AA69">
        <v>1</v>
      </c>
      <c r="AB69">
        <v>1</v>
      </c>
      <c r="AC69" s="141"/>
      <c r="AD69" s="141"/>
      <c r="AE69" s="141"/>
      <c r="AF69" s="168" t="s">
        <v>624</v>
      </c>
      <c r="AG69" s="168" t="s">
        <v>625</v>
      </c>
      <c r="AH69" s="168" t="s">
        <v>626</v>
      </c>
      <c r="AI69" s="168" t="s">
        <v>627</v>
      </c>
      <c r="AK69" s="168" t="s">
        <v>574</v>
      </c>
      <c r="AL69" s="168" t="s">
        <v>575</v>
      </c>
      <c r="AM69" s="168" t="s">
        <v>576</v>
      </c>
      <c r="AN69" s="168" t="s">
        <v>577</v>
      </c>
    </row>
    <row r="70" spans="1:40" x14ac:dyDescent="0.2">
      <c r="A70" t="s">
        <v>481</v>
      </c>
      <c r="B70" s="17">
        <v>26</v>
      </c>
      <c r="C70" s="17">
        <v>1</v>
      </c>
      <c r="E70">
        <v>4</v>
      </c>
      <c r="F70">
        <v>3</v>
      </c>
      <c r="G70">
        <v>4</v>
      </c>
      <c r="H70">
        <v>7</v>
      </c>
      <c r="I70">
        <v>3</v>
      </c>
      <c r="J70">
        <v>3</v>
      </c>
      <c r="K70">
        <v>2</v>
      </c>
      <c r="L70">
        <v>4</v>
      </c>
      <c r="M70">
        <v>3</v>
      </c>
      <c r="N70">
        <v>1</v>
      </c>
      <c r="O70">
        <v>4</v>
      </c>
      <c r="P70">
        <v>2</v>
      </c>
      <c r="Q70">
        <v>3</v>
      </c>
      <c r="R70">
        <v>3</v>
      </c>
      <c r="S70">
        <v>4</v>
      </c>
      <c r="T70">
        <v>3</v>
      </c>
      <c r="U70">
        <v>1</v>
      </c>
      <c r="V70">
        <v>2</v>
      </c>
      <c r="W70">
        <v>4</v>
      </c>
      <c r="X70">
        <v>2</v>
      </c>
      <c r="Y70">
        <v>9</v>
      </c>
      <c r="Z70">
        <v>5</v>
      </c>
      <c r="AA70">
        <v>5</v>
      </c>
      <c r="AB70">
        <v>6</v>
      </c>
      <c r="AC70" s="141"/>
      <c r="AD70" s="141"/>
      <c r="AE70" s="141"/>
      <c r="AF70" s="168"/>
      <c r="AG70" s="168"/>
      <c r="AH70" s="168"/>
      <c r="AI70" s="168"/>
      <c r="AK70" s="168"/>
      <c r="AL70" s="168"/>
      <c r="AM70" s="168"/>
      <c r="AN70" s="168"/>
    </row>
    <row r="71" spans="1:40" x14ac:dyDescent="0.2">
      <c r="A71" t="s">
        <v>483</v>
      </c>
      <c r="B71" s="17">
        <v>32</v>
      </c>
      <c r="C71" s="17">
        <v>1</v>
      </c>
      <c r="E71">
        <v>2</v>
      </c>
      <c r="F71">
        <v>1</v>
      </c>
      <c r="G71">
        <v>2</v>
      </c>
      <c r="H71">
        <v>3</v>
      </c>
      <c r="I71">
        <v>3</v>
      </c>
      <c r="J71">
        <v>3</v>
      </c>
      <c r="K71">
        <v>3</v>
      </c>
      <c r="L71">
        <v>2</v>
      </c>
      <c r="M71">
        <v>2</v>
      </c>
      <c r="N71">
        <v>2</v>
      </c>
      <c r="O71">
        <v>2</v>
      </c>
      <c r="P71">
        <v>2</v>
      </c>
      <c r="Q71">
        <v>2</v>
      </c>
      <c r="R71">
        <v>2</v>
      </c>
      <c r="S71">
        <v>2</v>
      </c>
      <c r="T71">
        <v>2</v>
      </c>
      <c r="U71">
        <v>2</v>
      </c>
      <c r="V71">
        <v>2</v>
      </c>
      <c r="W71">
        <v>1</v>
      </c>
      <c r="X71">
        <v>2</v>
      </c>
      <c r="Y71">
        <v>4</v>
      </c>
      <c r="Z71">
        <v>4</v>
      </c>
      <c r="AA71">
        <v>2</v>
      </c>
      <c r="AB71">
        <v>3</v>
      </c>
      <c r="AC71" s="141"/>
      <c r="AD71" s="141"/>
      <c r="AF71" s="168"/>
      <c r="AG71" s="168"/>
      <c r="AH71" s="168"/>
      <c r="AI71" s="168"/>
      <c r="AK71" s="168"/>
      <c r="AL71" s="168"/>
      <c r="AM71" s="168"/>
      <c r="AN71" s="168"/>
    </row>
    <row r="72" spans="1:40" x14ac:dyDescent="0.2">
      <c r="A72" t="s">
        <v>484</v>
      </c>
      <c r="B72" s="17">
        <v>35</v>
      </c>
      <c r="C72" s="17">
        <v>2</v>
      </c>
      <c r="E72">
        <v>1</v>
      </c>
      <c r="F72">
        <v>2</v>
      </c>
      <c r="G72">
        <v>1</v>
      </c>
      <c r="H72">
        <v>2</v>
      </c>
      <c r="I72">
        <v>1</v>
      </c>
      <c r="J72">
        <v>2</v>
      </c>
      <c r="K72">
        <v>0</v>
      </c>
      <c r="L72">
        <v>1</v>
      </c>
      <c r="M72">
        <v>0</v>
      </c>
      <c r="N72">
        <v>2</v>
      </c>
      <c r="O72">
        <v>3</v>
      </c>
      <c r="P72">
        <v>1</v>
      </c>
      <c r="Q72">
        <v>1</v>
      </c>
      <c r="R72">
        <v>1</v>
      </c>
      <c r="S72">
        <v>4</v>
      </c>
      <c r="T72">
        <v>2</v>
      </c>
      <c r="U72">
        <v>3</v>
      </c>
      <c r="V72">
        <v>1</v>
      </c>
      <c r="W72">
        <v>1</v>
      </c>
      <c r="X72">
        <v>2</v>
      </c>
      <c r="Y72">
        <v>2</v>
      </c>
      <c r="Z72">
        <v>4</v>
      </c>
      <c r="AA72">
        <v>2</v>
      </c>
      <c r="AB72">
        <v>2</v>
      </c>
      <c r="AC72" s="141"/>
      <c r="AD72" s="141"/>
      <c r="AF72" s="168"/>
      <c r="AG72" s="168"/>
      <c r="AH72" s="168"/>
      <c r="AI72" s="168"/>
      <c r="AK72" s="168"/>
      <c r="AL72" s="168"/>
      <c r="AM72" s="168"/>
      <c r="AN72" s="168"/>
    </row>
    <row r="73" spans="1:40" x14ac:dyDescent="0.2">
      <c r="A73" t="s">
        <v>485</v>
      </c>
      <c r="B73" s="17">
        <v>41</v>
      </c>
      <c r="C73" s="17">
        <v>2</v>
      </c>
      <c r="E73">
        <v>0</v>
      </c>
      <c r="F73">
        <v>0</v>
      </c>
      <c r="G73">
        <v>1</v>
      </c>
      <c r="H73">
        <v>0</v>
      </c>
      <c r="I73">
        <v>1</v>
      </c>
      <c r="J73">
        <v>1</v>
      </c>
      <c r="K73">
        <v>1</v>
      </c>
      <c r="L73">
        <v>1</v>
      </c>
      <c r="M73">
        <v>0</v>
      </c>
      <c r="N73">
        <v>2</v>
      </c>
      <c r="O73">
        <v>2</v>
      </c>
      <c r="P73">
        <v>0</v>
      </c>
      <c r="Q73">
        <v>0</v>
      </c>
      <c r="R73">
        <v>0</v>
      </c>
      <c r="S73">
        <v>0</v>
      </c>
      <c r="T73">
        <v>0</v>
      </c>
      <c r="U73">
        <v>1</v>
      </c>
      <c r="V73">
        <v>0</v>
      </c>
      <c r="W73">
        <v>1</v>
      </c>
      <c r="X73">
        <v>1</v>
      </c>
      <c r="Y73">
        <v>0</v>
      </c>
      <c r="Z73">
        <v>1</v>
      </c>
      <c r="AA73">
        <v>2</v>
      </c>
      <c r="AB73">
        <v>0</v>
      </c>
      <c r="AC73" s="141"/>
      <c r="AD73" s="141"/>
      <c r="AF73" s="175"/>
      <c r="AG73" s="176"/>
      <c r="AH73" s="176"/>
      <c r="AI73" s="176"/>
      <c r="AK73" s="177"/>
      <c r="AL73" s="177"/>
      <c r="AM73" s="177"/>
      <c r="AN73" s="177"/>
    </row>
    <row r="74" spans="1:40" x14ac:dyDescent="0.2">
      <c r="A74" t="s">
        <v>486</v>
      </c>
      <c r="B74" s="17">
        <v>28</v>
      </c>
      <c r="C74" s="17">
        <v>1</v>
      </c>
      <c r="E74">
        <v>2</v>
      </c>
      <c r="F74">
        <v>2</v>
      </c>
      <c r="G74">
        <v>3</v>
      </c>
      <c r="H74">
        <v>2</v>
      </c>
      <c r="I74">
        <v>1</v>
      </c>
      <c r="J74">
        <v>1</v>
      </c>
      <c r="K74">
        <v>2</v>
      </c>
      <c r="L74">
        <v>2</v>
      </c>
      <c r="M74">
        <v>1</v>
      </c>
      <c r="N74">
        <v>5</v>
      </c>
      <c r="O74">
        <v>3</v>
      </c>
      <c r="P74">
        <v>2</v>
      </c>
      <c r="Q74">
        <v>1</v>
      </c>
      <c r="R74">
        <v>2</v>
      </c>
      <c r="S74">
        <v>2</v>
      </c>
      <c r="T74">
        <v>2</v>
      </c>
      <c r="U74">
        <v>3</v>
      </c>
      <c r="V74">
        <v>3</v>
      </c>
      <c r="W74">
        <v>3</v>
      </c>
      <c r="X74">
        <v>2</v>
      </c>
      <c r="Y74">
        <v>2</v>
      </c>
      <c r="Z74">
        <v>3</v>
      </c>
      <c r="AA74">
        <v>5</v>
      </c>
      <c r="AB74">
        <v>3</v>
      </c>
      <c r="AC74" s="141"/>
      <c r="AD74" s="141"/>
      <c r="AF74" s="168" t="s">
        <v>629</v>
      </c>
      <c r="AG74" s="168" t="s">
        <v>630</v>
      </c>
      <c r="AH74" s="168" t="s">
        <v>631</v>
      </c>
      <c r="AI74" s="168" t="s">
        <v>632</v>
      </c>
      <c r="AK74" s="168" t="s">
        <v>578</v>
      </c>
      <c r="AL74" s="168" t="s">
        <v>579</v>
      </c>
      <c r="AM74" s="168" t="s">
        <v>580</v>
      </c>
      <c r="AN74" s="168" t="s">
        <v>581</v>
      </c>
    </row>
    <row r="75" spans="1:40" x14ac:dyDescent="0.2">
      <c r="A75" t="s">
        <v>487</v>
      </c>
      <c r="B75" s="17">
        <v>43</v>
      </c>
      <c r="C75" s="17">
        <v>1</v>
      </c>
      <c r="E75">
        <v>4</v>
      </c>
      <c r="F75">
        <v>2</v>
      </c>
      <c r="G75">
        <v>1</v>
      </c>
      <c r="H75">
        <v>1</v>
      </c>
      <c r="I75">
        <v>1</v>
      </c>
      <c r="J75">
        <v>2</v>
      </c>
      <c r="K75">
        <v>1</v>
      </c>
      <c r="L75">
        <v>1</v>
      </c>
      <c r="M75">
        <v>2</v>
      </c>
      <c r="N75">
        <v>2</v>
      </c>
      <c r="O75">
        <v>2</v>
      </c>
      <c r="P75">
        <v>0</v>
      </c>
      <c r="Q75">
        <v>2</v>
      </c>
      <c r="R75">
        <v>1</v>
      </c>
      <c r="S75">
        <v>1</v>
      </c>
      <c r="T75">
        <v>2</v>
      </c>
      <c r="U75">
        <v>1</v>
      </c>
      <c r="V75">
        <v>0</v>
      </c>
      <c r="W75">
        <v>0</v>
      </c>
      <c r="X75">
        <v>1</v>
      </c>
      <c r="Y75">
        <v>1</v>
      </c>
      <c r="Z75">
        <v>1</v>
      </c>
      <c r="AA75">
        <v>2</v>
      </c>
      <c r="AB75">
        <v>1</v>
      </c>
      <c r="AC75" s="141"/>
      <c r="AD75" s="141"/>
      <c r="AF75" s="168"/>
      <c r="AG75" s="168"/>
      <c r="AH75" s="168"/>
      <c r="AI75" s="168"/>
      <c r="AK75" s="168"/>
      <c r="AL75" s="168"/>
      <c r="AM75" s="168"/>
      <c r="AN75" s="168"/>
    </row>
    <row r="76" spans="1:40" x14ac:dyDescent="0.2">
      <c r="A76" t="s">
        <v>488</v>
      </c>
      <c r="B76" s="17">
        <v>49</v>
      </c>
      <c r="C76" s="17">
        <v>1</v>
      </c>
      <c r="E76">
        <v>2</v>
      </c>
      <c r="F76">
        <v>2</v>
      </c>
      <c r="G76">
        <v>1</v>
      </c>
      <c r="H76">
        <v>2</v>
      </c>
      <c r="I76">
        <v>2</v>
      </c>
      <c r="J76">
        <v>2</v>
      </c>
      <c r="K76">
        <v>1</v>
      </c>
      <c r="L76">
        <v>2</v>
      </c>
      <c r="M76">
        <v>2</v>
      </c>
      <c r="N76">
        <v>2</v>
      </c>
      <c r="O76">
        <v>4</v>
      </c>
      <c r="P76">
        <v>6</v>
      </c>
      <c r="Q76">
        <v>0</v>
      </c>
      <c r="R76">
        <v>2</v>
      </c>
      <c r="S76">
        <v>4</v>
      </c>
      <c r="T76">
        <v>5</v>
      </c>
      <c r="U76">
        <v>2</v>
      </c>
      <c r="V76">
        <v>1</v>
      </c>
      <c r="W76">
        <v>2</v>
      </c>
      <c r="X76">
        <v>2</v>
      </c>
      <c r="Y76">
        <v>4</v>
      </c>
      <c r="Z76">
        <v>3</v>
      </c>
      <c r="AA76">
        <v>1</v>
      </c>
      <c r="AB76">
        <v>1</v>
      </c>
      <c r="AC76" s="141"/>
      <c r="AD76" s="141"/>
      <c r="AF76" s="168"/>
      <c r="AG76" s="168"/>
      <c r="AH76" s="168"/>
      <c r="AI76" s="168"/>
      <c r="AK76" s="168"/>
      <c r="AL76" s="168"/>
      <c r="AM76" s="168"/>
      <c r="AN76" s="168"/>
    </row>
    <row r="77" spans="1:40" x14ac:dyDescent="0.2">
      <c r="A77" t="s">
        <v>489</v>
      </c>
      <c r="B77" s="17">
        <v>25</v>
      </c>
      <c r="C77" s="17">
        <v>2</v>
      </c>
      <c r="E77">
        <v>0</v>
      </c>
      <c r="F77">
        <v>1</v>
      </c>
      <c r="G77">
        <v>1</v>
      </c>
      <c r="H77">
        <v>1</v>
      </c>
      <c r="I77">
        <v>0</v>
      </c>
      <c r="J77">
        <v>0</v>
      </c>
      <c r="K77">
        <v>0</v>
      </c>
      <c r="L77">
        <v>1</v>
      </c>
      <c r="M77">
        <v>1</v>
      </c>
      <c r="N77">
        <v>0</v>
      </c>
      <c r="O77">
        <v>2</v>
      </c>
      <c r="P77">
        <v>1</v>
      </c>
      <c r="Q77">
        <v>0</v>
      </c>
      <c r="R77">
        <v>0</v>
      </c>
      <c r="S77">
        <v>1</v>
      </c>
      <c r="T77">
        <v>1</v>
      </c>
      <c r="U77">
        <v>0</v>
      </c>
      <c r="V77">
        <v>0</v>
      </c>
      <c r="W77">
        <v>1</v>
      </c>
      <c r="X77">
        <v>0</v>
      </c>
      <c r="Y77">
        <v>3</v>
      </c>
      <c r="Z77">
        <v>1</v>
      </c>
      <c r="AA77">
        <v>1</v>
      </c>
      <c r="AB77">
        <v>1</v>
      </c>
      <c r="AC77" s="141"/>
      <c r="AD77" s="141"/>
      <c r="AF77" s="168"/>
      <c r="AG77" s="168"/>
      <c r="AH77" s="168"/>
      <c r="AI77" s="168"/>
      <c r="AK77" s="168"/>
      <c r="AL77" s="168"/>
      <c r="AM77" s="168"/>
      <c r="AN77" s="168"/>
    </row>
    <row r="78" spans="1:40" x14ac:dyDescent="0.2">
      <c r="A78" t="s">
        <v>490</v>
      </c>
      <c r="B78" s="17">
        <v>43</v>
      </c>
      <c r="C78" s="17">
        <v>1</v>
      </c>
      <c r="E78">
        <v>3</v>
      </c>
      <c r="F78">
        <v>3</v>
      </c>
      <c r="G78">
        <v>2</v>
      </c>
      <c r="H78">
        <v>1</v>
      </c>
      <c r="I78">
        <v>2</v>
      </c>
      <c r="J78">
        <v>2</v>
      </c>
      <c r="K78">
        <v>2</v>
      </c>
      <c r="L78">
        <v>2</v>
      </c>
      <c r="M78">
        <v>2</v>
      </c>
      <c r="N78">
        <v>1</v>
      </c>
      <c r="O78">
        <v>2</v>
      </c>
      <c r="P78">
        <v>2</v>
      </c>
      <c r="Q78">
        <v>2</v>
      </c>
      <c r="R78">
        <v>4</v>
      </c>
      <c r="S78">
        <v>0</v>
      </c>
      <c r="T78">
        <v>3</v>
      </c>
      <c r="U78">
        <v>0</v>
      </c>
      <c r="V78">
        <v>2</v>
      </c>
      <c r="W78">
        <v>3</v>
      </c>
      <c r="X78">
        <v>0</v>
      </c>
      <c r="Y78">
        <v>4</v>
      </c>
      <c r="Z78">
        <v>1</v>
      </c>
      <c r="AA78">
        <v>1</v>
      </c>
      <c r="AB78">
        <v>5</v>
      </c>
      <c r="AC78" s="141"/>
      <c r="AD78" s="141"/>
      <c r="AF78" s="168"/>
      <c r="AG78" s="168"/>
      <c r="AH78" s="168"/>
      <c r="AI78" s="168"/>
      <c r="AK78" s="168"/>
      <c r="AL78" s="168"/>
      <c r="AM78" s="168"/>
      <c r="AN78" s="168"/>
    </row>
    <row r="79" spans="1:40" x14ac:dyDescent="0.2">
      <c r="A79" t="s">
        <v>491</v>
      </c>
      <c r="B79" s="17">
        <v>22</v>
      </c>
      <c r="C79" s="17">
        <v>1</v>
      </c>
      <c r="E79">
        <v>2</v>
      </c>
      <c r="F79">
        <v>2</v>
      </c>
      <c r="G79">
        <v>3</v>
      </c>
      <c r="H79">
        <v>3</v>
      </c>
      <c r="I79">
        <v>2</v>
      </c>
      <c r="J79">
        <v>2</v>
      </c>
      <c r="K79">
        <v>3</v>
      </c>
      <c r="L79">
        <v>3</v>
      </c>
      <c r="M79">
        <v>1</v>
      </c>
      <c r="N79">
        <v>1</v>
      </c>
      <c r="O79">
        <v>2</v>
      </c>
      <c r="P79">
        <v>2</v>
      </c>
      <c r="Q79">
        <v>2</v>
      </c>
      <c r="R79">
        <v>3</v>
      </c>
      <c r="S79">
        <v>4</v>
      </c>
      <c r="T79">
        <v>2</v>
      </c>
      <c r="U79">
        <v>2</v>
      </c>
      <c r="V79">
        <v>7</v>
      </c>
      <c r="W79">
        <v>6</v>
      </c>
      <c r="X79">
        <v>2</v>
      </c>
      <c r="Y79">
        <v>3</v>
      </c>
      <c r="Z79">
        <v>2</v>
      </c>
      <c r="AA79">
        <v>2</v>
      </c>
      <c r="AB79">
        <v>5</v>
      </c>
      <c r="AC79" s="141"/>
      <c r="AD79" s="141"/>
      <c r="AF79" s="169" t="s">
        <v>633</v>
      </c>
      <c r="AG79" s="169" t="s">
        <v>634</v>
      </c>
      <c r="AH79" s="169" t="s">
        <v>635</v>
      </c>
      <c r="AI79" s="169" t="s">
        <v>636</v>
      </c>
      <c r="AK79" s="169" t="s">
        <v>582</v>
      </c>
      <c r="AL79" s="169" t="s">
        <v>583</v>
      </c>
      <c r="AM79" s="169" t="s">
        <v>584</v>
      </c>
      <c r="AN79" s="169" t="s">
        <v>585</v>
      </c>
    </row>
    <row r="80" spans="1:40" x14ac:dyDescent="0.2">
      <c r="A80" t="s">
        <v>492</v>
      </c>
      <c r="B80" s="17">
        <v>24</v>
      </c>
      <c r="C80" s="17">
        <v>2</v>
      </c>
      <c r="E80">
        <v>2</v>
      </c>
      <c r="F80">
        <v>1</v>
      </c>
      <c r="G80">
        <v>3</v>
      </c>
      <c r="H80">
        <v>3</v>
      </c>
      <c r="I80">
        <v>2</v>
      </c>
      <c r="J80">
        <v>2</v>
      </c>
      <c r="K80">
        <v>2</v>
      </c>
      <c r="L80">
        <v>3</v>
      </c>
      <c r="M80">
        <v>3</v>
      </c>
      <c r="N80">
        <v>2</v>
      </c>
      <c r="O80">
        <v>1</v>
      </c>
      <c r="P80">
        <v>2</v>
      </c>
      <c r="Q80">
        <v>2</v>
      </c>
      <c r="R80">
        <v>0</v>
      </c>
      <c r="S80">
        <v>2</v>
      </c>
      <c r="T80">
        <v>3</v>
      </c>
      <c r="U80">
        <v>3</v>
      </c>
      <c r="V80">
        <v>4</v>
      </c>
      <c r="W80">
        <v>1</v>
      </c>
      <c r="X80">
        <v>3</v>
      </c>
      <c r="Y80">
        <v>3</v>
      </c>
      <c r="Z80">
        <v>3</v>
      </c>
      <c r="AA80">
        <v>6</v>
      </c>
      <c r="AB80">
        <v>2</v>
      </c>
      <c r="AC80" s="141"/>
      <c r="AD80" s="141"/>
      <c r="AF80" s="178"/>
      <c r="AG80" s="178"/>
      <c r="AH80" s="178"/>
      <c r="AI80" s="178"/>
      <c r="AJ80" s="137"/>
      <c r="AK80" s="179"/>
      <c r="AL80" s="179"/>
      <c r="AM80" s="179"/>
      <c r="AN80" s="179"/>
    </row>
    <row r="81" spans="1:40" x14ac:dyDescent="0.2">
      <c r="D81" s="147"/>
      <c r="E81" s="147"/>
      <c r="F81" s="147"/>
      <c r="G81" s="147"/>
      <c r="AC81" s="141"/>
      <c r="AD81" s="141"/>
      <c r="AF81" s="169"/>
      <c r="AG81" s="169"/>
      <c r="AH81" s="169"/>
      <c r="AI81" s="169"/>
      <c r="AK81" s="169"/>
      <c r="AL81" s="169"/>
      <c r="AM81" s="169"/>
      <c r="AN81" s="169"/>
    </row>
    <row r="82" spans="1:40" ht="16" x14ac:dyDescent="0.2">
      <c r="C82" s="147" t="s">
        <v>628</v>
      </c>
      <c r="D82" s="147"/>
      <c r="E82" s="147">
        <f t="shared" ref="E82:AB82" si="4">AVERAGE(E61:E81)</f>
        <v>2.5499999999999998</v>
      </c>
      <c r="F82" s="147">
        <f t="shared" si="4"/>
        <v>2.15</v>
      </c>
      <c r="G82" s="147">
        <f t="shared" si="4"/>
        <v>2.2000000000000002</v>
      </c>
      <c r="H82" s="147">
        <f t="shared" si="4"/>
        <v>2.5499999999999998</v>
      </c>
      <c r="I82" s="147">
        <f t="shared" si="4"/>
        <v>1.9</v>
      </c>
      <c r="J82" s="147">
        <f t="shared" si="4"/>
        <v>2</v>
      </c>
      <c r="K82" s="147">
        <f t="shared" si="4"/>
        <v>1.7</v>
      </c>
      <c r="L82" s="147">
        <f t="shared" si="4"/>
        <v>2.5</v>
      </c>
      <c r="M82" s="147">
        <f t="shared" si="4"/>
        <v>1.8</v>
      </c>
      <c r="N82" s="147">
        <f t="shared" si="4"/>
        <v>2.0499999999999998</v>
      </c>
      <c r="O82" s="147">
        <f t="shared" si="4"/>
        <v>2.5499999999999998</v>
      </c>
      <c r="P82" s="147">
        <f t="shared" si="4"/>
        <v>2.2000000000000002</v>
      </c>
      <c r="Q82" s="147">
        <f t="shared" si="4"/>
        <v>1.55</v>
      </c>
      <c r="R82" s="147">
        <f t="shared" si="4"/>
        <v>2.0499999999999998</v>
      </c>
      <c r="S82" s="147">
        <f t="shared" si="4"/>
        <v>2.65</v>
      </c>
      <c r="T82" s="147">
        <f t="shared" si="4"/>
        <v>2.35</v>
      </c>
      <c r="U82" s="147">
        <f t="shared" si="4"/>
        <v>2.1</v>
      </c>
      <c r="V82" s="147">
        <f t="shared" si="4"/>
        <v>2.4500000000000002</v>
      </c>
      <c r="W82" s="147">
        <f t="shared" si="4"/>
        <v>2.2999999999999998</v>
      </c>
      <c r="X82" s="147">
        <f t="shared" si="4"/>
        <v>2.35</v>
      </c>
      <c r="Y82" s="147">
        <f t="shared" si="4"/>
        <v>3.15</v>
      </c>
      <c r="Z82" s="147">
        <f t="shared" si="4"/>
        <v>2.9</v>
      </c>
      <c r="AA82" s="147">
        <f t="shared" si="4"/>
        <v>3.05</v>
      </c>
      <c r="AB82" s="147">
        <f t="shared" si="4"/>
        <v>2.85</v>
      </c>
      <c r="AC82" s="141"/>
      <c r="AD82" s="141"/>
      <c r="AF82" s="169"/>
      <c r="AG82" s="169"/>
      <c r="AH82" s="169"/>
      <c r="AI82" s="169"/>
      <c r="AK82" s="169"/>
      <c r="AL82" s="169"/>
      <c r="AM82" s="169"/>
      <c r="AN82" s="169"/>
    </row>
    <row r="83" spans="1:40" ht="16" x14ac:dyDescent="0.2">
      <c r="C83" s="147" t="s">
        <v>628</v>
      </c>
      <c r="D83" s="147"/>
      <c r="E83" s="147"/>
      <c r="F83" s="147"/>
      <c r="G83" s="147"/>
      <c r="AC83" s="141"/>
      <c r="AD83" s="141"/>
      <c r="AF83" s="169"/>
      <c r="AG83" s="169"/>
      <c r="AH83" s="169"/>
      <c r="AI83" s="169"/>
      <c r="AK83" s="169"/>
      <c r="AL83" s="169"/>
      <c r="AM83" s="169"/>
      <c r="AN83" s="169"/>
    </row>
    <row r="84" spans="1:40" ht="16" x14ac:dyDescent="0.2">
      <c r="C84" s="147" t="s">
        <v>628</v>
      </c>
      <c r="D84" s="147"/>
      <c r="E84" s="147"/>
      <c r="F84" s="147"/>
      <c r="G84" s="147"/>
      <c r="AC84" s="142"/>
      <c r="AD84" s="141"/>
      <c r="AF84" s="169"/>
      <c r="AG84" s="169"/>
      <c r="AH84" s="169"/>
      <c r="AI84" s="169"/>
      <c r="AK84" s="169"/>
      <c r="AL84" s="169"/>
      <c r="AM84" s="169"/>
      <c r="AN84" s="169"/>
    </row>
    <row r="85" spans="1:40" ht="16" x14ac:dyDescent="0.2">
      <c r="C85" s="147" t="s">
        <v>628</v>
      </c>
      <c r="D85" s="147"/>
      <c r="E85" s="147"/>
      <c r="F85" s="147"/>
      <c r="G85" s="147"/>
      <c r="AC85" s="142"/>
      <c r="AD85" s="141"/>
      <c r="AF85" s="169"/>
      <c r="AG85" s="169"/>
      <c r="AH85" s="169"/>
      <c r="AI85" s="169"/>
      <c r="AK85" s="169"/>
      <c r="AL85" s="169"/>
      <c r="AM85" s="169"/>
      <c r="AN85" s="169"/>
    </row>
    <row r="86" spans="1:40" ht="14" customHeight="1" x14ac:dyDescent="0.2">
      <c r="C86" s="147" t="s">
        <v>628</v>
      </c>
      <c r="D86" s="147"/>
      <c r="E86" s="147"/>
      <c r="F86" s="147"/>
      <c r="G86" s="147"/>
      <c r="AC86" s="142"/>
      <c r="AD86" s="141"/>
      <c r="AF86" s="169" t="s">
        <v>637</v>
      </c>
      <c r="AG86" s="169" t="s">
        <v>638</v>
      </c>
      <c r="AH86" s="169" t="s">
        <v>639</v>
      </c>
      <c r="AI86" s="169" t="s">
        <v>640</v>
      </c>
      <c r="AK86" s="169" t="s">
        <v>586</v>
      </c>
      <c r="AL86" s="169" t="s">
        <v>587</v>
      </c>
      <c r="AM86" s="169" t="s">
        <v>588</v>
      </c>
      <c r="AN86" s="169" t="s">
        <v>589</v>
      </c>
    </row>
    <row r="87" spans="1:40" ht="13.25" customHeight="1" x14ac:dyDescent="0.2">
      <c r="C87" s="147" t="s">
        <v>628</v>
      </c>
      <c r="D87" s="147"/>
      <c r="E87" s="147"/>
      <c r="F87" s="147"/>
      <c r="G87" s="147"/>
      <c r="AC87" s="142"/>
      <c r="AD87" s="141"/>
      <c r="AF87" s="178"/>
      <c r="AG87" s="178"/>
      <c r="AH87" s="178"/>
      <c r="AI87" s="178"/>
      <c r="AJ87" s="137"/>
      <c r="AK87" s="179"/>
      <c r="AL87" s="179"/>
      <c r="AM87" s="179"/>
      <c r="AN87" s="179"/>
    </row>
    <row r="88" spans="1:40" ht="16" x14ac:dyDescent="0.2">
      <c r="C88" s="147" t="s">
        <v>628</v>
      </c>
      <c r="D88" s="147"/>
      <c r="E88" s="147"/>
      <c r="F88" s="147"/>
      <c r="G88" s="147"/>
      <c r="AC88" s="142"/>
      <c r="AD88" s="141"/>
      <c r="AF88" s="169"/>
      <c r="AG88" s="169"/>
      <c r="AH88" s="169"/>
      <c r="AI88" s="169"/>
      <c r="AK88" s="169"/>
      <c r="AL88" s="169"/>
      <c r="AM88" s="169"/>
      <c r="AN88" s="169"/>
    </row>
    <row r="89" spans="1:40" ht="16" x14ac:dyDescent="0.2">
      <c r="C89" s="147" t="s">
        <v>628</v>
      </c>
      <c r="D89" s="147"/>
      <c r="E89" s="147"/>
      <c r="F89" s="147"/>
      <c r="G89" s="147"/>
      <c r="AC89" s="142"/>
      <c r="AD89" s="142"/>
    </row>
    <row r="90" spans="1:40" ht="16" x14ac:dyDescent="0.2">
      <c r="C90" s="147" t="s">
        <v>628</v>
      </c>
      <c r="D90" s="147"/>
      <c r="E90" s="147"/>
      <c r="F90" s="147"/>
      <c r="G90" s="147"/>
      <c r="AD90" s="141"/>
    </row>
    <row r="91" spans="1:40" ht="16" x14ac:dyDescent="0.2">
      <c r="C91" s="147" t="s">
        <v>628</v>
      </c>
      <c r="D91" s="147"/>
      <c r="E91" s="147"/>
      <c r="F91" s="147"/>
      <c r="G91" s="147"/>
    </row>
    <row r="92" spans="1:40" ht="16" x14ac:dyDescent="0.2">
      <c r="C92" s="147" t="s">
        <v>628</v>
      </c>
      <c r="D92" s="147"/>
      <c r="E92" s="147"/>
      <c r="F92" s="147"/>
      <c r="G92" s="147"/>
      <c r="H92" s="141"/>
      <c r="I92" s="141"/>
      <c r="J92" s="141"/>
      <c r="K92" s="141"/>
      <c r="L92" s="141"/>
      <c r="M92" s="141"/>
      <c r="N92" s="141"/>
      <c r="O92" s="141"/>
      <c r="P92" s="141"/>
      <c r="Q92" s="141"/>
      <c r="R92" s="141"/>
      <c r="S92" s="141"/>
      <c r="T92" s="141"/>
      <c r="U92" s="141"/>
      <c r="V92" s="141"/>
      <c r="W92" s="141"/>
      <c r="X92" s="141"/>
      <c r="Y92" s="141"/>
      <c r="Z92" s="141"/>
      <c r="AA92" s="141"/>
      <c r="AB92" s="141"/>
    </row>
    <row r="93" spans="1:40" x14ac:dyDescent="0.2">
      <c r="B93" t="s">
        <v>594</v>
      </c>
      <c r="C93" t="s">
        <v>595</v>
      </c>
      <c r="E93" t="s">
        <v>704</v>
      </c>
      <c r="F93" t="s">
        <v>705</v>
      </c>
      <c r="G93" t="s">
        <v>706</v>
      </c>
      <c r="H93" t="s">
        <v>707</v>
      </c>
      <c r="I93" t="s">
        <v>708</v>
      </c>
      <c r="J93" t="s">
        <v>709</v>
      </c>
      <c r="K93" t="s">
        <v>710</v>
      </c>
      <c r="L93" t="s">
        <v>711</v>
      </c>
      <c r="M93" t="s">
        <v>712</v>
      </c>
      <c r="N93" t="s">
        <v>713</v>
      </c>
      <c r="O93" t="s">
        <v>714</v>
      </c>
      <c r="P93" t="s">
        <v>715</v>
      </c>
      <c r="Q93" t="s">
        <v>716</v>
      </c>
      <c r="R93" t="s">
        <v>717</v>
      </c>
      <c r="S93" t="s">
        <v>718</v>
      </c>
      <c r="T93" t="s">
        <v>719</v>
      </c>
      <c r="U93" t="s">
        <v>720</v>
      </c>
      <c r="V93" t="s">
        <v>721</v>
      </c>
      <c r="W93" t="s">
        <v>722</v>
      </c>
      <c r="X93" t="s">
        <v>723</v>
      </c>
      <c r="Y93" t="s">
        <v>724</v>
      </c>
      <c r="Z93" t="s">
        <v>725</v>
      </c>
      <c r="AA93" t="s">
        <v>726</v>
      </c>
      <c r="AB93" t="s">
        <v>727</v>
      </c>
    </row>
    <row r="94" spans="1:40" x14ac:dyDescent="0.2">
      <c r="A94" t="s">
        <v>695</v>
      </c>
      <c r="B94" s="17">
        <v>31</v>
      </c>
      <c r="C94" s="17">
        <v>1</v>
      </c>
      <c r="E94">
        <v>4</v>
      </c>
      <c r="F94">
        <v>6</v>
      </c>
      <c r="G94">
        <v>3</v>
      </c>
      <c r="H94">
        <v>4</v>
      </c>
      <c r="I94">
        <v>3</v>
      </c>
      <c r="J94">
        <v>2</v>
      </c>
      <c r="K94">
        <v>2</v>
      </c>
      <c r="L94">
        <v>2</v>
      </c>
      <c r="M94">
        <v>2</v>
      </c>
      <c r="N94">
        <v>2</v>
      </c>
      <c r="O94">
        <v>2</v>
      </c>
      <c r="P94">
        <v>2</v>
      </c>
      <c r="Q94">
        <v>3</v>
      </c>
      <c r="R94">
        <v>2</v>
      </c>
      <c r="S94">
        <v>2</v>
      </c>
      <c r="T94">
        <v>2</v>
      </c>
      <c r="U94">
        <v>2</v>
      </c>
      <c r="V94">
        <v>4</v>
      </c>
      <c r="W94">
        <v>2</v>
      </c>
      <c r="X94">
        <v>3</v>
      </c>
      <c r="Y94">
        <v>2</v>
      </c>
      <c r="Z94">
        <v>3</v>
      </c>
      <c r="AA94">
        <v>4</v>
      </c>
      <c r="AB94">
        <v>3</v>
      </c>
      <c r="AF94" s="137"/>
      <c r="AG94" s="137"/>
      <c r="AH94" s="137"/>
      <c r="AI94" s="137"/>
      <c r="AJ94" s="137"/>
      <c r="AK94" s="180"/>
      <c r="AL94" s="180"/>
      <c r="AM94" s="180"/>
      <c r="AN94" s="180"/>
    </row>
    <row r="95" spans="1:40" x14ac:dyDescent="0.2">
      <c r="A95" t="s">
        <v>696</v>
      </c>
      <c r="B95" s="17">
        <v>36</v>
      </c>
      <c r="C95" s="17">
        <v>1</v>
      </c>
      <c r="E95">
        <v>6</v>
      </c>
      <c r="F95">
        <v>2</v>
      </c>
      <c r="G95">
        <v>2</v>
      </c>
      <c r="H95">
        <v>2</v>
      </c>
      <c r="I95">
        <v>3</v>
      </c>
      <c r="J95">
        <v>4</v>
      </c>
      <c r="K95">
        <v>2</v>
      </c>
      <c r="L95">
        <v>2</v>
      </c>
      <c r="M95">
        <v>4</v>
      </c>
      <c r="N95">
        <v>2</v>
      </c>
      <c r="O95">
        <v>2</v>
      </c>
      <c r="P95">
        <v>2</v>
      </c>
      <c r="Q95">
        <v>2</v>
      </c>
      <c r="R95">
        <v>2</v>
      </c>
      <c r="S95">
        <v>2</v>
      </c>
      <c r="T95">
        <v>3</v>
      </c>
      <c r="U95">
        <v>3</v>
      </c>
      <c r="V95">
        <v>2</v>
      </c>
      <c r="W95">
        <v>2</v>
      </c>
      <c r="X95">
        <v>3</v>
      </c>
      <c r="Y95">
        <v>3</v>
      </c>
      <c r="Z95">
        <v>2</v>
      </c>
      <c r="AA95">
        <v>3</v>
      </c>
      <c r="AB95">
        <v>4</v>
      </c>
    </row>
    <row r="96" spans="1:40" x14ac:dyDescent="0.2">
      <c r="A96" t="s">
        <v>697</v>
      </c>
      <c r="B96" s="17">
        <v>35</v>
      </c>
      <c r="C96" s="17">
        <v>1</v>
      </c>
      <c r="E96">
        <v>5</v>
      </c>
      <c r="F96">
        <v>4</v>
      </c>
      <c r="G96">
        <v>2</v>
      </c>
      <c r="H96">
        <v>3</v>
      </c>
      <c r="I96">
        <v>4</v>
      </c>
      <c r="J96">
        <v>2</v>
      </c>
      <c r="K96">
        <v>2</v>
      </c>
      <c r="L96">
        <v>2</v>
      </c>
      <c r="M96">
        <v>2</v>
      </c>
      <c r="N96">
        <v>2</v>
      </c>
      <c r="O96">
        <v>2</v>
      </c>
      <c r="P96">
        <v>2</v>
      </c>
      <c r="Q96">
        <v>4</v>
      </c>
      <c r="R96">
        <v>2</v>
      </c>
      <c r="S96">
        <v>2</v>
      </c>
      <c r="T96">
        <v>4</v>
      </c>
      <c r="U96">
        <v>3</v>
      </c>
      <c r="V96">
        <v>3</v>
      </c>
      <c r="W96">
        <v>2</v>
      </c>
      <c r="X96">
        <v>4</v>
      </c>
      <c r="Y96">
        <v>8</v>
      </c>
      <c r="Z96">
        <v>5</v>
      </c>
      <c r="AA96">
        <v>2</v>
      </c>
      <c r="AB96">
        <v>5</v>
      </c>
    </row>
    <row r="97" spans="1:40" x14ac:dyDescent="0.2">
      <c r="A97" t="s">
        <v>698</v>
      </c>
      <c r="B97" s="17">
        <v>27</v>
      </c>
      <c r="C97" s="17">
        <v>2</v>
      </c>
      <c r="E97">
        <v>2</v>
      </c>
      <c r="F97">
        <v>4</v>
      </c>
      <c r="G97">
        <v>3</v>
      </c>
      <c r="H97">
        <v>3</v>
      </c>
      <c r="I97">
        <v>2</v>
      </c>
      <c r="J97">
        <v>2</v>
      </c>
      <c r="K97">
        <v>2</v>
      </c>
      <c r="L97">
        <v>2</v>
      </c>
      <c r="M97">
        <v>2</v>
      </c>
      <c r="N97">
        <v>2</v>
      </c>
      <c r="O97">
        <v>2</v>
      </c>
      <c r="P97">
        <v>2</v>
      </c>
      <c r="Q97">
        <v>2</v>
      </c>
      <c r="R97">
        <v>2</v>
      </c>
      <c r="S97">
        <v>2</v>
      </c>
      <c r="T97">
        <v>2</v>
      </c>
      <c r="U97">
        <v>2</v>
      </c>
      <c r="V97">
        <v>3</v>
      </c>
      <c r="W97">
        <v>2</v>
      </c>
      <c r="X97">
        <v>3</v>
      </c>
      <c r="Y97">
        <v>3</v>
      </c>
      <c r="Z97">
        <v>1</v>
      </c>
      <c r="AA97">
        <v>2</v>
      </c>
      <c r="AB97">
        <v>3</v>
      </c>
    </row>
    <row r="98" spans="1:40" x14ac:dyDescent="0.2">
      <c r="A98" t="s">
        <v>699</v>
      </c>
      <c r="B98" s="17">
        <v>46</v>
      </c>
      <c r="C98" s="17">
        <v>2</v>
      </c>
      <c r="E98">
        <v>2</v>
      </c>
      <c r="F98">
        <v>3</v>
      </c>
      <c r="G98">
        <v>1</v>
      </c>
      <c r="H98">
        <v>5</v>
      </c>
      <c r="I98">
        <v>1</v>
      </c>
      <c r="J98">
        <v>0</v>
      </c>
      <c r="K98">
        <v>0</v>
      </c>
      <c r="L98">
        <v>5</v>
      </c>
      <c r="M98">
        <v>1</v>
      </c>
      <c r="N98">
        <v>2</v>
      </c>
      <c r="O98">
        <v>2</v>
      </c>
      <c r="P98">
        <v>2</v>
      </c>
      <c r="Q98">
        <v>1</v>
      </c>
      <c r="R98">
        <v>2</v>
      </c>
      <c r="S98">
        <v>0</v>
      </c>
      <c r="T98">
        <v>4</v>
      </c>
      <c r="U98">
        <v>2</v>
      </c>
      <c r="V98">
        <v>0</v>
      </c>
      <c r="W98">
        <v>2</v>
      </c>
      <c r="X98">
        <v>1</v>
      </c>
      <c r="Y98">
        <v>2</v>
      </c>
      <c r="Z98">
        <v>1</v>
      </c>
      <c r="AA98">
        <v>1</v>
      </c>
      <c r="AB98">
        <v>2</v>
      </c>
    </row>
    <row r="99" spans="1:40" x14ac:dyDescent="0.2">
      <c r="A99" t="s">
        <v>700</v>
      </c>
      <c r="B99" s="17">
        <v>25</v>
      </c>
      <c r="C99" s="17">
        <v>1</v>
      </c>
      <c r="E99">
        <v>4</v>
      </c>
      <c r="F99">
        <v>3</v>
      </c>
      <c r="G99">
        <v>1</v>
      </c>
      <c r="H99">
        <v>4</v>
      </c>
      <c r="I99">
        <v>2</v>
      </c>
      <c r="J99">
        <v>1</v>
      </c>
      <c r="K99">
        <v>3</v>
      </c>
      <c r="L99">
        <v>4</v>
      </c>
      <c r="M99">
        <v>2</v>
      </c>
      <c r="N99">
        <v>2</v>
      </c>
      <c r="O99">
        <v>2</v>
      </c>
      <c r="P99">
        <v>1</v>
      </c>
      <c r="Q99">
        <v>3</v>
      </c>
      <c r="R99">
        <v>2</v>
      </c>
      <c r="S99">
        <v>1</v>
      </c>
      <c r="T99">
        <v>2</v>
      </c>
      <c r="U99">
        <v>4</v>
      </c>
      <c r="V99">
        <v>4</v>
      </c>
      <c r="W99">
        <v>3</v>
      </c>
      <c r="X99">
        <v>4</v>
      </c>
      <c r="Y99">
        <v>6</v>
      </c>
      <c r="Z99">
        <v>6</v>
      </c>
      <c r="AA99">
        <v>3</v>
      </c>
      <c r="AB99">
        <v>5</v>
      </c>
    </row>
    <row r="100" spans="1:40" x14ac:dyDescent="0.2">
      <c r="A100" t="s">
        <v>701</v>
      </c>
      <c r="B100" s="17">
        <v>47</v>
      </c>
      <c r="C100" s="17">
        <v>1</v>
      </c>
      <c r="E100">
        <v>3</v>
      </c>
      <c r="F100">
        <v>3</v>
      </c>
      <c r="G100">
        <v>3</v>
      </c>
      <c r="H100">
        <v>3</v>
      </c>
      <c r="I100">
        <v>2</v>
      </c>
      <c r="J100">
        <v>2</v>
      </c>
      <c r="K100">
        <v>2</v>
      </c>
      <c r="L100">
        <v>4</v>
      </c>
      <c r="M100">
        <v>2</v>
      </c>
      <c r="N100">
        <v>4</v>
      </c>
      <c r="O100">
        <v>1</v>
      </c>
      <c r="P100">
        <v>2</v>
      </c>
      <c r="Q100">
        <v>2</v>
      </c>
      <c r="R100">
        <v>2</v>
      </c>
      <c r="S100">
        <v>3</v>
      </c>
      <c r="T100">
        <v>2</v>
      </c>
      <c r="U100">
        <v>5</v>
      </c>
      <c r="V100">
        <v>1</v>
      </c>
      <c r="W100">
        <v>1</v>
      </c>
      <c r="X100">
        <v>3</v>
      </c>
      <c r="Y100">
        <v>6</v>
      </c>
      <c r="Z100">
        <v>4</v>
      </c>
      <c r="AA100">
        <v>3</v>
      </c>
      <c r="AB100">
        <v>1</v>
      </c>
    </row>
    <row r="101" spans="1:40" x14ac:dyDescent="0.2">
      <c r="A101" t="s">
        <v>702</v>
      </c>
      <c r="B101" s="17">
        <v>22</v>
      </c>
      <c r="C101" s="17">
        <v>2</v>
      </c>
      <c r="E101">
        <v>4</v>
      </c>
      <c r="F101">
        <v>6</v>
      </c>
      <c r="G101">
        <v>6</v>
      </c>
      <c r="H101">
        <v>5</v>
      </c>
      <c r="I101">
        <v>3</v>
      </c>
      <c r="J101">
        <v>2</v>
      </c>
      <c r="K101">
        <v>1</v>
      </c>
      <c r="L101">
        <v>3</v>
      </c>
      <c r="M101">
        <v>2</v>
      </c>
      <c r="N101">
        <v>2</v>
      </c>
      <c r="O101">
        <v>1</v>
      </c>
      <c r="P101">
        <v>2</v>
      </c>
      <c r="Q101">
        <v>2</v>
      </c>
      <c r="R101">
        <v>2</v>
      </c>
      <c r="S101">
        <v>2</v>
      </c>
      <c r="T101">
        <v>4</v>
      </c>
      <c r="U101">
        <v>3</v>
      </c>
      <c r="V101">
        <v>2</v>
      </c>
      <c r="W101">
        <v>4</v>
      </c>
      <c r="X101">
        <v>3</v>
      </c>
      <c r="Y101">
        <v>1</v>
      </c>
      <c r="Z101">
        <v>3</v>
      </c>
      <c r="AA101">
        <v>3</v>
      </c>
      <c r="AB101">
        <v>5</v>
      </c>
      <c r="AF101" t="s">
        <v>666</v>
      </c>
      <c r="AG101" s="137"/>
      <c r="AH101" s="137"/>
      <c r="AI101" s="137"/>
      <c r="AJ101" s="137"/>
      <c r="AK101" s="180"/>
      <c r="AL101" s="180"/>
      <c r="AM101" s="180"/>
      <c r="AN101" s="180"/>
    </row>
    <row r="102" spans="1:40" x14ac:dyDescent="0.2">
      <c r="A102" t="s">
        <v>703</v>
      </c>
      <c r="B102" s="17">
        <v>38</v>
      </c>
      <c r="C102" s="17">
        <v>2</v>
      </c>
      <c r="E102">
        <v>0</v>
      </c>
      <c r="F102">
        <v>1</v>
      </c>
      <c r="G102">
        <v>1</v>
      </c>
      <c r="H102">
        <v>0</v>
      </c>
      <c r="I102">
        <v>3</v>
      </c>
      <c r="J102">
        <v>1</v>
      </c>
      <c r="K102">
        <v>0</v>
      </c>
      <c r="L102">
        <v>2</v>
      </c>
      <c r="M102">
        <v>2</v>
      </c>
      <c r="N102">
        <v>1</v>
      </c>
      <c r="O102">
        <v>0</v>
      </c>
      <c r="P102">
        <v>0</v>
      </c>
      <c r="Q102">
        <v>0</v>
      </c>
      <c r="R102">
        <v>0</v>
      </c>
      <c r="S102">
        <v>0</v>
      </c>
      <c r="T102">
        <v>0</v>
      </c>
      <c r="U102">
        <v>0</v>
      </c>
      <c r="V102">
        <v>1</v>
      </c>
      <c r="W102">
        <v>1</v>
      </c>
      <c r="X102">
        <v>2</v>
      </c>
      <c r="Y102">
        <v>0</v>
      </c>
      <c r="Z102">
        <v>1</v>
      </c>
      <c r="AA102">
        <v>0</v>
      </c>
      <c r="AB102">
        <v>1</v>
      </c>
    </row>
    <row r="103" spans="1:40" x14ac:dyDescent="0.2">
      <c r="A103" t="s">
        <v>481</v>
      </c>
      <c r="B103" s="17">
        <v>26</v>
      </c>
      <c r="C103" s="17">
        <v>1</v>
      </c>
      <c r="E103">
        <v>3</v>
      </c>
      <c r="F103">
        <v>3</v>
      </c>
      <c r="G103">
        <v>2</v>
      </c>
      <c r="H103">
        <v>5</v>
      </c>
      <c r="I103">
        <v>3</v>
      </c>
      <c r="J103">
        <v>1</v>
      </c>
      <c r="K103">
        <v>2</v>
      </c>
      <c r="L103">
        <v>3</v>
      </c>
      <c r="M103">
        <v>2</v>
      </c>
      <c r="N103">
        <v>2</v>
      </c>
      <c r="O103">
        <v>3</v>
      </c>
      <c r="P103">
        <v>3</v>
      </c>
      <c r="Q103">
        <v>3</v>
      </c>
      <c r="R103">
        <v>1</v>
      </c>
      <c r="S103">
        <v>1</v>
      </c>
      <c r="T103">
        <v>9</v>
      </c>
      <c r="U103">
        <v>4</v>
      </c>
      <c r="V103">
        <v>3</v>
      </c>
      <c r="W103">
        <v>2</v>
      </c>
      <c r="X103">
        <v>2</v>
      </c>
      <c r="Y103">
        <v>2</v>
      </c>
      <c r="Z103">
        <v>6</v>
      </c>
      <c r="AA103">
        <v>5</v>
      </c>
      <c r="AB103">
        <v>5</v>
      </c>
      <c r="AF103" t="s">
        <v>728</v>
      </c>
    </row>
    <row r="104" spans="1:40" x14ac:dyDescent="0.2">
      <c r="A104" t="s">
        <v>483</v>
      </c>
      <c r="B104" s="17">
        <v>32</v>
      </c>
      <c r="C104" s="17">
        <v>1</v>
      </c>
      <c r="E104">
        <v>2</v>
      </c>
      <c r="F104">
        <v>2</v>
      </c>
      <c r="G104">
        <v>5</v>
      </c>
      <c r="H104">
        <v>3</v>
      </c>
      <c r="I104">
        <v>3</v>
      </c>
      <c r="J104">
        <v>2</v>
      </c>
      <c r="K104">
        <v>2</v>
      </c>
      <c r="L104">
        <v>2</v>
      </c>
      <c r="M104">
        <v>2</v>
      </c>
      <c r="N104">
        <v>2</v>
      </c>
      <c r="O104">
        <v>2</v>
      </c>
      <c r="P104">
        <v>2</v>
      </c>
      <c r="Q104">
        <v>3</v>
      </c>
      <c r="R104">
        <v>2</v>
      </c>
      <c r="S104">
        <v>2</v>
      </c>
      <c r="T104">
        <v>2</v>
      </c>
      <c r="U104">
        <v>1</v>
      </c>
      <c r="V104">
        <v>1</v>
      </c>
      <c r="W104">
        <v>2</v>
      </c>
      <c r="X104">
        <v>3</v>
      </c>
      <c r="Y104">
        <v>3</v>
      </c>
      <c r="Z104">
        <v>2</v>
      </c>
      <c r="AA104">
        <v>2</v>
      </c>
      <c r="AB104">
        <v>2</v>
      </c>
    </row>
    <row r="105" spans="1:40" x14ac:dyDescent="0.2">
      <c r="A105" t="s">
        <v>484</v>
      </c>
      <c r="B105" s="17">
        <v>35</v>
      </c>
      <c r="C105" s="17">
        <v>2</v>
      </c>
      <c r="E105">
        <v>0</v>
      </c>
      <c r="F105">
        <v>2</v>
      </c>
      <c r="G105">
        <v>2</v>
      </c>
      <c r="H105">
        <v>2</v>
      </c>
      <c r="I105">
        <v>2</v>
      </c>
      <c r="J105">
        <v>2</v>
      </c>
      <c r="K105">
        <v>1</v>
      </c>
      <c r="L105">
        <v>1</v>
      </c>
      <c r="M105">
        <v>1</v>
      </c>
      <c r="N105">
        <v>1</v>
      </c>
      <c r="O105">
        <v>1</v>
      </c>
      <c r="P105">
        <v>2</v>
      </c>
      <c r="Q105">
        <v>3</v>
      </c>
      <c r="R105">
        <v>2</v>
      </c>
      <c r="S105">
        <v>2</v>
      </c>
      <c r="T105">
        <v>1</v>
      </c>
      <c r="U105">
        <v>1</v>
      </c>
      <c r="V105">
        <v>1</v>
      </c>
      <c r="W105">
        <v>1</v>
      </c>
      <c r="X105">
        <v>2</v>
      </c>
      <c r="Y105">
        <v>3</v>
      </c>
      <c r="Z105">
        <v>4</v>
      </c>
      <c r="AA105">
        <v>5</v>
      </c>
      <c r="AB105">
        <v>4</v>
      </c>
      <c r="AF105" t="s">
        <v>668</v>
      </c>
    </row>
    <row r="106" spans="1:40" x14ac:dyDescent="0.2">
      <c r="A106" t="s">
        <v>485</v>
      </c>
      <c r="B106" s="17">
        <v>41</v>
      </c>
      <c r="C106" s="17">
        <v>2</v>
      </c>
      <c r="E106">
        <v>1</v>
      </c>
      <c r="F106">
        <v>0</v>
      </c>
      <c r="G106">
        <v>1</v>
      </c>
      <c r="H106">
        <v>0</v>
      </c>
      <c r="I106">
        <v>1</v>
      </c>
      <c r="J106">
        <v>0</v>
      </c>
      <c r="K106">
        <v>0</v>
      </c>
      <c r="L106">
        <v>1</v>
      </c>
      <c r="M106">
        <v>1</v>
      </c>
      <c r="N106">
        <v>0</v>
      </c>
      <c r="O106">
        <v>0</v>
      </c>
      <c r="P106">
        <v>3</v>
      </c>
      <c r="Q106">
        <v>1</v>
      </c>
      <c r="R106">
        <v>2</v>
      </c>
      <c r="S106">
        <v>1</v>
      </c>
      <c r="T106">
        <v>0</v>
      </c>
      <c r="U106">
        <v>1</v>
      </c>
      <c r="V106">
        <v>1</v>
      </c>
      <c r="W106">
        <v>2</v>
      </c>
      <c r="X106">
        <v>0</v>
      </c>
      <c r="Y106">
        <v>0</v>
      </c>
      <c r="Z106">
        <v>0</v>
      </c>
      <c r="AA106">
        <v>1</v>
      </c>
      <c r="AB106">
        <v>1</v>
      </c>
    </row>
    <row r="107" spans="1:40" x14ac:dyDescent="0.2">
      <c r="A107" t="s">
        <v>486</v>
      </c>
      <c r="B107" s="17">
        <v>28</v>
      </c>
      <c r="C107" s="17">
        <v>1</v>
      </c>
      <c r="E107">
        <v>1</v>
      </c>
      <c r="F107">
        <v>2</v>
      </c>
      <c r="G107">
        <v>1</v>
      </c>
      <c r="H107">
        <v>1</v>
      </c>
      <c r="I107">
        <v>1</v>
      </c>
      <c r="J107">
        <v>1</v>
      </c>
      <c r="K107">
        <v>2</v>
      </c>
      <c r="L107">
        <v>1</v>
      </c>
      <c r="M107">
        <v>1</v>
      </c>
      <c r="N107">
        <v>2</v>
      </c>
      <c r="O107">
        <v>1</v>
      </c>
      <c r="P107">
        <v>1</v>
      </c>
      <c r="Q107">
        <v>1</v>
      </c>
      <c r="R107">
        <v>1</v>
      </c>
      <c r="S107">
        <v>1</v>
      </c>
      <c r="T107">
        <v>1</v>
      </c>
      <c r="U107">
        <v>2</v>
      </c>
      <c r="V107">
        <v>2</v>
      </c>
      <c r="W107">
        <v>2</v>
      </c>
      <c r="X107">
        <v>3</v>
      </c>
      <c r="Y107">
        <v>2</v>
      </c>
      <c r="Z107">
        <v>3</v>
      </c>
      <c r="AA107">
        <v>2</v>
      </c>
      <c r="AB107">
        <v>4</v>
      </c>
    </row>
    <row r="108" spans="1:40" x14ac:dyDescent="0.2">
      <c r="A108" t="s">
        <v>487</v>
      </c>
      <c r="B108" s="17">
        <v>43</v>
      </c>
      <c r="C108" s="17">
        <v>1</v>
      </c>
      <c r="E108">
        <v>0</v>
      </c>
      <c r="F108">
        <v>2</v>
      </c>
      <c r="G108">
        <v>1</v>
      </c>
      <c r="H108">
        <v>2</v>
      </c>
      <c r="I108">
        <v>1</v>
      </c>
      <c r="J108">
        <v>2</v>
      </c>
      <c r="K108">
        <v>0</v>
      </c>
      <c r="L108">
        <v>1</v>
      </c>
      <c r="M108">
        <v>0</v>
      </c>
      <c r="N108">
        <v>1</v>
      </c>
      <c r="O108">
        <v>2</v>
      </c>
      <c r="P108">
        <v>0</v>
      </c>
      <c r="Q108">
        <v>0</v>
      </c>
      <c r="R108">
        <v>0</v>
      </c>
      <c r="S108">
        <v>0</v>
      </c>
      <c r="T108">
        <v>1</v>
      </c>
      <c r="U108">
        <v>0</v>
      </c>
      <c r="V108">
        <v>1</v>
      </c>
      <c r="W108">
        <v>3</v>
      </c>
      <c r="X108">
        <v>1</v>
      </c>
      <c r="Y108">
        <v>1</v>
      </c>
      <c r="Z108">
        <v>0</v>
      </c>
      <c r="AA108">
        <v>3</v>
      </c>
      <c r="AB108">
        <v>0</v>
      </c>
    </row>
    <row r="109" spans="1:40" x14ac:dyDescent="0.2">
      <c r="A109" t="s">
        <v>488</v>
      </c>
      <c r="B109" s="17">
        <v>49</v>
      </c>
      <c r="C109" s="17">
        <v>1</v>
      </c>
      <c r="E109">
        <v>3</v>
      </c>
      <c r="F109">
        <v>3</v>
      </c>
      <c r="G109">
        <v>2</v>
      </c>
      <c r="H109">
        <v>4</v>
      </c>
      <c r="I109">
        <v>2</v>
      </c>
      <c r="J109">
        <v>1</v>
      </c>
      <c r="K109">
        <v>3</v>
      </c>
      <c r="L109">
        <v>1</v>
      </c>
      <c r="M109">
        <v>2</v>
      </c>
      <c r="N109">
        <v>2</v>
      </c>
      <c r="O109">
        <v>2</v>
      </c>
      <c r="P109">
        <v>1</v>
      </c>
      <c r="Q109">
        <v>0</v>
      </c>
      <c r="R109">
        <v>2</v>
      </c>
      <c r="S109">
        <v>2</v>
      </c>
      <c r="T109">
        <v>0</v>
      </c>
      <c r="U109">
        <v>2</v>
      </c>
      <c r="V109">
        <v>1</v>
      </c>
      <c r="W109">
        <v>2</v>
      </c>
      <c r="X109">
        <v>2</v>
      </c>
      <c r="Y109">
        <v>2</v>
      </c>
      <c r="Z109">
        <v>2</v>
      </c>
      <c r="AA109">
        <v>1</v>
      </c>
      <c r="AB109">
        <v>1</v>
      </c>
    </row>
    <row r="110" spans="1:40" x14ac:dyDescent="0.2">
      <c r="A110" t="s">
        <v>489</v>
      </c>
      <c r="B110" s="17">
        <v>25</v>
      </c>
      <c r="C110" s="17">
        <v>2</v>
      </c>
      <c r="E110">
        <v>1</v>
      </c>
      <c r="F110">
        <v>0</v>
      </c>
      <c r="G110">
        <v>0</v>
      </c>
      <c r="H110">
        <v>0</v>
      </c>
      <c r="I110">
        <v>1</v>
      </c>
      <c r="J110">
        <v>1</v>
      </c>
      <c r="K110">
        <v>0</v>
      </c>
      <c r="L110">
        <v>1</v>
      </c>
      <c r="M110">
        <v>0</v>
      </c>
      <c r="N110">
        <v>0</v>
      </c>
      <c r="O110">
        <v>1</v>
      </c>
      <c r="P110">
        <v>0</v>
      </c>
      <c r="Q110">
        <v>0</v>
      </c>
      <c r="R110">
        <v>0</v>
      </c>
      <c r="S110">
        <v>0</v>
      </c>
      <c r="T110">
        <v>1</v>
      </c>
      <c r="U110">
        <v>0</v>
      </c>
      <c r="V110">
        <v>0</v>
      </c>
      <c r="W110">
        <v>0</v>
      </c>
      <c r="X110">
        <v>0</v>
      </c>
      <c r="Y110">
        <v>1</v>
      </c>
      <c r="Z110">
        <v>0</v>
      </c>
      <c r="AA110">
        <v>1</v>
      </c>
      <c r="AB110">
        <v>0</v>
      </c>
    </row>
    <row r="111" spans="1:40" x14ac:dyDescent="0.2">
      <c r="A111" t="s">
        <v>490</v>
      </c>
      <c r="B111" s="17">
        <v>43</v>
      </c>
      <c r="C111" s="17">
        <v>1</v>
      </c>
      <c r="E111">
        <v>1</v>
      </c>
      <c r="F111">
        <v>2</v>
      </c>
      <c r="G111">
        <v>2</v>
      </c>
      <c r="H111">
        <v>3</v>
      </c>
      <c r="I111">
        <v>2</v>
      </c>
      <c r="J111">
        <v>1</v>
      </c>
      <c r="K111">
        <v>3</v>
      </c>
      <c r="L111">
        <v>1</v>
      </c>
      <c r="M111">
        <v>3</v>
      </c>
      <c r="N111">
        <v>1</v>
      </c>
      <c r="O111">
        <v>2</v>
      </c>
      <c r="P111">
        <v>3</v>
      </c>
      <c r="Q111">
        <v>2</v>
      </c>
      <c r="R111">
        <v>1</v>
      </c>
      <c r="S111">
        <v>1</v>
      </c>
      <c r="T111">
        <v>4</v>
      </c>
      <c r="U111">
        <v>2</v>
      </c>
      <c r="V111">
        <v>0</v>
      </c>
      <c r="W111">
        <v>1</v>
      </c>
      <c r="X111">
        <v>3</v>
      </c>
      <c r="Y111">
        <v>5</v>
      </c>
      <c r="Z111">
        <v>7</v>
      </c>
      <c r="AA111">
        <v>2</v>
      </c>
      <c r="AB111">
        <v>3</v>
      </c>
    </row>
    <row r="112" spans="1:40" x14ac:dyDescent="0.2">
      <c r="A112" t="s">
        <v>491</v>
      </c>
      <c r="B112" s="17">
        <v>22</v>
      </c>
      <c r="C112" s="17">
        <v>1</v>
      </c>
      <c r="E112">
        <v>5</v>
      </c>
      <c r="F112">
        <v>2</v>
      </c>
      <c r="G112">
        <v>2</v>
      </c>
      <c r="H112">
        <v>3</v>
      </c>
      <c r="I112">
        <v>5</v>
      </c>
      <c r="J112">
        <v>2</v>
      </c>
      <c r="K112">
        <v>1</v>
      </c>
      <c r="L112">
        <v>2</v>
      </c>
      <c r="M112">
        <v>1</v>
      </c>
      <c r="N112">
        <v>2</v>
      </c>
      <c r="O112">
        <v>2</v>
      </c>
      <c r="P112">
        <v>3</v>
      </c>
      <c r="Q112">
        <v>1</v>
      </c>
      <c r="R112">
        <v>0</v>
      </c>
      <c r="S112">
        <v>2</v>
      </c>
      <c r="T112">
        <v>2</v>
      </c>
      <c r="U112">
        <v>4</v>
      </c>
      <c r="V112">
        <v>2</v>
      </c>
      <c r="W112">
        <v>3</v>
      </c>
      <c r="X112">
        <v>3</v>
      </c>
      <c r="Y112">
        <v>4</v>
      </c>
      <c r="Z112">
        <v>5</v>
      </c>
      <c r="AA112">
        <v>4</v>
      </c>
      <c r="AB112">
        <v>3</v>
      </c>
    </row>
    <row r="113" spans="1:28" x14ac:dyDescent="0.2">
      <c r="A113" t="s">
        <v>492</v>
      </c>
      <c r="B113" s="17">
        <v>24</v>
      </c>
      <c r="C113" s="17">
        <v>2</v>
      </c>
      <c r="E113">
        <v>2</v>
      </c>
      <c r="F113">
        <v>3</v>
      </c>
      <c r="G113">
        <v>3</v>
      </c>
      <c r="H113">
        <v>3</v>
      </c>
      <c r="I113">
        <v>2</v>
      </c>
      <c r="J113">
        <v>3</v>
      </c>
      <c r="K113">
        <v>2</v>
      </c>
      <c r="L113">
        <v>2</v>
      </c>
      <c r="M113">
        <v>2</v>
      </c>
      <c r="N113">
        <v>1</v>
      </c>
      <c r="O113">
        <v>2</v>
      </c>
      <c r="P113">
        <v>2</v>
      </c>
      <c r="Q113">
        <v>2</v>
      </c>
      <c r="R113">
        <v>2</v>
      </c>
      <c r="S113">
        <v>2</v>
      </c>
      <c r="T113">
        <v>2</v>
      </c>
      <c r="U113">
        <v>3</v>
      </c>
      <c r="V113">
        <v>3</v>
      </c>
      <c r="W113">
        <v>2</v>
      </c>
      <c r="X113">
        <v>2</v>
      </c>
      <c r="Y113">
        <v>3</v>
      </c>
      <c r="Z113">
        <v>2</v>
      </c>
      <c r="AA113">
        <v>2</v>
      </c>
      <c r="AB113">
        <v>2</v>
      </c>
    </row>
    <row r="114" spans="1:28" x14ac:dyDescent="0.2">
      <c r="F114" s="147"/>
      <c r="G114" s="147"/>
    </row>
    <row r="115" spans="1:28" x14ac:dyDescent="0.2">
      <c r="E115">
        <f t="shared" ref="E115:AB115" si="5">AVERAGE(E94:E114)</f>
        <v>2.4500000000000002</v>
      </c>
      <c r="F115">
        <f t="shared" si="5"/>
        <v>2.65</v>
      </c>
      <c r="G115">
        <f t="shared" si="5"/>
        <v>2.15</v>
      </c>
      <c r="H115">
        <f t="shared" si="5"/>
        <v>2.75</v>
      </c>
      <c r="I115">
        <f t="shared" si="5"/>
        <v>2.2999999999999998</v>
      </c>
      <c r="J115">
        <f t="shared" si="5"/>
        <v>1.6</v>
      </c>
      <c r="K115">
        <f t="shared" si="5"/>
        <v>1.5</v>
      </c>
      <c r="L115">
        <f t="shared" si="5"/>
        <v>2.1</v>
      </c>
      <c r="M115">
        <f t="shared" si="5"/>
        <v>1.7</v>
      </c>
      <c r="N115">
        <f t="shared" si="5"/>
        <v>1.65</v>
      </c>
      <c r="O115">
        <f t="shared" si="5"/>
        <v>1.6</v>
      </c>
      <c r="P115">
        <f t="shared" si="5"/>
        <v>1.75</v>
      </c>
      <c r="Q115">
        <f t="shared" si="5"/>
        <v>1.75</v>
      </c>
      <c r="R115">
        <f t="shared" si="5"/>
        <v>1.45</v>
      </c>
      <c r="S115">
        <f t="shared" si="5"/>
        <v>1.4</v>
      </c>
      <c r="T115">
        <f t="shared" si="5"/>
        <v>2.2999999999999998</v>
      </c>
      <c r="U115">
        <f t="shared" si="5"/>
        <v>2.2000000000000002</v>
      </c>
      <c r="V115">
        <f t="shared" si="5"/>
        <v>1.75</v>
      </c>
      <c r="W115">
        <f t="shared" si="5"/>
        <v>1.95</v>
      </c>
      <c r="X115">
        <f t="shared" si="5"/>
        <v>2.35</v>
      </c>
      <c r="Y115">
        <f t="shared" si="5"/>
        <v>2.85</v>
      </c>
      <c r="Z115">
        <f t="shared" si="5"/>
        <v>2.85</v>
      </c>
      <c r="AA115">
        <f t="shared" si="5"/>
        <v>2.4500000000000002</v>
      </c>
      <c r="AB115">
        <f t="shared" si="5"/>
        <v>2.7</v>
      </c>
    </row>
    <row r="116" spans="1:28" x14ac:dyDescent="0.2">
      <c r="F116" s="147"/>
      <c r="G116" s="147"/>
    </row>
    <row r="117" spans="1:28" x14ac:dyDescent="0.2">
      <c r="F117" s="147"/>
      <c r="G117" s="147"/>
    </row>
    <row r="118" spans="1:28" x14ac:dyDescent="0.2">
      <c r="F118" s="147"/>
      <c r="G118" s="147"/>
    </row>
    <row r="149" spans="5:5" x14ac:dyDescent="0.2">
      <c r="E149" t="s">
        <v>628</v>
      </c>
    </row>
    <row r="150" spans="5:5" x14ac:dyDescent="0.2">
      <c r="E150" t="s">
        <v>628</v>
      </c>
    </row>
  </sheetData>
  <conditionalFormatting sqref="E4:AB23">
    <cfRule type="colorScale" priority="2">
      <colorScale>
        <cfvo type="min"/>
        <cfvo type="percentile" val="50"/>
        <cfvo type="max"/>
        <color rgb="FF63BE7B"/>
        <color rgb="FFFCFCFF"/>
        <color rgb="FFF8696B"/>
      </colorScale>
    </cfRule>
  </conditionalFormatting>
  <conditionalFormatting sqref="E31:AB50">
    <cfRule type="colorScale" priority="3">
      <colorScale>
        <cfvo type="min"/>
        <cfvo type="percentile" val="50"/>
        <cfvo type="max"/>
        <color rgb="FF63BE7B"/>
        <color rgb="FFFCFCFF"/>
        <color rgb="FFF8696B"/>
      </colorScale>
    </cfRule>
  </conditionalFormatting>
  <conditionalFormatting sqref="E25:AB25">
    <cfRule type="top10" dxfId="1453" priority="4" percent="1" bottom="1" rank="10"/>
    <cfRule type="top10" dxfId="1452" priority="5" percent="1" rank="10"/>
  </conditionalFormatting>
  <conditionalFormatting sqref="E53:AB53">
    <cfRule type="top10" dxfId="1451" priority="6" percent="1" bottom="1" rank="10"/>
    <cfRule type="top10" dxfId="1450" priority="7" percent="1" rank="10"/>
  </conditionalFormatting>
  <conditionalFormatting sqref="AD4:AD23">
    <cfRule type="top10" dxfId="1449" priority="8" percent="1" bottom="1" rank="10"/>
    <cfRule type="top10" dxfId="1448" priority="9" percent="1" rank="10"/>
  </conditionalFormatting>
  <conditionalFormatting sqref="AD31:AD50">
    <cfRule type="top10" dxfId="1447" priority="10" percent="1" bottom="1" rank="10"/>
    <cfRule type="top10" dxfId="1446" priority="11" percent="1" rank="10"/>
  </conditionalFormatting>
  <conditionalFormatting sqref="E61:AB80">
    <cfRule type="cellIs" dxfId="1445" priority="12" operator="greaterThan">
      <formula>4.5</formula>
    </cfRule>
    <cfRule type="cellIs" dxfId="1444" priority="13" operator="equal">
      <formula>0</formula>
    </cfRule>
    <cfRule type="cellIs" dxfId="1443" priority="14" operator="lessThan">
      <formula>2</formula>
    </cfRule>
  </conditionalFormatting>
  <conditionalFormatting sqref="E61:AB80">
    <cfRule type="cellIs" dxfId="1442" priority="15" operator="greaterThan">
      <formula>4.5</formula>
    </cfRule>
    <cfRule type="cellIs" dxfId="1441" priority="16" operator="equal">
      <formula>0</formula>
    </cfRule>
    <cfRule type="cellIs" dxfId="1440" priority="17" operator="lessThan">
      <formula>3</formula>
    </cfRule>
    <cfRule type="cellIs" dxfId="1439" priority="18" operator="greaterThan">
      <formula>3</formula>
    </cfRule>
  </conditionalFormatting>
  <conditionalFormatting sqref="E94:AB113">
    <cfRule type="cellIs" dxfId="1438" priority="19" operator="greaterThan">
      <formula>4.5</formula>
    </cfRule>
    <cfRule type="cellIs" dxfId="1437" priority="20" operator="equal">
      <formula>0</formula>
    </cfRule>
    <cfRule type="cellIs" dxfId="1436" priority="21" operator="lessThan">
      <formula>3</formula>
    </cfRule>
  </conditionalFormatting>
  <conditionalFormatting sqref="E27:AB27">
    <cfRule type="top10" dxfId="1435" priority="22" percent="1" bottom="1" rank="10"/>
    <cfRule type="top10" dxfId="1434" priority="23" percent="1" rank="10"/>
  </conditionalFormatting>
  <conditionalFormatting sqref="E55:AB55">
    <cfRule type="top10" dxfId="1433" priority="24" percent="1" bottom="1" rank="10"/>
    <cfRule type="top10" dxfId="1432" priority="25" percent="1" rank="10"/>
  </conditionalFormatting>
  <pageMargins left="0.51180555555555496" right="0.51180555555555496" top="0.78749999999999998" bottom="0.78749999999999998"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sheetPr>
  <dimension ref="A1:CP120"/>
  <sheetViews>
    <sheetView zoomScale="90" zoomScaleNormal="90" workbookViewId="0">
      <selection activeCell="P7" sqref="P7"/>
    </sheetView>
  </sheetViews>
  <sheetFormatPr baseColWidth="10" defaultColWidth="8.83203125" defaultRowHeight="15" x14ac:dyDescent="0.2"/>
  <cols>
    <col min="1" max="4" width="8.83203125" customWidth="1"/>
    <col min="5" max="12" width="10" customWidth="1"/>
    <col min="13" max="13" width="9.83203125" customWidth="1"/>
    <col min="14" max="28" width="10" customWidth="1"/>
    <col min="29" max="65" width="8.83203125" customWidth="1"/>
    <col min="66" max="66" width="15.6640625" customWidth="1"/>
    <col min="67" max="1025" width="8.83203125" customWidth="1"/>
  </cols>
  <sheetData>
    <row r="1" spans="1:56" x14ac:dyDescent="0.2">
      <c r="G1" s="141"/>
    </row>
    <row r="3" spans="1:56" x14ac:dyDescent="0.2">
      <c r="E3" s="141"/>
      <c r="F3" s="141"/>
      <c r="G3" s="141"/>
      <c r="H3" s="141"/>
      <c r="I3" s="141"/>
      <c r="J3" s="141"/>
      <c r="K3" s="141"/>
      <c r="L3" s="141"/>
      <c r="M3" s="141"/>
      <c r="N3" s="141"/>
      <c r="O3" s="141"/>
      <c r="P3" s="141"/>
      <c r="Q3" s="141"/>
      <c r="R3" s="141"/>
      <c r="S3" s="141"/>
      <c r="T3" s="141"/>
      <c r="U3" s="141"/>
      <c r="V3" s="141"/>
      <c r="W3" s="141"/>
      <c r="X3" s="141"/>
      <c r="Y3" s="141"/>
      <c r="Z3" s="141"/>
      <c r="AA3" s="141"/>
      <c r="AB3" s="141"/>
      <c r="AE3" s="141"/>
      <c r="AF3" s="142"/>
      <c r="AG3" s="142"/>
      <c r="AH3" s="142"/>
      <c r="AI3" s="142"/>
    </row>
    <row r="4" spans="1:56" x14ac:dyDescent="0.2">
      <c r="E4" s="141"/>
      <c r="F4" s="141"/>
      <c r="G4" s="141"/>
      <c r="H4" s="141"/>
      <c r="I4" s="141"/>
      <c r="J4" s="141"/>
      <c r="K4" s="141"/>
      <c r="L4" s="141"/>
      <c r="M4" s="141"/>
      <c r="N4" s="141"/>
      <c r="O4" s="141"/>
      <c r="P4" s="141"/>
      <c r="Q4" s="141"/>
      <c r="R4" s="141"/>
      <c r="S4" s="141"/>
      <c r="T4" s="141"/>
      <c r="U4" s="141"/>
      <c r="V4" s="141"/>
      <c r="W4" s="141"/>
      <c r="X4" s="141"/>
      <c r="Y4" s="141"/>
      <c r="Z4" s="141"/>
      <c r="AA4" s="141"/>
      <c r="AB4" s="141"/>
      <c r="AE4" s="141"/>
      <c r="AF4" s="181" t="s">
        <v>590</v>
      </c>
      <c r="AG4" s="181" t="s">
        <v>591</v>
      </c>
      <c r="AH4" s="181" t="s">
        <v>592</v>
      </c>
      <c r="AI4" s="181" t="s">
        <v>593</v>
      </c>
      <c r="AK4" s="181" t="s">
        <v>566</v>
      </c>
      <c r="AL4" s="181" t="s">
        <v>567</v>
      </c>
      <c r="AM4" s="181" t="s">
        <v>568</v>
      </c>
      <c r="AN4" s="181" t="s">
        <v>569</v>
      </c>
    </row>
    <row r="5" spans="1:56" ht="16.25" customHeight="1" x14ac:dyDescent="0.2">
      <c r="E5" s="141"/>
      <c r="F5" s="141"/>
      <c r="G5" s="141"/>
      <c r="H5" s="141"/>
      <c r="I5" s="141"/>
      <c r="AE5" s="141"/>
      <c r="AF5" s="181"/>
      <c r="AG5" s="181"/>
      <c r="AH5" s="181"/>
      <c r="AI5" s="181"/>
      <c r="AK5" s="181"/>
      <c r="AL5" s="181"/>
      <c r="AM5" s="181"/>
      <c r="AN5" s="181"/>
    </row>
    <row r="6" spans="1:56" ht="16.25" customHeight="1" x14ac:dyDescent="0.2">
      <c r="E6" s="141"/>
      <c r="F6" s="141"/>
      <c r="G6" s="141"/>
      <c r="H6" s="141"/>
      <c r="I6" s="141"/>
      <c r="AE6" s="141"/>
      <c r="AF6" s="181"/>
      <c r="AG6" s="181"/>
      <c r="AH6" s="181"/>
      <c r="AI6" s="181"/>
      <c r="AK6" s="181"/>
      <c r="AL6" s="181"/>
      <c r="AM6" s="181"/>
      <c r="AN6" s="181"/>
    </row>
    <row r="7" spans="1:56" ht="16.25" customHeight="1" x14ac:dyDescent="0.2">
      <c r="AE7" s="141"/>
      <c r="AF7" s="181"/>
      <c r="AG7" s="181"/>
      <c r="AH7" s="181"/>
      <c r="AI7" s="181"/>
      <c r="AK7" s="181"/>
      <c r="AL7" s="181"/>
      <c r="AM7" s="181"/>
      <c r="AN7" s="181"/>
    </row>
    <row r="8" spans="1:56" ht="19.25" customHeight="1" x14ac:dyDescent="0.2">
      <c r="AE8" s="141"/>
      <c r="AF8" s="181" t="s">
        <v>620</v>
      </c>
      <c r="AG8" s="181" t="s">
        <v>621</v>
      </c>
      <c r="AH8" s="181" t="s">
        <v>622</v>
      </c>
      <c r="AI8" s="181" t="s">
        <v>623</v>
      </c>
      <c r="AK8" s="181" t="s">
        <v>570</v>
      </c>
      <c r="AL8" s="181" t="s">
        <v>571</v>
      </c>
      <c r="AM8" s="181" t="s">
        <v>572</v>
      </c>
      <c r="AN8" s="181" t="s">
        <v>573</v>
      </c>
    </row>
    <row r="9" spans="1:56" x14ac:dyDescent="0.2">
      <c r="A9" t="s">
        <v>669</v>
      </c>
      <c r="B9" t="s">
        <v>594</v>
      </c>
      <c r="C9" t="s">
        <v>595</v>
      </c>
      <c r="E9" s="181" t="s">
        <v>729</v>
      </c>
      <c r="F9" s="181" t="s">
        <v>730</v>
      </c>
      <c r="G9" s="181" t="s">
        <v>731</v>
      </c>
      <c r="H9" s="181" t="s">
        <v>732</v>
      </c>
      <c r="I9" s="181" t="s">
        <v>733</v>
      </c>
      <c r="J9" s="181" t="s">
        <v>734</v>
      </c>
      <c r="K9" s="181" t="s">
        <v>735</v>
      </c>
      <c r="L9" s="181" t="s">
        <v>736</v>
      </c>
      <c r="M9" s="182" t="s">
        <v>737</v>
      </c>
      <c r="N9" s="182" t="s">
        <v>738</v>
      </c>
      <c r="O9" s="182" t="s">
        <v>739</v>
      </c>
      <c r="P9" s="182" t="s">
        <v>740</v>
      </c>
      <c r="Q9" s="182" t="s">
        <v>741</v>
      </c>
      <c r="R9" s="182" t="s">
        <v>742</v>
      </c>
      <c r="S9" s="182" t="s">
        <v>743</v>
      </c>
      <c r="T9" s="182" t="s">
        <v>744</v>
      </c>
      <c r="U9" s="183" t="s">
        <v>745</v>
      </c>
      <c r="V9" s="183" t="s">
        <v>746</v>
      </c>
      <c r="W9" s="183" t="s">
        <v>747</v>
      </c>
      <c r="X9" s="183" t="s">
        <v>748</v>
      </c>
      <c r="Y9" s="183" t="s">
        <v>749</v>
      </c>
      <c r="Z9" s="183" t="s">
        <v>750</v>
      </c>
      <c r="AA9" s="183" t="s">
        <v>751</v>
      </c>
      <c r="AB9" s="183" t="s">
        <v>752</v>
      </c>
      <c r="AD9" s="183" t="s">
        <v>290</v>
      </c>
      <c r="AE9" s="183" t="s">
        <v>297</v>
      </c>
      <c r="AF9" s="184"/>
      <c r="AG9" s="184"/>
      <c r="AH9" s="184"/>
      <c r="AI9" s="184"/>
      <c r="AK9" s="185"/>
      <c r="AL9" s="185"/>
      <c r="AM9" s="185"/>
      <c r="AN9" s="185"/>
      <c r="BB9" t="s">
        <v>193</v>
      </c>
    </row>
    <row r="10" spans="1:56" ht="16" thickBot="1" x14ac:dyDescent="0.25">
      <c r="A10" t="s">
        <v>275</v>
      </c>
      <c r="B10" s="17">
        <v>31</v>
      </c>
      <c r="C10" s="17">
        <v>1</v>
      </c>
      <c r="D10" s="17"/>
      <c r="E10" s="147">
        <v>1832</v>
      </c>
      <c r="F10" s="147">
        <v>1865</v>
      </c>
      <c r="G10" s="147">
        <v>1165</v>
      </c>
      <c r="H10" s="147">
        <v>1265</v>
      </c>
      <c r="I10" s="147">
        <v>2132</v>
      </c>
      <c r="J10" s="147">
        <v>1465</v>
      </c>
      <c r="K10" s="147">
        <v>1132</v>
      </c>
      <c r="L10" s="147">
        <v>1899</v>
      </c>
      <c r="M10" s="147">
        <v>2166</v>
      </c>
      <c r="N10" s="147">
        <v>1033</v>
      </c>
      <c r="O10" s="147">
        <v>865</v>
      </c>
      <c r="P10" s="147">
        <v>1065</v>
      </c>
      <c r="Q10" s="147">
        <v>865</v>
      </c>
      <c r="R10" s="147">
        <v>799</v>
      </c>
      <c r="S10" s="147">
        <v>833</v>
      </c>
      <c r="T10" s="147">
        <v>1066</v>
      </c>
      <c r="U10" s="147">
        <v>1199</v>
      </c>
      <c r="V10" s="147">
        <v>1166</v>
      </c>
      <c r="W10" s="147">
        <v>1365</v>
      </c>
      <c r="X10" s="147">
        <v>1265</v>
      </c>
      <c r="Y10" s="147">
        <v>1599</v>
      </c>
      <c r="Z10" s="147">
        <v>5062</v>
      </c>
      <c r="AA10" s="147">
        <v>1798</v>
      </c>
      <c r="AB10" s="147">
        <v>1065</v>
      </c>
      <c r="AC10" s="141"/>
      <c r="AD10" s="149">
        <f t="shared" ref="AD10:AD29" si="0">AVERAGE(E10:AC10)</f>
        <v>1498.5833333333333</v>
      </c>
      <c r="AE10" s="149">
        <f>AVERAGE(E10:AB10)</f>
        <v>1498.5833333333333</v>
      </c>
      <c r="AF10" s="181"/>
      <c r="AG10" s="181"/>
      <c r="AH10" s="181"/>
      <c r="AI10" s="181"/>
      <c r="AK10" s="181"/>
      <c r="AL10" s="181"/>
      <c r="AM10" s="181"/>
      <c r="AN10" s="181"/>
    </row>
    <row r="11" spans="1:56" x14ac:dyDescent="0.2">
      <c r="A11" t="s">
        <v>473</v>
      </c>
      <c r="B11" s="17">
        <v>36</v>
      </c>
      <c r="C11" s="17">
        <v>1</v>
      </c>
      <c r="D11" s="17"/>
      <c r="E11" s="147">
        <v>1799</v>
      </c>
      <c r="F11" s="147">
        <v>1131</v>
      </c>
      <c r="G11" s="147">
        <v>1700</v>
      </c>
      <c r="H11" s="147">
        <v>1432</v>
      </c>
      <c r="I11" s="147">
        <v>1966</v>
      </c>
      <c r="J11" s="147">
        <v>3798</v>
      </c>
      <c r="K11" s="147">
        <v>999</v>
      </c>
      <c r="L11" s="147">
        <v>1065</v>
      </c>
      <c r="M11" s="147">
        <v>2165</v>
      </c>
      <c r="N11" s="147">
        <v>931</v>
      </c>
      <c r="O11" s="147">
        <v>1465</v>
      </c>
      <c r="P11" s="147">
        <v>1467</v>
      </c>
      <c r="Q11" s="147">
        <v>1999</v>
      </c>
      <c r="R11" s="147">
        <v>966</v>
      </c>
      <c r="S11" s="147">
        <v>1932</v>
      </c>
      <c r="T11" s="147">
        <v>967</v>
      </c>
      <c r="U11" s="147">
        <v>1232</v>
      </c>
      <c r="V11" s="147">
        <v>1599</v>
      </c>
      <c r="W11" s="147">
        <v>1165</v>
      </c>
      <c r="X11" s="147">
        <v>1397</v>
      </c>
      <c r="Y11" s="147">
        <v>2065</v>
      </c>
      <c r="Z11" s="147">
        <v>2131</v>
      </c>
      <c r="AA11" s="147">
        <v>1432</v>
      </c>
      <c r="AB11" s="147">
        <v>2798</v>
      </c>
      <c r="AC11" s="141"/>
      <c r="AD11" s="149">
        <f t="shared" si="0"/>
        <v>1650.0416666666667</v>
      </c>
      <c r="AE11" s="149">
        <f t="shared" ref="AE11:AE29" si="1">AVERAGE(E11:AB11)</f>
        <v>1650.0416666666667</v>
      </c>
      <c r="AF11" s="181"/>
      <c r="AG11" s="181"/>
      <c r="AH11" s="181"/>
      <c r="AI11" s="181"/>
      <c r="AK11" s="181"/>
      <c r="AL11" s="181"/>
      <c r="AM11" s="181"/>
      <c r="AN11" s="181"/>
      <c r="BB11" s="30"/>
      <c r="BC11" s="30" t="s">
        <v>1887</v>
      </c>
      <c r="BD11" s="30" t="s">
        <v>1888</v>
      </c>
    </row>
    <row r="12" spans="1:56" x14ac:dyDescent="0.2">
      <c r="A12" t="s">
        <v>293</v>
      </c>
      <c r="B12" s="17">
        <v>35</v>
      </c>
      <c r="C12" s="17">
        <v>1</v>
      </c>
      <c r="D12" s="17"/>
      <c r="E12">
        <v>4563</v>
      </c>
      <c r="F12">
        <v>2098</v>
      </c>
      <c r="G12">
        <v>1833</v>
      </c>
      <c r="H12">
        <v>2931</v>
      </c>
      <c r="I12">
        <v>5028</v>
      </c>
      <c r="J12">
        <v>4995</v>
      </c>
      <c r="K12">
        <v>1066</v>
      </c>
      <c r="L12">
        <v>4663</v>
      </c>
      <c r="M12">
        <v>1400</v>
      </c>
      <c r="N12">
        <v>2099</v>
      </c>
      <c r="O12">
        <v>1533</v>
      </c>
      <c r="P12">
        <v>2332</v>
      </c>
      <c r="Q12">
        <v>1667</v>
      </c>
      <c r="R12">
        <v>5028</v>
      </c>
      <c r="S12">
        <v>835</v>
      </c>
      <c r="T12">
        <v>1566</v>
      </c>
      <c r="U12">
        <v>1432</v>
      </c>
      <c r="V12">
        <v>1866</v>
      </c>
      <c r="W12">
        <v>1666</v>
      </c>
      <c r="X12">
        <v>2964</v>
      </c>
      <c r="Y12">
        <v>2898</v>
      </c>
      <c r="Z12">
        <v>3629</v>
      </c>
      <c r="AA12">
        <v>1931</v>
      </c>
      <c r="AB12">
        <v>4996</v>
      </c>
      <c r="AC12" s="141"/>
      <c r="AD12" s="149">
        <f t="shared" si="0"/>
        <v>2709.125</v>
      </c>
      <c r="AE12" s="149">
        <f t="shared" si="1"/>
        <v>2709.125</v>
      </c>
      <c r="AF12" s="182" t="s">
        <v>624</v>
      </c>
      <c r="AG12" s="182" t="s">
        <v>625</v>
      </c>
      <c r="AH12" s="182" t="s">
        <v>626</v>
      </c>
      <c r="AI12" s="182" t="s">
        <v>627</v>
      </c>
      <c r="AK12" s="182" t="s">
        <v>574</v>
      </c>
      <c r="AL12" s="182" t="s">
        <v>575</v>
      </c>
      <c r="AM12" s="182" t="s">
        <v>576</v>
      </c>
      <c r="AN12" s="182" t="s">
        <v>577</v>
      </c>
      <c r="AY12" s="204" t="s">
        <v>1887</v>
      </c>
      <c r="AZ12" s="204" t="s">
        <v>1888</v>
      </c>
      <c r="BB12" t="s">
        <v>47</v>
      </c>
      <c r="BC12">
        <v>1810.75</v>
      </c>
      <c r="BD12">
        <v>2034.8645833333335</v>
      </c>
    </row>
    <row r="13" spans="1:56" x14ac:dyDescent="0.2">
      <c r="A13" t="s">
        <v>302</v>
      </c>
      <c r="B13" s="17">
        <v>27</v>
      </c>
      <c r="C13" s="17">
        <v>2</v>
      </c>
      <c r="D13" s="17"/>
      <c r="E13" s="147">
        <v>1599</v>
      </c>
      <c r="F13" s="147">
        <v>1798</v>
      </c>
      <c r="G13" s="147">
        <v>1299</v>
      </c>
      <c r="H13" s="147">
        <v>1831</v>
      </c>
      <c r="I13" s="147">
        <v>3031</v>
      </c>
      <c r="J13" s="147">
        <v>1399</v>
      </c>
      <c r="K13" s="147">
        <v>1032</v>
      </c>
      <c r="L13" s="147">
        <v>1699</v>
      </c>
      <c r="M13" s="147">
        <v>2999</v>
      </c>
      <c r="N13" s="147">
        <v>2831</v>
      </c>
      <c r="O13" s="147">
        <v>1065</v>
      </c>
      <c r="P13" s="147">
        <v>1298</v>
      </c>
      <c r="Q13" s="147">
        <v>1300</v>
      </c>
      <c r="R13" s="147">
        <v>899</v>
      </c>
      <c r="S13" s="147">
        <v>898</v>
      </c>
      <c r="T13" s="147">
        <v>1199</v>
      </c>
      <c r="U13" s="147">
        <v>1365</v>
      </c>
      <c r="V13" s="147">
        <v>4496</v>
      </c>
      <c r="W13" s="147">
        <v>1532</v>
      </c>
      <c r="X13" s="147">
        <v>2164</v>
      </c>
      <c r="Y13" s="147">
        <v>2730</v>
      </c>
      <c r="Z13" s="147">
        <v>2498</v>
      </c>
      <c r="AA13" s="147">
        <v>2231</v>
      </c>
      <c r="AB13" s="147">
        <v>4896</v>
      </c>
      <c r="AC13" s="141"/>
      <c r="AD13" s="149">
        <f t="shared" si="0"/>
        <v>2003.7083333333333</v>
      </c>
      <c r="AE13" s="149">
        <f t="shared" si="1"/>
        <v>2003.7083333333333</v>
      </c>
      <c r="AF13" s="182"/>
      <c r="AG13" s="182"/>
      <c r="AH13" s="182"/>
      <c r="AI13" s="182"/>
      <c r="AK13" s="182"/>
      <c r="AL13" s="182"/>
      <c r="AM13" s="182"/>
      <c r="AN13" s="182"/>
      <c r="AY13">
        <v>1451.4166666666667</v>
      </c>
      <c r="AZ13">
        <v>1498.5833333333333</v>
      </c>
      <c r="BB13" t="s">
        <v>48</v>
      </c>
      <c r="BC13">
        <v>125635.54989035036</v>
      </c>
      <c r="BD13">
        <v>133614.37168768205</v>
      </c>
    </row>
    <row r="14" spans="1:56" x14ac:dyDescent="0.2">
      <c r="A14" t="s">
        <v>309</v>
      </c>
      <c r="B14" s="17">
        <v>46</v>
      </c>
      <c r="C14" s="17">
        <v>2</v>
      </c>
      <c r="D14" s="17"/>
      <c r="E14" s="147">
        <v>2698</v>
      </c>
      <c r="F14" s="147">
        <v>3265</v>
      </c>
      <c r="G14" s="147">
        <v>1799</v>
      </c>
      <c r="H14" s="147">
        <v>1632</v>
      </c>
      <c r="I14" s="147">
        <v>2765</v>
      </c>
      <c r="J14" s="147">
        <v>3797</v>
      </c>
      <c r="K14" s="147">
        <v>1965</v>
      </c>
      <c r="L14" s="147">
        <v>3429</v>
      </c>
      <c r="M14" s="147">
        <v>1666</v>
      </c>
      <c r="N14" s="147">
        <v>867</v>
      </c>
      <c r="O14" s="147">
        <v>1199</v>
      </c>
      <c r="P14" s="147">
        <v>3031</v>
      </c>
      <c r="Q14" s="147">
        <v>2530</v>
      </c>
      <c r="R14" s="147">
        <v>1132</v>
      </c>
      <c r="S14" s="147">
        <v>934</v>
      </c>
      <c r="T14" s="147">
        <v>1765</v>
      </c>
      <c r="U14" s="147">
        <v>4528</v>
      </c>
      <c r="V14" s="147">
        <v>2465</v>
      </c>
      <c r="W14" s="147">
        <v>1966</v>
      </c>
      <c r="X14" s="147">
        <v>4564</v>
      </c>
      <c r="Y14" s="147">
        <v>2632</v>
      </c>
      <c r="Z14" s="147">
        <v>1998</v>
      </c>
      <c r="AA14" s="147">
        <v>2198</v>
      </c>
      <c r="AB14" s="147">
        <v>3996</v>
      </c>
      <c r="AC14" s="141"/>
      <c r="AD14" s="149">
        <f t="shared" si="0"/>
        <v>2450.875</v>
      </c>
      <c r="AE14" s="149">
        <f t="shared" si="1"/>
        <v>2450.875</v>
      </c>
      <c r="AF14" s="182"/>
      <c r="AG14" s="182"/>
      <c r="AH14" s="182"/>
      <c r="AI14" s="182"/>
      <c r="AK14" s="182"/>
      <c r="AL14" s="182"/>
      <c r="AM14" s="182"/>
      <c r="AN14" s="182"/>
      <c r="AY14">
        <v>1631.875</v>
      </c>
      <c r="AZ14">
        <v>1650.0416666666667</v>
      </c>
      <c r="BB14" t="s">
        <v>49</v>
      </c>
      <c r="BC14">
        <v>20</v>
      </c>
      <c r="BD14">
        <v>20</v>
      </c>
    </row>
    <row r="15" spans="1:56" x14ac:dyDescent="0.2">
      <c r="A15" t="s">
        <v>315</v>
      </c>
      <c r="B15" s="17">
        <v>25</v>
      </c>
      <c r="C15" s="17">
        <v>1</v>
      </c>
      <c r="D15" s="17"/>
      <c r="E15" s="147">
        <v>2097</v>
      </c>
      <c r="F15" s="147">
        <v>2332</v>
      </c>
      <c r="G15" s="147">
        <v>1632</v>
      </c>
      <c r="H15" s="147">
        <v>2398</v>
      </c>
      <c r="I15" s="147">
        <v>3330</v>
      </c>
      <c r="J15" s="147">
        <v>1599</v>
      </c>
      <c r="K15" s="147">
        <v>2032</v>
      </c>
      <c r="L15" s="147">
        <v>1265</v>
      </c>
      <c r="M15" s="147">
        <v>2698</v>
      </c>
      <c r="N15" s="147">
        <v>833</v>
      </c>
      <c r="O15" s="147">
        <v>767</v>
      </c>
      <c r="P15" s="147">
        <v>999</v>
      </c>
      <c r="Q15" s="147">
        <v>2531</v>
      </c>
      <c r="R15" s="147">
        <v>966</v>
      </c>
      <c r="S15" s="147">
        <v>699</v>
      </c>
      <c r="T15" s="147">
        <v>1034</v>
      </c>
      <c r="U15" s="147">
        <v>2964</v>
      </c>
      <c r="V15" s="147">
        <v>1032</v>
      </c>
      <c r="W15" s="147">
        <v>1799</v>
      </c>
      <c r="X15" s="147">
        <v>2598</v>
      </c>
      <c r="Y15" s="147">
        <v>1999</v>
      </c>
      <c r="Z15" s="147">
        <v>5029</v>
      </c>
      <c r="AA15" s="147">
        <v>2431</v>
      </c>
      <c r="AB15" s="147">
        <v>2831</v>
      </c>
      <c r="AC15" s="141"/>
      <c r="AD15" s="149">
        <f t="shared" si="0"/>
        <v>1995.625</v>
      </c>
      <c r="AE15" s="149">
        <f t="shared" si="1"/>
        <v>1995.625</v>
      </c>
      <c r="AF15" s="182"/>
      <c r="AG15" s="182"/>
      <c r="AH15" s="182"/>
      <c r="AI15" s="182"/>
      <c r="AK15" s="182"/>
      <c r="AL15" s="182"/>
      <c r="AM15" s="182"/>
      <c r="AN15" s="182"/>
      <c r="AY15">
        <v>2371.5833333333335</v>
      </c>
      <c r="AZ15">
        <v>2709.125</v>
      </c>
      <c r="BB15" t="s">
        <v>194</v>
      </c>
      <c r="BC15">
        <v>19</v>
      </c>
      <c r="BD15">
        <v>19</v>
      </c>
    </row>
    <row r="16" spans="1:56" x14ac:dyDescent="0.2">
      <c r="A16" t="s">
        <v>320</v>
      </c>
      <c r="B16" s="17">
        <v>47</v>
      </c>
      <c r="C16" s="17">
        <v>1</v>
      </c>
      <c r="D16" s="17"/>
      <c r="E16" s="147">
        <v>3264</v>
      </c>
      <c r="F16" s="147">
        <v>1432</v>
      </c>
      <c r="G16" s="147">
        <v>1698</v>
      </c>
      <c r="H16" s="147">
        <v>2331</v>
      </c>
      <c r="I16" s="147">
        <v>3664</v>
      </c>
      <c r="J16" s="147">
        <v>1398</v>
      </c>
      <c r="K16" s="147">
        <v>1998</v>
      </c>
      <c r="L16" s="147">
        <v>1466</v>
      </c>
      <c r="M16" s="147">
        <v>2363</v>
      </c>
      <c r="N16" s="147">
        <v>3129</v>
      </c>
      <c r="O16" s="147">
        <v>2098</v>
      </c>
      <c r="P16" s="147">
        <v>1333</v>
      </c>
      <c r="Q16" s="147">
        <v>3297</v>
      </c>
      <c r="R16" s="147">
        <v>4930</v>
      </c>
      <c r="S16" s="147">
        <v>1431</v>
      </c>
      <c r="T16" s="147">
        <v>2099</v>
      </c>
      <c r="U16" s="147">
        <v>1531</v>
      </c>
      <c r="V16" s="147">
        <v>3831</v>
      </c>
      <c r="W16" s="147">
        <v>2965</v>
      </c>
      <c r="X16" s="147">
        <v>1931</v>
      </c>
      <c r="Y16" s="147">
        <v>2066</v>
      </c>
      <c r="Z16" s="147">
        <v>3363</v>
      </c>
      <c r="AA16" s="147">
        <v>3431</v>
      </c>
      <c r="AB16" s="147">
        <v>4995</v>
      </c>
      <c r="AC16" s="141"/>
      <c r="AD16" s="149">
        <f t="shared" si="0"/>
        <v>2585.1666666666665</v>
      </c>
      <c r="AE16" s="149">
        <f t="shared" si="1"/>
        <v>2585.1666666666665</v>
      </c>
      <c r="AF16" s="186"/>
      <c r="AG16" s="187"/>
      <c r="AH16" s="187"/>
      <c r="AI16" s="187"/>
      <c r="AK16" s="188"/>
      <c r="AL16" s="188"/>
      <c r="AM16" s="188"/>
      <c r="AN16" s="188"/>
      <c r="AY16">
        <v>2031.7083333333333</v>
      </c>
      <c r="AZ16">
        <v>2003.7083333333333</v>
      </c>
      <c r="BB16" t="s">
        <v>195</v>
      </c>
      <c r="BC16">
        <v>0.94028470368455686</v>
      </c>
    </row>
    <row r="17" spans="1:62" x14ac:dyDescent="0.2">
      <c r="A17" t="s">
        <v>321</v>
      </c>
      <c r="B17" s="17">
        <v>22</v>
      </c>
      <c r="C17" s="17">
        <v>2</v>
      </c>
      <c r="D17" s="17"/>
      <c r="E17" s="147">
        <v>1532</v>
      </c>
      <c r="F17" s="147">
        <v>1132</v>
      </c>
      <c r="G17" s="147">
        <v>1132</v>
      </c>
      <c r="H17" s="147">
        <v>1832</v>
      </c>
      <c r="I17" s="147">
        <v>1432</v>
      </c>
      <c r="J17" s="147">
        <v>1000</v>
      </c>
      <c r="K17" s="147">
        <v>1866</v>
      </c>
      <c r="L17" s="147">
        <v>1265</v>
      </c>
      <c r="M17" s="147">
        <v>1132</v>
      </c>
      <c r="N17" s="147">
        <v>732</v>
      </c>
      <c r="O17" s="147">
        <v>867</v>
      </c>
      <c r="P17" s="147">
        <v>999</v>
      </c>
      <c r="Q17" s="147">
        <v>1266</v>
      </c>
      <c r="R17" s="147">
        <v>1099</v>
      </c>
      <c r="S17" s="147">
        <v>1301</v>
      </c>
      <c r="T17" s="147">
        <v>1200</v>
      </c>
      <c r="U17" s="147">
        <v>1232</v>
      </c>
      <c r="V17" s="147">
        <v>799</v>
      </c>
      <c r="W17" s="147">
        <v>899</v>
      </c>
      <c r="X17" s="147">
        <v>4397</v>
      </c>
      <c r="Y17" s="147">
        <v>2398</v>
      </c>
      <c r="Z17" s="147">
        <v>1464</v>
      </c>
      <c r="AA17" s="147">
        <v>1532</v>
      </c>
      <c r="AB17" s="147">
        <v>3530</v>
      </c>
      <c r="AC17" s="141"/>
      <c r="AD17" s="149">
        <f t="shared" si="0"/>
        <v>1501.5833333333333</v>
      </c>
      <c r="AE17" s="149">
        <f t="shared" si="1"/>
        <v>1501.5833333333333</v>
      </c>
      <c r="AF17" s="182" t="s">
        <v>629</v>
      </c>
      <c r="AG17" s="182" t="s">
        <v>630</v>
      </c>
      <c r="AH17" s="182" t="s">
        <v>631</v>
      </c>
      <c r="AI17" s="182" t="s">
        <v>632</v>
      </c>
      <c r="AK17" s="182" t="s">
        <v>578</v>
      </c>
      <c r="AL17" s="182" t="s">
        <v>579</v>
      </c>
      <c r="AM17" s="182" t="s">
        <v>580</v>
      </c>
      <c r="AN17" s="182" t="s">
        <v>581</v>
      </c>
      <c r="AY17">
        <v>2828.375</v>
      </c>
      <c r="AZ17">
        <v>2450.875</v>
      </c>
      <c r="BB17" t="s">
        <v>196</v>
      </c>
      <c r="BC17">
        <v>0.44732183729302066</v>
      </c>
    </row>
    <row r="18" spans="1:62" ht="16" thickBot="1" x14ac:dyDescent="0.25">
      <c r="A18" t="s">
        <v>325</v>
      </c>
      <c r="B18" s="17">
        <v>38</v>
      </c>
      <c r="C18" s="17">
        <v>2</v>
      </c>
      <c r="D18" s="17"/>
      <c r="E18" s="147">
        <v>1299</v>
      </c>
      <c r="F18" s="147">
        <v>1099</v>
      </c>
      <c r="G18" s="147">
        <v>1531</v>
      </c>
      <c r="H18" s="147">
        <v>1067</v>
      </c>
      <c r="I18" s="147">
        <v>1367</v>
      </c>
      <c r="J18" s="147">
        <v>1765</v>
      </c>
      <c r="K18" s="147">
        <v>832</v>
      </c>
      <c r="L18" s="147">
        <v>1131</v>
      </c>
      <c r="M18" s="147">
        <v>1664</v>
      </c>
      <c r="N18" s="147">
        <v>866</v>
      </c>
      <c r="O18" s="147">
        <v>1166</v>
      </c>
      <c r="P18" s="147">
        <v>1432</v>
      </c>
      <c r="Q18" s="147">
        <v>2564</v>
      </c>
      <c r="R18" s="147">
        <v>1632</v>
      </c>
      <c r="S18" s="147">
        <v>1399</v>
      </c>
      <c r="T18" s="147">
        <v>1332</v>
      </c>
      <c r="U18" s="147">
        <v>3829</v>
      </c>
      <c r="V18" s="147">
        <v>4163</v>
      </c>
      <c r="W18" s="147">
        <v>1465</v>
      </c>
      <c r="X18" s="147">
        <v>1565</v>
      </c>
      <c r="Y18" s="147">
        <v>3964</v>
      </c>
      <c r="Z18" s="147">
        <v>2099</v>
      </c>
      <c r="AA18" s="147">
        <v>1232</v>
      </c>
      <c r="AB18" s="147">
        <v>1898</v>
      </c>
      <c r="AC18" s="141"/>
      <c r="AD18" s="149">
        <f t="shared" si="0"/>
        <v>1765.0416666666667</v>
      </c>
      <c r="AE18" s="149">
        <f t="shared" si="1"/>
        <v>1765.0416666666667</v>
      </c>
      <c r="AF18" s="182"/>
      <c r="AG18" s="182"/>
      <c r="AH18" s="182"/>
      <c r="AI18" s="182"/>
      <c r="AK18" s="182"/>
      <c r="AL18" s="182"/>
      <c r="AM18" s="182"/>
      <c r="AN18" s="182"/>
      <c r="AY18">
        <v>1555.6666666666667</v>
      </c>
      <c r="AZ18">
        <v>1995.625</v>
      </c>
      <c r="BB18" s="92" t="s">
        <v>197</v>
      </c>
      <c r="BC18" s="92">
        <v>0.46120108907850299</v>
      </c>
      <c r="BD18" s="92"/>
    </row>
    <row r="19" spans="1:62" x14ac:dyDescent="0.2">
      <c r="A19" t="s">
        <v>328</v>
      </c>
      <c r="B19" s="17">
        <v>26</v>
      </c>
      <c r="C19" s="17">
        <v>1</v>
      </c>
      <c r="D19" s="17"/>
      <c r="E19" s="147">
        <v>3230</v>
      </c>
      <c r="F19" s="147">
        <v>1566</v>
      </c>
      <c r="G19" s="147">
        <v>1432</v>
      </c>
      <c r="H19" s="147">
        <v>1665</v>
      </c>
      <c r="I19" s="147">
        <v>1931</v>
      </c>
      <c r="J19" s="147">
        <v>2831</v>
      </c>
      <c r="K19" s="147">
        <v>1832</v>
      </c>
      <c r="L19" s="147">
        <v>1998</v>
      </c>
      <c r="M19" s="147">
        <v>2266</v>
      </c>
      <c r="N19" s="147">
        <v>1832</v>
      </c>
      <c r="O19" s="147">
        <v>1933</v>
      </c>
      <c r="P19" s="147">
        <v>1399</v>
      </c>
      <c r="Q19" s="147">
        <v>2830</v>
      </c>
      <c r="R19" s="147">
        <v>1167</v>
      </c>
      <c r="S19" s="147">
        <v>1567</v>
      </c>
      <c r="T19" s="147">
        <v>2163</v>
      </c>
      <c r="U19" s="147">
        <v>2363</v>
      </c>
      <c r="V19" s="147">
        <v>2799</v>
      </c>
      <c r="W19" s="147">
        <v>2398</v>
      </c>
      <c r="X19" s="147">
        <v>3364</v>
      </c>
      <c r="Y19" s="147">
        <v>2931</v>
      </c>
      <c r="Z19" s="147">
        <v>4396</v>
      </c>
      <c r="AA19" s="147">
        <v>2265</v>
      </c>
      <c r="AB19" s="147">
        <v>1899</v>
      </c>
      <c r="AC19" s="141"/>
      <c r="AD19" s="149">
        <f t="shared" si="0"/>
        <v>2252.375</v>
      </c>
      <c r="AE19" s="149">
        <f t="shared" si="1"/>
        <v>2252.375</v>
      </c>
      <c r="AF19" s="182"/>
      <c r="AG19" s="182"/>
      <c r="AH19" s="182"/>
      <c r="AI19" s="182"/>
      <c r="AK19" s="182"/>
      <c r="AL19" s="182"/>
      <c r="AM19" s="182"/>
      <c r="AN19" s="182"/>
      <c r="AY19">
        <v>1624.9166666666667</v>
      </c>
      <c r="AZ19">
        <v>2585.1666666666665</v>
      </c>
    </row>
    <row r="20" spans="1:62" x14ac:dyDescent="0.2">
      <c r="A20" t="s">
        <v>334</v>
      </c>
      <c r="B20" s="17">
        <v>32</v>
      </c>
      <c r="C20" s="17">
        <v>1</v>
      </c>
      <c r="D20" s="17"/>
      <c r="E20" s="147">
        <v>2131</v>
      </c>
      <c r="F20" s="147">
        <v>1698</v>
      </c>
      <c r="G20" s="147">
        <v>1864</v>
      </c>
      <c r="H20" s="147">
        <v>2265</v>
      </c>
      <c r="I20" s="147">
        <v>1101</v>
      </c>
      <c r="J20" s="147">
        <v>3464</v>
      </c>
      <c r="K20" s="147">
        <v>898</v>
      </c>
      <c r="L20" s="147">
        <v>1100</v>
      </c>
      <c r="M20" s="147">
        <v>1133</v>
      </c>
      <c r="N20" s="147">
        <v>1132</v>
      </c>
      <c r="O20" s="147">
        <v>833</v>
      </c>
      <c r="P20" s="147">
        <v>1232</v>
      </c>
      <c r="Q20" s="147">
        <v>1266</v>
      </c>
      <c r="R20" s="147">
        <v>932</v>
      </c>
      <c r="S20" s="147">
        <v>1099</v>
      </c>
      <c r="T20" s="147">
        <v>1232</v>
      </c>
      <c r="U20" s="147">
        <v>1499</v>
      </c>
      <c r="V20" s="147">
        <v>2932</v>
      </c>
      <c r="W20" s="147">
        <v>1298</v>
      </c>
      <c r="X20" s="147">
        <v>2698</v>
      </c>
      <c r="Y20" s="147">
        <v>3330</v>
      </c>
      <c r="Z20" s="147">
        <v>3197</v>
      </c>
      <c r="AA20" s="147">
        <v>1433</v>
      </c>
      <c r="AB20" s="147">
        <v>1600</v>
      </c>
      <c r="AC20" s="141"/>
      <c r="AD20" s="149">
        <f t="shared" si="0"/>
        <v>1723.625</v>
      </c>
      <c r="AE20" s="149">
        <f t="shared" si="1"/>
        <v>1723.625</v>
      </c>
      <c r="AF20" s="182"/>
      <c r="AG20" s="182"/>
      <c r="AH20" s="182"/>
      <c r="AI20" s="182"/>
      <c r="AK20" s="182"/>
      <c r="AL20" s="182"/>
      <c r="AM20" s="182"/>
      <c r="AN20" s="182"/>
      <c r="AY20">
        <v>1740.2083333333333</v>
      </c>
      <c r="AZ20">
        <v>1501.5833333333333</v>
      </c>
      <c r="BB20" t="s">
        <v>1889</v>
      </c>
      <c r="BH20" t="s">
        <v>1891</v>
      </c>
    </row>
    <row r="21" spans="1:62" ht="16" thickBot="1" x14ac:dyDescent="0.25">
      <c r="A21" t="s">
        <v>339</v>
      </c>
      <c r="B21" s="17">
        <v>35</v>
      </c>
      <c r="C21" s="17">
        <v>2</v>
      </c>
      <c r="D21" s="17"/>
      <c r="E21" s="147">
        <v>2298</v>
      </c>
      <c r="F21" s="147">
        <v>1834</v>
      </c>
      <c r="G21" s="147">
        <v>1331</v>
      </c>
      <c r="H21" s="147">
        <v>1332</v>
      </c>
      <c r="I21" s="147">
        <v>2663</v>
      </c>
      <c r="J21" s="147">
        <v>1999</v>
      </c>
      <c r="K21" s="147">
        <v>2032</v>
      </c>
      <c r="L21" s="147">
        <v>1564</v>
      </c>
      <c r="M21" s="147">
        <v>1432</v>
      </c>
      <c r="N21" s="147">
        <v>1099</v>
      </c>
      <c r="O21" s="147">
        <v>1199</v>
      </c>
      <c r="P21" s="147">
        <v>1699</v>
      </c>
      <c r="Q21" s="147">
        <v>1366</v>
      </c>
      <c r="R21" s="147">
        <v>1167</v>
      </c>
      <c r="S21" s="147">
        <v>1167</v>
      </c>
      <c r="T21" s="147">
        <v>1499</v>
      </c>
      <c r="U21" s="147">
        <v>2932</v>
      </c>
      <c r="V21" s="147">
        <v>1333</v>
      </c>
      <c r="W21" s="147">
        <v>1532</v>
      </c>
      <c r="X21" s="147">
        <v>2431</v>
      </c>
      <c r="Y21" s="147">
        <v>2332</v>
      </c>
      <c r="Z21" s="147">
        <v>2266</v>
      </c>
      <c r="AA21" s="147">
        <v>1533</v>
      </c>
      <c r="AB21" s="147">
        <v>2497</v>
      </c>
      <c r="AC21" s="141"/>
      <c r="AD21" s="149">
        <f t="shared" si="0"/>
        <v>1772.375</v>
      </c>
      <c r="AE21" s="149">
        <f t="shared" si="1"/>
        <v>1772.375</v>
      </c>
      <c r="AF21" s="182"/>
      <c r="AG21" s="182"/>
      <c r="AH21" s="182"/>
      <c r="AI21" s="182"/>
      <c r="AK21" s="182"/>
      <c r="AL21" s="182"/>
      <c r="AM21" s="182"/>
      <c r="AN21" s="182"/>
      <c r="AY21">
        <v>1543.25</v>
      </c>
      <c r="AZ21">
        <v>1765.0416666666667</v>
      </c>
    </row>
    <row r="22" spans="1:62" x14ac:dyDescent="0.2">
      <c r="A22" t="s">
        <v>344</v>
      </c>
      <c r="B22" s="17">
        <v>41</v>
      </c>
      <c r="C22" s="17">
        <v>2</v>
      </c>
      <c r="D22" s="17"/>
      <c r="E22" s="147">
        <v>2563</v>
      </c>
      <c r="F22" s="147">
        <v>1999</v>
      </c>
      <c r="G22" s="147">
        <v>1465</v>
      </c>
      <c r="H22" s="147">
        <v>3064</v>
      </c>
      <c r="I22" s="147">
        <v>3297</v>
      </c>
      <c r="J22" s="147">
        <v>1565</v>
      </c>
      <c r="K22" s="147">
        <v>1932</v>
      </c>
      <c r="L22" s="147">
        <v>1699</v>
      </c>
      <c r="M22" s="147">
        <v>2430</v>
      </c>
      <c r="N22" s="147">
        <v>2031</v>
      </c>
      <c r="O22" s="147">
        <v>1499</v>
      </c>
      <c r="P22" s="147">
        <v>1432</v>
      </c>
      <c r="Q22" s="147">
        <v>1133</v>
      </c>
      <c r="R22" s="147">
        <v>1599</v>
      </c>
      <c r="S22" s="147">
        <v>1000</v>
      </c>
      <c r="T22" s="147">
        <v>1833</v>
      </c>
      <c r="U22" s="147">
        <v>2231</v>
      </c>
      <c r="V22" s="147">
        <v>1798</v>
      </c>
      <c r="W22" s="147">
        <v>1499</v>
      </c>
      <c r="X22" s="147">
        <v>2930</v>
      </c>
      <c r="Y22" s="147">
        <v>2032</v>
      </c>
      <c r="Z22" s="147">
        <v>2731</v>
      </c>
      <c r="AA22" s="147">
        <v>2399</v>
      </c>
      <c r="AB22" s="147">
        <v>3097</v>
      </c>
      <c r="AC22" s="141"/>
      <c r="AD22" s="149">
        <f t="shared" si="0"/>
        <v>2052.4166666666665</v>
      </c>
      <c r="AE22" s="149">
        <f t="shared" si="1"/>
        <v>2052.4166666666665</v>
      </c>
      <c r="AF22" s="183" t="s">
        <v>633</v>
      </c>
      <c r="AG22" s="183" t="s">
        <v>634</v>
      </c>
      <c r="AH22" s="183" t="s">
        <v>635</v>
      </c>
      <c r="AI22" s="183" t="s">
        <v>636</v>
      </c>
      <c r="AK22" s="183" t="s">
        <v>582</v>
      </c>
      <c r="AL22" s="183" t="s">
        <v>583</v>
      </c>
      <c r="AM22" s="183" t="s">
        <v>584</v>
      </c>
      <c r="AN22" s="183" t="s">
        <v>585</v>
      </c>
      <c r="AY22">
        <v>1665.5833333333333</v>
      </c>
      <c r="AZ22">
        <v>2252.375</v>
      </c>
      <c r="BB22" s="30"/>
      <c r="BC22" s="30" t="s">
        <v>1887</v>
      </c>
      <c r="BD22" s="30" t="s">
        <v>1888</v>
      </c>
      <c r="BH22" s="30"/>
      <c r="BI22" s="30" t="s">
        <v>1887</v>
      </c>
      <c r="BJ22" s="30" t="s">
        <v>1888</v>
      </c>
    </row>
    <row r="23" spans="1:62" x14ac:dyDescent="0.2">
      <c r="A23" t="s">
        <v>351</v>
      </c>
      <c r="B23" s="17">
        <v>28</v>
      </c>
      <c r="C23" s="17">
        <v>1</v>
      </c>
      <c r="D23" s="17"/>
      <c r="E23" s="147">
        <v>1799</v>
      </c>
      <c r="F23" s="147">
        <v>1565</v>
      </c>
      <c r="G23" s="147">
        <v>1331</v>
      </c>
      <c r="H23" s="147">
        <v>1565</v>
      </c>
      <c r="I23" s="147">
        <v>2597</v>
      </c>
      <c r="J23" s="147">
        <v>1565</v>
      </c>
      <c r="K23" s="147">
        <v>933</v>
      </c>
      <c r="L23" s="147">
        <v>1098</v>
      </c>
      <c r="M23" s="147">
        <v>1432</v>
      </c>
      <c r="N23" s="147">
        <v>900</v>
      </c>
      <c r="O23" s="147">
        <v>966</v>
      </c>
      <c r="P23" s="147">
        <v>1898</v>
      </c>
      <c r="Q23" s="147">
        <v>1832</v>
      </c>
      <c r="R23" s="147">
        <v>4728</v>
      </c>
      <c r="S23" s="147">
        <v>767</v>
      </c>
      <c r="T23" s="147">
        <v>2031</v>
      </c>
      <c r="U23" s="147">
        <v>1299</v>
      </c>
      <c r="V23" s="147">
        <v>1630</v>
      </c>
      <c r="W23" s="147">
        <v>1132</v>
      </c>
      <c r="X23" s="147">
        <v>2066</v>
      </c>
      <c r="Y23" s="147">
        <v>3166</v>
      </c>
      <c r="Z23" s="147">
        <v>1767</v>
      </c>
      <c r="AA23" s="147">
        <v>1499</v>
      </c>
      <c r="AB23" s="147">
        <v>2132</v>
      </c>
      <c r="AC23" s="141"/>
      <c r="AD23" s="149">
        <f t="shared" si="0"/>
        <v>1737.4166666666667</v>
      </c>
      <c r="AE23" s="149">
        <f t="shared" si="1"/>
        <v>1737.4166666666667</v>
      </c>
      <c r="AF23" s="189"/>
      <c r="AG23" s="189"/>
      <c r="AH23" s="189"/>
      <c r="AI23" s="189"/>
      <c r="AK23" s="190"/>
      <c r="AL23" s="190"/>
      <c r="AM23" s="190"/>
      <c r="AN23" s="190"/>
      <c r="AY23">
        <v>2145.5416666666665</v>
      </c>
      <c r="AZ23">
        <v>1723.625</v>
      </c>
      <c r="BB23" t="s">
        <v>47</v>
      </c>
      <c r="BC23">
        <v>1810.75</v>
      </c>
      <c r="BD23">
        <v>2034.8645833333335</v>
      </c>
      <c r="BH23" t="s">
        <v>47</v>
      </c>
      <c r="BI23">
        <v>1810.75</v>
      </c>
      <c r="BJ23">
        <v>2034.8645833333335</v>
      </c>
    </row>
    <row r="24" spans="1:62" x14ac:dyDescent="0.2">
      <c r="A24" t="s">
        <v>355</v>
      </c>
      <c r="B24" s="17">
        <v>43</v>
      </c>
      <c r="C24" s="17">
        <v>1</v>
      </c>
      <c r="D24" s="17"/>
      <c r="E24" s="147">
        <v>3099</v>
      </c>
      <c r="F24" s="147">
        <v>1597</v>
      </c>
      <c r="G24" s="147">
        <v>1665</v>
      </c>
      <c r="H24" s="147">
        <v>1464</v>
      </c>
      <c r="I24" s="147">
        <v>1933</v>
      </c>
      <c r="J24" s="147">
        <v>1432</v>
      </c>
      <c r="K24" s="147">
        <v>1565</v>
      </c>
      <c r="L24" s="147">
        <v>4129</v>
      </c>
      <c r="M24" s="147">
        <v>1432</v>
      </c>
      <c r="N24" s="147">
        <v>1266</v>
      </c>
      <c r="O24" s="147">
        <v>2733</v>
      </c>
      <c r="P24" s="147">
        <v>1766</v>
      </c>
      <c r="Q24" s="147">
        <v>1367</v>
      </c>
      <c r="R24" s="147">
        <v>2831</v>
      </c>
      <c r="S24" s="147">
        <v>732</v>
      </c>
      <c r="T24" s="147">
        <v>1398</v>
      </c>
      <c r="U24" s="147">
        <v>965</v>
      </c>
      <c r="V24" s="147">
        <v>1333</v>
      </c>
      <c r="W24" s="147">
        <v>2032</v>
      </c>
      <c r="X24" s="147">
        <v>3797</v>
      </c>
      <c r="Y24" s="147">
        <v>3098</v>
      </c>
      <c r="Z24" s="147">
        <v>1699</v>
      </c>
      <c r="AA24" s="147">
        <v>1998</v>
      </c>
      <c r="AB24" s="147">
        <v>5028</v>
      </c>
      <c r="AC24" s="141"/>
      <c r="AD24" s="149">
        <f t="shared" si="0"/>
        <v>2098.2916666666665</v>
      </c>
      <c r="AE24" s="149">
        <f t="shared" si="1"/>
        <v>2098.2916666666665</v>
      </c>
      <c r="AF24" s="183"/>
      <c r="AG24" s="183"/>
      <c r="AH24" s="183"/>
      <c r="AI24" s="183"/>
      <c r="AK24" s="183"/>
      <c r="AL24" s="183"/>
      <c r="AM24" s="183"/>
      <c r="AN24" s="183"/>
      <c r="AY24">
        <v>1439.2083333333333</v>
      </c>
      <c r="AZ24">
        <v>1772.375</v>
      </c>
      <c r="BB24" t="s">
        <v>48</v>
      </c>
      <c r="BC24">
        <v>125635.54989035036</v>
      </c>
      <c r="BD24">
        <v>133614.37168768205</v>
      </c>
      <c r="BH24" t="s">
        <v>48</v>
      </c>
      <c r="BI24">
        <v>125635.54989035036</v>
      </c>
      <c r="BJ24">
        <v>133614.37168768205</v>
      </c>
    </row>
    <row r="25" spans="1:62" x14ac:dyDescent="0.2">
      <c r="A25" t="s">
        <v>360</v>
      </c>
      <c r="B25" s="17">
        <v>49</v>
      </c>
      <c r="C25" s="17">
        <v>1</v>
      </c>
      <c r="D25" s="17"/>
      <c r="E25" s="147">
        <v>2231</v>
      </c>
      <c r="F25" s="147">
        <v>1431</v>
      </c>
      <c r="G25" s="147">
        <v>1632</v>
      </c>
      <c r="H25" s="147">
        <v>1498</v>
      </c>
      <c r="I25" s="147">
        <v>1433</v>
      </c>
      <c r="J25" s="147">
        <v>1299</v>
      </c>
      <c r="K25" s="147">
        <v>1365</v>
      </c>
      <c r="L25" s="147">
        <v>1733</v>
      </c>
      <c r="M25" s="147">
        <v>3331</v>
      </c>
      <c r="N25" s="147">
        <v>1233</v>
      </c>
      <c r="O25" s="147">
        <v>2199</v>
      </c>
      <c r="P25" s="147">
        <v>1432</v>
      </c>
      <c r="Q25" s="147">
        <v>933</v>
      </c>
      <c r="R25" s="147">
        <v>1165</v>
      </c>
      <c r="S25" s="147">
        <v>2131</v>
      </c>
      <c r="T25" s="147">
        <v>1332</v>
      </c>
      <c r="U25" s="147">
        <v>2232</v>
      </c>
      <c r="V25" s="147">
        <v>2198</v>
      </c>
      <c r="W25" s="147">
        <v>1366</v>
      </c>
      <c r="X25" s="147">
        <v>4996</v>
      </c>
      <c r="Y25" s="147">
        <v>5029</v>
      </c>
      <c r="Z25" s="147">
        <v>3731</v>
      </c>
      <c r="AA25" s="147">
        <v>4996</v>
      </c>
      <c r="AB25" s="147">
        <v>1832</v>
      </c>
      <c r="AC25" s="141"/>
      <c r="AD25" s="149">
        <f t="shared" si="0"/>
        <v>2198.25</v>
      </c>
      <c r="AE25" s="149">
        <f t="shared" si="1"/>
        <v>2198.25</v>
      </c>
      <c r="AF25" s="183"/>
      <c r="AG25" s="183"/>
      <c r="AH25" s="183"/>
      <c r="AI25" s="183"/>
      <c r="AK25" s="183"/>
      <c r="AL25" s="183"/>
      <c r="AM25" s="183"/>
      <c r="AN25" s="183"/>
      <c r="AY25">
        <v>1741.0416666666667</v>
      </c>
      <c r="AZ25">
        <v>2052.4166666666665</v>
      </c>
      <c r="BB25" t="s">
        <v>49</v>
      </c>
      <c r="BC25">
        <v>20</v>
      </c>
      <c r="BD25">
        <v>20</v>
      </c>
      <c r="BH25" t="s">
        <v>49</v>
      </c>
      <c r="BI25">
        <v>20</v>
      </c>
      <c r="BJ25">
        <v>20</v>
      </c>
    </row>
    <row r="26" spans="1:62" x14ac:dyDescent="0.2">
      <c r="A26" t="s">
        <v>365</v>
      </c>
      <c r="B26" s="17">
        <v>25</v>
      </c>
      <c r="C26" s="17">
        <v>2</v>
      </c>
      <c r="D26" s="17"/>
      <c r="E26" s="147">
        <v>2132</v>
      </c>
      <c r="F26" s="147">
        <v>1366</v>
      </c>
      <c r="G26" s="147">
        <v>1899</v>
      </c>
      <c r="H26" s="147">
        <v>1132</v>
      </c>
      <c r="I26" s="147">
        <v>2331</v>
      </c>
      <c r="J26" s="147">
        <v>1432</v>
      </c>
      <c r="K26" s="147">
        <v>1766</v>
      </c>
      <c r="L26" s="147">
        <v>1166</v>
      </c>
      <c r="M26" s="147">
        <v>4995</v>
      </c>
      <c r="N26" s="147">
        <v>3032</v>
      </c>
      <c r="O26" s="147">
        <v>1667</v>
      </c>
      <c r="P26" s="147">
        <v>1032</v>
      </c>
      <c r="Q26" s="147">
        <v>2232</v>
      </c>
      <c r="R26" s="147">
        <v>732</v>
      </c>
      <c r="S26" s="147">
        <v>1367</v>
      </c>
      <c r="T26" s="147">
        <v>999</v>
      </c>
      <c r="U26" s="147">
        <v>1299</v>
      </c>
      <c r="V26" s="147">
        <v>1697</v>
      </c>
      <c r="W26" s="147">
        <v>1298</v>
      </c>
      <c r="X26" s="147">
        <v>1199</v>
      </c>
      <c r="Y26" s="147">
        <v>3464</v>
      </c>
      <c r="Z26" s="147">
        <v>1499</v>
      </c>
      <c r="AA26" s="147">
        <v>2264</v>
      </c>
      <c r="AB26" s="147">
        <v>2198</v>
      </c>
      <c r="AC26" s="141"/>
      <c r="AD26" s="149">
        <f t="shared" si="0"/>
        <v>1841.5833333333333</v>
      </c>
      <c r="AE26" s="149">
        <f t="shared" si="1"/>
        <v>1841.5833333333333</v>
      </c>
      <c r="AF26" s="183"/>
      <c r="AG26" s="183"/>
      <c r="AH26" s="183"/>
      <c r="AI26" s="183"/>
      <c r="AK26" s="183"/>
      <c r="AL26" s="183"/>
      <c r="AM26" s="183"/>
      <c r="AN26" s="183"/>
      <c r="AY26">
        <v>1680.4583333333333</v>
      </c>
      <c r="AZ26">
        <v>1737.4166666666667</v>
      </c>
      <c r="BB26" t="s">
        <v>1890</v>
      </c>
      <c r="BC26">
        <v>129624.9607890162</v>
      </c>
      <c r="BH26" t="s">
        <v>1892</v>
      </c>
      <c r="BI26">
        <v>0.39646636426123361</v>
      </c>
    </row>
    <row r="27" spans="1:62" x14ac:dyDescent="0.2">
      <c r="A27" t="s">
        <v>367</v>
      </c>
      <c r="B27" s="17">
        <v>43</v>
      </c>
      <c r="C27" s="17">
        <v>1</v>
      </c>
      <c r="D27" s="17"/>
      <c r="E27" s="147">
        <v>1498</v>
      </c>
      <c r="F27" s="147">
        <v>1267</v>
      </c>
      <c r="G27" s="147">
        <v>1899</v>
      </c>
      <c r="H27" s="147">
        <v>2333</v>
      </c>
      <c r="I27" s="147">
        <v>2664</v>
      </c>
      <c r="J27" s="147">
        <v>1866</v>
      </c>
      <c r="K27" s="147">
        <v>1399</v>
      </c>
      <c r="L27" s="147">
        <v>1730</v>
      </c>
      <c r="M27" s="147">
        <v>2365</v>
      </c>
      <c r="N27" s="147">
        <v>899</v>
      </c>
      <c r="O27" s="147">
        <v>1266</v>
      </c>
      <c r="P27" s="147">
        <v>2865</v>
      </c>
      <c r="Q27" s="147">
        <v>1665</v>
      </c>
      <c r="R27" s="147">
        <v>2664</v>
      </c>
      <c r="S27" s="147">
        <v>1699</v>
      </c>
      <c r="T27" s="147">
        <v>2431</v>
      </c>
      <c r="U27" s="147">
        <v>3463</v>
      </c>
      <c r="V27" s="147">
        <v>3130</v>
      </c>
      <c r="W27" s="147">
        <v>2131</v>
      </c>
      <c r="X27" s="147">
        <v>3298</v>
      </c>
      <c r="Y27" s="147">
        <v>1801</v>
      </c>
      <c r="Z27" s="147">
        <v>3663</v>
      </c>
      <c r="AA27" s="147">
        <v>2565</v>
      </c>
      <c r="AB27" s="147">
        <v>3597</v>
      </c>
      <c r="AC27" s="142"/>
      <c r="AD27" s="149">
        <f t="shared" si="0"/>
        <v>2256.5833333333335</v>
      </c>
      <c r="AE27" s="149">
        <f t="shared" si="1"/>
        <v>2256.5833333333335</v>
      </c>
      <c r="AF27" s="183"/>
      <c r="AG27" s="183"/>
      <c r="AH27" s="183"/>
      <c r="AI27" s="183"/>
      <c r="AK27" s="183"/>
      <c r="AL27" s="183"/>
      <c r="AM27" s="183"/>
      <c r="AN27" s="183"/>
      <c r="AY27">
        <v>1659.75</v>
      </c>
      <c r="AZ27">
        <v>2098.2916666666665</v>
      </c>
      <c r="BB27" t="s">
        <v>200</v>
      </c>
      <c r="BC27">
        <v>0</v>
      </c>
      <c r="BH27" t="s">
        <v>200</v>
      </c>
      <c r="BI27">
        <v>0</v>
      </c>
    </row>
    <row r="28" spans="1:62" x14ac:dyDescent="0.2">
      <c r="A28" t="s">
        <v>371</v>
      </c>
      <c r="B28" s="17">
        <v>22</v>
      </c>
      <c r="C28" s="17">
        <v>1</v>
      </c>
      <c r="D28" s="17"/>
      <c r="E28" s="147">
        <v>1599</v>
      </c>
      <c r="F28" s="147">
        <v>1965</v>
      </c>
      <c r="G28" s="147">
        <v>1432</v>
      </c>
      <c r="H28" s="147">
        <v>3232</v>
      </c>
      <c r="I28" s="147">
        <v>1764</v>
      </c>
      <c r="J28" s="147">
        <v>1231</v>
      </c>
      <c r="K28" s="147">
        <v>1232</v>
      </c>
      <c r="L28" s="147">
        <v>1134</v>
      </c>
      <c r="M28" s="147">
        <v>3564</v>
      </c>
      <c r="N28" s="147">
        <v>1066</v>
      </c>
      <c r="O28" s="147">
        <v>1297</v>
      </c>
      <c r="P28" s="147">
        <v>1965</v>
      </c>
      <c r="Q28" s="147">
        <v>2366</v>
      </c>
      <c r="R28" s="147">
        <v>1632</v>
      </c>
      <c r="S28" s="147">
        <v>800</v>
      </c>
      <c r="T28" s="147">
        <v>1532</v>
      </c>
      <c r="U28" s="147">
        <v>4996</v>
      </c>
      <c r="V28" s="147">
        <v>1066</v>
      </c>
      <c r="W28" s="147">
        <v>1232</v>
      </c>
      <c r="X28" s="147">
        <v>1464</v>
      </c>
      <c r="Y28" s="147">
        <v>3098</v>
      </c>
      <c r="Z28" s="147">
        <v>2398</v>
      </c>
      <c r="AA28" s="147">
        <v>2164</v>
      </c>
      <c r="AB28" s="147">
        <v>2531</v>
      </c>
      <c r="AC28" s="142"/>
      <c r="AD28" s="149">
        <f t="shared" si="0"/>
        <v>1948.3333333333333</v>
      </c>
      <c r="AE28" s="149">
        <f t="shared" si="1"/>
        <v>1948.3333333333333</v>
      </c>
      <c r="AF28" s="183"/>
      <c r="AG28" s="183"/>
      <c r="AH28" s="183"/>
      <c r="AI28" s="183"/>
      <c r="AK28" s="183"/>
      <c r="AL28" s="183"/>
      <c r="AM28" s="183"/>
      <c r="AN28" s="183"/>
      <c r="AY28">
        <v>2246.75</v>
      </c>
      <c r="AZ28">
        <v>2198.25</v>
      </c>
      <c r="BB28" t="s">
        <v>194</v>
      </c>
      <c r="BC28">
        <v>38</v>
      </c>
      <c r="BH28" t="s">
        <v>194</v>
      </c>
      <c r="BI28">
        <v>19</v>
      </c>
    </row>
    <row r="29" spans="1:62" ht="14" customHeight="1" x14ac:dyDescent="0.2">
      <c r="A29" s="147" t="s">
        <v>374</v>
      </c>
      <c r="B29" s="17">
        <v>24</v>
      </c>
      <c r="C29" s="17">
        <v>2</v>
      </c>
      <c r="D29" s="17"/>
      <c r="E29" s="147">
        <v>2299</v>
      </c>
      <c r="F29" s="147">
        <v>2165</v>
      </c>
      <c r="G29" s="147">
        <v>1432</v>
      </c>
      <c r="H29" s="147">
        <v>3631</v>
      </c>
      <c r="I29" s="147">
        <v>1532</v>
      </c>
      <c r="J29" s="147">
        <v>1400</v>
      </c>
      <c r="K29" s="147">
        <v>1065</v>
      </c>
      <c r="L29" s="147">
        <v>3097</v>
      </c>
      <c r="M29" s="147">
        <v>5029</v>
      </c>
      <c r="N29" s="147">
        <v>1599</v>
      </c>
      <c r="O29" s="147">
        <v>1299</v>
      </c>
      <c r="P29" s="147">
        <v>1533</v>
      </c>
      <c r="Q29" s="147">
        <v>2930</v>
      </c>
      <c r="R29" s="147">
        <v>4996</v>
      </c>
      <c r="S29" s="147">
        <v>3197</v>
      </c>
      <c r="T29" s="147">
        <v>1599</v>
      </c>
      <c r="U29" s="147">
        <v>3231</v>
      </c>
      <c r="V29" s="147">
        <v>2132</v>
      </c>
      <c r="W29" s="147">
        <v>1864</v>
      </c>
      <c r="X29" s="147">
        <v>2466</v>
      </c>
      <c r="Y29" s="147">
        <v>5028</v>
      </c>
      <c r="Z29" s="147">
        <v>2599</v>
      </c>
      <c r="AA29" s="147">
        <v>4230</v>
      </c>
      <c r="AB29" s="147">
        <v>3398</v>
      </c>
      <c r="AC29" s="142"/>
      <c r="AD29" s="149">
        <f t="shared" si="0"/>
        <v>2656.2916666666665</v>
      </c>
      <c r="AE29" s="149">
        <f t="shared" si="1"/>
        <v>2656.2916666666665</v>
      </c>
      <c r="AF29" s="183" t="s">
        <v>637</v>
      </c>
      <c r="AG29" s="183" t="s">
        <v>638</v>
      </c>
      <c r="AH29" s="183" t="s">
        <v>639</v>
      </c>
      <c r="AI29" s="183" t="s">
        <v>640</v>
      </c>
      <c r="AK29" s="183" t="s">
        <v>586</v>
      </c>
      <c r="AL29" s="183" t="s">
        <v>587</v>
      </c>
      <c r="AM29" s="183" t="s">
        <v>588</v>
      </c>
      <c r="AN29" s="183" t="s">
        <v>589</v>
      </c>
      <c r="AY29">
        <v>1811.2083333333333</v>
      </c>
      <c r="AZ29">
        <v>1841.5833333333333</v>
      </c>
      <c r="BB29" t="s">
        <v>201</v>
      </c>
      <c r="BC29">
        <v>-1.9684563930546863</v>
      </c>
      <c r="BH29" t="s">
        <v>201</v>
      </c>
      <c r="BI29">
        <v>-2.5334217605428386</v>
      </c>
    </row>
    <row r="30" spans="1:62" ht="13.25" customHeight="1" x14ac:dyDescent="0.2">
      <c r="E30" s="141"/>
      <c r="F30" s="141"/>
      <c r="G30" s="141"/>
      <c r="H30" s="141"/>
      <c r="I30" s="141"/>
      <c r="J30" s="141"/>
      <c r="K30" s="141"/>
      <c r="L30" s="141"/>
      <c r="M30" s="141"/>
      <c r="O30" s="141"/>
      <c r="P30" s="141"/>
      <c r="Q30" s="141"/>
      <c r="R30" s="141"/>
      <c r="S30" s="141"/>
      <c r="T30" s="141"/>
      <c r="U30" s="141"/>
      <c r="V30" s="141"/>
      <c r="W30" s="141"/>
      <c r="X30" s="141"/>
      <c r="Y30" s="141"/>
      <c r="Z30" s="141"/>
      <c r="AA30" s="141"/>
      <c r="AB30" s="141"/>
      <c r="AC30" s="142"/>
      <c r="AD30" s="141"/>
      <c r="AF30" s="189"/>
      <c r="AG30" s="189"/>
      <c r="AH30" s="189"/>
      <c r="AI30" s="189"/>
      <c r="AK30" s="190"/>
      <c r="AL30" s="190"/>
      <c r="AM30" s="190"/>
      <c r="AN30" s="190"/>
      <c r="AY30">
        <v>1920.5416666666667</v>
      </c>
      <c r="AZ30">
        <v>2256.5833333333335</v>
      </c>
      <c r="BB30" t="s">
        <v>202</v>
      </c>
      <c r="BC30">
        <v>2.8171102437640864E-2</v>
      </c>
      <c r="BH30" t="s">
        <v>202</v>
      </c>
      <c r="BI30">
        <v>1.0129191762927764E-2</v>
      </c>
    </row>
    <row r="31" spans="1:62" x14ac:dyDescent="0.2">
      <c r="A31" t="s">
        <v>670</v>
      </c>
      <c r="E31" s="171">
        <f t="shared" ref="E31:AB31" si="2">AVERAGE(E10:E29)</f>
        <v>2278.1</v>
      </c>
      <c r="F31" s="171">
        <f t="shared" si="2"/>
        <v>1730.25</v>
      </c>
      <c r="G31" s="171">
        <f t="shared" si="2"/>
        <v>1558.55</v>
      </c>
      <c r="H31" s="171">
        <f t="shared" si="2"/>
        <v>1995</v>
      </c>
      <c r="I31" s="171">
        <f t="shared" si="2"/>
        <v>2398.0500000000002</v>
      </c>
      <c r="J31" s="171">
        <f t="shared" si="2"/>
        <v>2065</v>
      </c>
      <c r="K31" s="171">
        <f t="shared" si="2"/>
        <v>1447.05</v>
      </c>
      <c r="L31" s="171">
        <f t="shared" si="2"/>
        <v>1916.5</v>
      </c>
      <c r="M31" s="171">
        <f t="shared" si="2"/>
        <v>2383.1</v>
      </c>
      <c r="N31" s="171">
        <f t="shared" si="2"/>
        <v>1470.5</v>
      </c>
      <c r="O31" s="171">
        <f t="shared" si="2"/>
        <v>1395.8</v>
      </c>
      <c r="P31" s="171">
        <f t="shared" si="2"/>
        <v>1610.45</v>
      </c>
      <c r="Q31" s="171">
        <f t="shared" si="2"/>
        <v>1896.95</v>
      </c>
      <c r="R31" s="171">
        <f t="shared" si="2"/>
        <v>2053.1999999999998</v>
      </c>
      <c r="S31" s="171">
        <f t="shared" si="2"/>
        <v>1289.4000000000001</v>
      </c>
      <c r="T31" s="171">
        <f t="shared" si="2"/>
        <v>1513.85</v>
      </c>
      <c r="U31" s="171">
        <f t="shared" si="2"/>
        <v>2291.1</v>
      </c>
      <c r="V31" s="171">
        <f t="shared" si="2"/>
        <v>2173.25</v>
      </c>
      <c r="W31" s="171">
        <f t="shared" si="2"/>
        <v>1630.2</v>
      </c>
      <c r="X31" s="171">
        <f t="shared" si="2"/>
        <v>2677.7</v>
      </c>
      <c r="Y31" s="171">
        <f t="shared" si="2"/>
        <v>2883</v>
      </c>
      <c r="Z31" s="171">
        <f t="shared" si="2"/>
        <v>2860.95</v>
      </c>
      <c r="AA31" s="171">
        <f t="shared" si="2"/>
        <v>2278.1</v>
      </c>
      <c r="AB31" s="171">
        <f t="shared" si="2"/>
        <v>3040.7</v>
      </c>
      <c r="AC31" s="191"/>
      <c r="AD31" s="149">
        <f>AVERAGE(E31:AC31)</f>
        <v>2034.8645833333328</v>
      </c>
      <c r="AF31" s="183"/>
      <c r="AG31" s="183"/>
      <c r="AH31" s="183"/>
      <c r="AI31" s="183"/>
      <c r="AK31" s="183"/>
      <c r="AL31" s="183"/>
      <c r="AM31" s="183"/>
      <c r="AN31" s="183"/>
      <c r="AY31">
        <v>1634.0833333333333</v>
      </c>
      <c r="AZ31">
        <v>1948.3333333333333</v>
      </c>
      <c r="BB31" t="s">
        <v>203</v>
      </c>
      <c r="BC31">
        <v>1.6859544606360437</v>
      </c>
      <c r="BH31" t="s">
        <v>203</v>
      </c>
      <c r="BI31">
        <v>1.7291327924721895</v>
      </c>
    </row>
    <row r="32" spans="1:62" x14ac:dyDescent="0.2">
      <c r="L32" s="142"/>
      <c r="M32" s="142"/>
      <c r="N32" s="192"/>
      <c r="O32" s="142"/>
      <c r="P32" s="142"/>
      <c r="Q32" s="142"/>
      <c r="R32" s="142"/>
      <c r="S32" s="142"/>
      <c r="T32" s="142"/>
      <c r="U32" s="142"/>
      <c r="V32" s="142"/>
      <c r="W32" s="142"/>
      <c r="X32" s="142"/>
      <c r="Y32" s="142"/>
      <c r="Z32" s="142"/>
      <c r="AA32" s="142"/>
      <c r="AB32" s="142"/>
      <c r="AC32" s="142"/>
      <c r="AD32" s="142"/>
      <c r="AY32">
        <v>1491.8333333333333</v>
      </c>
      <c r="AZ32">
        <v>2656.2916666666665</v>
      </c>
      <c r="BB32" t="s">
        <v>204</v>
      </c>
      <c r="BC32">
        <v>5.6342204875281729E-2</v>
      </c>
      <c r="BH32" t="s">
        <v>204</v>
      </c>
      <c r="BI32">
        <v>2.0258383525855527E-2</v>
      </c>
    </row>
    <row r="33" spans="1:94" ht="17" thickBot="1" x14ac:dyDescent="0.25">
      <c r="B33" s="147" t="s">
        <v>628</v>
      </c>
      <c r="C33" s="147"/>
      <c r="D33" s="147"/>
      <c r="E33">
        <v>2278</v>
      </c>
      <c r="F33">
        <v>1730</v>
      </c>
      <c r="G33">
        <v>1559</v>
      </c>
      <c r="H33">
        <v>1995</v>
      </c>
      <c r="I33">
        <v>2398</v>
      </c>
      <c r="J33">
        <v>2065</v>
      </c>
      <c r="K33">
        <v>1447</v>
      </c>
      <c r="L33">
        <v>1917</v>
      </c>
      <c r="M33">
        <v>2383</v>
      </c>
      <c r="N33">
        <v>1471</v>
      </c>
      <c r="O33">
        <v>1396</v>
      </c>
      <c r="P33">
        <v>1610</v>
      </c>
      <c r="Q33">
        <v>1897</v>
      </c>
      <c r="R33">
        <v>2053</v>
      </c>
      <c r="S33">
        <v>1289</v>
      </c>
      <c r="T33">
        <v>1514</v>
      </c>
      <c r="U33">
        <v>2291</v>
      </c>
      <c r="V33">
        <v>2173</v>
      </c>
      <c r="W33">
        <v>1630</v>
      </c>
      <c r="X33">
        <v>2678</v>
      </c>
      <c r="Y33">
        <v>2883</v>
      </c>
      <c r="Z33">
        <v>2861</v>
      </c>
      <c r="AA33">
        <v>2278</v>
      </c>
      <c r="AB33">
        <v>3041</v>
      </c>
      <c r="BB33" s="92" t="s">
        <v>205</v>
      </c>
      <c r="BC33" s="92">
        <v>2.0243941467155704</v>
      </c>
      <c r="BD33" s="92"/>
      <c r="BH33" s="92" t="s">
        <v>205</v>
      </c>
      <c r="BI33" s="92">
        <v>2.0930240498548649</v>
      </c>
      <c r="BJ33" s="92"/>
    </row>
    <row r="34" spans="1:94" ht="16" x14ac:dyDescent="0.2">
      <c r="B34" s="147" t="s">
        <v>628</v>
      </c>
      <c r="C34" s="147"/>
      <c r="D34" s="147"/>
    </row>
    <row r="35" spans="1:94" ht="16" x14ac:dyDescent="0.2">
      <c r="B35" s="147" t="s">
        <v>628</v>
      </c>
      <c r="C35" s="147"/>
      <c r="D35" s="147"/>
    </row>
    <row r="36" spans="1:94" x14ac:dyDescent="0.2">
      <c r="B36" s="147"/>
      <c r="C36" s="147"/>
      <c r="D36" s="147"/>
    </row>
    <row r="37" spans="1:94" x14ac:dyDescent="0.2">
      <c r="B37" s="147"/>
      <c r="C37" s="147"/>
      <c r="D37" s="147"/>
    </row>
    <row r="38" spans="1:94" x14ac:dyDescent="0.2">
      <c r="AU38" s="147"/>
      <c r="AV38" s="147"/>
      <c r="AW38" s="147"/>
      <c r="AX38" s="147"/>
      <c r="AY38" s="147"/>
      <c r="AZ38" s="147"/>
      <c r="BA38" s="147"/>
      <c r="BB38" s="147"/>
      <c r="BC38" s="147"/>
      <c r="BD38" s="147"/>
      <c r="BE38" s="147"/>
      <c r="BF38" s="147"/>
      <c r="BG38" s="147"/>
      <c r="BH38" s="147"/>
      <c r="BI38" s="147"/>
      <c r="BJ38" s="147"/>
      <c r="BK38" s="147"/>
      <c r="BL38" s="147"/>
      <c r="BM38" s="147"/>
      <c r="BN38" s="147"/>
      <c r="BO38" s="147"/>
      <c r="BP38" s="147"/>
      <c r="BQ38" s="147"/>
      <c r="BR38" s="147"/>
      <c r="BS38" s="147"/>
      <c r="BT38" s="147"/>
      <c r="BU38" s="147"/>
      <c r="BV38" s="147"/>
      <c r="BW38" s="147"/>
      <c r="BX38" s="147"/>
      <c r="BY38" s="147"/>
      <c r="BZ38" s="147"/>
      <c r="CA38" s="147"/>
      <c r="CB38" s="147"/>
      <c r="CC38" s="147"/>
      <c r="CD38" s="147"/>
      <c r="CE38" s="147"/>
      <c r="CF38" s="147"/>
      <c r="CG38" s="147"/>
      <c r="CH38" s="147"/>
      <c r="CI38" s="147"/>
      <c r="CJ38" s="147"/>
      <c r="CK38" s="147"/>
      <c r="CL38" s="147"/>
      <c r="CM38" s="147"/>
      <c r="CN38" s="147"/>
      <c r="CO38" s="147"/>
      <c r="CP38" s="147"/>
    </row>
    <row r="39" spans="1:94" ht="16" x14ac:dyDescent="0.2">
      <c r="A39" t="s">
        <v>669</v>
      </c>
      <c r="B39" t="s">
        <v>594</v>
      </c>
      <c r="C39" t="s">
        <v>595</v>
      </c>
      <c r="E39" s="181" t="s">
        <v>753</v>
      </c>
      <c r="F39" s="181" t="s">
        <v>754</v>
      </c>
      <c r="G39" s="181" t="s">
        <v>755</v>
      </c>
      <c r="H39" s="181" t="s">
        <v>756</v>
      </c>
      <c r="I39" s="181" t="s">
        <v>757</v>
      </c>
      <c r="J39" s="181" t="s">
        <v>758</v>
      </c>
      <c r="K39" s="181" t="s">
        <v>759</v>
      </c>
      <c r="L39" s="181" t="s">
        <v>760</v>
      </c>
      <c r="M39" s="182" t="s">
        <v>761</v>
      </c>
      <c r="N39" s="182" t="s">
        <v>762</v>
      </c>
      <c r="O39" s="182" t="s">
        <v>763</v>
      </c>
      <c r="P39" s="182" t="s">
        <v>764</v>
      </c>
      <c r="Q39" s="182" t="s">
        <v>765</v>
      </c>
      <c r="R39" s="182" t="s">
        <v>766</v>
      </c>
      <c r="S39" s="182" t="s">
        <v>767</v>
      </c>
      <c r="T39" s="182" t="s">
        <v>768</v>
      </c>
      <c r="U39" s="183" t="s">
        <v>769</v>
      </c>
      <c r="V39" s="183" t="s">
        <v>770</v>
      </c>
      <c r="W39" s="183" t="s">
        <v>771</v>
      </c>
      <c r="X39" s="183" t="s">
        <v>772</v>
      </c>
      <c r="Y39" s="183" t="s">
        <v>773</v>
      </c>
      <c r="Z39" s="183" t="s">
        <v>774</v>
      </c>
      <c r="AA39" s="183" t="s">
        <v>775</v>
      </c>
      <c r="AB39" s="183" t="s">
        <v>776</v>
      </c>
      <c r="AV39" s="147"/>
      <c r="AX39" s="147"/>
      <c r="AZ39" s="147"/>
      <c r="BB39" s="147"/>
      <c r="BD39" s="147"/>
      <c r="BF39" s="147"/>
      <c r="BH39" s="147"/>
      <c r="BJ39" s="147"/>
      <c r="BL39" s="147"/>
      <c r="BM39" s="204" t="s">
        <v>1859</v>
      </c>
      <c r="BN39" s="203" t="s">
        <v>1860</v>
      </c>
      <c r="BR39" s="147"/>
      <c r="BT39" s="147"/>
      <c r="BV39" s="147"/>
      <c r="BX39" s="147"/>
      <c r="BZ39" s="147"/>
      <c r="CB39" s="147"/>
      <c r="CD39" s="147"/>
      <c r="CF39" s="147"/>
      <c r="CH39" s="147"/>
      <c r="CJ39" s="147"/>
      <c r="CL39" s="147"/>
      <c r="CN39" s="147"/>
      <c r="CP39" s="147"/>
    </row>
    <row r="40" spans="1:94" x14ac:dyDescent="0.2">
      <c r="A40" t="s">
        <v>275</v>
      </c>
      <c r="B40" s="17">
        <v>31</v>
      </c>
      <c r="C40" s="17">
        <v>1</v>
      </c>
      <c r="D40" s="17"/>
      <c r="E40" s="147">
        <v>2564</v>
      </c>
      <c r="F40" s="147">
        <v>1299</v>
      </c>
      <c r="G40" s="147">
        <v>1132</v>
      </c>
      <c r="H40" s="147">
        <v>1298</v>
      </c>
      <c r="I40" s="147">
        <v>1599</v>
      </c>
      <c r="J40" s="147">
        <v>1898</v>
      </c>
      <c r="K40" s="147">
        <v>932</v>
      </c>
      <c r="L40" s="147">
        <v>1100</v>
      </c>
      <c r="M40" s="147">
        <v>1364</v>
      </c>
      <c r="N40" s="147">
        <v>1033</v>
      </c>
      <c r="O40" s="147">
        <v>832</v>
      </c>
      <c r="P40" s="147">
        <v>1199</v>
      </c>
      <c r="Q40" s="147">
        <v>1299</v>
      </c>
      <c r="R40" s="147">
        <v>765</v>
      </c>
      <c r="S40" s="147">
        <v>799</v>
      </c>
      <c r="T40" s="147">
        <v>1199</v>
      </c>
      <c r="U40" s="147">
        <v>1999</v>
      </c>
      <c r="V40" s="147">
        <v>1465</v>
      </c>
      <c r="W40" s="147">
        <v>2099</v>
      </c>
      <c r="X40" s="147">
        <v>966</v>
      </c>
      <c r="Y40" s="147">
        <v>1965</v>
      </c>
      <c r="Z40" s="147">
        <v>1833</v>
      </c>
      <c r="AA40" s="147">
        <v>1565</v>
      </c>
      <c r="AB40" s="147">
        <v>2630</v>
      </c>
      <c r="AD40" s="149">
        <f t="shared" ref="AD40:AD59" si="3">AVERAGE(E40:AC40)</f>
        <v>1451.4166666666667</v>
      </c>
      <c r="AO40" s="147">
        <v>2564</v>
      </c>
      <c r="AP40" s="147">
        <v>1299</v>
      </c>
      <c r="AQ40" s="147">
        <v>1132</v>
      </c>
      <c r="AR40" s="147">
        <v>1298</v>
      </c>
      <c r="AS40" s="147">
        <v>1599</v>
      </c>
      <c r="AT40" s="147">
        <v>1898</v>
      </c>
      <c r="AU40" s="147">
        <v>932</v>
      </c>
      <c r="AV40" s="147">
        <v>1100</v>
      </c>
      <c r="AW40" s="147">
        <v>1364</v>
      </c>
      <c r="AX40" s="147">
        <v>1033</v>
      </c>
      <c r="AY40" s="147">
        <v>832</v>
      </c>
      <c r="AZ40" s="147">
        <v>1199</v>
      </c>
      <c r="BA40" s="147">
        <v>1299</v>
      </c>
      <c r="BB40" s="147">
        <v>765</v>
      </c>
      <c r="BC40" s="147">
        <v>799</v>
      </c>
      <c r="BD40" s="147">
        <v>1199</v>
      </c>
      <c r="BE40" s="147">
        <v>1999</v>
      </c>
      <c r="BF40" s="147">
        <v>1465</v>
      </c>
      <c r="BG40" s="147">
        <v>2099</v>
      </c>
      <c r="BH40" s="147">
        <v>966</v>
      </c>
      <c r="BI40" s="147">
        <v>1965</v>
      </c>
      <c r="BJ40" s="147">
        <v>1833</v>
      </c>
      <c r="BK40" s="147">
        <v>1565</v>
      </c>
      <c r="BL40" s="147">
        <v>2630</v>
      </c>
      <c r="BM40" s="147">
        <v>0.64667467523570998</v>
      </c>
      <c r="BN40" s="147">
        <f>AVERAGE(AO40:BL40)</f>
        <v>1451.4166666666667</v>
      </c>
      <c r="BR40" s="147"/>
      <c r="BT40" s="147"/>
      <c r="BV40" s="147"/>
      <c r="BX40" s="147"/>
      <c r="BZ40" s="147"/>
      <c r="CB40" s="147"/>
      <c r="CD40" s="147"/>
      <c r="CF40" s="147"/>
      <c r="CH40" s="147"/>
      <c r="CJ40" s="147"/>
      <c r="CL40" s="147"/>
      <c r="CN40" s="147"/>
      <c r="CP40" s="147"/>
    </row>
    <row r="41" spans="1:94" x14ac:dyDescent="0.2">
      <c r="A41" t="s">
        <v>473</v>
      </c>
      <c r="B41" s="17">
        <v>36</v>
      </c>
      <c r="C41" s="17">
        <v>1</v>
      </c>
      <c r="D41" s="17"/>
      <c r="E41" s="147">
        <v>2364</v>
      </c>
      <c r="F41" s="147">
        <v>2264</v>
      </c>
      <c r="G41" s="147">
        <v>1000</v>
      </c>
      <c r="H41" s="147">
        <v>3130</v>
      </c>
      <c r="I41" s="147">
        <v>2065</v>
      </c>
      <c r="J41" s="147">
        <v>967</v>
      </c>
      <c r="K41" s="147">
        <v>1064</v>
      </c>
      <c r="L41" s="147">
        <v>1334</v>
      </c>
      <c r="M41" s="147">
        <v>1132</v>
      </c>
      <c r="N41" s="147">
        <v>1098</v>
      </c>
      <c r="O41" s="147">
        <v>1067</v>
      </c>
      <c r="P41" s="147">
        <v>1765</v>
      </c>
      <c r="Q41" s="147">
        <v>1032</v>
      </c>
      <c r="R41" s="147">
        <v>1832</v>
      </c>
      <c r="S41" s="147">
        <v>965</v>
      </c>
      <c r="T41" s="147">
        <v>1932</v>
      </c>
      <c r="U41" s="147">
        <v>1299</v>
      </c>
      <c r="V41" s="147">
        <v>2097</v>
      </c>
      <c r="W41" s="147">
        <v>1199</v>
      </c>
      <c r="X41" s="147">
        <v>2265</v>
      </c>
      <c r="Y41" s="147">
        <v>1100</v>
      </c>
      <c r="Z41" s="147">
        <v>1865</v>
      </c>
      <c r="AA41" s="147">
        <v>1963</v>
      </c>
      <c r="AB41" s="147">
        <v>2366</v>
      </c>
      <c r="AD41" s="149">
        <f t="shared" si="3"/>
        <v>1631.875</v>
      </c>
      <c r="AO41" s="147">
        <v>2364</v>
      </c>
      <c r="AP41" s="147">
        <v>2264</v>
      </c>
      <c r="AQ41" s="147">
        <v>1000</v>
      </c>
      <c r="AR41" s="147">
        <v>3130</v>
      </c>
      <c r="AS41" s="147">
        <v>2065</v>
      </c>
      <c r="AT41" s="147">
        <v>967</v>
      </c>
      <c r="AU41" s="147">
        <v>1064</v>
      </c>
      <c r="AV41" s="147">
        <v>1334</v>
      </c>
      <c r="AW41" s="147">
        <v>1132</v>
      </c>
      <c r="AX41" s="147">
        <v>1098</v>
      </c>
      <c r="AY41" s="147">
        <v>1067</v>
      </c>
      <c r="AZ41" s="147">
        <v>1765</v>
      </c>
      <c r="BA41" s="147">
        <v>1032</v>
      </c>
      <c r="BB41" s="147">
        <v>1832</v>
      </c>
      <c r="BC41" s="147">
        <v>965</v>
      </c>
      <c r="BD41" s="147">
        <v>1932</v>
      </c>
      <c r="BE41" s="147">
        <v>1299</v>
      </c>
      <c r="BF41" s="147">
        <v>2097</v>
      </c>
      <c r="BG41" s="147">
        <v>1199</v>
      </c>
      <c r="BH41" s="147">
        <v>2265</v>
      </c>
      <c r="BI41" s="147">
        <v>1100</v>
      </c>
      <c r="BJ41" s="147">
        <v>1865</v>
      </c>
      <c r="BK41" s="147">
        <v>1963</v>
      </c>
      <c r="BL41" s="147">
        <v>2366</v>
      </c>
      <c r="BM41" s="147">
        <v>0.31398121855414501</v>
      </c>
      <c r="BN41" s="147">
        <f t="shared" ref="BN41:BN56" si="4">AVERAGE(AO41:BL41)</f>
        <v>1631.875</v>
      </c>
    </row>
    <row r="42" spans="1:94" x14ac:dyDescent="0.2">
      <c r="A42" t="s">
        <v>293</v>
      </c>
      <c r="B42" s="17">
        <v>35</v>
      </c>
      <c r="C42" s="17">
        <v>1</v>
      </c>
      <c r="D42" s="17"/>
      <c r="E42">
        <v>2264</v>
      </c>
      <c r="F42">
        <v>2365</v>
      </c>
      <c r="G42">
        <v>1166</v>
      </c>
      <c r="H42">
        <v>2364</v>
      </c>
      <c r="I42">
        <v>2797</v>
      </c>
      <c r="J42">
        <v>2298</v>
      </c>
      <c r="K42">
        <v>1032</v>
      </c>
      <c r="L42">
        <v>1432</v>
      </c>
      <c r="M42">
        <v>2964</v>
      </c>
      <c r="N42">
        <v>767</v>
      </c>
      <c r="O42">
        <v>3697</v>
      </c>
      <c r="P42">
        <v>1632</v>
      </c>
      <c r="Q42">
        <v>1265</v>
      </c>
      <c r="R42">
        <v>933</v>
      </c>
      <c r="S42">
        <v>1133</v>
      </c>
      <c r="T42">
        <v>4463</v>
      </c>
      <c r="U42">
        <v>1931</v>
      </c>
      <c r="V42">
        <v>1333</v>
      </c>
      <c r="W42">
        <v>3797</v>
      </c>
      <c r="X42">
        <v>3763</v>
      </c>
      <c r="Y42">
        <v>2564</v>
      </c>
      <c r="Z42">
        <v>3396</v>
      </c>
      <c r="AA42">
        <v>2765</v>
      </c>
      <c r="AB42">
        <v>4797</v>
      </c>
      <c r="AD42" s="149">
        <f t="shared" si="3"/>
        <v>2371.5833333333335</v>
      </c>
      <c r="AO42">
        <v>2264</v>
      </c>
      <c r="AP42">
        <v>2365</v>
      </c>
      <c r="AQ42">
        <v>1166</v>
      </c>
      <c r="AR42">
        <v>2364</v>
      </c>
      <c r="AS42">
        <v>2797</v>
      </c>
      <c r="AT42">
        <v>2298</v>
      </c>
      <c r="AU42">
        <v>1032</v>
      </c>
      <c r="AV42">
        <v>1432</v>
      </c>
      <c r="AW42">
        <v>2964</v>
      </c>
      <c r="AX42">
        <v>767</v>
      </c>
      <c r="AY42">
        <v>3697</v>
      </c>
      <c r="AZ42">
        <v>1632</v>
      </c>
      <c r="BA42">
        <v>1265</v>
      </c>
      <c r="BB42">
        <v>933</v>
      </c>
      <c r="BC42">
        <v>1133</v>
      </c>
      <c r="BD42">
        <v>4463</v>
      </c>
      <c r="BE42">
        <v>1931</v>
      </c>
      <c r="BF42">
        <v>1333</v>
      </c>
      <c r="BG42">
        <v>3797</v>
      </c>
      <c r="BH42">
        <v>3763</v>
      </c>
      <c r="BI42">
        <v>2564</v>
      </c>
      <c r="BJ42">
        <v>3396</v>
      </c>
      <c r="BK42">
        <v>2765</v>
      </c>
      <c r="BL42">
        <v>4797</v>
      </c>
      <c r="BM42" s="147">
        <v>0.417042554196559</v>
      </c>
      <c r="BN42" s="147">
        <f t="shared" si="4"/>
        <v>2371.5833333333335</v>
      </c>
      <c r="BR42" s="147"/>
      <c r="BT42" s="147"/>
      <c r="BV42" s="147"/>
      <c r="BX42" s="147"/>
      <c r="BZ42" s="147"/>
      <c r="CB42" s="147"/>
      <c r="CD42" s="147"/>
      <c r="CF42" s="147"/>
      <c r="CH42" s="147"/>
      <c r="CJ42" s="147"/>
      <c r="CL42" s="147"/>
      <c r="CN42" s="147"/>
      <c r="CP42" s="147"/>
    </row>
    <row r="43" spans="1:94" x14ac:dyDescent="0.2">
      <c r="A43" t="s">
        <v>302</v>
      </c>
      <c r="B43" s="17">
        <v>27</v>
      </c>
      <c r="C43" s="17">
        <v>2</v>
      </c>
      <c r="D43" s="17"/>
      <c r="E43" s="147">
        <v>1799</v>
      </c>
      <c r="F43" s="147">
        <v>1865</v>
      </c>
      <c r="G43" s="147">
        <v>2932</v>
      </c>
      <c r="H43" s="147">
        <v>1298</v>
      </c>
      <c r="I43" s="147">
        <v>1666</v>
      </c>
      <c r="J43" s="147">
        <v>1698</v>
      </c>
      <c r="K43" s="147">
        <v>1300</v>
      </c>
      <c r="L43" s="147">
        <v>1832</v>
      </c>
      <c r="M43" s="147">
        <v>3264</v>
      </c>
      <c r="N43" s="147">
        <v>1366</v>
      </c>
      <c r="O43" s="147">
        <v>1035</v>
      </c>
      <c r="P43" s="147">
        <v>1898</v>
      </c>
      <c r="Q43" s="147">
        <v>1266</v>
      </c>
      <c r="R43" s="147">
        <v>3264</v>
      </c>
      <c r="S43" s="147">
        <v>966</v>
      </c>
      <c r="T43" s="147">
        <v>1465</v>
      </c>
      <c r="U43" s="147">
        <v>1499</v>
      </c>
      <c r="V43" s="147">
        <v>1664</v>
      </c>
      <c r="W43" s="147">
        <v>2464</v>
      </c>
      <c r="X43" s="147">
        <v>3597</v>
      </c>
      <c r="Y43" s="147">
        <v>3231</v>
      </c>
      <c r="Z43" s="147">
        <v>2464</v>
      </c>
      <c r="AA43" s="147">
        <v>2830</v>
      </c>
      <c r="AB43" s="147">
        <v>2098</v>
      </c>
      <c r="AD43" s="149">
        <f t="shared" si="3"/>
        <v>2031.7083333333333</v>
      </c>
      <c r="AO43" s="147">
        <v>1799</v>
      </c>
      <c r="AP43" s="147">
        <v>1865</v>
      </c>
      <c r="AQ43" s="147">
        <v>2932</v>
      </c>
      <c r="AR43" s="147">
        <v>1298</v>
      </c>
      <c r="AS43" s="147">
        <v>1666</v>
      </c>
      <c r="AT43" s="147">
        <v>1698</v>
      </c>
      <c r="AU43" s="147">
        <v>1300</v>
      </c>
      <c r="AV43" s="147">
        <v>1832</v>
      </c>
      <c r="AW43" s="147">
        <v>3264</v>
      </c>
      <c r="AX43" s="147">
        <v>1366</v>
      </c>
      <c r="AY43" s="147">
        <v>1035</v>
      </c>
      <c r="AZ43" s="147">
        <v>1898</v>
      </c>
      <c r="BA43" s="147">
        <v>1266</v>
      </c>
      <c r="BB43" s="147">
        <v>3264</v>
      </c>
      <c r="BC43" s="147">
        <v>966</v>
      </c>
      <c r="BD43" s="147">
        <v>1465</v>
      </c>
      <c r="BE43" s="147">
        <v>1499</v>
      </c>
      <c r="BF43" s="147">
        <v>1664</v>
      </c>
      <c r="BG43" s="147">
        <v>2464</v>
      </c>
      <c r="BH43" s="147">
        <v>3597</v>
      </c>
      <c r="BI43" s="147">
        <v>3231</v>
      </c>
      <c r="BJ43" s="147">
        <v>2464</v>
      </c>
      <c r="BK43" s="147">
        <v>2830</v>
      </c>
      <c r="BL43" s="147">
        <v>2098</v>
      </c>
      <c r="BM43" s="147">
        <v>0.103531164746535</v>
      </c>
      <c r="BN43" s="147">
        <f t="shared" si="4"/>
        <v>2031.7083333333333</v>
      </c>
      <c r="BR43" s="147"/>
      <c r="BT43" s="147"/>
      <c r="BV43" s="147"/>
      <c r="BX43" s="147"/>
      <c r="BZ43" s="147"/>
      <c r="CB43" s="147"/>
      <c r="CD43" s="147"/>
      <c r="CF43" s="147"/>
      <c r="CH43" s="147"/>
      <c r="CJ43" s="147"/>
      <c r="CL43" s="147"/>
      <c r="CN43" s="147"/>
      <c r="CP43" s="147"/>
    </row>
    <row r="44" spans="1:94" x14ac:dyDescent="0.2">
      <c r="A44" t="s">
        <v>309</v>
      </c>
      <c r="B44" s="17">
        <v>46</v>
      </c>
      <c r="C44" s="17">
        <v>2</v>
      </c>
      <c r="D44" s="17"/>
      <c r="E44" s="147">
        <v>4998</v>
      </c>
      <c r="F44" s="147">
        <v>4396</v>
      </c>
      <c r="G44" s="147">
        <v>3998</v>
      </c>
      <c r="H44" s="147">
        <v>2798</v>
      </c>
      <c r="I44" s="147">
        <v>1598</v>
      </c>
      <c r="J44" s="147">
        <v>1998</v>
      </c>
      <c r="K44" s="147">
        <v>3165</v>
      </c>
      <c r="L44" s="147">
        <v>1166</v>
      </c>
      <c r="M44" s="147">
        <v>1131</v>
      </c>
      <c r="N44" s="147">
        <v>1334</v>
      </c>
      <c r="O44" s="147">
        <v>4995</v>
      </c>
      <c r="P44" s="147">
        <v>3231</v>
      </c>
      <c r="Q44" s="147">
        <v>3064</v>
      </c>
      <c r="R44" s="147">
        <v>1899</v>
      </c>
      <c r="S44" s="147">
        <v>4197</v>
      </c>
      <c r="T44" s="147">
        <v>4530</v>
      </c>
      <c r="U44" s="147">
        <v>1965</v>
      </c>
      <c r="V44" s="147">
        <v>1532</v>
      </c>
      <c r="W44" s="147">
        <v>2431</v>
      </c>
      <c r="X44" s="147">
        <v>2032</v>
      </c>
      <c r="Y44" s="147">
        <v>2598</v>
      </c>
      <c r="Z44" s="147">
        <v>2031</v>
      </c>
      <c r="AA44" s="147">
        <v>2797</v>
      </c>
      <c r="AB44" s="147">
        <v>3997</v>
      </c>
      <c r="AD44" s="149">
        <f t="shared" si="3"/>
        <v>2828.375</v>
      </c>
      <c r="AO44" s="147">
        <v>1365</v>
      </c>
      <c r="AP44" s="147">
        <v>1299</v>
      </c>
      <c r="AQ44" s="147">
        <v>1533</v>
      </c>
      <c r="AR44" s="147">
        <v>2165</v>
      </c>
      <c r="AS44" s="147">
        <v>1364</v>
      </c>
      <c r="AT44" s="147">
        <v>866</v>
      </c>
      <c r="AU44" s="147">
        <v>1065</v>
      </c>
      <c r="AV44" s="147">
        <v>4165</v>
      </c>
      <c r="AW44" s="147">
        <v>1899</v>
      </c>
      <c r="AX44" s="147">
        <v>732</v>
      </c>
      <c r="AY44" s="147">
        <v>732</v>
      </c>
      <c r="AZ44" s="147">
        <v>1032</v>
      </c>
      <c r="BA44" s="147">
        <v>1099</v>
      </c>
      <c r="BB44" s="147">
        <v>833</v>
      </c>
      <c r="BC44" s="147">
        <v>1265</v>
      </c>
      <c r="BD44" s="147">
        <v>1864</v>
      </c>
      <c r="BE44" s="147">
        <v>1499</v>
      </c>
      <c r="BF44" s="147">
        <v>1465</v>
      </c>
      <c r="BG44" s="147">
        <v>1265</v>
      </c>
      <c r="BH44" s="147">
        <v>2931</v>
      </c>
      <c r="BI44" s="147">
        <v>1832</v>
      </c>
      <c r="BJ44" s="147">
        <v>1600</v>
      </c>
      <c r="BK44" s="147">
        <v>1533</v>
      </c>
      <c r="BL44" s="147">
        <v>1933</v>
      </c>
      <c r="BM44" s="147">
        <v>0.64389711087131096</v>
      </c>
      <c r="BN44" s="147">
        <f t="shared" si="4"/>
        <v>1555.6666666666667</v>
      </c>
      <c r="BR44" s="147"/>
      <c r="BT44" s="147"/>
      <c r="BV44" s="147"/>
      <c r="BX44" s="147"/>
      <c r="BZ44" s="147"/>
      <c r="CB44" s="147"/>
      <c r="CD44" s="147"/>
      <c r="CF44" s="147"/>
      <c r="CH44" s="147"/>
      <c r="CJ44" s="147"/>
      <c r="CL44" s="147"/>
      <c r="CN44" s="147"/>
      <c r="CP44" s="147"/>
    </row>
    <row r="45" spans="1:94" x14ac:dyDescent="0.2">
      <c r="A45" t="s">
        <v>315</v>
      </c>
      <c r="B45" s="17">
        <v>25</v>
      </c>
      <c r="C45" s="17">
        <v>1</v>
      </c>
      <c r="D45" s="17"/>
      <c r="E45" s="147">
        <v>1365</v>
      </c>
      <c r="F45" s="147">
        <v>1299</v>
      </c>
      <c r="G45" s="147">
        <v>1533</v>
      </c>
      <c r="H45" s="147">
        <v>2165</v>
      </c>
      <c r="I45" s="147">
        <v>1364</v>
      </c>
      <c r="J45" s="147">
        <v>866</v>
      </c>
      <c r="K45" s="147">
        <v>1065</v>
      </c>
      <c r="L45" s="147">
        <v>4165</v>
      </c>
      <c r="M45" s="147">
        <v>1899</v>
      </c>
      <c r="N45" s="147">
        <v>732</v>
      </c>
      <c r="O45" s="147">
        <v>732</v>
      </c>
      <c r="P45" s="147">
        <v>1032</v>
      </c>
      <c r="Q45" s="147">
        <v>1099</v>
      </c>
      <c r="R45" s="147">
        <v>833</v>
      </c>
      <c r="S45" s="147">
        <v>1265</v>
      </c>
      <c r="T45" s="147">
        <v>1864</v>
      </c>
      <c r="U45" s="147">
        <v>1499</v>
      </c>
      <c r="V45" s="147">
        <v>1465</v>
      </c>
      <c r="W45" s="147">
        <v>1265</v>
      </c>
      <c r="X45" s="147">
        <v>2931</v>
      </c>
      <c r="Y45" s="147">
        <v>1832</v>
      </c>
      <c r="Z45" s="147">
        <v>1600</v>
      </c>
      <c r="AA45" s="147">
        <v>1533</v>
      </c>
      <c r="AB45" s="147">
        <v>1933</v>
      </c>
      <c r="AD45" s="149">
        <f t="shared" si="3"/>
        <v>1555.6666666666667</v>
      </c>
      <c r="AO45" s="147">
        <v>3431</v>
      </c>
      <c r="AP45" s="147">
        <v>1432</v>
      </c>
      <c r="AQ45" s="147">
        <v>1665</v>
      </c>
      <c r="AR45" s="147">
        <v>4994</v>
      </c>
      <c r="AS45" s="147">
        <v>2132</v>
      </c>
      <c r="AT45" s="147">
        <v>1232</v>
      </c>
      <c r="AU45" s="147">
        <v>1066</v>
      </c>
      <c r="AV45" s="147">
        <v>1000</v>
      </c>
      <c r="AW45" s="147">
        <v>1466</v>
      </c>
      <c r="AX45" s="147">
        <v>999</v>
      </c>
      <c r="AY45" s="147">
        <v>1199</v>
      </c>
      <c r="AZ45" s="147">
        <v>999</v>
      </c>
      <c r="BA45" s="147">
        <v>932</v>
      </c>
      <c r="BB45" s="147">
        <v>1265</v>
      </c>
      <c r="BC45" s="147">
        <v>1198</v>
      </c>
      <c r="BD45" s="147">
        <v>734</v>
      </c>
      <c r="BE45" s="147">
        <v>2298</v>
      </c>
      <c r="BF45" s="147">
        <v>1066</v>
      </c>
      <c r="BG45" s="147">
        <v>1466</v>
      </c>
      <c r="BH45" s="147">
        <v>1331</v>
      </c>
      <c r="BI45" s="147">
        <v>2097</v>
      </c>
      <c r="BJ45" s="147">
        <v>1265</v>
      </c>
      <c r="BK45" s="147">
        <v>2065</v>
      </c>
      <c r="BL45" s="147">
        <v>1666</v>
      </c>
      <c r="BM45" s="147">
        <v>0.91945649127303097</v>
      </c>
      <c r="BN45" s="147">
        <f t="shared" si="4"/>
        <v>1624.9166666666667</v>
      </c>
      <c r="BR45" s="147"/>
      <c r="BT45" s="147"/>
      <c r="BV45" s="147"/>
      <c r="BX45" s="147"/>
      <c r="BZ45" s="147"/>
      <c r="CB45" s="147"/>
      <c r="CD45" s="147"/>
      <c r="CF45" s="147"/>
      <c r="CH45" s="147"/>
      <c r="CJ45" s="147"/>
      <c r="CL45" s="147"/>
      <c r="CN45" s="147"/>
      <c r="CP45" s="147"/>
    </row>
    <row r="46" spans="1:94" x14ac:dyDescent="0.2">
      <c r="A46" t="s">
        <v>320</v>
      </c>
      <c r="B46" s="17">
        <v>47</v>
      </c>
      <c r="C46" s="17">
        <v>1</v>
      </c>
      <c r="D46" s="17"/>
      <c r="E46" s="147">
        <v>3431</v>
      </c>
      <c r="F46" s="147">
        <v>1432</v>
      </c>
      <c r="G46" s="147">
        <v>1665</v>
      </c>
      <c r="H46" s="147">
        <v>4994</v>
      </c>
      <c r="I46" s="147">
        <v>2132</v>
      </c>
      <c r="J46" s="147">
        <v>1232</v>
      </c>
      <c r="K46" s="147">
        <v>1066</v>
      </c>
      <c r="L46" s="147">
        <v>1000</v>
      </c>
      <c r="M46" s="147">
        <v>1466</v>
      </c>
      <c r="N46" s="147">
        <v>999</v>
      </c>
      <c r="O46" s="147">
        <v>1199</v>
      </c>
      <c r="P46" s="147">
        <v>999</v>
      </c>
      <c r="Q46" s="147">
        <v>932</v>
      </c>
      <c r="R46" s="147">
        <v>1265</v>
      </c>
      <c r="S46" s="147">
        <v>1198</v>
      </c>
      <c r="T46" s="147">
        <v>734</v>
      </c>
      <c r="U46" s="147">
        <v>2298</v>
      </c>
      <c r="V46" s="147">
        <v>1066</v>
      </c>
      <c r="W46" s="147">
        <v>1466</v>
      </c>
      <c r="X46" s="147">
        <v>1331</v>
      </c>
      <c r="Y46" s="147">
        <v>2097</v>
      </c>
      <c r="Z46" s="147">
        <v>1265</v>
      </c>
      <c r="AA46" s="147">
        <v>2065</v>
      </c>
      <c r="AB46" s="147">
        <v>1666</v>
      </c>
      <c r="AD46" s="149">
        <f t="shared" si="3"/>
        <v>1624.9166666666667</v>
      </c>
      <c r="AO46" s="147">
        <v>1198</v>
      </c>
      <c r="AP46" s="147">
        <v>1233</v>
      </c>
      <c r="AQ46" s="147">
        <v>999</v>
      </c>
      <c r="AR46" s="147">
        <v>1199</v>
      </c>
      <c r="AS46" s="147">
        <v>832</v>
      </c>
      <c r="AT46" s="147">
        <v>1766</v>
      </c>
      <c r="AU46" s="147">
        <v>866</v>
      </c>
      <c r="AV46" s="147">
        <v>1033</v>
      </c>
      <c r="AW46" s="147">
        <v>1565</v>
      </c>
      <c r="AX46" s="147">
        <v>1466</v>
      </c>
      <c r="AY46" s="147">
        <v>832</v>
      </c>
      <c r="AZ46" s="147">
        <v>1133</v>
      </c>
      <c r="BA46" s="147">
        <v>3165</v>
      </c>
      <c r="BB46" s="147">
        <v>1766</v>
      </c>
      <c r="BC46" s="147">
        <v>1932</v>
      </c>
      <c r="BD46" s="147">
        <v>865</v>
      </c>
      <c r="BE46" s="147">
        <v>1533</v>
      </c>
      <c r="BF46" s="147">
        <v>2098</v>
      </c>
      <c r="BG46" s="147">
        <v>1066</v>
      </c>
      <c r="BH46" s="147">
        <v>2099</v>
      </c>
      <c r="BI46" s="147">
        <v>2631</v>
      </c>
      <c r="BJ46" s="147">
        <v>2565</v>
      </c>
      <c r="BK46" s="147">
        <v>1798</v>
      </c>
      <c r="BL46" s="147">
        <v>1398</v>
      </c>
      <c r="BM46" s="147">
        <v>0.47415551986002802</v>
      </c>
      <c r="BN46" s="147">
        <f t="shared" si="4"/>
        <v>1543.25</v>
      </c>
      <c r="BR46" s="147"/>
      <c r="BT46" s="147"/>
      <c r="BV46" s="147"/>
      <c r="BX46" s="147"/>
      <c r="BZ46" s="147"/>
      <c r="CB46" s="147"/>
      <c r="CD46" s="147"/>
      <c r="CF46" s="147"/>
      <c r="CH46" s="147"/>
      <c r="CJ46" s="147"/>
      <c r="CL46" s="147"/>
      <c r="CN46" s="147"/>
      <c r="CP46" s="147"/>
    </row>
    <row r="47" spans="1:94" x14ac:dyDescent="0.2">
      <c r="A47" t="s">
        <v>321</v>
      </c>
      <c r="B47" s="17">
        <v>22</v>
      </c>
      <c r="C47" s="17">
        <v>2</v>
      </c>
      <c r="D47" s="17"/>
      <c r="E47" s="147">
        <v>1465</v>
      </c>
      <c r="F47" s="147">
        <v>1166</v>
      </c>
      <c r="G47" s="147">
        <v>2265</v>
      </c>
      <c r="H47" s="147">
        <v>2797</v>
      </c>
      <c r="I47" s="147">
        <v>2564</v>
      </c>
      <c r="J47" s="147">
        <v>700</v>
      </c>
      <c r="K47" s="147">
        <v>699</v>
      </c>
      <c r="L47" s="147">
        <v>4796</v>
      </c>
      <c r="M47" s="147">
        <v>800</v>
      </c>
      <c r="N47" s="147">
        <v>1832</v>
      </c>
      <c r="O47" s="147">
        <v>1432</v>
      </c>
      <c r="P47" s="147">
        <v>899</v>
      </c>
      <c r="Q47" s="147">
        <v>2798</v>
      </c>
      <c r="R47" s="147">
        <v>698</v>
      </c>
      <c r="S47" s="147">
        <v>766</v>
      </c>
      <c r="T47" s="147">
        <v>1199</v>
      </c>
      <c r="U47" s="147">
        <v>866</v>
      </c>
      <c r="V47" s="147">
        <v>1232</v>
      </c>
      <c r="W47" s="147">
        <v>898</v>
      </c>
      <c r="X47" s="147">
        <v>1301</v>
      </c>
      <c r="Y47" s="147">
        <v>4562</v>
      </c>
      <c r="Z47" s="147">
        <v>2432</v>
      </c>
      <c r="AA47" s="147">
        <v>2500</v>
      </c>
      <c r="AB47" s="147">
        <v>1098</v>
      </c>
      <c r="AD47" s="149">
        <f t="shared" si="3"/>
        <v>1740.2083333333333</v>
      </c>
      <c r="AO47" s="147">
        <v>1167</v>
      </c>
      <c r="AP47" s="147">
        <v>2963</v>
      </c>
      <c r="AQ47" s="147">
        <v>1267</v>
      </c>
      <c r="AR47" s="147">
        <v>1332</v>
      </c>
      <c r="AS47" s="147">
        <v>1765</v>
      </c>
      <c r="AT47" s="147">
        <v>1235</v>
      </c>
      <c r="AU47" s="147">
        <v>2132</v>
      </c>
      <c r="AV47" s="147">
        <v>1465</v>
      </c>
      <c r="AW47" s="147">
        <v>1299</v>
      </c>
      <c r="AX47" s="147">
        <v>1964</v>
      </c>
      <c r="AY47" s="147">
        <v>3232</v>
      </c>
      <c r="AZ47" s="147">
        <v>866</v>
      </c>
      <c r="BA47" s="147">
        <v>1032</v>
      </c>
      <c r="BB47" s="147">
        <v>1266</v>
      </c>
      <c r="BC47" s="147">
        <v>1000</v>
      </c>
      <c r="BD47" s="147">
        <v>865</v>
      </c>
      <c r="BE47" s="147">
        <v>1865</v>
      </c>
      <c r="BF47" s="147">
        <v>2931</v>
      </c>
      <c r="BG47" s="147">
        <v>1099</v>
      </c>
      <c r="BH47" s="147">
        <v>2032</v>
      </c>
      <c r="BI47" s="147">
        <v>1600</v>
      </c>
      <c r="BJ47" s="147">
        <v>1565</v>
      </c>
      <c r="BK47" s="147">
        <v>1666</v>
      </c>
      <c r="BL47" s="147">
        <v>2366</v>
      </c>
      <c r="BM47" s="147">
        <v>0.76401898836481497</v>
      </c>
      <c r="BN47" s="147">
        <f t="shared" si="4"/>
        <v>1665.5833333333333</v>
      </c>
      <c r="BR47" s="147"/>
      <c r="BT47" s="147"/>
      <c r="BV47" s="147"/>
      <c r="BX47" s="147"/>
      <c r="BZ47" s="147"/>
      <c r="CB47" s="147"/>
      <c r="CD47" s="147"/>
      <c r="CF47" s="147"/>
      <c r="CH47" s="147"/>
      <c r="CJ47" s="147"/>
      <c r="CL47" s="147"/>
      <c r="CN47" s="147"/>
      <c r="CP47" s="147"/>
    </row>
    <row r="48" spans="1:94" x14ac:dyDescent="0.2">
      <c r="A48" t="s">
        <v>325</v>
      </c>
      <c r="B48" s="17">
        <v>38</v>
      </c>
      <c r="C48" s="17">
        <v>2</v>
      </c>
      <c r="D48" s="17"/>
      <c r="E48" s="147">
        <v>1198</v>
      </c>
      <c r="F48" s="147">
        <v>1233</v>
      </c>
      <c r="G48" s="147">
        <v>999</v>
      </c>
      <c r="H48" s="147">
        <v>1199</v>
      </c>
      <c r="I48" s="147">
        <v>832</v>
      </c>
      <c r="J48" s="147">
        <v>1766</v>
      </c>
      <c r="K48" s="147">
        <v>866</v>
      </c>
      <c r="L48" s="147">
        <v>1033</v>
      </c>
      <c r="M48" s="147">
        <v>1565</v>
      </c>
      <c r="N48" s="147">
        <v>1466</v>
      </c>
      <c r="O48" s="147">
        <v>832</v>
      </c>
      <c r="P48" s="147">
        <v>1133</v>
      </c>
      <c r="Q48" s="147">
        <v>3165</v>
      </c>
      <c r="R48" s="147">
        <v>1766</v>
      </c>
      <c r="S48" s="147">
        <v>1932</v>
      </c>
      <c r="T48" s="147">
        <v>865</v>
      </c>
      <c r="U48" s="147">
        <v>1533</v>
      </c>
      <c r="V48" s="147">
        <v>2098</v>
      </c>
      <c r="W48" s="147">
        <v>1066</v>
      </c>
      <c r="X48" s="147">
        <v>2099</v>
      </c>
      <c r="Y48" s="147">
        <v>2631</v>
      </c>
      <c r="Z48" s="147">
        <v>2565</v>
      </c>
      <c r="AA48" s="147">
        <v>1798</v>
      </c>
      <c r="AB48" s="147">
        <v>1398</v>
      </c>
      <c r="AD48" s="149">
        <f t="shared" si="3"/>
        <v>1543.25</v>
      </c>
      <c r="AO48" s="147">
        <v>4030</v>
      </c>
      <c r="AP48" s="147">
        <v>4997</v>
      </c>
      <c r="AQ48" s="147">
        <v>1432</v>
      </c>
      <c r="AR48" s="147">
        <v>1132</v>
      </c>
      <c r="AS48" s="147">
        <v>3997</v>
      </c>
      <c r="AT48" s="147">
        <v>1932</v>
      </c>
      <c r="AU48" s="147">
        <v>998</v>
      </c>
      <c r="AV48" s="147">
        <v>1365</v>
      </c>
      <c r="AW48" s="147">
        <v>4995</v>
      </c>
      <c r="AX48" s="147">
        <v>1066</v>
      </c>
      <c r="AY48" s="147">
        <v>734</v>
      </c>
      <c r="AZ48" s="147">
        <v>1567</v>
      </c>
      <c r="BA48" s="147">
        <v>1000</v>
      </c>
      <c r="BB48" s="147">
        <v>3198</v>
      </c>
      <c r="BC48" s="147">
        <v>799</v>
      </c>
      <c r="BD48" s="147">
        <v>5029</v>
      </c>
      <c r="BE48" s="147">
        <v>1266</v>
      </c>
      <c r="BF48" s="147">
        <v>1332</v>
      </c>
      <c r="BG48" s="147">
        <v>2132</v>
      </c>
      <c r="BH48" s="147">
        <v>1199</v>
      </c>
      <c r="BI48" s="147">
        <v>1531</v>
      </c>
      <c r="BJ48" s="147">
        <v>2032</v>
      </c>
      <c r="BK48" s="147">
        <v>1399</v>
      </c>
      <c r="BL48" s="147">
        <v>2331</v>
      </c>
      <c r="BM48" s="147">
        <v>9.0495214483407808E-3</v>
      </c>
      <c r="BN48" s="147">
        <f t="shared" si="4"/>
        <v>2145.5416666666665</v>
      </c>
      <c r="BR48" s="147"/>
      <c r="BT48" s="147"/>
      <c r="BV48" s="147"/>
      <c r="BX48" s="147"/>
      <c r="BZ48" s="147"/>
      <c r="CB48" s="147"/>
      <c r="CD48" s="147"/>
      <c r="CF48" s="147"/>
      <c r="CH48" s="147"/>
      <c r="CJ48" s="147"/>
      <c r="CL48" s="147"/>
      <c r="CN48" s="147"/>
      <c r="CP48" s="147"/>
    </row>
    <row r="49" spans="1:94" x14ac:dyDescent="0.2">
      <c r="A49" t="s">
        <v>328</v>
      </c>
      <c r="B49" s="17">
        <v>26</v>
      </c>
      <c r="C49" s="17">
        <v>1</v>
      </c>
      <c r="D49" s="17"/>
      <c r="E49" s="147">
        <v>1167</v>
      </c>
      <c r="F49" s="147">
        <v>2963</v>
      </c>
      <c r="G49" s="147">
        <v>1267</v>
      </c>
      <c r="H49" s="147">
        <v>1332</v>
      </c>
      <c r="I49" s="147">
        <v>1765</v>
      </c>
      <c r="J49" s="147">
        <v>1235</v>
      </c>
      <c r="K49" s="147">
        <v>2132</v>
      </c>
      <c r="L49" s="147">
        <v>1465</v>
      </c>
      <c r="M49" s="147">
        <v>1299</v>
      </c>
      <c r="N49" s="147">
        <v>1964</v>
      </c>
      <c r="O49" s="147">
        <v>3232</v>
      </c>
      <c r="P49" s="147">
        <v>866</v>
      </c>
      <c r="Q49" s="147">
        <v>1032</v>
      </c>
      <c r="R49" s="147">
        <v>1266</v>
      </c>
      <c r="S49" s="147">
        <v>1000</v>
      </c>
      <c r="T49" s="147">
        <v>865</v>
      </c>
      <c r="U49" s="147">
        <v>1865</v>
      </c>
      <c r="V49" s="147">
        <v>2931</v>
      </c>
      <c r="W49" s="147">
        <v>1099</v>
      </c>
      <c r="X49" s="147">
        <v>2032</v>
      </c>
      <c r="Y49" s="147">
        <v>1600</v>
      </c>
      <c r="Z49" s="147">
        <v>1565</v>
      </c>
      <c r="AA49" s="147">
        <v>1666</v>
      </c>
      <c r="AB49" s="147">
        <v>2366</v>
      </c>
      <c r="AD49" s="149">
        <f t="shared" si="3"/>
        <v>1665.5833333333333</v>
      </c>
      <c r="AO49" s="147">
        <v>1632</v>
      </c>
      <c r="AP49" s="147">
        <v>1399</v>
      </c>
      <c r="AQ49" s="147">
        <v>1432</v>
      </c>
      <c r="AR49" s="147">
        <v>1366</v>
      </c>
      <c r="AS49" s="147">
        <v>1701</v>
      </c>
      <c r="AT49" s="147">
        <v>1165</v>
      </c>
      <c r="AU49" s="147">
        <v>1498</v>
      </c>
      <c r="AV49" s="147">
        <v>1332</v>
      </c>
      <c r="AW49" s="147">
        <v>1699</v>
      </c>
      <c r="AX49" s="147">
        <v>967</v>
      </c>
      <c r="AY49" s="147">
        <v>1098</v>
      </c>
      <c r="AZ49" s="147">
        <v>1067</v>
      </c>
      <c r="BA49" s="147">
        <v>1298</v>
      </c>
      <c r="BB49" s="147">
        <v>999</v>
      </c>
      <c r="BC49" s="147">
        <v>1233</v>
      </c>
      <c r="BD49" s="147">
        <v>1233</v>
      </c>
      <c r="BE49" s="147">
        <v>2165</v>
      </c>
      <c r="BF49" s="147">
        <v>1433</v>
      </c>
      <c r="BG49" s="147">
        <v>1332</v>
      </c>
      <c r="BH49" s="147">
        <v>1533</v>
      </c>
      <c r="BI49" s="147">
        <v>1598</v>
      </c>
      <c r="BJ49" s="147">
        <v>1866</v>
      </c>
      <c r="BK49" s="147">
        <v>1930</v>
      </c>
      <c r="BL49" s="147">
        <v>1565</v>
      </c>
      <c r="BM49" s="147">
        <v>0.86208958400464397</v>
      </c>
      <c r="BN49" s="147">
        <f t="shared" si="4"/>
        <v>1439.2083333333333</v>
      </c>
      <c r="BR49" s="147"/>
      <c r="BT49" s="147"/>
      <c r="BV49" s="147"/>
      <c r="BX49" s="147"/>
      <c r="BZ49" s="147"/>
      <c r="CB49" s="147"/>
      <c r="CD49" s="147"/>
      <c r="CF49" s="147"/>
      <c r="CH49" s="147"/>
      <c r="CJ49" s="147"/>
      <c r="CL49" s="147"/>
      <c r="CN49" s="147"/>
      <c r="CP49" s="147"/>
    </row>
    <row r="50" spans="1:94" x14ac:dyDescent="0.2">
      <c r="A50" t="s">
        <v>334</v>
      </c>
      <c r="B50" s="17">
        <v>32</v>
      </c>
      <c r="C50" s="17">
        <v>1</v>
      </c>
      <c r="D50" s="17"/>
      <c r="E50" s="147">
        <v>4030</v>
      </c>
      <c r="F50" s="147">
        <v>4997</v>
      </c>
      <c r="G50" s="147">
        <v>1432</v>
      </c>
      <c r="H50" s="147">
        <v>1132</v>
      </c>
      <c r="I50" s="147">
        <v>3997</v>
      </c>
      <c r="J50" s="147">
        <v>1932</v>
      </c>
      <c r="K50" s="147">
        <v>998</v>
      </c>
      <c r="L50" s="147">
        <v>1365</v>
      </c>
      <c r="M50" s="147">
        <v>4995</v>
      </c>
      <c r="N50" s="147">
        <v>1066</v>
      </c>
      <c r="O50" s="147">
        <v>734</v>
      </c>
      <c r="P50" s="147">
        <v>1567</v>
      </c>
      <c r="Q50" s="147">
        <v>1000</v>
      </c>
      <c r="R50" s="147">
        <v>3198</v>
      </c>
      <c r="S50" s="147">
        <v>799</v>
      </c>
      <c r="T50" s="147">
        <v>5029</v>
      </c>
      <c r="U50" s="147">
        <v>1266</v>
      </c>
      <c r="V50" s="147">
        <v>1332</v>
      </c>
      <c r="W50" s="147">
        <v>2132</v>
      </c>
      <c r="X50" s="147">
        <v>1199</v>
      </c>
      <c r="Y50" s="147">
        <v>1531</v>
      </c>
      <c r="Z50" s="147">
        <v>2032</v>
      </c>
      <c r="AA50" s="147">
        <v>1399</v>
      </c>
      <c r="AB50" s="147">
        <v>2331</v>
      </c>
      <c r="AD50" s="149">
        <f t="shared" si="3"/>
        <v>2145.5416666666665</v>
      </c>
      <c r="AO50" s="147">
        <v>1731</v>
      </c>
      <c r="AP50" s="147">
        <v>1699</v>
      </c>
      <c r="AQ50" s="147">
        <v>1632</v>
      </c>
      <c r="AR50" s="147">
        <v>1400</v>
      </c>
      <c r="AS50" s="147">
        <v>1232</v>
      </c>
      <c r="AT50" s="147">
        <v>1599</v>
      </c>
      <c r="AU50" s="147">
        <v>999</v>
      </c>
      <c r="AV50" s="147">
        <v>1466</v>
      </c>
      <c r="AW50" s="147">
        <v>4861</v>
      </c>
      <c r="AX50" s="147">
        <v>866</v>
      </c>
      <c r="AY50" s="147">
        <v>931</v>
      </c>
      <c r="AZ50" s="147">
        <v>1198</v>
      </c>
      <c r="BA50" s="147">
        <v>1164</v>
      </c>
      <c r="BB50" s="147">
        <v>833</v>
      </c>
      <c r="BC50" s="147">
        <v>967</v>
      </c>
      <c r="BD50" s="147">
        <v>1632</v>
      </c>
      <c r="BE50" s="147">
        <v>1532</v>
      </c>
      <c r="BF50" s="147">
        <v>2832</v>
      </c>
      <c r="BG50" s="147">
        <v>1333</v>
      </c>
      <c r="BH50" s="147">
        <v>1299</v>
      </c>
      <c r="BI50" s="147">
        <v>2997</v>
      </c>
      <c r="BJ50" s="147">
        <v>2032</v>
      </c>
      <c r="BK50" s="147">
        <v>2453</v>
      </c>
      <c r="BL50" s="147">
        <v>3097</v>
      </c>
      <c r="BM50" s="147">
        <v>0.48605597854475702</v>
      </c>
      <c r="BN50" s="147">
        <f t="shared" si="4"/>
        <v>1741.0416666666667</v>
      </c>
      <c r="BR50" s="147"/>
      <c r="BT50" s="147"/>
      <c r="BV50" s="147"/>
      <c r="BX50" s="147"/>
      <c r="BZ50" s="147"/>
      <c r="CB50" s="147"/>
      <c r="CD50" s="147"/>
      <c r="CF50" s="147"/>
      <c r="CH50" s="147"/>
      <c r="CJ50" s="147"/>
      <c r="CL50" s="147"/>
      <c r="CN50" s="147"/>
      <c r="CP50" s="147"/>
    </row>
    <row r="51" spans="1:94" x14ac:dyDescent="0.2">
      <c r="A51" t="s">
        <v>339</v>
      </c>
      <c r="B51" s="17">
        <v>35</v>
      </c>
      <c r="C51" s="17">
        <v>2</v>
      </c>
      <c r="D51" s="17"/>
      <c r="E51" s="147">
        <v>1632</v>
      </c>
      <c r="F51" s="147">
        <v>1399</v>
      </c>
      <c r="G51" s="147">
        <v>1432</v>
      </c>
      <c r="H51" s="147">
        <v>1366</v>
      </c>
      <c r="I51" s="147">
        <v>1701</v>
      </c>
      <c r="J51" s="147">
        <v>1165</v>
      </c>
      <c r="K51" s="147">
        <v>1498</v>
      </c>
      <c r="L51" s="147">
        <v>1332</v>
      </c>
      <c r="M51" s="147">
        <v>1699</v>
      </c>
      <c r="N51" s="147">
        <v>967</v>
      </c>
      <c r="O51" s="147">
        <v>1098</v>
      </c>
      <c r="P51" s="147">
        <v>1067</v>
      </c>
      <c r="Q51" s="147">
        <v>1298</v>
      </c>
      <c r="R51" s="147">
        <v>999</v>
      </c>
      <c r="S51" s="147">
        <v>1233</v>
      </c>
      <c r="T51" s="147">
        <v>1233</v>
      </c>
      <c r="U51" s="147">
        <v>2165</v>
      </c>
      <c r="V51" s="147">
        <v>1433</v>
      </c>
      <c r="W51" s="147">
        <v>1332</v>
      </c>
      <c r="X51" s="147">
        <v>1533</v>
      </c>
      <c r="Y51" s="147">
        <v>1598</v>
      </c>
      <c r="Z51" s="147">
        <v>1866</v>
      </c>
      <c r="AA51" s="147">
        <v>1930</v>
      </c>
      <c r="AB51" s="147">
        <v>1565</v>
      </c>
      <c r="AD51" s="149">
        <f t="shared" si="3"/>
        <v>1439.2083333333333</v>
      </c>
      <c r="AO51" s="147">
        <v>1632</v>
      </c>
      <c r="AP51" s="147">
        <v>1432</v>
      </c>
      <c r="AQ51" s="147">
        <v>1232</v>
      </c>
      <c r="AR51" s="147">
        <v>4598</v>
      </c>
      <c r="AS51" s="147">
        <v>1432</v>
      </c>
      <c r="AT51" s="147">
        <v>1199</v>
      </c>
      <c r="AU51" s="147">
        <v>1799</v>
      </c>
      <c r="AV51" s="147">
        <v>2132</v>
      </c>
      <c r="AW51" s="147">
        <v>1732</v>
      </c>
      <c r="AX51" s="147">
        <v>700</v>
      </c>
      <c r="AY51" s="147">
        <v>700</v>
      </c>
      <c r="AZ51" s="147">
        <v>965</v>
      </c>
      <c r="BA51" s="147">
        <v>1532</v>
      </c>
      <c r="BB51" s="147">
        <v>1131</v>
      </c>
      <c r="BC51" s="147">
        <v>866</v>
      </c>
      <c r="BD51" s="147">
        <v>1832</v>
      </c>
      <c r="BE51" s="147">
        <v>1599</v>
      </c>
      <c r="BF51" s="147">
        <v>1099</v>
      </c>
      <c r="BG51" s="147">
        <v>1532</v>
      </c>
      <c r="BH51" s="147">
        <v>1432</v>
      </c>
      <c r="BI51" s="147">
        <v>2997</v>
      </c>
      <c r="BJ51" s="147">
        <v>2764</v>
      </c>
      <c r="BK51" s="147">
        <v>1764</v>
      </c>
      <c r="BL51" s="147">
        <v>2230</v>
      </c>
      <c r="BM51" s="147">
        <v>0.74810987109785998</v>
      </c>
      <c r="BN51" s="147">
        <f t="shared" si="4"/>
        <v>1680.4583333333333</v>
      </c>
      <c r="BR51" s="147"/>
      <c r="BT51" s="147"/>
      <c r="BV51" s="147"/>
      <c r="BX51" s="147"/>
      <c r="BZ51" s="147"/>
      <c r="CB51" s="147"/>
      <c r="CD51" s="147"/>
      <c r="CF51" s="147"/>
      <c r="CH51" s="147"/>
      <c r="CJ51" s="147"/>
      <c r="CL51" s="147"/>
      <c r="CN51" s="147"/>
      <c r="CP51" s="147"/>
    </row>
    <row r="52" spans="1:94" x14ac:dyDescent="0.2">
      <c r="A52" t="s">
        <v>344</v>
      </c>
      <c r="B52" s="17">
        <v>41</v>
      </c>
      <c r="C52" s="17">
        <v>2</v>
      </c>
      <c r="D52" s="17"/>
      <c r="E52" s="147">
        <v>1731</v>
      </c>
      <c r="F52" s="147">
        <v>1699</v>
      </c>
      <c r="G52" s="147">
        <v>1632</v>
      </c>
      <c r="H52" s="147">
        <v>1400</v>
      </c>
      <c r="I52" s="147">
        <v>1232</v>
      </c>
      <c r="J52" s="147">
        <v>1599</v>
      </c>
      <c r="K52" s="147">
        <v>999</v>
      </c>
      <c r="L52" s="147">
        <v>1466</v>
      </c>
      <c r="M52" s="147">
        <v>4861</v>
      </c>
      <c r="N52" s="147">
        <v>866</v>
      </c>
      <c r="O52" s="147">
        <v>931</v>
      </c>
      <c r="P52" s="147">
        <v>1198</v>
      </c>
      <c r="Q52" s="147">
        <v>1164</v>
      </c>
      <c r="R52" s="147">
        <v>833</v>
      </c>
      <c r="S52" s="147">
        <v>967</v>
      </c>
      <c r="T52" s="147">
        <v>1632</v>
      </c>
      <c r="U52" s="147">
        <v>1532</v>
      </c>
      <c r="V52" s="147">
        <v>2832</v>
      </c>
      <c r="W52" s="147">
        <v>1333</v>
      </c>
      <c r="X52" s="147">
        <v>1299</v>
      </c>
      <c r="Y52" s="147">
        <v>2997</v>
      </c>
      <c r="Z52" s="147">
        <v>2032</v>
      </c>
      <c r="AA52" s="147">
        <v>2453</v>
      </c>
      <c r="AB52" s="147">
        <v>3097</v>
      </c>
      <c r="AD52" s="149">
        <f t="shared" si="3"/>
        <v>1741.0416666666667</v>
      </c>
      <c r="AO52" s="147">
        <v>2064</v>
      </c>
      <c r="AP52" s="147">
        <v>2865</v>
      </c>
      <c r="AQ52" s="147">
        <v>900</v>
      </c>
      <c r="AR52" s="147">
        <v>1432</v>
      </c>
      <c r="AS52" s="147">
        <v>932</v>
      </c>
      <c r="AT52" s="147">
        <v>1032</v>
      </c>
      <c r="AU52" s="147">
        <v>1200</v>
      </c>
      <c r="AV52" s="147">
        <v>2298</v>
      </c>
      <c r="AW52" s="147">
        <v>1166</v>
      </c>
      <c r="AX52" s="147">
        <v>898</v>
      </c>
      <c r="AY52" s="147">
        <v>667</v>
      </c>
      <c r="AZ52" s="147">
        <v>1133</v>
      </c>
      <c r="BA52" s="147">
        <v>1065</v>
      </c>
      <c r="BB52" s="147">
        <v>666</v>
      </c>
      <c r="BC52" s="147">
        <v>4696</v>
      </c>
      <c r="BD52" s="147">
        <v>865</v>
      </c>
      <c r="BE52" s="147">
        <v>766</v>
      </c>
      <c r="BF52" s="147">
        <v>2098</v>
      </c>
      <c r="BG52" s="147">
        <v>3565</v>
      </c>
      <c r="BH52" s="147">
        <v>833</v>
      </c>
      <c r="BI52" s="147">
        <v>3331</v>
      </c>
      <c r="BJ52" s="147">
        <v>1798</v>
      </c>
      <c r="BK52" s="147">
        <v>2398</v>
      </c>
      <c r="BL52" s="147">
        <v>1166</v>
      </c>
      <c r="BM52" s="147">
        <v>1.0779206096752301</v>
      </c>
      <c r="BN52" s="147">
        <f t="shared" si="4"/>
        <v>1659.75</v>
      </c>
      <c r="BR52" s="147"/>
      <c r="BT52" s="147"/>
      <c r="BV52" s="147"/>
      <c r="BX52" s="147"/>
      <c r="BZ52" s="147"/>
      <c r="CB52" s="147"/>
      <c r="CD52" s="147"/>
      <c r="CF52" s="147"/>
      <c r="CH52" s="147"/>
      <c r="CJ52" s="147"/>
      <c r="CL52" s="147"/>
      <c r="CN52" s="147"/>
      <c r="CP52" s="147"/>
    </row>
    <row r="53" spans="1:94" x14ac:dyDescent="0.2">
      <c r="A53" t="s">
        <v>351</v>
      </c>
      <c r="B53" s="17">
        <v>28</v>
      </c>
      <c r="C53" s="17">
        <v>1</v>
      </c>
      <c r="D53" s="17"/>
      <c r="E53" s="147">
        <v>1632</v>
      </c>
      <c r="F53" s="147">
        <v>1432</v>
      </c>
      <c r="G53" s="147">
        <v>1232</v>
      </c>
      <c r="H53" s="147">
        <v>4598</v>
      </c>
      <c r="I53" s="147">
        <v>1432</v>
      </c>
      <c r="J53" s="147">
        <v>1199</v>
      </c>
      <c r="K53" s="147">
        <v>1799</v>
      </c>
      <c r="L53" s="147">
        <v>2132</v>
      </c>
      <c r="M53" s="147">
        <v>1732</v>
      </c>
      <c r="N53" s="147">
        <v>700</v>
      </c>
      <c r="O53" s="147">
        <v>700</v>
      </c>
      <c r="P53" s="147">
        <v>965</v>
      </c>
      <c r="Q53" s="147">
        <v>1532</v>
      </c>
      <c r="R53" s="147">
        <v>1131</v>
      </c>
      <c r="S53" s="147">
        <v>866</v>
      </c>
      <c r="T53" s="147">
        <v>1832</v>
      </c>
      <c r="U53" s="147">
        <v>1599</v>
      </c>
      <c r="V53" s="147">
        <v>1099</v>
      </c>
      <c r="W53" s="147">
        <v>1532</v>
      </c>
      <c r="X53" s="147">
        <v>1432</v>
      </c>
      <c r="Y53" s="147">
        <v>2997</v>
      </c>
      <c r="Z53" s="147">
        <v>2764</v>
      </c>
      <c r="AA53" s="147">
        <v>1764</v>
      </c>
      <c r="AB53" s="147">
        <v>2230</v>
      </c>
      <c r="AD53" s="149">
        <f t="shared" si="3"/>
        <v>1680.4583333333333</v>
      </c>
      <c r="AO53" s="147">
        <v>5029</v>
      </c>
      <c r="AP53" s="147">
        <v>1365</v>
      </c>
      <c r="AQ53" s="147">
        <v>1231</v>
      </c>
      <c r="AR53" s="147">
        <v>1166</v>
      </c>
      <c r="AS53" s="147">
        <v>3329</v>
      </c>
      <c r="AT53" s="147">
        <v>1332</v>
      </c>
      <c r="AU53" s="147">
        <v>1799</v>
      </c>
      <c r="AV53" s="147">
        <v>2164</v>
      </c>
      <c r="AW53" s="147">
        <v>1333</v>
      </c>
      <c r="AX53" s="147">
        <v>2332</v>
      </c>
      <c r="AY53" s="147">
        <v>3963</v>
      </c>
      <c r="AZ53" s="147">
        <v>2099</v>
      </c>
      <c r="BA53" s="147">
        <v>2897</v>
      </c>
      <c r="BB53" s="147">
        <v>966</v>
      </c>
      <c r="BC53" s="147">
        <v>800</v>
      </c>
      <c r="BD53" s="147">
        <v>4998</v>
      </c>
      <c r="BE53" s="147">
        <v>2596</v>
      </c>
      <c r="BF53" s="147">
        <v>2231</v>
      </c>
      <c r="BG53" s="147">
        <v>1399</v>
      </c>
      <c r="BH53" s="147">
        <v>2430</v>
      </c>
      <c r="BI53" s="147">
        <v>3099</v>
      </c>
      <c r="BJ53" s="147">
        <v>2132</v>
      </c>
      <c r="BK53" s="147">
        <v>1633</v>
      </c>
      <c r="BL53" s="147">
        <v>1599</v>
      </c>
      <c r="BM53" s="147">
        <v>0.27515818411533</v>
      </c>
      <c r="BN53" s="147">
        <f t="shared" si="4"/>
        <v>2246.75</v>
      </c>
      <c r="BR53" s="147"/>
      <c r="BT53" s="147"/>
      <c r="BV53" s="147"/>
      <c r="BX53" s="147"/>
      <c r="BZ53" s="147"/>
      <c r="CB53" s="147"/>
      <c r="CD53" s="147"/>
      <c r="CF53" s="147"/>
      <c r="CH53" s="147"/>
      <c r="CJ53" s="147"/>
      <c r="CL53" s="147"/>
      <c r="CN53" s="147"/>
      <c r="CP53" s="147"/>
    </row>
    <row r="54" spans="1:94" x14ac:dyDescent="0.2">
      <c r="A54" t="s">
        <v>355</v>
      </c>
      <c r="B54" s="17">
        <v>43</v>
      </c>
      <c r="C54" s="17">
        <v>1</v>
      </c>
      <c r="D54" s="17"/>
      <c r="E54" s="147">
        <v>2064</v>
      </c>
      <c r="F54" s="147">
        <v>2865</v>
      </c>
      <c r="G54" s="147">
        <v>900</v>
      </c>
      <c r="H54" s="147">
        <v>1432</v>
      </c>
      <c r="I54" s="147">
        <v>932</v>
      </c>
      <c r="J54" s="147">
        <v>1032</v>
      </c>
      <c r="K54" s="147">
        <v>1200</v>
      </c>
      <c r="L54" s="147">
        <v>2298</v>
      </c>
      <c r="M54" s="147">
        <v>1166</v>
      </c>
      <c r="N54" s="147">
        <v>898</v>
      </c>
      <c r="O54" s="147">
        <v>667</v>
      </c>
      <c r="P54" s="147">
        <v>1133</v>
      </c>
      <c r="Q54" s="147">
        <v>1065</v>
      </c>
      <c r="R54" s="147">
        <v>666</v>
      </c>
      <c r="S54" s="147">
        <v>4696</v>
      </c>
      <c r="T54" s="147">
        <v>865</v>
      </c>
      <c r="U54" s="147">
        <v>766</v>
      </c>
      <c r="V54" s="147">
        <v>2098</v>
      </c>
      <c r="W54" s="147">
        <v>3565</v>
      </c>
      <c r="X54" s="147">
        <v>833</v>
      </c>
      <c r="Y54" s="147">
        <v>3331</v>
      </c>
      <c r="Z54" s="147">
        <v>1798</v>
      </c>
      <c r="AA54" s="147">
        <v>2398</v>
      </c>
      <c r="AB54" s="147">
        <v>1166</v>
      </c>
      <c r="AD54" s="149">
        <f t="shared" si="3"/>
        <v>1659.75</v>
      </c>
      <c r="AO54" s="147">
        <v>2765</v>
      </c>
      <c r="AP54" s="147">
        <v>1232</v>
      </c>
      <c r="AQ54" s="147">
        <v>1298</v>
      </c>
      <c r="AR54" s="147">
        <v>1099</v>
      </c>
      <c r="AS54" s="147">
        <v>1300</v>
      </c>
      <c r="AT54" s="147">
        <v>1000</v>
      </c>
      <c r="AU54" s="147">
        <v>1799</v>
      </c>
      <c r="AV54" s="147">
        <v>2165</v>
      </c>
      <c r="AW54" s="147">
        <v>3430</v>
      </c>
      <c r="AX54" s="147">
        <v>2765</v>
      </c>
      <c r="AY54" s="147">
        <v>2664</v>
      </c>
      <c r="AZ54" s="147">
        <v>1232</v>
      </c>
      <c r="BA54" s="147">
        <v>767</v>
      </c>
      <c r="BB54" s="147">
        <v>1433</v>
      </c>
      <c r="BC54" s="147">
        <v>1166</v>
      </c>
      <c r="BD54" s="147">
        <v>1666</v>
      </c>
      <c r="BE54" s="147">
        <v>2964</v>
      </c>
      <c r="BF54" s="147">
        <v>865</v>
      </c>
      <c r="BG54" s="147">
        <v>967</v>
      </c>
      <c r="BH54" s="147">
        <v>2231</v>
      </c>
      <c r="BI54" s="147">
        <v>2632</v>
      </c>
      <c r="BJ54" s="147">
        <v>1865</v>
      </c>
      <c r="BK54" s="147">
        <v>1265</v>
      </c>
      <c r="BL54" s="147">
        <v>2899</v>
      </c>
      <c r="BM54" s="147">
        <v>0.75977784203494403</v>
      </c>
      <c r="BN54" s="147">
        <f t="shared" si="4"/>
        <v>1811.2083333333333</v>
      </c>
      <c r="BR54" s="147"/>
      <c r="BT54" s="147"/>
      <c r="BV54" s="147"/>
      <c r="BX54" s="147"/>
      <c r="BZ54" s="147"/>
      <c r="CB54" s="147"/>
      <c r="CD54" s="147"/>
      <c r="CF54" s="147"/>
      <c r="CH54" s="147"/>
      <c r="CJ54" s="147"/>
      <c r="CL54" s="147"/>
      <c r="CN54" s="147"/>
      <c r="CP54" s="147"/>
    </row>
    <row r="55" spans="1:94" x14ac:dyDescent="0.2">
      <c r="A55" t="s">
        <v>360</v>
      </c>
      <c r="B55" s="17">
        <v>49</v>
      </c>
      <c r="C55" s="17">
        <v>1</v>
      </c>
      <c r="D55" s="17"/>
      <c r="E55" s="147">
        <v>5029</v>
      </c>
      <c r="F55" s="147">
        <v>1365</v>
      </c>
      <c r="G55" s="147">
        <v>1231</v>
      </c>
      <c r="H55" s="147">
        <v>1166</v>
      </c>
      <c r="I55" s="147">
        <v>3329</v>
      </c>
      <c r="J55" s="147">
        <v>1332</v>
      </c>
      <c r="K55" s="147">
        <v>1799</v>
      </c>
      <c r="L55" s="147">
        <v>2164</v>
      </c>
      <c r="M55" s="147">
        <v>1333</v>
      </c>
      <c r="N55" s="147">
        <v>2332</v>
      </c>
      <c r="O55" s="147">
        <v>3963</v>
      </c>
      <c r="P55" s="147">
        <v>2099</v>
      </c>
      <c r="Q55" s="147">
        <v>2897</v>
      </c>
      <c r="R55" s="147">
        <v>966</v>
      </c>
      <c r="S55" s="147">
        <v>800</v>
      </c>
      <c r="T55" s="147">
        <v>4998</v>
      </c>
      <c r="U55" s="147">
        <v>2596</v>
      </c>
      <c r="V55" s="147">
        <v>2231</v>
      </c>
      <c r="W55" s="147">
        <v>1399</v>
      </c>
      <c r="X55" s="147">
        <v>2430</v>
      </c>
      <c r="Y55" s="147">
        <v>3099</v>
      </c>
      <c r="Z55" s="147">
        <v>2132</v>
      </c>
      <c r="AA55" s="147">
        <v>1633</v>
      </c>
      <c r="AB55" s="147">
        <v>1599</v>
      </c>
      <c r="AD55" s="149">
        <f t="shared" si="3"/>
        <v>2246.75</v>
      </c>
      <c r="AO55" s="147">
        <v>2198</v>
      </c>
      <c r="AP55" s="147">
        <v>1165</v>
      </c>
      <c r="AQ55" s="147">
        <v>1267</v>
      </c>
      <c r="AR55" s="147">
        <v>1632</v>
      </c>
      <c r="AS55" s="147">
        <v>3029</v>
      </c>
      <c r="AT55" s="147">
        <v>2365</v>
      </c>
      <c r="AU55" s="147">
        <v>2298</v>
      </c>
      <c r="AV55" s="147">
        <v>4661</v>
      </c>
      <c r="AW55" s="147">
        <v>2332</v>
      </c>
      <c r="AX55" s="147">
        <v>1065</v>
      </c>
      <c r="AY55" s="147">
        <v>1067</v>
      </c>
      <c r="AZ55" s="147">
        <v>1632</v>
      </c>
      <c r="BA55" s="147">
        <v>1832</v>
      </c>
      <c r="BB55" s="147">
        <v>1431</v>
      </c>
      <c r="BC55" s="147">
        <v>1033</v>
      </c>
      <c r="BD55" s="147">
        <v>1666</v>
      </c>
      <c r="BE55" s="147">
        <v>2166</v>
      </c>
      <c r="BF55" s="147">
        <v>1798</v>
      </c>
      <c r="BG55" s="147">
        <v>1632</v>
      </c>
      <c r="BH55" s="147">
        <v>1632</v>
      </c>
      <c r="BI55" s="147">
        <v>1499</v>
      </c>
      <c r="BJ55" s="147">
        <v>2464</v>
      </c>
      <c r="BK55" s="147">
        <v>1731</v>
      </c>
      <c r="BL55" s="147">
        <v>2498</v>
      </c>
      <c r="BM55" s="147">
        <v>0.53828459453871702</v>
      </c>
      <c r="BN55" s="147">
        <f t="shared" si="4"/>
        <v>1920.5416666666667</v>
      </c>
      <c r="BR55" s="147"/>
      <c r="BT55" s="147"/>
      <c r="BV55" s="147"/>
      <c r="BX55" s="147"/>
      <c r="BZ55" s="147"/>
      <c r="CB55" s="147"/>
      <c r="CD55" s="147"/>
      <c r="CF55" s="147"/>
      <c r="CH55" s="147"/>
      <c r="CJ55" s="147"/>
      <c r="CL55" s="147"/>
      <c r="CN55" s="147"/>
      <c r="CP55" s="147"/>
    </row>
    <row r="56" spans="1:94" x14ac:dyDescent="0.2">
      <c r="A56" t="s">
        <v>365</v>
      </c>
      <c r="B56" s="17">
        <v>25</v>
      </c>
      <c r="C56" s="17">
        <v>2</v>
      </c>
      <c r="D56" s="17"/>
      <c r="E56" s="147">
        <v>2765</v>
      </c>
      <c r="F56" s="147">
        <v>1232</v>
      </c>
      <c r="G56" s="147">
        <v>1298</v>
      </c>
      <c r="H56" s="147">
        <v>1099</v>
      </c>
      <c r="I56" s="147">
        <v>1300</v>
      </c>
      <c r="J56" s="147">
        <v>1000</v>
      </c>
      <c r="K56" s="147">
        <v>1799</v>
      </c>
      <c r="L56" s="147">
        <v>2165</v>
      </c>
      <c r="M56" s="147">
        <v>3430</v>
      </c>
      <c r="N56" s="147">
        <v>2765</v>
      </c>
      <c r="O56" s="147">
        <v>2664</v>
      </c>
      <c r="P56" s="147">
        <v>1232</v>
      </c>
      <c r="Q56" s="147">
        <v>767</v>
      </c>
      <c r="R56" s="147">
        <v>1433</v>
      </c>
      <c r="S56" s="147">
        <v>1166</v>
      </c>
      <c r="T56" s="147">
        <v>1666</v>
      </c>
      <c r="U56" s="147">
        <v>2964</v>
      </c>
      <c r="V56" s="147">
        <v>865</v>
      </c>
      <c r="W56" s="147">
        <v>967</v>
      </c>
      <c r="X56" s="147">
        <v>2231</v>
      </c>
      <c r="Y56" s="147">
        <v>2632</v>
      </c>
      <c r="Z56" s="147">
        <v>1865</v>
      </c>
      <c r="AA56" s="147">
        <v>1265</v>
      </c>
      <c r="AB56" s="147">
        <v>2899</v>
      </c>
      <c r="AD56" s="149">
        <f t="shared" si="3"/>
        <v>1811.2083333333333</v>
      </c>
      <c r="AO56" s="147">
        <v>2464</v>
      </c>
      <c r="AP56" s="147">
        <v>1564</v>
      </c>
      <c r="AQ56" s="147">
        <v>1033</v>
      </c>
      <c r="AR56" s="147">
        <v>1200</v>
      </c>
      <c r="AS56" s="147">
        <v>1433</v>
      </c>
      <c r="AT56" s="147">
        <v>2098</v>
      </c>
      <c r="AU56" s="147">
        <v>1334</v>
      </c>
      <c r="AV56" s="147">
        <v>967</v>
      </c>
      <c r="AW56" s="147">
        <v>1067</v>
      </c>
      <c r="AX56" s="147">
        <v>1209</v>
      </c>
      <c r="AY56" s="147">
        <v>767</v>
      </c>
      <c r="AZ56" s="147">
        <v>1132</v>
      </c>
      <c r="BA56" s="147">
        <v>1032</v>
      </c>
      <c r="BB56" s="147">
        <v>2599</v>
      </c>
      <c r="BC56" s="147">
        <v>934</v>
      </c>
      <c r="BD56" s="147">
        <v>998</v>
      </c>
      <c r="BE56" s="147">
        <v>2332</v>
      </c>
      <c r="BF56" s="147">
        <v>2165</v>
      </c>
      <c r="BG56" s="147">
        <v>1264</v>
      </c>
      <c r="BH56" s="147">
        <v>1100</v>
      </c>
      <c r="BI56" s="147">
        <v>1765</v>
      </c>
      <c r="BJ56" s="147">
        <v>4197</v>
      </c>
      <c r="BK56" s="147">
        <v>2365</v>
      </c>
      <c r="BL56" s="147">
        <v>2199</v>
      </c>
      <c r="BM56" s="147">
        <v>0.77290373239222498</v>
      </c>
      <c r="BN56" s="147">
        <f t="shared" si="4"/>
        <v>1634.0833333333333</v>
      </c>
      <c r="BR56" s="147"/>
      <c r="BT56" s="147"/>
      <c r="BV56" s="147"/>
      <c r="BX56" s="147"/>
      <c r="BZ56" s="147"/>
      <c r="CB56" s="147"/>
      <c r="CD56" s="147"/>
      <c r="CF56" s="147"/>
      <c r="CH56" s="147"/>
      <c r="CJ56" s="147"/>
      <c r="CL56" s="147"/>
      <c r="CN56" s="147"/>
      <c r="CP56" s="147"/>
    </row>
    <row r="57" spans="1:94" x14ac:dyDescent="0.2">
      <c r="A57" t="s">
        <v>367</v>
      </c>
      <c r="B57" s="17">
        <v>43</v>
      </c>
      <c r="C57" s="17">
        <v>1</v>
      </c>
      <c r="D57" s="17"/>
      <c r="E57" s="147">
        <v>2198</v>
      </c>
      <c r="F57" s="147">
        <v>1165</v>
      </c>
      <c r="G57" s="147">
        <v>1267</v>
      </c>
      <c r="H57" s="147">
        <v>1632</v>
      </c>
      <c r="I57" s="147">
        <v>3029</v>
      </c>
      <c r="J57" s="147">
        <v>2365</v>
      </c>
      <c r="K57" s="147">
        <v>2298</v>
      </c>
      <c r="L57" s="147">
        <v>4661</v>
      </c>
      <c r="M57" s="147">
        <v>2332</v>
      </c>
      <c r="N57" s="147">
        <v>1065</v>
      </c>
      <c r="O57" s="147">
        <v>1067</v>
      </c>
      <c r="P57" s="147">
        <v>1632</v>
      </c>
      <c r="Q57" s="147">
        <v>1832</v>
      </c>
      <c r="R57" s="147">
        <v>1431</v>
      </c>
      <c r="S57" s="147">
        <v>1033</v>
      </c>
      <c r="T57" s="147">
        <v>1666</v>
      </c>
      <c r="U57" s="147">
        <v>2166</v>
      </c>
      <c r="V57" s="147">
        <v>1798</v>
      </c>
      <c r="W57" s="147">
        <v>1632</v>
      </c>
      <c r="X57" s="147">
        <v>1632</v>
      </c>
      <c r="Y57" s="147">
        <v>1499</v>
      </c>
      <c r="Z57" s="147">
        <v>2464</v>
      </c>
      <c r="AA57" s="147">
        <v>1731</v>
      </c>
      <c r="AB57" s="147">
        <v>2498</v>
      </c>
      <c r="AD57" s="149">
        <f t="shared" si="3"/>
        <v>1920.5416666666667</v>
      </c>
      <c r="BN57" s="147"/>
      <c r="BR57" s="147"/>
      <c r="BT57" s="147"/>
      <c r="BV57" s="147"/>
      <c r="BX57" s="147"/>
      <c r="BZ57" s="147"/>
      <c r="CB57" s="147"/>
      <c r="CD57" s="147"/>
      <c r="CF57" s="147"/>
      <c r="CH57" s="147"/>
      <c r="CJ57" s="147"/>
      <c r="CL57" s="147"/>
      <c r="CN57" s="147"/>
      <c r="CP57" s="147"/>
    </row>
    <row r="58" spans="1:94" x14ac:dyDescent="0.2">
      <c r="A58" t="s">
        <v>371</v>
      </c>
      <c r="B58" s="17">
        <v>22</v>
      </c>
      <c r="C58" s="17">
        <v>1</v>
      </c>
      <c r="D58" s="17"/>
      <c r="E58" s="147">
        <v>2464</v>
      </c>
      <c r="F58" s="147">
        <v>1564</v>
      </c>
      <c r="G58" s="147">
        <v>1033</v>
      </c>
      <c r="H58" s="147">
        <v>1200</v>
      </c>
      <c r="I58" s="147">
        <v>1433</v>
      </c>
      <c r="J58" s="147">
        <v>2098</v>
      </c>
      <c r="K58" s="147">
        <v>1334</v>
      </c>
      <c r="L58" s="147">
        <v>967</v>
      </c>
      <c r="M58" s="147">
        <v>1067</v>
      </c>
      <c r="N58" s="147">
        <v>1209</v>
      </c>
      <c r="O58" s="147">
        <v>767</v>
      </c>
      <c r="P58" s="147">
        <v>1132</v>
      </c>
      <c r="Q58" s="147">
        <v>1032</v>
      </c>
      <c r="R58" s="147">
        <v>2599</v>
      </c>
      <c r="S58" s="147">
        <v>934</v>
      </c>
      <c r="T58" s="147">
        <v>998</v>
      </c>
      <c r="U58" s="147">
        <v>2332</v>
      </c>
      <c r="V58" s="147">
        <v>2165</v>
      </c>
      <c r="W58" s="147">
        <v>1264</v>
      </c>
      <c r="X58" s="147">
        <v>1100</v>
      </c>
      <c r="Y58" s="147">
        <v>1765</v>
      </c>
      <c r="Z58" s="147">
        <v>4197</v>
      </c>
      <c r="AA58" s="147">
        <v>2365</v>
      </c>
      <c r="AB58" s="147">
        <v>2199</v>
      </c>
      <c r="AD58" s="149">
        <f t="shared" si="3"/>
        <v>1634.0833333333333</v>
      </c>
      <c r="BM58" s="147"/>
      <c r="BN58" s="147"/>
      <c r="BR58" s="147"/>
      <c r="BT58" s="147"/>
      <c r="BV58" s="147"/>
      <c r="BX58" s="147"/>
      <c r="BZ58" s="147"/>
      <c r="CB58" s="147"/>
      <c r="CD58" s="147"/>
      <c r="CF58" s="147"/>
      <c r="CH58" s="147"/>
      <c r="CJ58" s="147"/>
      <c r="CL58" s="147"/>
      <c r="CN58" s="147"/>
      <c r="CP58" s="147"/>
    </row>
    <row r="59" spans="1:94" ht="16" x14ac:dyDescent="0.2">
      <c r="A59" s="147" t="s">
        <v>374</v>
      </c>
      <c r="B59" s="17">
        <v>24</v>
      </c>
      <c r="C59" s="17">
        <v>2</v>
      </c>
      <c r="D59" s="17"/>
      <c r="E59" s="147">
        <v>1166</v>
      </c>
      <c r="F59" s="147">
        <v>3229</v>
      </c>
      <c r="G59" s="147">
        <v>1466</v>
      </c>
      <c r="H59" s="147">
        <v>1600</v>
      </c>
      <c r="I59" s="147">
        <v>999</v>
      </c>
      <c r="J59" s="147">
        <v>1166</v>
      </c>
      <c r="K59" s="147">
        <v>1432</v>
      </c>
      <c r="L59" s="147">
        <v>1365</v>
      </c>
      <c r="M59" s="147">
        <v>1065</v>
      </c>
      <c r="N59" s="147">
        <v>3630</v>
      </c>
      <c r="O59" s="147">
        <v>1965</v>
      </c>
      <c r="P59" s="147">
        <v>867</v>
      </c>
      <c r="Q59" s="147">
        <v>3198</v>
      </c>
      <c r="R59" s="147">
        <v>1298</v>
      </c>
      <c r="S59" s="147">
        <v>799</v>
      </c>
      <c r="T59" s="147">
        <v>998</v>
      </c>
      <c r="U59" s="147">
        <v>1199</v>
      </c>
      <c r="V59" s="147">
        <v>1232</v>
      </c>
      <c r="W59" s="147">
        <v>1134</v>
      </c>
      <c r="X59" s="147">
        <v>931</v>
      </c>
      <c r="Y59" s="147">
        <v>1432</v>
      </c>
      <c r="Z59" s="147">
        <v>1034</v>
      </c>
      <c r="AA59" s="147">
        <v>1366</v>
      </c>
      <c r="AB59" s="147">
        <v>1233</v>
      </c>
      <c r="AD59" s="149">
        <f t="shared" si="3"/>
        <v>1491.8333333333333</v>
      </c>
      <c r="AO59" s="147"/>
      <c r="AP59" s="147"/>
      <c r="AQ59" s="147"/>
      <c r="AR59" s="147"/>
      <c r="AS59" s="147"/>
      <c r="AT59" s="147"/>
      <c r="AU59" s="147"/>
      <c r="AV59" s="147"/>
      <c r="AW59" s="147"/>
      <c r="AX59" s="147"/>
      <c r="AY59" s="147"/>
      <c r="AZ59" s="147"/>
      <c r="BA59" s="147"/>
      <c r="BB59" s="147"/>
      <c r="BC59" s="147"/>
      <c r="BD59" s="147"/>
      <c r="BE59" s="147"/>
      <c r="BF59" s="147"/>
      <c r="BG59" s="147"/>
      <c r="BH59" s="147"/>
      <c r="BI59" s="147"/>
      <c r="BJ59" s="147"/>
      <c r="BK59" s="147"/>
      <c r="BL59" s="147"/>
      <c r="BM59" s="147"/>
    </row>
    <row r="60" spans="1:94" x14ac:dyDescent="0.2">
      <c r="E60" s="141"/>
      <c r="F60" s="141"/>
      <c r="G60" s="141"/>
      <c r="H60" s="141"/>
      <c r="I60" s="141"/>
      <c r="J60" s="141"/>
      <c r="K60" s="141"/>
      <c r="L60" s="141"/>
      <c r="M60" s="141"/>
      <c r="N60" s="141"/>
      <c r="O60" s="141"/>
      <c r="P60" s="141"/>
      <c r="Q60" s="141"/>
      <c r="R60" s="141"/>
      <c r="S60" s="141"/>
      <c r="T60" s="141"/>
      <c r="U60" s="141"/>
      <c r="V60" s="141"/>
      <c r="W60" s="141"/>
      <c r="X60" s="141"/>
      <c r="Y60" s="141"/>
      <c r="Z60" s="141"/>
      <c r="AA60" s="141"/>
      <c r="AB60" s="141"/>
      <c r="AQ60" s="147"/>
      <c r="AU60" s="147"/>
      <c r="BA60" s="147"/>
    </row>
    <row r="61" spans="1:94" x14ac:dyDescent="0.2">
      <c r="A61" t="s">
        <v>670</v>
      </c>
      <c r="E61" s="171">
        <f t="shared" ref="E61:AB61" si="5">AVERAGE(E40:E59)</f>
        <v>2366.3000000000002</v>
      </c>
      <c r="F61" s="171">
        <f t="shared" si="5"/>
        <v>2061.4499999999998</v>
      </c>
      <c r="G61" s="171">
        <f t="shared" si="5"/>
        <v>1544</v>
      </c>
      <c r="H61" s="171">
        <f t="shared" si="5"/>
        <v>2000</v>
      </c>
      <c r="I61" s="171">
        <f t="shared" si="5"/>
        <v>1888.3</v>
      </c>
      <c r="J61" s="171">
        <f t="shared" si="5"/>
        <v>1477.3</v>
      </c>
      <c r="K61" s="171">
        <f t="shared" si="5"/>
        <v>1423.85</v>
      </c>
      <c r="L61" s="171">
        <f t="shared" si="5"/>
        <v>1961.9</v>
      </c>
      <c r="M61" s="171">
        <f t="shared" si="5"/>
        <v>2028.2</v>
      </c>
      <c r="N61" s="171">
        <f t="shared" si="5"/>
        <v>1404.45</v>
      </c>
      <c r="O61" s="171">
        <f t="shared" si="5"/>
        <v>1680.45</v>
      </c>
      <c r="P61" s="171">
        <f t="shared" si="5"/>
        <v>1377.3</v>
      </c>
      <c r="Q61" s="171">
        <f t="shared" si="5"/>
        <v>1636.85</v>
      </c>
      <c r="R61" s="171">
        <f t="shared" si="5"/>
        <v>1453.75</v>
      </c>
      <c r="S61" s="171">
        <f t="shared" si="5"/>
        <v>1375.7</v>
      </c>
      <c r="T61" s="171">
        <f t="shared" si="5"/>
        <v>2001.65</v>
      </c>
      <c r="U61" s="171">
        <f t="shared" si="5"/>
        <v>1766.95</v>
      </c>
      <c r="V61" s="171">
        <f t="shared" si="5"/>
        <v>1698.4</v>
      </c>
      <c r="W61" s="171">
        <f t="shared" si="5"/>
        <v>1703.7</v>
      </c>
      <c r="X61" s="171">
        <f t="shared" si="5"/>
        <v>1846.85</v>
      </c>
      <c r="Y61" s="171">
        <f t="shared" si="5"/>
        <v>2353.0500000000002</v>
      </c>
      <c r="Z61" s="171">
        <f t="shared" si="5"/>
        <v>2160</v>
      </c>
      <c r="AA61" s="171">
        <f t="shared" si="5"/>
        <v>1989.3</v>
      </c>
      <c r="AB61" s="171">
        <f t="shared" si="5"/>
        <v>2258.3000000000002</v>
      </c>
      <c r="AC61" s="26"/>
      <c r="AD61" s="149">
        <f>AVERAGE(E61:AC61)</f>
        <v>1810.7500000000002</v>
      </c>
      <c r="AQ61" s="147"/>
      <c r="AU61" s="147"/>
      <c r="BA61" s="147"/>
    </row>
    <row r="62" spans="1:94" x14ac:dyDescent="0.2">
      <c r="E62" s="141"/>
      <c r="F62" s="141"/>
      <c r="G62" s="141"/>
      <c r="H62" s="141"/>
      <c r="I62" s="141"/>
      <c r="J62" s="141"/>
      <c r="K62" s="141"/>
      <c r="L62" s="141"/>
      <c r="M62" s="141"/>
      <c r="N62" s="141"/>
      <c r="O62" s="141"/>
      <c r="P62" s="141"/>
      <c r="Q62" s="141"/>
      <c r="R62" s="141"/>
      <c r="S62" s="141"/>
      <c r="T62" s="141"/>
      <c r="U62" s="141"/>
      <c r="V62" s="141"/>
      <c r="W62" s="141"/>
      <c r="X62" s="141"/>
      <c r="Y62" s="141"/>
      <c r="Z62" s="141"/>
      <c r="AA62" s="141"/>
      <c r="AB62" s="141"/>
      <c r="AD62" s="141"/>
      <c r="AQ62" s="147"/>
      <c r="AU62" s="147"/>
      <c r="AV62" s="147"/>
      <c r="AW62" s="147"/>
      <c r="AX62" s="147"/>
      <c r="AY62" s="147"/>
      <c r="AZ62" s="147"/>
      <c r="BA62" s="147"/>
      <c r="BB62" s="147"/>
      <c r="BC62" s="147"/>
      <c r="BD62" s="147"/>
      <c r="BE62" s="147"/>
      <c r="BF62" s="147"/>
      <c r="BG62" s="147"/>
      <c r="BH62" s="147"/>
      <c r="BI62" s="147"/>
      <c r="BJ62" s="147"/>
      <c r="BK62" s="147"/>
      <c r="BL62" s="147"/>
      <c r="BM62" s="147"/>
      <c r="BN62" s="147"/>
      <c r="BO62" s="147"/>
      <c r="BP62" s="147"/>
      <c r="BQ62" s="147"/>
      <c r="BR62" s="147"/>
      <c r="BS62" s="147"/>
      <c r="BT62" s="147"/>
      <c r="BU62" s="147"/>
      <c r="BV62" s="147"/>
      <c r="BW62" s="147"/>
      <c r="BX62" s="147"/>
      <c r="BY62" s="147"/>
      <c r="BZ62" s="147"/>
      <c r="CA62" s="147"/>
      <c r="CB62" s="147"/>
      <c r="CC62" s="147"/>
      <c r="CD62" s="147"/>
      <c r="CE62" s="147"/>
      <c r="CF62" s="147"/>
      <c r="CG62" s="147"/>
      <c r="CH62" s="147"/>
      <c r="CI62" s="147"/>
      <c r="CJ62" s="147"/>
      <c r="CK62" s="147"/>
      <c r="CL62" s="147"/>
      <c r="CM62" s="147"/>
      <c r="CN62" s="147"/>
      <c r="CO62" s="147"/>
      <c r="CP62" s="147"/>
    </row>
    <row r="63" spans="1:94" x14ac:dyDescent="0.2">
      <c r="E63">
        <v>2866</v>
      </c>
      <c r="F63">
        <v>2061</v>
      </c>
      <c r="G63">
        <v>1544</v>
      </c>
      <c r="H63">
        <v>2000</v>
      </c>
      <c r="I63">
        <v>1888</v>
      </c>
      <c r="J63">
        <v>1477</v>
      </c>
      <c r="K63">
        <v>1424</v>
      </c>
      <c r="L63">
        <v>1962</v>
      </c>
      <c r="M63">
        <v>2028</v>
      </c>
      <c r="N63">
        <v>1404</v>
      </c>
      <c r="O63">
        <v>1680</v>
      </c>
      <c r="P63">
        <v>1377</v>
      </c>
      <c r="Q63">
        <v>1637</v>
      </c>
      <c r="R63">
        <v>1454</v>
      </c>
      <c r="S63">
        <v>1376</v>
      </c>
      <c r="T63">
        <v>2002</v>
      </c>
      <c r="U63">
        <v>1767</v>
      </c>
      <c r="V63">
        <v>1698</v>
      </c>
      <c r="W63">
        <v>1704</v>
      </c>
      <c r="X63">
        <v>1847</v>
      </c>
      <c r="Y63">
        <v>2353</v>
      </c>
      <c r="Z63">
        <v>2160</v>
      </c>
      <c r="AA63">
        <v>1989</v>
      </c>
      <c r="AB63">
        <v>2258</v>
      </c>
    </row>
    <row r="66" spans="1:32" x14ac:dyDescent="0.2">
      <c r="B66" s="147"/>
      <c r="C66" s="147"/>
      <c r="D66" s="147"/>
      <c r="E66" s="147"/>
      <c r="F66" s="147"/>
      <c r="G66" s="147"/>
      <c r="N66" s="147"/>
    </row>
    <row r="67" spans="1:32" x14ac:dyDescent="0.2">
      <c r="B67" s="147"/>
      <c r="C67" s="147"/>
      <c r="D67" s="147"/>
      <c r="E67" s="147"/>
      <c r="F67" s="147"/>
      <c r="G67" s="147"/>
      <c r="N67" s="147"/>
    </row>
    <row r="68" spans="1:32" x14ac:dyDescent="0.2">
      <c r="B68" s="147"/>
      <c r="C68" s="147"/>
      <c r="D68" s="147"/>
      <c r="E68" s="147"/>
      <c r="F68" s="147"/>
      <c r="G68" s="147"/>
      <c r="N68" s="147"/>
    </row>
    <row r="69" spans="1:32" x14ac:dyDescent="0.2">
      <c r="B69" s="147"/>
      <c r="C69" s="147"/>
      <c r="D69" s="147"/>
      <c r="E69" s="147"/>
      <c r="F69" s="147"/>
      <c r="G69" s="147"/>
      <c r="N69" s="147"/>
    </row>
    <row r="70" spans="1:32" x14ac:dyDescent="0.2">
      <c r="A70" t="s">
        <v>669</v>
      </c>
      <c r="B70" t="s">
        <v>594</v>
      </c>
      <c r="C70" t="s">
        <v>595</v>
      </c>
      <c r="E70" t="s">
        <v>777</v>
      </c>
      <c r="F70" t="s">
        <v>778</v>
      </c>
      <c r="G70" t="s">
        <v>779</v>
      </c>
      <c r="H70" t="s">
        <v>780</v>
      </c>
      <c r="I70" t="s">
        <v>781</v>
      </c>
      <c r="J70" t="s">
        <v>782</v>
      </c>
      <c r="K70" t="s">
        <v>783</v>
      </c>
      <c r="L70" t="s">
        <v>784</v>
      </c>
      <c r="M70" t="s">
        <v>785</v>
      </c>
      <c r="N70" t="s">
        <v>786</v>
      </c>
      <c r="O70" t="s">
        <v>787</v>
      </c>
      <c r="P70" t="s">
        <v>788</v>
      </c>
      <c r="Q70" t="s">
        <v>789</v>
      </c>
      <c r="R70" t="s">
        <v>790</v>
      </c>
      <c r="S70" t="s">
        <v>791</v>
      </c>
      <c r="T70" t="s">
        <v>792</v>
      </c>
      <c r="U70" t="s">
        <v>793</v>
      </c>
      <c r="V70" t="s">
        <v>794</v>
      </c>
      <c r="W70" t="s">
        <v>795</v>
      </c>
      <c r="X70" t="s">
        <v>796</v>
      </c>
      <c r="Y70" t="s">
        <v>797</v>
      </c>
      <c r="Z70" t="s">
        <v>798</v>
      </c>
      <c r="AA70" t="s">
        <v>799</v>
      </c>
      <c r="AB70" t="s">
        <v>800</v>
      </c>
    </row>
    <row r="71" spans="1:32" x14ac:dyDescent="0.2">
      <c r="A71" t="s">
        <v>275</v>
      </c>
      <c r="B71" s="17">
        <v>31</v>
      </c>
      <c r="C71" s="17">
        <v>1</v>
      </c>
      <c r="E71">
        <v>5</v>
      </c>
      <c r="F71">
        <v>5</v>
      </c>
      <c r="G71">
        <v>3</v>
      </c>
      <c r="H71">
        <v>2</v>
      </c>
      <c r="I71">
        <v>6</v>
      </c>
      <c r="J71">
        <v>4</v>
      </c>
      <c r="K71">
        <v>2</v>
      </c>
      <c r="L71">
        <v>4</v>
      </c>
      <c r="M71">
        <v>6</v>
      </c>
      <c r="N71">
        <v>2</v>
      </c>
      <c r="O71">
        <v>2</v>
      </c>
      <c r="P71">
        <v>3</v>
      </c>
      <c r="Q71">
        <v>2</v>
      </c>
      <c r="R71">
        <v>2</v>
      </c>
      <c r="S71">
        <v>2</v>
      </c>
      <c r="T71">
        <v>2</v>
      </c>
      <c r="U71">
        <v>2</v>
      </c>
      <c r="V71">
        <v>2</v>
      </c>
      <c r="W71">
        <v>4</v>
      </c>
      <c r="X71">
        <v>3</v>
      </c>
      <c r="Y71">
        <v>5</v>
      </c>
      <c r="Z71">
        <v>15</v>
      </c>
      <c r="AA71">
        <v>4</v>
      </c>
      <c r="AB71">
        <v>1</v>
      </c>
    </row>
    <row r="72" spans="1:32" x14ac:dyDescent="0.2">
      <c r="A72" t="s">
        <v>473</v>
      </c>
      <c r="B72" s="17">
        <v>36</v>
      </c>
      <c r="C72" s="17">
        <v>1</v>
      </c>
      <c r="E72">
        <v>5</v>
      </c>
      <c r="F72">
        <v>3</v>
      </c>
      <c r="G72">
        <v>3</v>
      </c>
      <c r="H72">
        <v>4</v>
      </c>
      <c r="I72">
        <v>6</v>
      </c>
      <c r="J72">
        <v>15</v>
      </c>
      <c r="K72">
        <v>3</v>
      </c>
      <c r="L72">
        <v>3</v>
      </c>
      <c r="M72">
        <v>7</v>
      </c>
      <c r="N72">
        <v>3</v>
      </c>
      <c r="O72">
        <v>2</v>
      </c>
      <c r="P72">
        <v>2</v>
      </c>
      <c r="Q72">
        <v>5</v>
      </c>
      <c r="R72">
        <v>2</v>
      </c>
      <c r="S72">
        <v>6</v>
      </c>
      <c r="T72">
        <v>3</v>
      </c>
      <c r="U72">
        <v>2</v>
      </c>
      <c r="V72">
        <v>3</v>
      </c>
      <c r="W72">
        <v>3</v>
      </c>
      <c r="X72">
        <v>3</v>
      </c>
      <c r="Y72">
        <v>5</v>
      </c>
      <c r="Z72">
        <v>6</v>
      </c>
      <c r="AA72">
        <v>3</v>
      </c>
      <c r="AB72">
        <v>6</v>
      </c>
    </row>
    <row r="73" spans="1:32" x14ac:dyDescent="0.2">
      <c r="A73" t="s">
        <v>293</v>
      </c>
      <c r="B73" s="17">
        <v>35</v>
      </c>
      <c r="C73" s="17">
        <v>1</v>
      </c>
      <c r="E73">
        <v>14</v>
      </c>
      <c r="F73">
        <v>5</v>
      </c>
      <c r="G73">
        <v>4</v>
      </c>
      <c r="H73">
        <v>4</v>
      </c>
      <c r="I73">
        <v>15</v>
      </c>
      <c r="J73">
        <v>11</v>
      </c>
      <c r="K73">
        <v>3</v>
      </c>
      <c r="L73">
        <v>13</v>
      </c>
      <c r="M73">
        <v>4</v>
      </c>
      <c r="N73">
        <v>5</v>
      </c>
      <c r="O73">
        <v>3</v>
      </c>
      <c r="P73">
        <v>5</v>
      </c>
      <c r="Q73">
        <v>3</v>
      </c>
      <c r="R73">
        <v>12</v>
      </c>
      <c r="S73">
        <v>2</v>
      </c>
      <c r="T73">
        <v>5</v>
      </c>
      <c r="U73">
        <v>3</v>
      </c>
      <c r="V73">
        <v>7</v>
      </c>
      <c r="W73">
        <v>5</v>
      </c>
      <c r="X73">
        <v>8</v>
      </c>
      <c r="Y73">
        <v>6</v>
      </c>
      <c r="Z73">
        <v>5</v>
      </c>
      <c r="AA73">
        <v>4</v>
      </c>
      <c r="AB73">
        <v>15</v>
      </c>
    </row>
    <row r="74" spans="1:32" x14ac:dyDescent="0.2">
      <c r="A74" t="s">
        <v>302</v>
      </c>
      <c r="B74" s="17">
        <v>27</v>
      </c>
      <c r="C74" s="17">
        <v>2</v>
      </c>
      <c r="E74">
        <v>4</v>
      </c>
      <c r="F74">
        <v>3</v>
      </c>
      <c r="G74">
        <v>2</v>
      </c>
      <c r="H74">
        <v>4</v>
      </c>
      <c r="I74">
        <v>5</v>
      </c>
      <c r="J74">
        <v>3</v>
      </c>
      <c r="K74">
        <v>2</v>
      </c>
      <c r="L74">
        <v>4</v>
      </c>
      <c r="M74">
        <v>3</v>
      </c>
      <c r="N74">
        <v>6</v>
      </c>
      <c r="O74">
        <v>2</v>
      </c>
      <c r="P74">
        <v>3</v>
      </c>
      <c r="Q74">
        <v>2</v>
      </c>
      <c r="R74">
        <v>2</v>
      </c>
      <c r="S74">
        <v>2</v>
      </c>
      <c r="T74">
        <v>4</v>
      </c>
      <c r="U74">
        <v>3</v>
      </c>
      <c r="V74">
        <v>12</v>
      </c>
      <c r="W74">
        <v>1</v>
      </c>
      <c r="X74">
        <v>4</v>
      </c>
      <c r="Y74">
        <v>6</v>
      </c>
      <c r="Z74">
        <v>6</v>
      </c>
      <c r="AA74">
        <v>2</v>
      </c>
      <c r="AB74">
        <v>11</v>
      </c>
    </row>
    <row r="75" spans="1:32" x14ac:dyDescent="0.2">
      <c r="A75" t="s">
        <v>309</v>
      </c>
      <c r="B75" s="17">
        <v>46</v>
      </c>
      <c r="C75" s="17">
        <v>2</v>
      </c>
      <c r="E75">
        <v>2</v>
      </c>
      <c r="F75">
        <v>6</v>
      </c>
      <c r="G75">
        <v>3</v>
      </c>
      <c r="H75">
        <v>0</v>
      </c>
      <c r="I75">
        <v>1</v>
      </c>
      <c r="J75">
        <v>3</v>
      </c>
      <c r="K75">
        <v>1</v>
      </c>
      <c r="L75">
        <v>6</v>
      </c>
      <c r="M75">
        <v>1</v>
      </c>
      <c r="N75">
        <v>2</v>
      </c>
      <c r="O75">
        <v>2</v>
      </c>
      <c r="P75">
        <v>3</v>
      </c>
      <c r="Q75">
        <v>1</v>
      </c>
      <c r="R75">
        <v>1</v>
      </c>
      <c r="S75">
        <v>2</v>
      </c>
      <c r="T75">
        <v>3</v>
      </c>
      <c r="U75">
        <v>5</v>
      </c>
      <c r="V75">
        <v>3</v>
      </c>
      <c r="W75">
        <v>3</v>
      </c>
      <c r="X75">
        <v>8</v>
      </c>
      <c r="Y75">
        <v>2</v>
      </c>
      <c r="Z75">
        <v>1</v>
      </c>
      <c r="AA75">
        <v>6</v>
      </c>
      <c r="AB75">
        <v>5</v>
      </c>
    </row>
    <row r="76" spans="1:32" x14ac:dyDescent="0.2">
      <c r="A76" t="s">
        <v>315</v>
      </c>
      <c r="B76" s="17">
        <v>25</v>
      </c>
      <c r="C76" s="17">
        <v>1</v>
      </c>
      <c r="E76">
        <v>5</v>
      </c>
      <c r="F76">
        <v>6</v>
      </c>
      <c r="G76">
        <v>4</v>
      </c>
      <c r="H76">
        <v>7</v>
      </c>
      <c r="I76">
        <v>9</v>
      </c>
      <c r="J76">
        <v>4</v>
      </c>
      <c r="K76">
        <v>6</v>
      </c>
      <c r="L76">
        <v>3</v>
      </c>
      <c r="M76">
        <v>5</v>
      </c>
      <c r="N76">
        <v>3</v>
      </c>
      <c r="O76">
        <v>2</v>
      </c>
      <c r="P76">
        <v>3</v>
      </c>
      <c r="Q76">
        <v>9</v>
      </c>
      <c r="R76">
        <v>3</v>
      </c>
      <c r="S76">
        <v>1</v>
      </c>
      <c r="T76">
        <v>3</v>
      </c>
      <c r="U76">
        <v>9</v>
      </c>
      <c r="V76">
        <v>3</v>
      </c>
      <c r="W76">
        <v>4</v>
      </c>
      <c r="X76">
        <v>6</v>
      </c>
      <c r="Y76">
        <v>6</v>
      </c>
      <c r="Z76">
        <v>17</v>
      </c>
      <c r="AA76">
        <v>8</v>
      </c>
      <c r="AB76">
        <v>11</v>
      </c>
    </row>
    <row r="77" spans="1:32" x14ac:dyDescent="0.2">
      <c r="A77" t="s">
        <v>320</v>
      </c>
      <c r="B77" s="17">
        <v>47</v>
      </c>
      <c r="C77" s="17">
        <v>1</v>
      </c>
      <c r="E77">
        <v>7</v>
      </c>
      <c r="F77">
        <v>4</v>
      </c>
      <c r="G77">
        <v>4</v>
      </c>
      <c r="H77">
        <v>5</v>
      </c>
      <c r="I77">
        <v>6</v>
      </c>
      <c r="J77">
        <v>3</v>
      </c>
      <c r="K77">
        <v>5</v>
      </c>
      <c r="L77">
        <v>3</v>
      </c>
      <c r="M77">
        <v>3</v>
      </c>
      <c r="N77">
        <v>6</v>
      </c>
      <c r="O77">
        <v>2</v>
      </c>
      <c r="P77">
        <v>3</v>
      </c>
      <c r="Q77">
        <v>7</v>
      </c>
      <c r="R77">
        <v>7</v>
      </c>
      <c r="S77">
        <v>4</v>
      </c>
      <c r="T77">
        <v>3</v>
      </c>
      <c r="U77">
        <v>2</v>
      </c>
      <c r="V77">
        <v>8</v>
      </c>
      <c r="W77">
        <v>7</v>
      </c>
      <c r="X77">
        <v>3</v>
      </c>
      <c r="Y77">
        <v>3</v>
      </c>
      <c r="Z77">
        <v>4</v>
      </c>
      <c r="AA77">
        <v>3</v>
      </c>
      <c r="AB77">
        <v>12</v>
      </c>
    </row>
    <row r="78" spans="1:32" x14ac:dyDescent="0.2">
      <c r="A78" t="s">
        <v>321</v>
      </c>
      <c r="B78" s="17">
        <v>22</v>
      </c>
      <c r="C78" s="17">
        <v>2</v>
      </c>
      <c r="E78">
        <v>4</v>
      </c>
      <c r="F78">
        <v>2</v>
      </c>
      <c r="G78">
        <v>3</v>
      </c>
      <c r="H78">
        <v>4</v>
      </c>
      <c r="I78">
        <v>4</v>
      </c>
      <c r="J78">
        <v>2</v>
      </c>
      <c r="K78">
        <v>6</v>
      </c>
      <c r="L78">
        <v>4</v>
      </c>
      <c r="M78">
        <v>4</v>
      </c>
      <c r="N78">
        <v>2</v>
      </c>
      <c r="O78">
        <v>3</v>
      </c>
      <c r="P78">
        <v>3</v>
      </c>
      <c r="Q78">
        <v>4</v>
      </c>
      <c r="R78">
        <v>3</v>
      </c>
      <c r="S78">
        <v>4</v>
      </c>
      <c r="T78">
        <v>2</v>
      </c>
      <c r="U78">
        <v>3</v>
      </c>
      <c r="V78">
        <v>2</v>
      </c>
      <c r="W78">
        <v>2</v>
      </c>
      <c r="X78">
        <v>11</v>
      </c>
      <c r="Y78">
        <v>6</v>
      </c>
      <c r="Z78">
        <v>4</v>
      </c>
      <c r="AA78">
        <v>3</v>
      </c>
      <c r="AB78">
        <v>12</v>
      </c>
    </row>
    <row r="79" spans="1:32" x14ac:dyDescent="0.2">
      <c r="A79" t="s">
        <v>325</v>
      </c>
      <c r="B79" s="17">
        <v>38</v>
      </c>
      <c r="C79" s="17">
        <v>2</v>
      </c>
      <c r="E79">
        <v>1</v>
      </c>
      <c r="F79">
        <v>1</v>
      </c>
      <c r="G79">
        <v>1</v>
      </c>
      <c r="H79">
        <v>1</v>
      </c>
      <c r="I79">
        <v>0</v>
      </c>
      <c r="J79">
        <v>0</v>
      </c>
      <c r="K79">
        <v>0</v>
      </c>
      <c r="L79">
        <v>0</v>
      </c>
      <c r="M79">
        <v>1</v>
      </c>
      <c r="N79">
        <v>1</v>
      </c>
      <c r="O79">
        <v>0</v>
      </c>
      <c r="P79">
        <v>0</v>
      </c>
      <c r="Q79">
        <v>0</v>
      </c>
      <c r="R79">
        <v>0</v>
      </c>
      <c r="S79">
        <v>1</v>
      </c>
      <c r="T79">
        <v>1</v>
      </c>
      <c r="U79">
        <v>3</v>
      </c>
      <c r="V79">
        <v>0</v>
      </c>
      <c r="W79">
        <v>1</v>
      </c>
      <c r="X79">
        <v>1</v>
      </c>
      <c r="Y79">
        <v>0</v>
      </c>
      <c r="Z79">
        <v>1</v>
      </c>
      <c r="AA79">
        <v>1</v>
      </c>
      <c r="AB79">
        <v>2</v>
      </c>
    </row>
    <row r="80" spans="1:32" x14ac:dyDescent="0.2">
      <c r="A80" t="s">
        <v>328</v>
      </c>
      <c r="B80" s="17">
        <v>26</v>
      </c>
      <c r="C80" s="17">
        <v>1</v>
      </c>
      <c r="E80">
        <v>6</v>
      </c>
      <c r="F80">
        <v>3</v>
      </c>
      <c r="G80">
        <v>3</v>
      </c>
      <c r="H80">
        <v>4</v>
      </c>
      <c r="I80">
        <v>5</v>
      </c>
      <c r="J80">
        <v>6</v>
      </c>
      <c r="K80">
        <v>7</v>
      </c>
      <c r="L80">
        <v>5</v>
      </c>
      <c r="M80">
        <v>5</v>
      </c>
      <c r="N80">
        <v>3</v>
      </c>
      <c r="O80">
        <v>6</v>
      </c>
      <c r="P80">
        <v>4</v>
      </c>
      <c r="Q80">
        <v>8</v>
      </c>
      <c r="R80">
        <v>3</v>
      </c>
      <c r="S80">
        <v>3</v>
      </c>
      <c r="T80">
        <v>3</v>
      </c>
      <c r="U80">
        <v>5</v>
      </c>
      <c r="V80">
        <v>6</v>
      </c>
      <c r="W80">
        <v>5</v>
      </c>
      <c r="X80">
        <v>5</v>
      </c>
      <c r="Y80">
        <v>7</v>
      </c>
      <c r="Z80">
        <v>10</v>
      </c>
      <c r="AA80">
        <v>7</v>
      </c>
      <c r="AB80">
        <v>7</v>
      </c>
      <c r="AF80" t="s">
        <v>666</v>
      </c>
    </row>
    <row r="81" spans="1:32" x14ac:dyDescent="0.2">
      <c r="A81" t="s">
        <v>334</v>
      </c>
      <c r="B81" s="17">
        <v>32</v>
      </c>
      <c r="C81" s="17">
        <v>1</v>
      </c>
      <c r="E81">
        <v>5</v>
      </c>
      <c r="F81">
        <v>6</v>
      </c>
      <c r="G81">
        <v>6</v>
      </c>
      <c r="H81">
        <v>6</v>
      </c>
      <c r="I81">
        <v>3</v>
      </c>
      <c r="J81">
        <v>11</v>
      </c>
      <c r="K81">
        <v>3</v>
      </c>
      <c r="L81">
        <v>2</v>
      </c>
      <c r="M81">
        <v>4</v>
      </c>
      <c r="N81">
        <v>1</v>
      </c>
      <c r="O81">
        <v>2</v>
      </c>
      <c r="P81">
        <v>3</v>
      </c>
      <c r="Q81">
        <v>2</v>
      </c>
      <c r="R81">
        <v>2</v>
      </c>
      <c r="S81">
        <v>2</v>
      </c>
      <c r="T81">
        <v>3</v>
      </c>
      <c r="U81">
        <v>4</v>
      </c>
      <c r="V81">
        <v>7</v>
      </c>
      <c r="W81">
        <v>2</v>
      </c>
      <c r="X81">
        <v>6</v>
      </c>
      <c r="Y81">
        <v>6</v>
      </c>
      <c r="Z81">
        <v>6</v>
      </c>
      <c r="AA81">
        <v>2</v>
      </c>
      <c r="AB81">
        <v>3</v>
      </c>
    </row>
    <row r="82" spans="1:32" x14ac:dyDescent="0.2">
      <c r="A82" t="s">
        <v>339</v>
      </c>
      <c r="B82" s="17">
        <v>35</v>
      </c>
      <c r="C82" s="17">
        <v>2</v>
      </c>
      <c r="E82">
        <v>3</v>
      </c>
      <c r="F82">
        <v>1</v>
      </c>
      <c r="G82">
        <v>2</v>
      </c>
      <c r="H82">
        <v>2</v>
      </c>
      <c r="I82">
        <v>4</v>
      </c>
      <c r="J82">
        <v>3</v>
      </c>
      <c r="K82">
        <v>3</v>
      </c>
      <c r="L82">
        <v>2</v>
      </c>
      <c r="M82">
        <v>0</v>
      </c>
      <c r="N82">
        <v>2</v>
      </c>
      <c r="O82">
        <v>0</v>
      </c>
      <c r="P82">
        <v>2</v>
      </c>
      <c r="Q82">
        <v>2</v>
      </c>
      <c r="R82">
        <v>2</v>
      </c>
      <c r="S82">
        <v>2</v>
      </c>
      <c r="T82">
        <v>1</v>
      </c>
      <c r="U82">
        <v>2</v>
      </c>
      <c r="V82">
        <v>1</v>
      </c>
      <c r="W82">
        <v>4</v>
      </c>
      <c r="X82">
        <v>2</v>
      </c>
      <c r="Y82">
        <v>3</v>
      </c>
      <c r="Z82">
        <v>4</v>
      </c>
      <c r="AA82">
        <v>1</v>
      </c>
      <c r="AB82">
        <v>4</v>
      </c>
      <c r="AF82" t="s">
        <v>728</v>
      </c>
    </row>
    <row r="83" spans="1:32" x14ac:dyDescent="0.2">
      <c r="A83" t="s">
        <v>344</v>
      </c>
      <c r="B83" s="17">
        <v>41</v>
      </c>
      <c r="C83" s="17">
        <v>2</v>
      </c>
      <c r="E83">
        <v>2</v>
      </c>
      <c r="F83">
        <v>2</v>
      </c>
      <c r="G83">
        <v>1</v>
      </c>
      <c r="H83">
        <v>3</v>
      </c>
      <c r="I83">
        <v>1</v>
      </c>
      <c r="J83">
        <v>1</v>
      </c>
      <c r="K83">
        <v>0</v>
      </c>
      <c r="L83">
        <v>2</v>
      </c>
      <c r="M83">
        <v>2</v>
      </c>
      <c r="N83">
        <v>4</v>
      </c>
      <c r="O83">
        <v>1</v>
      </c>
      <c r="P83">
        <v>1</v>
      </c>
      <c r="Q83">
        <v>1</v>
      </c>
      <c r="R83">
        <v>1</v>
      </c>
      <c r="S83">
        <v>2</v>
      </c>
      <c r="T83">
        <v>1</v>
      </c>
      <c r="U83">
        <v>1</v>
      </c>
      <c r="V83">
        <v>0</v>
      </c>
      <c r="W83">
        <v>3</v>
      </c>
      <c r="X83">
        <v>4</v>
      </c>
      <c r="Y83">
        <v>4</v>
      </c>
      <c r="Z83">
        <v>1</v>
      </c>
      <c r="AA83">
        <v>2</v>
      </c>
      <c r="AB83">
        <v>3</v>
      </c>
    </row>
    <row r="84" spans="1:32" x14ac:dyDescent="0.2">
      <c r="A84" t="s">
        <v>351</v>
      </c>
      <c r="B84" s="17">
        <v>28</v>
      </c>
      <c r="C84" s="17">
        <v>1</v>
      </c>
      <c r="E84">
        <v>2</v>
      </c>
      <c r="F84">
        <v>3</v>
      </c>
      <c r="G84">
        <v>1</v>
      </c>
      <c r="H84">
        <v>2</v>
      </c>
      <c r="I84">
        <v>2</v>
      </c>
      <c r="J84">
        <v>1</v>
      </c>
      <c r="K84">
        <v>1</v>
      </c>
      <c r="L84">
        <v>2</v>
      </c>
      <c r="M84">
        <v>1</v>
      </c>
      <c r="N84">
        <v>1</v>
      </c>
      <c r="O84">
        <v>2</v>
      </c>
      <c r="P84">
        <v>5</v>
      </c>
      <c r="Q84">
        <v>5</v>
      </c>
      <c r="R84">
        <v>7</v>
      </c>
      <c r="S84">
        <v>2</v>
      </c>
      <c r="T84">
        <v>4</v>
      </c>
      <c r="U84">
        <v>1</v>
      </c>
      <c r="V84">
        <v>3</v>
      </c>
      <c r="W84">
        <v>3</v>
      </c>
      <c r="X84">
        <v>4</v>
      </c>
      <c r="Y84">
        <v>4</v>
      </c>
      <c r="Z84">
        <v>2</v>
      </c>
      <c r="AA84">
        <v>0</v>
      </c>
      <c r="AB84">
        <v>4</v>
      </c>
      <c r="AF84" t="s">
        <v>668</v>
      </c>
    </row>
    <row r="85" spans="1:32" x14ac:dyDescent="0.2">
      <c r="A85" t="s">
        <v>355</v>
      </c>
      <c r="B85" s="17">
        <v>43</v>
      </c>
      <c r="C85" s="17">
        <v>1</v>
      </c>
      <c r="E85">
        <v>0</v>
      </c>
      <c r="F85">
        <v>0</v>
      </c>
      <c r="G85">
        <v>0</v>
      </c>
      <c r="H85">
        <v>0</v>
      </c>
      <c r="I85">
        <v>0</v>
      </c>
      <c r="J85">
        <v>1</v>
      </c>
      <c r="K85">
        <v>1</v>
      </c>
      <c r="L85">
        <v>1</v>
      </c>
      <c r="M85">
        <v>0</v>
      </c>
      <c r="N85">
        <v>0</v>
      </c>
      <c r="O85">
        <v>0</v>
      </c>
      <c r="P85">
        <v>1</v>
      </c>
      <c r="Q85">
        <v>0</v>
      </c>
      <c r="R85">
        <v>1</v>
      </c>
      <c r="S85">
        <v>0</v>
      </c>
      <c r="T85">
        <v>1</v>
      </c>
      <c r="U85">
        <v>0</v>
      </c>
      <c r="V85">
        <v>0</v>
      </c>
      <c r="W85">
        <v>0</v>
      </c>
      <c r="X85">
        <v>0</v>
      </c>
      <c r="Y85">
        <v>2</v>
      </c>
      <c r="Z85">
        <v>1</v>
      </c>
      <c r="AA85">
        <v>0</v>
      </c>
      <c r="AB85">
        <v>2</v>
      </c>
    </row>
    <row r="86" spans="1:32" x14ac:dyDescent="0.2">
      <c r="A86" t="s">
        <v>360</v>
      </c>
      <c r="B86" s="17">
        <v>49</v>
      </c>
      <c r="C86" s="17">
        <v>1</v>
      </c>
      <c r="E86">
        <v>1</v>
      </c>
      <c r="F86">
        <v>2</v>
      </c>
      <c r="G86">
        <v>0</v>
      </c>
      <c r="H86">
        <v>2</v>
      </c>
      <c r="I86">
        <v>2</v>
      </c>
      <c r="J86">
        <v>1</v>
      </c>
      <c r="K86">
        <v>1</v>
      </c>
      <c r="L86">
        <v>0</v>
      </c>
      <c r="M86">
        <v>2</v>
      </c>
      <c r="N86">
        <v>2</v>
      </c>
      <c r="O86">
        <v>3</v>
      </c>
      <c r="P86">
        <v>2</v>
      </c>
      <c r="Q86">
        <v>2</v>
      </c>
      <c r="R86">
        <v>1</v>
      </c>
      <c r="S86">
        <v>2</v>
      </c>
      <c r="T86">
        <v>3</v>
      </c>
      <c r="U86">
        <v>2</v>
      </c>
      <c r="V86">
        <v>4</v>
      </c>
      <c r="W86">
        <v>2</v>
      </c>
      <c r="X86">
        <v>9</v>
      </c>
      <c r="Y86">
        <v>7</v>
      </c>
      <c r="Z86">
        <v>4</v>
      </c>
      <c r="AA86">
        <v>5</v>
      </c>
      <c r="AB86">
        <v>1</v>
      </c>
    </row>
    <row r="87" spans="1:32" x14ac:dyDescent="0.2">
      <c r="A87" t="s">
        <v>365</v>
      </c>
      <c r="B87" s="17">
        <v>25</v>
      </c>
      <c r="C87" s="17">
        <v>2</v>
      </c>
      <c r="E87">
        <v>0</v>
      </c>
      <c r="F87">
        <v>0</v>
      </c>
      <c r="G87">
        <v>0</v>
      </c>
      <c r="H87">
        <v>0</v>
      </c>
      <c r="I87">
        <v>4</v>
      </c>
      <c r="J87">
        <v>1</v>
      </c>
      <c r="K87">
        <v>0</v>
      </c>
      <c r="L87">
        <v>1</v>
      </c>
      <c r="M87">
        <v>2</v>
      </c>
      <c r="N87">
        <v>0</v>
      </c>
      <c r="O87">
        <v>0</v>
      </c>
      <c r="P87">
        <v>0</v>
      </c>
      <c r="Q87">
        <v>0</v>
      </c>
      <c r="R87">
        <v>2</v>
      </c>
      <c r="S87">
        <v>0</v>
      </c>
      <c r="T87">
        <v>0</v>
      </c>
      <c r="U87">
        <v>0</v>
      </c>
      <c r="V87">
        <v>0</v>
      </c>
      <c r="W87">
        <v>0</v>
      </c>
      <c r="X87">
        <v>0</v>
      </c>
      <c r="Y87">
        <v>2</v>
      </c>
      <c r="Z87">
        <v>0</v>
      </c>
      <c r="AA87">
        <v>1</v>
      </c>
      <c r="AB87">
        <v>0</v>
      </c>
    </row>
    <row r="88" spans="1:32" x14ac:dyDescent="0.2">
      <c r="A88" t="s">
        <v>367</v>
      </c>
      <c r="B88" s="17">
        <v>43</v>
      </c>
      <c r="C88" s="17">
        <v>1</v>
      </c>
      <c r="E88">
        <v>4</v>
      </c>
      <c r="F88">
        <v>3</v>
      </c>
      <c r="G88">
        <v>5</v>
      </c>
      <c r="H88">
        <v>3</v>
      </c>
      <c r="I88">
        <v>2</v>
      </c>
      <c r="J88">
        <v>3</v>
      </c>
      <c r="K88">
        <v>2</v>
      </c>
      <c r="L88">
        <v>5</v>
      </c>
      <c r="M88">
        <v>2</v>
      </c>
      <c r="N88">
        <v>1</v>
      </c>
      <c r="O88">
        <v>2</v>
      </c>
      <c r="P88">
        <v>8</v>
      </c>
      <c r="Q88">
        <v>3</v>
      </c>
      <c r="R88">
        <v>3</v>
      </c>
      <c r="S88">
        <v>3</v>
      </c>
      <c r="T88">
        <v>4</v>
      </c>
      <c r="U88">
        <v>6</v>
      </c>
      <c r="V88">
        <v>8</v>
      </c>
      <c r="W88">
        <v>5</v>
      </c>
      <c r="X88">
        <v>1</v>
      </c>
      <c r="Y88">
        <v>4</v>
      </c>
      <c r="Z88">
        <v>9</v>
      </c>
      <c r="AA88">
        <v>3</v>
      </c>
      <c r="AB88">
        <v>5</v>
      </c>
    </row>
    <row r="89" spans="1:32" x14ac:dyDescent="0.2">
      <c r="A89" t="s">
        <v>371</v>
      </c>
      <c r="B89" s="17">
        <v>22</v>
      </c>
      <c r="C89" s="17">
        <v>1</v>
      </c>
      <c r="E89">
        <v>1</v>
      </c>
      <c r="F89">
        <v>2</v>
      </c>
      <c r="G89">
        <v>2</v>
      </c>
      <c r="H89">
        <v>7</v>
      </c>
      <c r="I89">
        <v>3</v>
      </c>
      <c r="J89">
        <v>3</v>
      </c>
      <c r="K89">
        <v>2</v>
      </c>
      <c r="L89">
        <v>2</v>
      </c>
      <c r="M89">
        <v>5</v>
      </c>
      <c r="N89">
        <v>1</v>
      </c>
      <c r="O89">
        <v>1</v>
      </c>
      <c r="P89">
        <v>5</v>
      </c>
      <c r="Q89">
        <v>6</v>
      </c>
      <c r="R89">
        <v>2</v>
      </c>
      <c r="S89">
        <v>2</v>
      </c>
      <c r="T89">
        <v>3</v>
      </c>
      <c r="U89">
        <v>12</v>
      </c>
      <c r="V89">
        <v>2</v>
      </c>
      <c r="W89">
        <v>3</v>
      </c>
      <c r="X89">
        <v>3</v>
      </c>
      <c r="Y89">
        <v>6</v>
      </c>
      <c r="Z89">
        <v>5</v>
      </c>
      <c r="AA89">
        <v>1</v>
      </c>
      <c r="AB89">
        <v>4</v>
      </c>
    </row>
    <row r="90" spans="1:32" ht="16" x14ac:dyDescent="0.2">
      <c r="A90" s="147" t="s">
        <v>374</v>
      </c>
      <c r="B90" s="17">
        <v>24</v>
      </c>
      <c r="C90" s="17">
        <v>2</v>
      </c>
      <c r="E90">
        <v>5</v>
      </c>
      <c r="F90">
        <v>2</v>
      </c>
      <c r="G90">
        <v>2</v>
      </c>
      <c r="H90">
        <v>7</v>
      </c>
      <c r="I90">
        <v>1</v>
      </c>
      <c r="J90">
        <v>3</v>
      </c>
      <c r="K90">
        <v>3</v>
      </c>
      <c r="L90">
        <v>5</v>
      </c>
      <c r="M90">
        <v>18</v>
      </c>
      <c r="N90">
        <v>3</v>
      </c>
      <c r="O90">
        <v>1</v>
      </c>
      <c r="P90">
        <v>2</v>
      </c>
      <c r="Q90">
        <v>6</v>
      </c>
      <c r="R90">
        <v>12</v>
      </c>
      <c r="S90">
        <v>8</v>
      </c>
      <c r="T90">
        <v>1</v>
      </c>
      <c r="U90">
        <v>6</v>
      </c>
      <c r="V90">
        <v>3</v>
      </c>
      <c r="W90">
        <v>3</v>
      </c>
      <c r="X90">
        <v>6</v>
      </c>
      <c r="Y90">
        <v>14</v>
      </c>
      <c r="Z90">
        <v>6</v>
      </c>
      <c r="AA90">
        <v>10</v>
      </c>
      <c r="AB90">
        <v>6</v>
      </c>
    </row>
    <row r="91" spans="1:32" x14ac:dyDescent="0.2">
      <c r="B91" s="147"/>
      <c r="C91" s="147"/>
      <c r="D91" s="147"/>
      <c r="E91" s="147"/>
      <c r="F91" s="147"/>
      <c r="G91" s="147"/>
      <c r="N91" s="147"/>
    </row>
    <row r="92" spans="1:32" x14ac:dyDescent="0.2">
      <c r="B92" s="147"/>
      <c r="C92" s="147"/>
      <c r="D92" s="147"/>
      <c r="E92" s="147">
        <f t="shared" ref="E92:AB92" si="6">AVERAGE(E71:E91)</f>
        <v>3.8</v>
      </c>
      <c r="F92" s="147">
        <f t="shared" si="6"/>
        <v>2.95</v>
      </c>
      <c r="G92" s="147">
        <f t="shared" si="6"/>
        <v>2.4500000000000002</v>
      </c>
      <c r="H92">
        <f t="shared" si="6"/>
        <v>3.35</v>
      </c>
      <c r="I92" s="147">
        <f t="shared" si="6"/>
        <v>3.95</v>
      </c>
      <c r="J92" s="147">
        <f t="shared" si="6"/>
        <v>3.95</v>
      </c>
      <c r="K92" s="147">
        <f t="shared" si="6"/>
        <v>2.5499999999999998</v>
      </c>
      <c r="L92" s="147">
        <f t="shared" si="6"/>
        <v>3.35</v>
      </c>
      <c r="M92" s="147">
        <f t="shared" si="6"/>
        <v>3.75</v>
      </c>
      <c r="N92" s="147">
        <f t="shared" si="6"/>
        <v>2.4</v>
      </c>
      <c r="O92" s="147">
        <f t="shared" si="6"/>
        <v>1.8</v>
      </c>
      <c r="P92" s="147">
        <f t="shared" si="6"/>
        <v>2.9</v>
      </c>
      <c r="Q92" s="147">
        <f t="shared" si="6"/>
        <v>3.4</v>
      </c>
      <c r="R92" s="147">
        <f t="shared" si="6"/>
        <v>3.4</v>
      </c>
      <c r="S92" s="147">
        <f t="shared" si="6"/>
        <v>2.5</v>
      </c>
      <c r="T92" s="147">
        <f t="shared" si="6"/>
        <v>2.5</v>
      </c>
      <c r="U92" s="147">
        <f t="shared" si="6"/>
        <v>3.55</v>
      </c>
      <c r="V92" s="147">
        <f t="shared" si="6"/>
        <v>3.7</v>
      </c>
      <c r="W92" s="147">
        <f t="shared" si="6"/>
        <v>3</v>
      </c>
      <c r="X92" s="147">
        <f t="shared" si="6"/>
        <v>4.3499999999999996</v>
      </c>
      <c r="Y92" s="147">
        <f t="shared" si="6"/>
        <v>4.9000000000000004</v>
      </c>
      <c r="Z92" s="147">
        <f t="shared" si="6"/>
        <v>5.35</v>
      </c>
      <c r="AA92" s="147">
        <f t="shared" si="6"/>
        <v>3.3</v>
      </c>
      <c r="AB92" s="147">
        <f t="shared" si="6"/>
        <v>5.7</v>
      </c>
    </row>
    <row r="93" spans="1:32" x14ac:dyDescent="0.2">
      <c r="B93" s="147"/>
      <c r="C93" s="147"/>
      <c r="D93" s="147"/>
      <c r="E93" s="147"/>
      <c r="F93" s="147"/>
      <c r="G93" s="147"/>
      <c r="N93" s="147"/>
    </row>
    <row r="94" spans="1:32" x14ac:dyDescent="0.2">
      <c r="E94" s="147"/>
      <c r="F94" s="147"/>
      <c r="G94" s="147"/>
    </row>
    <row r="95" spans="1:32" x14ac:dyDescent="0.2">
      <c r="E95" s="147"/>
      <c r="F95" s="147"/>
      <c r="G95" s="147"/>
    </row>
    <row r="96" spans="1:32" x14ac:dyDescent="0.2">
      <c r="E96" s="147"/>
      <c r="F96" s="147"/>
      <c r="G96" s="147"/>
    </row>
    <row r="97" spans="1:28" x14ac:dyDescent="0.2">
      <c r="B97" s="147"/>
      <c r="C97" s="147"/>
      <c r="D97" s="147"/>
      <c r="E97" s="147"/>
      <c r="F97" s="147"/>
      <c r="G97" s="147"/>
    </row>
    <row r="98" spans="1:28" x14ac:dyDescent="0.2">
      <c r="A98" t="s">
        <v>669</v>
      </c>
      <c r="B98" t="s">
        <v>594</v>
      </c>
      <c r="C98" t="s">
        <v>595</v>
      </c>
      <c r="D98" s="147"/>
      <c r="E98" t="s">
        <v>801</v>
      </c>
      <c r="F98" t="s">
        <v>802</v>
      </c>
      <c r="G98" t="s">
        <v>803</v>
      </c>
      <c r="H98" t="s">
        <v>804</v>
      </c>
      <c r="I98" t="s">
        <v>805</v>
      </c>
      <c r="J98" t="s">
        <v>806</v>
      </c>
      <c r="K98" t="s">
        <v>807</v>
      </c>
      <c r="L98" t="s">
        <v>808</v>
      </c>
      <c r="M98" t="s">
        <v>809</v>
      </c>
      <c r="N98" t="s">
        <v>810</v>
      </c>
      <c r="O98" t="s">
        <v>811</v>
      </c>
      <c r="P98" t="s">
        <v>812</v>
      </c>
      <c r="Q98" t="s">
        <v>813</v>
      </c>
      <c r="R98" t="s">
        <v>814</v>
      </c>
      <c r="S98" t="s">
        <v>815</v>
      </c>
      <c r="T98" t="s">
        <v>816</v>
      </c>
      <c r="U98" t="s">
        <v>817</v>
      </c>
      <c r="V98" t="s">
        <v>818</v>
      </c>
      <c r="W98" t="s">
        <v>819</v>
      </c>
      <c r="X98" t="s">
        <v>820</v>
      </c>
      <c r="Y98" t="s">
        <v>821</v>
      </c>
      <c r="Z98" t="s">
        <v>822</v>
      </c>
      <c r="AA98" t="s">
        <v>823</v>
      </c>
      <c r="AB98" t="s">
        <v>824</v>
      </c>
    </row>
    <row r="99" spans="1:28" x14ac:dyDescent="0.2">
      <c r="A99" t="s">
        <v>275</v>
      </c>
      <c r="B99" s="17">
        <v>31</v>
      </c>
      <c r="C99" s="17">
        <v>1</v>
      </c>
      <c r="D99" s="147"/>
      <c r="E99">
        <v>8</v>
      </c>
      <c r="F99">
        <v>2</v>
      </c>
      <c r="G99">
        <v>2</v>
      </c>
      <c r="H99">
        <v>2</v>
      </c>
      <c r="I99">
        <v>4</v>
      </c>
      <c r="J99">
        <v>5</v>
      </c>
      <c r="K99">
        <v>2</v>
      </c>
      <c r="L99">
        <v>2</v>
      </c>
      <c r="M99">
        <v>3</v>
      </c>
      <c r="N99">
        <v>2</v>
      </c>
      <c r="O99">
        <v>2</v>
      </c>
      <c r="P99">
        <v>2</v>
      </c>
      <c r="Q99">
        <v>2</v>
      </c>
      <c r="R99">
        <v>2</v>
      </c>
      <c r="S99">
        <v>2</v>
      </c>
      <c r="T99">
        <v>2</v>
      </c>
      <c r="U99">
        <v>6</v>
      </c>
      <c r="V99">
        <v>4</v>
      </c>
      <c r="W99">
        <v>5</v>
      </c>
      <c r="X99">
        <v>3</v>
      </c>
      <c r="Y99">
        <v>6</v>
      </c>
      <c r="Z99">
        <v>5</v>
      </c>
      <c r="AA99">
        <v>5</v>
      </c>
      <c r="AB99">
        <v>8</v>
      </c>
    </row>
    <row r="100" spans="1:28" x14ac:dyDescent="0.2">
      <c r="A100" t="s">
        <v>473</v>
      </c>
      <c r="B100" s="17">
        <v>36</v>
      </c>
      <c r="C100" s="17">
        <v>1</v>
      </c>
      <c r="D100" s="147"/>
      <c r="E100">
        <v>6</v>
      </c>
      <c r="F100">
        <v>6</v>
      </c>
      <c r="G100">
        <v>2</v>
      </c>
      <c r="H100">
        <v>10</v>
      </c>
      <c r="I100">
        <v>3</v>
      </c>
      <c r="J100">
        <v>3</v>
      </c>
      <c r="K100">
        <v>2</v>
      </c>
      <c r="L100">
        <v>4</v>
      </c>
      <c r="M100">
        <v>2</v>
      </c>
      <c r="N100">
        <v>3</v>
      </c>
      <c r="O100">
        <v>3</v>
      </c>
      <c r="P100">
        <v>4</v>
      </c>
      <c r="Q100">
        <v>4</v>
      </c>
      <c r="R100">
        <v>2</v>
      </c>
      <c r="S100">
        <v>3</v>
      </c>
      <c r="T100">
        <v>4</v>
      </c>
      <c r="U100">
        <v>2</v>
      </c>
      <c r="V100">
        <v>7</v>
      </c>
      <c r="W100">
        <v>4</v>
      </c>
      <c r="X100">
        <v>8</v>
      </c>
      <c r="Y100">
        <v>3</v>
      </c>
      <c r="Z100">
        <v>6</v>
      </c>
      <c r="AA100">
        <v>5</v>
      </c>
      <c r="AB100">
        <v>7</v>
      </c>
    </row>
    <row r="101" spans="1:28" x14ac:dyDescent="0.2">
      <c r="A101" t="s">
        <v>293</v>
      </c>
      <c r="B101" s="17">
        <v>35</v>
      </c>
      <c r="C101" s="17">
        <v>1</v>
      </c>
      <c r="D101" s="147"/>
      <c r="E101">
        <v>4</v>
      </c>
      <c r="F101">
        <v>6</v>
      </c>
      <c r="G101">
        <v>3</v>
      </c>
      <c r="H101">
        <v>6</v>
      </c>
      <c r="I101">
        <v>8</v>
      </c>
      <c r="J101">
        <v>6</v>
      </c>
      <c r="K101">
        <v>3</v>
      </c>
      <c r="L101">
        <v>3</v>
      </c>
      <c r="M101">
        <v>6</v>
      </c>
      <c r="N101">
        <v>2</v>
      </c>
      <c r="O101">
        <v>10</v>
      </c>
      <c r="P101">
        <v>5</v>
      </c>
      <c r="Q101">
        <v>3</v>
      </c>
      <c r="R101">
        <v>3</v>
      </c>
      <c r="S101">
        <v>3</v>
      </c>
      <c r="T101">
        <v>12</v>
      </c>
      <c r="U101">
        <v>3</v>
      </c>
      <c r="V101">
        <v>2</v>
      </c>
      <c r="W101">
        <v>10</v>
      </c>
      <c r="X101">
        <v>10</v>
      </c>
      <c r="Y101">
        <v>7</v>
      </c>
      <c r="Z101">
        <v>8</v>
      </c>
      <c r="AA101">
        <v>8</v>
      </c>
      <c r="AB101">
        <v>14</v>
      </c>
    </row>
    <row r="102" spans="1:28" x14ac:dyDescent="0.2">
      <c r="A102" t="s">
        <v>302</v>
      </c>
      <c r="B102" s="17">
        <v>27</v>
      </c>
      <c r="C102" s="17">
        <v>2</v>
      </c>
      <c r="D102" s="147"/>
      <c r="E102">
        <v>4</v>
      </c>
      <c r="F102">
        <v>4</v>
      </c>
      <c r="G102">
        <v>7</v>
      </c>
      <c r="H102">
        <v>3</v>
      </c>
      <c r="I102">
        <v>4</v>
      </c>
      <c r="J102">
        <v>4</v>
      </c>
      <c r="K102">
        <v>3</v>
      </c>
      <c r="L102">
        <v>2</v>
      </c>
      <c r="M102">
        <v>7</v>
      </c>
      <c r="N102">
        <v>3</v>
      </c>
      <c r="O102">
        <v>2</v>
      </c>
      <c r="P102">
        <v>5</v>
      </c>
      <c r="Q102">
        <v>3</v>
      </c>
      <c r="R102">
        <v>10</v>
      </c>
      <c r="S102">
        <v>2</v>
      </c>
      <c r="T102">
        <v>3</v>
      </c>
      <c r="U102">
        <v>2</v>
      </c>
      <c r="V102">
        <v>5</v>
      </c>
      <c r="W102">
        <v>5</v>
      </c>
      <c r="X102">
        <v>9</v>
      </c>
      <c r="Y102">
        <v>8</v>
      </c>
      <c r="Z102">
        <v>3</v>
      </c>
      <c r="AA102">
        <v>6</v>
      </c>
      <c r="AB102">
        <v>4</v>
      </c>
    </row>
    <row r="103" spans="1:28" x14ac:dyDescent="0.2">
      <c r="A103" t="s">
        <v>309</v>
      </c>
      <c r="B103" s="17">
        <v>46</v>
      </c>
      <c r="C103" s="17">
        <v>2</v>
      </c>
      <c r="D103" s="147"/>
      <c r="E103">
        <v>4</v>
      </c>
      <c r="F103">
        <v>5</v>
      </c>
      <c r="G103">
        <v>2</v>
      </c>
      <c r="H103">
        <v>0</v>
      </c>
      <c r="I103">
        <v>3</v>
      </c>
      <c r="J103">
        <v>2</v>
      </c>
      <c r="K103">
        <v>2</v>
      </c>
      <c r="L103">
        <v>1</v>
      </c>
      <c r="M103">
        <v>1</v>
      </c>
      <c r="N103">
        <v>2</v>
      </c>
      <c r="O103">
        <v>6</v>
      </c>
      <c r="P103">
        <v>3</v>
      </c>
      <c r="Q103">
        <v>2</v>
      </c>
      <c r="R103">
        <v>1</v>
      </c>
      <c r="S103">
        <v>3</v>
      </c>
      <c r="T103">
        <v>6</v>
      </c>
      <c r="U103">
        <v>2</v>
      </c>
      <c r="V103">
        <v>1</v>
      </c>
      <c r="W103">
        <v>1</v>
      </c>
      <c r="X103">
        <v>2</v>
      </c>
      <c r="Y103">
        <v>3</v>
      </c>
      <c r="Z103">
        <v>3</v>
      </c>
      <c r="AA103">
        <v>2</v>
      </c>
      <c r="AB103">
        <v>3</v>
      </c>
    </row>
    <row r="104" spans="1:28" x14ac:dyDescent="0.2">
      <c r="A104" t="s">
        <v>315</v>
      </c>
      <c r="B104" s="17">
        <v>25</v>
      </c>
      <c r="C104" s="17">
        <v>1</v>
      </c>
      <c r="D104" s="147"/>
      <c r="E104">
        <v>4</v>
      </c>
      <c r="F104">
        <v>3</v>
      </c>
      <c r="G104">
        <v>4</v>
      </c>
      <c r="H104">
        <v>5</v>
      </c>
      <c r="I104">
        <v>3</v>
      </c>
      <c r="J104">
        <v>2</v>
      </c>
      <c r="K104">
        <v>3</v>
      </c>
      <c r="L104">
        <v>9</v>
      </c>
      <c r="M104">
        <v>6</v>
      </c>
      <c r="N104">
        <v>2</v>
      </c>
      <c r="O104">
        <v>2</v>
      </c>
      <c r="P104">
        <v>2</v>
      </c>
      <c r="Q104">
        <v>3</v>
      </c>
      <c r="R104">
        <v>3</v>
      </c>
      <c r="S104">
        <v>3</v>
      </c>
      <c r="T104">
        <v>6</v>
      </c>
      <c r="U104">
        <v>4</v>
      </c>
      <c r="V104">
        <v>3</v>
      </c>
      <c r="W104">
        <v>4</v>
      </c>
      <c r="X104">
        <v>7</v>
      </c>
      <c r="Y104">
        <v>6</v>
      </c>
      <c r="Z104">
        <v>5</v>
      </c>
      <c r="AA104">
        <v>3</v>
      </c>
      <c r="AB104">
        <v>5</v>
      </c>
    </row>
    <row r="105" spans="1:28" x14ac:dyDescent="0.2">
      <c r="A105" t="s">
        <v>320</v>
      </c>
      <c r="B105" s="17">
        <v>47</v>
      </c>
      <c r="C105" s="17">
        <v>1</v>
      </c>
      <c r="D105" s="147"/>
      <c r="E105">
        <v>7</v>
      </c>
      <c r="F105">
        <v>4</v>
      </c>
      <c r="G105">
        <v>3</v>
      </c>
      <c r="H105">
        <v>11</v>
      </c>
      <c r="I105">
        <v>3</v>
      </c>
      <c r="J105">
        <v>1</v>
      </c>
      <c r="K105">
        <v>3</v>
      </c>
      <c r="L105">
        <v>2</v>
      </c>
      <c r="M105">
        <v>4</v>
      </c>
      <c r="N105">
        <v>2</v>
      </c>
      <c r="O105">
        <v>3</v>
      </c>
      <c r="P105">
        <v>3</v>
      </c>
      <c r="Q105">
        <v>1</v>
      </c>
      <c r="R105">
        <v>4</v>
      </c>
      <c r="S105">
        <v>2</v>
      </c>
      <c r="T105">
        <v>2</v>
      </c>
      <c r="U105">
        <v>6</v>
      </c>
      <c r="V105">
        <v>1</v>
      </c>
      <c r="W105">
        <v>3</v>
      </c>
      <c r="X105">
        <v>2</v>
      </c>
      <c r="Y105">
        <v>4</v>
      </c>
      <c r="Z105">
        <v>2</v>
      </c>
      <c r="AA105">
        <v>1</v>
      </c>
      <c r="AB105">
        <v>3</v>
      </c>
    </row>
    <row r="106" spans="1:28" x14ac:dyDescent="0.2">
      <c r="A106" t="s">
        <v>321</v>
      </c>
      <c r="B106" s="17">
        <v>22</v>
      </c>
      <c r="C106" s="17">
        <v>2</v>
      </c>
      <c r="D106" s="147"/>
      <c r="E106">
        <v>3</v>
      </c>
      <c r="F106">
        <v>2</v>
      </c>
      <c r="G106">
        <v>4</v>
      </c>
      <c r="H106">
        <v>8</v>
      </c>
      <c r="I106">
        <v>7</v>
      </c>
      <c r="J106">
        <v>2</v>
      </c>
      <c r="K106">
        <v>2</v>
      </c>
      <c r="L106">
        <v>14</v>
      </c>
      <c r="M106">
        <v>3</v>
      </c>
      <c r="N106">
        <v>4</v>
      </c>
      <c r="O106">
        <v>4</v>
      </c>
      <c r="P106">
        <v>2</v>
      </c>
      <c r="Q106">
        <v>8</v>
      </c>
      <c r="R106">
        <v>2</v>
      </c>
      <c r="S106">
        <v>2</v>
      </c>
      <c r="T106">
        <v>2</v>
      </c>
      <c r="U106">
        <v>2</v>
      </c>
      <c r="V106">
        <v>3</v>
      </c>
      <c r="W106">
        <v>3</v>
      </c>
      <c r="X106">
        <v>3</v>
      </c>
      <c r="Y106">
        <v>9</v>
      </c>
      <c r="Z106">
        <v>7</v>
      </c>
      <c r="AA106">
        <v>7</v>
      </c>
      <c r="AB106">
        <v>3</v>
      </c>
    </row>
    <row r="107" spans="1:28" x14ac:dyDescent="0.2">
      <c r="A107" t="s">
        <v>325</v>
      </c>
      <c r="B107" s="17">
        <v>38</v>
      </c>
      <c r="C107" s="17">
        <v>2</v>
      </c>
      <c r="D107" s="147"/>
      <c r="E107">
        <v>1</v>
      </c>
      <c r="F107">
        <v>0</v>
      </c>
      <c r="G107">
        <v>2</v>
      </c>
      <c r="H107">
        <v>1</v>
      </c>
      <c r="I107">
        <v>0</v>
      </c>
      <c r="J107">
        <v>1</v>
      </c>
      <c r="K107">
        <v>1</v>
      </c>
      <c r="L107">
        <v>2</v>
      </c>
      <c r="M107">
        <v>0</v>
      </c>
      <c r="N107">
        <v>1</v>
      </c>
      <c r="O107">
        <v>0</v>
      </c>
      <c r="P107">
        <v>0</v>
      </c>
      <c r="Q107">
        <v>0</v>
      </c>
      <c r="R107">
        <v>2</v>
      </c>
      <c r="S107">
        <v>1</v>
      </c>
      <c r="T107">
        <v>1</v>
      </c>
      <c r="U107">
        <v>0</v>
      </c>
      <c r="V107">
        <v>1</v>
      </c>
      <c r="W107">
        <v>1</v>
      </c>
      <c r="X107">
        <v>1</v>
      </c>
      <c r="Y107">
        <v>0</v>
      </c>
      <c r="Z107">
        <v>0</v>
      </c>
      <c r="AA107">
        <v>1</v>
      </c>
      <c r="AB107">
        <v>0</v>
      </c>
    </row>
    <row r="108" spans="1:28" x14ac:dyDescent="0.2">
      <c r="A108" t="s">
        <v>328</v>
      </c>
      <c r="B108" s="17">
        <v>26</v>
      </c>
      <c r="C108" s="17">
        <v>1</v>
      </c>
      <c r="D108" s="147"/>
      <c r="E108">
        <v>2</v>
      </c>
      <c r="F108">
        <v>5</v>
      </c>
      <c r="G108">
        <v>2</v>
      </c>
      <c r="H108">
        <v>3</v>
      </c>
      <c r="I108">
        <v>5</v>
      </c>
      <c r="J108">
        <v>2</v>
      </c>
      <c r="K108">
        <v>7</v>
      </c>
      <c r="L108">
        <v>4</v>
      </c>
      <c r="M108">
        <v>3</v>
      </c>
      <c r="N108">
        <v>4</v>
      </c>
      <c r="O108">
        <v>9</v>
      </c>
      <c r="P108">
        <v>2</v>
      </c>
      <c r="Q108">
        <v>2</v>
      </c>
      <c r="R108">
        <v>3</v>
      </c>
      <c r="S108">
        <v>1</v>
      </c>
      <c r="T108">
        <v>3</v>
      </c>
      <c r="U108">
        <v>4</v>
      </c>
      <c r="V108">
        <v>5</v>
      </c>
      <c r="W108">
        <v>4</v>
      </c>
      <c r="X108">
        <v>6</v>
      </c>
      <c r="Y108">
        <v>4</v>
      </c>
      <c r="Z108">
        <v>4</v>
      </c>
      <c r="AA108">
        <v>3</v>
      </c>
      <c r="AB108">
        <v>5</v>
      </c>
    </row>
    <row r="109" spans="1:28" x14ac:dyDescent="0.2">
      <c r="A109" t="s">
        <v>334</v>
      </c>
      <c r="B109" s="17">
        <v>32</v>
      </c>
      <c r="C109" s="17">
        <v>1</v>
      </c>
      <c r="D109" s="147"/>
      <c r="E109">
        <v>8</v>
      </c>
      <c r="F109">
        <v>15</v>
      </c>
      <c r="G109">
        <v>2</v>
      </c>
      <c r="H109">
        <v>2</v>
      </c>
      <c r="I109">
        <v>11</v>
      </c>
      <c r="J109">
        <v>4</v>
      </c>
      <c r="K109">
        <v>2</v>
      </c>
      <c r="L109">
        <v>3</v>
      </c>
      <c r="M109">
        <v>11</v>
      </c>
      <c r="N109">
        <v>2</v>
      </c>
      <c r="O109">
        <v>2</v>
      </c>
      <c r="P109">
        <v>5</v>
      </c>
      <c r="Q109">
        <v>2</v>
      </c>
      <c r="R109">
        <v>9</v>
      </c>
      <c r="S109">
        <v>2</v>
      </c>
      <c r="T109">
        <v>13</v>
      </c>
      <c r="U109">
        <v>2</v>
      </c>
      <c r="V109">
        <v>4</v>
      </c>
      <c r="W109">
        <v>7</v>
      </c>
      <c r="X109">
        <v>2</v>
      </c>
      <c r="Y109">
        <v>4</v>
      </c>
      <c r="Z109">
        <v>6</v>
      </c>
      <c r="AA109">
        <v>3</v>
      </c>
      <c r="AB109">
        <v>5</v>
      </c>
    </row>
    <row r="110" spans="1:28" x14ac:dyDescent="0.2">
      <c r="A110" t="s">
        <v>339</v>
      </c>
      <c r="B110" s="17">
        <v>35</v>
      </c>
      <c r="C110" s="17">
        <v>2</v>
      </c>
      <c r="D110" s="147"/>
      <c r="E110">
        <v>0</v>
      </c>
      <c r="F110">
        <v>2</v>
      </c>
      <c r="G110">
        <v>2</v>
      </c>
      <c r="H110">
        <v>1</v>
      </c>
      <c r="I110">
        <v>4</v>
      </c>
      <c r="J110">
        <v>0</v>
      </c>
      <c r="K110">
        <v>2</v>
      </c>
      <c r="L110">
        <v>2</v>
      </c>
      <c r="M110">
        <v>1</v>
      </c>
      <c r="N110">
        <v>2</v>
      </c>
      <c r="O110">
        <v>1</v>
      </c>
      <c r="P110">
        <v>1</v>
      </c>
      <c r="Q110">
        <v>2</v>
      </c>
      <c r="R110">
        <v>1</v>
      </c>
      <c r="S110">
        <v>2</v>
      </c>
      <c r="T110">
        <v>2</v>
      </c>
      <c r="U110">
        <v>2</v>
      </c>
      <c r="V110">
        <v>3</v>
      </c>
      <c r="W110">
        <v>2</v>
      </c>
      <c r="X110">
        <v>2</v>
      </c>
      <c r="Y110">
        <v>4</v>
      </c>
      <c r="Z110">
        <v>3</v>
      </c>
      <c r="AA110">
        <v>1</v>
      </c>
      <c r="AB110">
        <v>1</v>
      </c>
    </row>
    <row r="111" spans="1:28" x14ac:dyDescent="0.2">
      <c r="A111" t="s">
        <v>344</v>
      </c>
      <c r="B111" s="17">
        <v>41</v>
      </c>
      <c r="C111" s="17">
        <v>2</v>
      </c>
      <c r="D111" s="147"/>
      <c r="E111">
        <v>0</v>
      </c>
      <c r="F111">
        <v>2</v>
      </c>
      <c r="G111">
        <v>0</v>
      </c>
      <c r="H111">
        <v>1</v>
      </c>
      <c r="I111">
        <v>2</v>
      </c>
      <c r="J111">
        <v>0</v>
      </c>
      <c r="K111">
        <v>2</v>
      </c>
      <c r="L111">
        <v>1</v>
      </c>
      <c r="M111">
        <v>3</v>
      </c>
      <c r="N111">
        <v>0</v>
      </c>
      <c r="O111">
        <v>2</v>
      </c>
      <c r="P111">
        <v>2</v>
      </c>
      <c r="Q111">
        <v>2</v>
      </c>
      <c r="R111">
        <v>1</v>
      </c>
      <c r="S111">
        <v>0</v>
      </c>
      <c r="T111">
        <v>1</v>
      </c>
      <c r="U111">
        <v>0</v>
      </c>
      <c r="V111">
        <v>2</v>
      </c>
      <c r="W111">
        <v>0</v>
      </c>
      <c r="X111">
        <v>3</v>
      </c>
      <c r="Y111">
        <v>1</v>
      </c>
      <c r="Z111">
        <v>3</v>
      </c>
      <c r="AA111">
        <v>0</v>
      </c>
      <c r="AB111">
        <v>2</v>
      </c>
    </row>
    <row r="112" spans="1:28" x14ac:dyDescent="0.2">
      <c r="A112" t="s">
        <v>351</v>
      </c>
      <c r="B112" s="17">
        <v>28</v>
      </c>
      <c r="C112" s="17">
        <v>1</v>
      </c>
      <c r="D112" s="147"/>
      <c r="E112">
        <v>1</v>
      </c>
      <c r="F112">
        <v>2</v>
      </c>
      <c r="G112">
        <v>1</v>
      </c>
      <c r="H112">
        <v>13</v>
      </c>
      <c r="I112">
        <v>2</v>
      </c>
      <c r="J112">
        <v>2</v>
      </c>
      <c r="K112">
        <v>2</v>
      </c>
      <c r="L112">
        <v>6</v>
      </c>
      <c r="M112">
        <v>2</v>
      </c>
      <c r="N112">
        <v>2</v>
      </c>
      <c r="O112">
        <v>1</v>
      </c>
      <c r="P112">
        <v>0</v>
      </c>
      <c r="Q112">
        <v>4</v>
      </c>
      <c r="R112">
        <v>1</v>
      </c>
      <c r="S112">
        <v>3</v>
      </c>
      <c r="T112">
        <v>2</v>
      </c>
      <c r="U112">
        <v>3</v>
      </c>
      <c r="V112">
        <v>3</v>
      </c>
      <c r="W112">
        <v>4</v>
      </c>
      <c r="X112">
        <v>3</v>
      </c>
      <c r="Y112">
        <v>3</v>
      </c>
      <c r="Z112">
        <v>3</v>
      </c>
      <c r="AA112">
        <v>3</v>
      </c>
      <c r="AB112">
        <v>5</v>
      </c>
    </row>
    <row r="113" spans="1:28" x14ac:dyDescent="0.2">
      <c r="A113" t="s">
        <v>355</v>
      </c>
      <c r="B113" s="17">
        <v>43</v>
      </c>
      <c r="C113" s="17">
        <v>1</v>
      </c>
      <c r="D113" s="147"/>
      <c r="E113">
        <v>1</v>
      </c>
      <c r="F113">
        <v>1</v>
      </c>
      <c r="G113">
        <v>1</v>
      </c>
      <c r="H113">
        <v>1</v>
      </c>
      <c r="I113">
        <v>0</v>
      </c>
      <c r="J113">
        <v>0</v>
      </c>
      <c r="K113">
        <v>0</v>
      </c>
      <c r="L113">
        <v>0</v>
      </c>
      <c r="M113">
        <v>1</v>
      </c>
      <c r="N113">
        <v>1</v>
      </c>
      <c r="O113">
        <v>0</v>
      </c>
      <c r="P113">
        <v>0</v>
      </c>
      <c r="Q113">
        <v>0</v>
      </c>
      <c r="R113">
        <v>0</v>
      </c>
      <c r="S113">
        <v>0</v>
      </c>
      <c r="T113">
        <v>0</v>
      </c>
      <c r="U113">
        <v>2</v>
      </c>
      <c r="V113">
        <v>1</v>
      </c>
      <c r="W113">
        <v>1</v>
      </c>
      <c r="X113">
        <v>0</v>
      </c>
      <c r="Y113">
        <v>0</v>
      </c>
      <c r="Z113">
        <v>0</v>
      </c>
      <c r="AA113">
        <v>1</v>
      </c>
      <c r="AB113">
        <v>0</v>
      </c>
    </row>
    <row r="114" spans="1:28" x14ac:dyDescent="0.2">
      <c r="A114" t="s">
        <v>360</v>
      </c>
      <c r="B114" s="17">
        <v>49</v>
      </c>
      <c r="C114" s="17">
        <v>1</v>
      </c>
      <c r="D114" s="147"/>
      <c r="E114">
        <v>8</v>
      </c>
      <c r="F114">
        <v>3</v>
      </c>
      <c r="G114">
        <v>2</v>
      </c>
      <c r="H114">
        <v>2</v>
      </c>
      <c r="I114">
        <v>3</v>
      </c>
      <c r="J114">
        <v>3</v>
      </c>
      <c r="K114">
        <v>1</v>
      </c>
      <c r="L114">
        <v>2</v>
      </c>
      <c r="M114">
        <v>1</v>
      </c>
      <c r="N114">
        <v>5</v>
      </c>
      <c r="O114">
        <v>4</v>
      </c>
      <c r="P114">
        <v>3</v>
      </c>
      <c r="Q114">
        <v>6</v>
      </c>
      <c r="R114">
        <v>1</v>
      </c>
      <c r="S114">
        <v>2</v>
      </c>
      <c r="T114">
        <v>6</v>
      </c>
      <c r="U114">
        <v>3</v>
      </c>
      <c r="V114">
        <v>0</v>
      </c>
      <c r="W114">
        <v>2</v>
      </c>
      <c r="X114">
        <v>4</v>
      </c>
      <c r="Y114">
        <v>3</v>
      </c>
      <c r="Z114">
        <v>1</v>
      </c>
      <c r="AA114">
        <v>2</v>
      </c>
      <c r="AB114">
        <v>2</v>
      </c>
    </row>
    <row r="115" spans="1:28" x14ac:dyDescent="0.2">
      <c r="A115" t="s">
        <v>365</v>
      </c>
      <c r="B115" s="17">
        <v>25</v>
      </c>
      <c r="C115" s="17">
        <v>2</v>
      </c>
      <c r="D115" s="147"/>
      <c r="E115">
        <v>0</v>
      </c>
      <c r="F115">
        <v>0</v>
      </c>
      <c r="G115">
        <v>0</v>
      </c>
      <c r="H115">
        <v>0</v>
      </c>
      <c r="I115">
        <v>0</v>
      </c>
      <c r="J115">
        <v>1</v>
      </c>
      <c r="K115">
        <v>0</v>
      </c>
      <c r="L115">
        <v>1</v>
      </c>
      <c r="M115">
        <v>2</v>
      </c>
      <c r="N115">
        <v>3</v>
      </c>
      <c r="O115">
        <v>1</v>
      </c>
      <c r="P115">
        <v>2</v>
      </c>
      <c r="Q115">
        <v>0</v>
      </c>
      <c r="R115">
        <v>0</v>
      </c>
      <c r="S115">
        <v>0</v>
      </c>
      <c r="T115">
        <v>0</v>
      </c>
      <c r="U115">
        <v>0</v>
      </c>
      <c r="V115">
        <v>0</v>
      </c>
      <c r="W115">
        <v>1</v>
      </c>
      <c r="X115">
        <v>0</v>
      </c>
      <c r="Y115">
        <v>2</v>
      </c>
      <c r="Z115">
        <v>0</v>
      </c>
      <c r="AA115">
        <v>2</v>
      </c>
      <c r="AB115">
        <v>2</v>
      </c>
    </row>
    <row r="116" spans="1:28" x14ac:dyDescent="0.2">
      <c r="A116" t="s">
        <v>367</v>
      </c>
      <c r="B116" s="17">
        <v>43</v>
      </c>
      <c r="C116" s="17">
        <v>1</v>
      </c>
      <c r="D116" s="147"/>
      <c r="E116">
        <v>6</v>
      </c>
      <c r="F116">
        <v>2</v>
      </c>
      <c r="G116">
        <v>2</v>
      </c>
      <c r="H116">
        <v>5</v>
      </c>
      <c r="I116">
        <v>7</v>
      </c>
      <c r="J116">
        <v>4</v>
      </c>
      <c r="K116">
        <v>3</v>
      </c>
      <c r="L116">
        <v>9</v>
      </c>
      <c r="M116">
        <v>3</v>
      </c>
      <c r="N116">
        <v>3</v>
      </c>
      <c r="O116">
        <v>3</v>
      </c>
      <c r="P116">
        <v>3</v>
      </c>
      <c r="Q116">
        <v>4</v>
      </c>
      <c r="R116">
        <v>1</v>
      </c>
      <c r="S116">
        <v>1</v>
      </c>
      <c r="T116">
        <v>2</v>
      </c>
      <c r="U116">
        <v>2</v>
      </c>
      <c r="V116">
        <v>4</v>
      </c>
      <c r="W116">
        <v>2</v>
      </c>
      <c r="X116">
        <v>3</v>
      </c>
      <c r="Y116">
        <v>2</v>
      </c>
      <c r="Z116">
        <v>4</v>
      </c>
      <c r="AA116">
        <v>2</v>
      </c>
      <c r="AB116">
        <v>7</v>
      </c>
    </row>
    <row r="117" spans="1:28" x14ac:dyDescent="0.2">
      <c r="A117" t="s">
        <v>371</v>
      </c>
      <c r="B117" s="17">
        <v>22</v>
      </c>
      <c r="C117" s="17">
        <v>1</v>
      </c>
      <c r="D117" s="147"/>
      <c r="E117">
        <v>4</v>
      </c>
      <c r="F117">
        <v>4</v>
      </c>
      <c r="G117">
        <v>1</v>
      </c>
      <c r="H117">
        <v>2</v>
      </c>
      <c r="I117">
        <v>3</v>
      </c>
      <c r="J117">
        <v>5</v>
      </c>
      <c r="K117">
        <v>3</v>
      </c>
      <c r="L117">
        <v>2</v>
      </c>
      <c r="M117">
        <v>2</v>
      </c>
      <c r="N117">
        <v>1</v>
      </c>
      <c r="O117">
        <v>1</v>
      </c>
      <c r="P117">
        <v>4</v>
      </c>
      <c r="Q117">
        <v>2</v>
      </c>
      <c r="R117">
        <v>6</v>
      </c>
      <c r="S117">
        <v>2</v>
      </c>
      <c r="T117">
        <v>2</v>
      </c>
      <c r="U117">
        <v>5</v>
      </c>
      <c r="V117">
        <v>3</v>
      </c>
      <c r="W117">
        <v>3</v>
      </c>
      <c r="X117">
        <v>3</v>
      </c>
      <c r="Y117">
        <v>4</v>
      </c>
      <c r="Z117">
        <v>9</v>
      </c>
      <c r="AA117">
        <v>4</v>
      </c>
      <c r="AB117">
        <v>4</v>
      </c>
    </row>
    <row r="118" spans="1:28" ht="16" x14ac:dyDescent="0.2">
      <c r="A118" s="147" t="s">
        <v>374</v>
      </c>
      <c r="B118" s="17">
        <v>24</v>
      </c>
      <c r="C118" s="17">
        <v>2</v>
      </c>
      <c r="E118">
        <v>2</v>
      </c>
      <c r="F118">
        <v>7</v>
      </c>
      <c r="G118">
        <v>3</v>
      </c>
      <c r="H118">
        <v>2</v>
      </c>
      <c r="I118">
        <v>2</v>
      </c>
      <c r="J118">
        <v>3</v>
      </c>
      <c r="K118">
        <v>2</v>
      </c>
      <c r="L118">
        <v>2</v>
      </c>
      <c r="M118">
        <v>2</v>
      </c>
      <c r="N118">
        <v>13</v>
      </c>
      <c r="O118">
        <v>4</v>
      </c>
      <c r="P118">
        <v>2</v>
      </c>
      <c r="Q118">
        <v>6</v>
      </c>
      <c r="R118">
        <v>3</v>
      </c>
      <c r="S118">
        <v>1</v>
      </c>
      <c r="T118">
        <v>3</v>
      </c>
      <c r="U118">
        <v>2</v>
      </c>
      <c r="V118">
        <v>2</v>
      </c>
      <c r="W118">
        <v>2</v>
      </c>
      <c r="X118">
        <v>2</v>
      </c>
      <c r="Y118">
        <v>3</v>
      </c>
      <c r="Z118">
        <v>2</v>
      </c>
      <c r="AA118">
        <v>2</v>
      </c>
      <c r="AB118">
        <v>3</v>
      </c>
    </row>
    <row r="120" spans="1:28" x14ac:dyDescent="0.2">
      <c r="E120">
        <f t="shared" ref="E120:AB120" si="7">AVERAGE(E99:E119)</f>
        <v>3.65</v>
      </c>
      <c r="F120">
        <f t="shared" si="7"/>
        <v>3.75</v>
      </c>
      <c r="G120">
        <f t="shared" si="7"/>
        <v>2.25</v>
      </c>
      <c r="H120">
        <f t="shared" si="7"/>
        <v>3.9</v>
      </c>
      <c r="I120">
        <f t="shared" si="7"/>
        <v>3.7</v>
      </c>
      <c r="J120">
        <f t="shared" si="7"/>
        <v>2.5</v>
      </c>
      <c r="K120">
        <f t="shared" si="7"/>
        <v>2.25</v>
      </c>
      <c r="L120">
        <f t="shared" si="7"/>
        <v>3.55</v>
      </c>
      <c r="M120">
        <f t="shared" si="7"/>
        <v>3.15</v>
      </c>
      <c r="N120">
        <f t="shared" si="7"/>
        <v>2.85</v>
      </c>
      <c r="O120">
        <f t="shared" si="7"/>
        <v>3</v>
      </c>
      <c r="P120">
        <f t="shared" si="7"/>
        <v>2.5</v>
      </c>
      <c r="Q120">
        <f t="shared" si="7"/>
        <v>2.8</v>
      </c>
      <c r="R120">
        <f t="shared" si="7"/>
        <v>2.75</v>
      </c>
      <c r="S120">
        <f t="shared" si="7"/>
        <v>1.75</v>
      </c>
      <c r="T120">
        <f t="shared" si="7"/>
        <v>3.6</v>
      </c>
      <c r="U120">
        <f t="shared" si="7"/>
        <v>2.6</v>
      </c>
      <c r="V120">
        <f t="shared" si="7"/>
        <v>2.7</v>
      </c>
      <c r="W120">
        <f t="shared" si="7"/>
        <v>3.2</v>
      </c>
      <c r="X120">
        <f t="shared" si="7"/>
        <v>3.65</v>
      </c>
      <c r="Y120">
        <f t="shared" si="7"/>
        <v>3.8</v>
      </c>
      <c r="Z120">
        <f t="shared" si="7"/>
        <v>3.7</v>
      </c>
      <c r="AA120">
        <f t="shared" si="7"/>
        <v>3.05</v>
      </c>
      <c r="AB120">
        <f t="shared" si="7"/>
        <v>4.1500000000000004</v>
      </c>
    </row>
  </sheetData>
  <conditionalFormatting sqref="E10:AB29">
    <cfRule type="colorScale" priority="5">
      <colorScale>
        <cfvo type="min"/>
        <cfvo type="percentile" val="50"/>
        <cfvo type="max"/>
        <color rgb="FF63BE7B"/>
        <color rgb="FFFCFCFF"/>
        <color rgb="FFF8696B"/>
      </colorScale>
    </cfRule>
  </conditionalFormatting>
  <conditionalFormatting sqref="E40:AB59">
    <cfRule type="colorScale" priority="6">
      <colorScale>
        <cfvo type="min"/>
        <cfvo type="percentile" val="50"/>
        <cfvo type="max"/>
        <color rgb="FF63BE7B"/>
        <color rgb="FFFCFCFF"/>
        <color rgb="FFF8696B"/>
      </colorScale>
    </cfRule>
  </conditionalFormatting>
  <conditionalFormatting sqref="E31:AB31">
    <cfRule type="top10" dxfId="1431" priority="7" percent="1" bottom="1" rank="10"/>
    <cfRule type="top10" dxfId="1430" priority="8" percent="1" rank="10"/>
  </conditionalFormatting>
  <conditionalFormatting sqref="E61:AB61">
    <cfRule type="top10" dxfId="1429" priority="9" percent="1" bottom="1" rank="10"/>
    <cfRule type="top10" dxfId="1428" priority="10" percent="1" rank="10"/>
  </conditionalFormatting>
  <conditionalFormatting sqref="AD10:AD29">
    <cfRule type="top10" dxfId="1427" priority="11" percent="1" bottom="1" rank="10"/>
    <cfRule type="top10" dxfId="1426" priority="12" percent="1" rank="10"/>
  </conditionalFormatting>
  <conditionalFormatting sqref="AD40:AD59">
    <cfRule type="top10" dxfId="1425" priority="13" percent="1" bottom="1" rank="10"/>
    <cfRule type="top10" dxfId="1424" priority="14" percent="1" rank="10"/>
  </conditionalFormatting>
  <conditionalFormatting sqref="E63:AB63">
    <cfRule type="top10" dxfId="1423" priority="15" bottom="1" rank="2"/>
    <cfRule type="top10" dxfId="1422" priority="16" rank="2"/>
  </conditionalFormatting>
  <conditionalFormatting sqref="E33:AB33">
    <cfRule type="top10" dxfId="1421" priority="17" bottom="1" rank="2"/>
    <cfRule type="top10" dxfId="1420" priority="18" rank="2"/>
  </conditionalFormatting>
  <conditionalFormatting sqref="E71:AB90">
    <cfRule type="cellIs" dxfId="1419" priority="19" operator="equal">
      <formula>0</formula>
    </cfRule>
    <cfRule type="cellIs" dxfId="1418" priority="20" operator="lessThan">
      <formula>3</formula>
    </cfRule>
    <cfRule type="cellIs" dxfId="1417" priority="21" operator="greaterThan">
      <formula>4.5</formula>
    </cfRule>
  </conditionalFormatting>
  <conditionalFormatting sqref="E99:AB118">
    <cfRule type="cellIs" dxfId="1416" priority="22" operator="equal">
      <formula>0</formula>
    </cfRule>
    <cfRule type="cellIs" dxfId="1415" priority="23" operator="lessThan">
      <formula>3</formula>
    </cfRule>
    <cfRule type="cellIs" dxfId="1414" priority="24" operator="greaterThan">
      <formula>4.5</formula>
    </cfRule>
    <cfRule type="cellIs" dxfId="1413" priority="25" operator="greaterThan">
      <formula>4.5</formula>
    </cfRule>
  </conditionalFormatting>
  <conditionalFormatting sqref="AO40:BL56 AO59:BL59 BM57:BM59">
    <cfRule type="colorScale" priority="47">
      <colorScale>
        <cfvo type="min"/>
        <cfvo type="percentile" val="50"/>
        <cfvo type="max"/>
        <color rgb="FF63BE7B"/>
        <color rgb="FFFCFCFF"/>
        <color rgb="FFF8696B"/>
      </colorScale>
    </cfRule>
  </conditionalFormatting>
  <conditionalFormatting sqref="AE10:AE29">
    <cfRule type="top10" dxfId="1412" priority="1" percent="1" bottom="1" rank="10"/>
    <cfRule type="top10" dxfId="1411" priority="2" percent="1" rank="10"/>
  </conditionalFormatting>
  <pageMargins left="0.51180555555555496" right="0.51180555555555496" top="0.78749999999999998" bottom="0.78749999999999998" header="0.51180555555555496" footer="0.51180555555555496"/>
  <pageSetup paperSize="9" firstPageNumber="0"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B1:AP137"/>
  <sheetViews>
    <sheetView zoomScale="95" zoomScaleNormal="95" workbookViewId="0">
      <selection activeCell="D164" sqref="D164"/>
    </sheetView>
  </sheetViews>
  <sheetFormatPr baseColWidth="10" defaultColWidth="8.83203125" defaultRowHeight="15" x14ac:dyDescent="0.2"/>
  <cols>
    <col min="1" max="1025" width="8.6640625" customWidth="1"/>
  </cols>
  <sheetData>
    <row r="1" spans="2:42" x14ac:dyDescent="0.2">
      <c r="E1" s="26" t="s">
        <v>825</v>
      </c>
      <c r="F1" s="26"/>
    </row>
    <row r="3" spans="2:42" x14ac:dyDescent="0.2">
      <c r="B3" s="26" t="s">
        <v>826</v>
      </c>
      <c r="D3">
        <v>2188</v>
      </c>
      <c r="G3" s="26" t="s">
        <v>827</v>
      </c>
      <c r="I3" s="147">
        <v>3037</v>
      </c>
      <c r="M3" s="26" t="s">
        <v>828</v>
      </c>
      <c r="O3">
        <v>1757</v>
      </c>
      <c r="R3" s="26" t="s">
        <v>829</v>
      </c>
      <c r="T3" s="164">
        <v>2119</v>
      </c>
      <c r="X3" s="26" t="s">
        <v>830</v>
      </c>
      <c r="Z3">
        <v>2063</v>
      </c>
      <c r="AC3" s="26" t="s">
        <v>831</v>
      </c>
      <c r="AE3" s="147">
        <v>2188</v>
      </c>
      <c r="AI3" s="26" t="s">
        <v>832</v>
      </c>
      <c r="AK3">
        <v>1997</v>
      </c>
      <c r="AN3" s="26" t="s">
        <v>833</v>
      </c>
      <c r="AP3" s="147">
        <v>2606</v>
      </c>
    </row>
    <row r="30" spans="2:42" x14ac:dyDescent="0.2">
      <c r="B30" s="26" t="s">
        <v>834</v>
      </c>
      <c r="D30">
        <v>1805</v>
      </c>
      <c r="G30" s="26" t="s">
        <v>835</v>
      </c>
      <c r="I30" s="147">
        <v>3594</v>
      </c>
      <c r="M30" s="26" t="s">
        <v>836</v>
      </c>
      <c r="O30">
        <v>1685</v>
      </c>
      <c r="R30" s="26" t="s">
        <v>837</v>
      </c>
      <c r="T30" s="147">
        <v>2195</v>
      </c>
      <c r="X30" s="26" t="s">
        <v>838</v>
      </c>
      <c r="Z30">
        <v>2078</v>
      </c>
      <c r="AC30" s="26" t="s">
        <v>839</v>
      </c>
      <c r="AE30" s="147">
        <v>3466</v>
      </c>
      <c r="AI30" s="26" t="s">
        <v>840</v>
      </c>
      <c r="AK30">
        <v>1574</v>
      </c>
      <c r="AN30" s="26" t="s">
        <v>841</v>
      </c>
      <c r="AP30" s="147">
        <v>2493</v>
      </c>
    </row>
    <row r="57" spans="2:42" x14ac:dyDescent="0.2">
      <c r="B57" s="26" t="s">
        <v>842</v>
      </c>
      <c r="D57">
        <v>1224</v>
      </c>
      <c r="G57" s="26" t="s">
        <v>843</v>
      </c>
      <c r="I57" s="147">
        <v>2337</v>
      </c>
      <c r="M57" s="26" t="s">
        <v>844</v>
      </c>
      <c r="O57">
        <v>1729</v>
      </c>
      <c r="R57" s="26" t="s">
        <v>845</v>
      </c>
      <c r="T57" s="147">
        <v>3049</v>
      </c>
      <c r="X57" s="26" t="s">
        <v>846</v>
      </c>
      <c r="Z57" s="159">
        <v>1144</v>
      </c>
      <c r="AC57" s="26" t="s">
        <v>847</v>
      </c>
      <c r="AE57" s="147">
        <v>2833</v>
      </c>
      <c r="AI57" s="26" t="s">
        <v>848</v>
      </c>
      <c r="AK57">
        <v>1672</v>
      </c>
      <c r="AN57" s="26" t="s">
        <v>849</v>
      </c>
      <c r="AP57" s="147">
        <v>2470</v>
      </c>
    </row>
    <row r="84" spans="2:42" x14ac:dyDescent="0.2">
      <c r="B84" s="26" t="s">
        <v>850</v>
      </c>
      <c r="D84">
        <v>1631</v>
      </c>
      <c r="G84" s="26" t="s">
        <v>851</v>
      </c>
      <c r="I84" s="147">
        <v>2337</v>
      </c>
      <c r="M84" s="26" t="s">
        <v>852</v>
      </c>
      <c r="O84" s="159">
        <v>1201</v>
      </c>
      <c r="R84" s="26" t="s">
        <v>853</v>
      </c>
      <c r="T84" s="164">
        <v>1559</v>
      </c>
      <c r="X84" s="26" t="s">
        <v>854</v>
      </c>
      <c r="Z84">
        <v>1501</v>
      </c>
      <c r="AC84" s="26" t="s">
        <v>855</v>
      </c>
      <c r="AE84" s="147">
        <v>2927</v>
      </c>
      <c r="AI84" s="26" t="s">
        <v>856</v>
      </c>
      <c r="AK84">
        <v>1863</v>
      </c>
      <c r="AN84" s="26" t="s">
        <v>857</v>
      </c>
      <c r="AP84" s="147">
        <v>3225</v>
      </c>
    </row>
    <row r="110" spans="2:42" x14ac:dyDescent="0.2">
      <c r="B110" s="26" t="s">
        <v>858</v>
      </c>
      <c r="D110">
        <v>2330</v>
      </c>
      <c r="G110" s="26" t="s">
        <v>859</v>
      </c>
      <c r="I110" s="165">
        <v>3677</v>
      </c>
      <c r="M110" s="26" t="s">
        <v>860</v>
      </c>
      <c r="O110">
        <v>2003</v>
      </c>
      <c r="R110" s="26" t="s">
        <v>861</v>
      </c>
      <c r="T110" s="147">
        <v>2723</v>
      </c>
      <c r="X110" s="26" t="s">
        <v>862</v>
      </c>
      <c r="Z110" s="160">
        <v>2523</v>
      </c>
      <c r="AC110" s="26" t="s">
        <v>863</v>
      </c>
      <c r="AE110" s="147">
        <v>3356</v>
      </c>
      <c r="AI110" s="26" t="s">
        <v>864</v>
      </c>
      <c r="AK110">
        <v>1880</v>
      </c>
      <c r="AN110" s="26" t="s">
        <v>865</v>
      </c>
      <c r="AP110" s="147">
        <v>2273</v>
      </c>
    </row>
    <row r="137" spans="2:42" x14ac:dyDescent="0.2">
      <c r="B137" s="26" t="s">
        <v>866</v>
      </c>
      <c r="D137" s="160">
        <v>2367</v>
      </c>
      <c r="G137" s="26" t="s">
        <v>867</v>
      </c>
      <c r="I137" s="165">
        <v>3795</v>
      </c>
      <c r="M137" s="26" t="s">
        <v>868</v>
      </c>
      <c r="O137" s="147">
        <v>1974</v>
      </c>
      <c r="R137" s="26" t="s">
        <v>869</v>
      </c>
      <c r="T137" s="147">
        <v>2262</v>
      </c>
      <c r="X137" s="26" t="s">
        <v>870</v>
      </c>
      <c r="Z137">
        <v>2273</v>
      </c>
      <c r="AC137" s="26" t="s">
        <v>871</v>
      </c>
      <c r="AE137" s="147">
        <v>2290</v>
      </c>
      <c r="AI137" s="26" t="s">
        <v>872</v>
      </c>
      <c r="AK137" s="147">
        <v>2127</v>
      </c>
      <c r="AN137" s="26" t="s">
        <v>873</v>
      </c>
      <c r="AP137" s="147">
        <v>3276</v>
      </c>
    </row>
  </sheetData>
  <pageMargins left="0.51180555555555496" right="0.51180555555555496" top="0.78749999999999998" bottom="0.78749999999999998" header="0.51180555555555496" footer="0.51180555555555496"/>
  <pageSetup paperSize="9" firstPageNumber="0" orientation="portrait" horizontalDpi="300" verticalDpi="3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1:AP127"/>
  <sheetViews>
    <sheetView zoomScale="95" zoomScaleNormal="95" workbookViewId="0">
      <selection activeCell="F1" sqref="F1"/>
    </sheetView>
  </sheetViews>
  <sheetFormatPr baseColWidth="10" defaultColWidth="8.83203125" defaultRowHeight="15" x14ac:dyDescent="0.2"/>
  <cols>
    <col min="1" max="1025" width="8.6640625" customWidth="1"/>
  </cols>
  <sheetData>
    <row r="1" spans="2:42" x14ac:dyDescent="0.2">
      <c r="F1" s="26" t="s">
        <v>825</v>
      </c>
      <c r="G1" s="26"/>
    </row>
    <row r="2" spans="2:42" x14ac:dyDescent="0.2">
      <c r="B2" s="26" t="s">
        <v>826</v>
      </c>
      <c r="D2" s="18">
        <v>1379</v>
      </c>
      <c r="G2" s="26" t="s">
        <v>827</v>
      </c>
      <c r="I2" s="147">
        <v>1540</v>
      </c>
      <c r="M2" s="26" t="s">
        <v>828</v>
      </c>
      <c r="O2" s="18">
        <v>1356</v>
      </c>
      <c r="R2" s="26" t="s">
        <v>829</v>
      </c>
      <c r="T2" s="147">
        <v>1436</v>
      </c>
      <c r="X2" s="26" t="s">
        <v>830</v>
      </c>
      <c r="Z2" s="18">
        <v>1372</v>
      </c>
      <c r="AC2" s="26" t="s">
        <v>831</v>
      </c>
      <c r="AE2" s="147">
        <v>1480</v>
      </c>
      <c r="AI2" s="26" t="s">
        <v>832</v>
      </c>
      <c r="AK2" s="18">
        <v>1545</v>
      </c>
      <c r="AN2" s="26" t="s">
        <v>833</v>
      </c>
      <c r="AP2" s="147">
        <v>1626</v>
      </c>
    </row>
    <row r="27" spans="2:42" x14ac:dyDescent="0.2">
      <c r="B27" s="26" t="s">
        <v>834</v>
      </c>
      <c r="D27" s="18">
        <v>1194</v>
      </c>
      <c r="G27" s="26" t="s">
        <v>835</v>
      </c>
      <c r="I27" s="147">
        <v>1144</v>
      </c>
      <c r="M27" s="26" t="s">
        <v>836</v>
      </c>
      <c r="O27" s="18">
        <v>1239</v>
      </c>
      <c r="R27" s="26" t="s">
        <v>837</v>
      </c>
      <c r="T27" s="147">
        <v>1041</v>
      </c>
      <c r="X27" s="26" t="s">
        <v>838</v>
      </c>
      <c r="Z27" s="18">
        <v>1181</v>
      </c>
      <c r="AC27" s="26" t="s">
        <v>839</v>
      </c>
      <c r="AE27" s="147">
        <v>1134</v>
      </c>
      <c r="AI27" s="26" t="s">
        <v>840</v>
      </c>
      <c r="AK27" s="18">
        <v>1352</v>
      </c>
      <c r="AN27" s="26" t="s">
        <v>841</v>
      </c>
      <c r="AP27" s="147">
        <v>1285</v>
      </c>
    </row>
    <row r="50" spans="2:42" x14ac:dyDescent="0.2">
      <c r="D50" s="149"/>
      <c r="E50" s="149"/>
    </row>
    <row r="52" spans="2:42" x14ac:dyDescent="0.2">
      <c r="B52" s="26" t="s">
        <v>842</v>
      </c>
      <c r="D52" s="193">
        <v>1146</v>
      </c>
      <c r="G52" s="26" t="s">
        <v>843</v>
      </c>
      <c r="I52" s="147">
        <v>996</v>
      </c>
      <c r="M52" s="26" t="s">
        <v>844</v>
      </c>
      <c r="O52" s="193">
        <v>1156</v>
      </c>
      <c r="R52" s="26" t="s">
        <v>845</v>
      </c>
      <c r="T52" s="164">
        <v>929</v>
      </c>
      <c r="X52" s="26" t="s">
        <v>846</v>
      </c>
      <c r="Z52" s="18">
        <v>1301</v>
      </c>
      <c r="AC52" s="26" t="s">
        <v>847</v>
      </c>
      <c r="AE52" s="147">
        <v>957</v>
      </c>
      <c r="AI52" s="26" t="s">
        <v>848</v>
      </c>
      <c r="AK52" s="18">
        <v>1407</v>
      </c>
      <c r="AN52" s="26" t="s">
        <v>849</v>
      </c>
      <c r="AP52" s="147">
        <v>1059</v>
      </c>
    </row>
    <row r="76" spans="2:42" x14ac:dyDescent="0.2">
      <c r="B76" s="26"/>
      <c r="C76" s="26"/>
      <c r="D76" s="26"/>
      <c r="E76" s="26"/>
      <c r="F76" s="26"/>
      <c r="G76" s="26"/>
      <c r="H76" s="26"/>
      <c r="I76" s="26"/>
    </row>
    <row r="77" spans="2:42" x14ac:dyDescent="0.2">
      <c r="B77" s="26" t="s">
        <v>850</v>
      </c>
      <c r="D77" s="18">
        <v>1174</v>
      </c>
      <c r="G77" s="26" t="s">
        <v>851</v>
      </c>
      <c r="I77" s="147">
        <v>1156</v>
      </c>
      <c r="M77" s="26" t="s">
        <v>852</v>
      </c>
      <c r="O77" s="18">
        <v>1600</v>
      </c>
      <c r="R77" s="26" t="s">
        <v>853</v>
      </c>
      <c r="T77" s="164">
        <v>913</v>
      </c>
      <c r="X77" s="26" t="s">
        <v>854</v>
      </c>
      <c r="Z77" s="18">
        <v>1402</v>
      </c>
      <c r="AC77" s="26" t="s">
        <v>855</v>
      </c>
      <c r="AE77" s="147">
        <v>1039</v>
      </c>
      <c r="AI77" s="26" t="s">
        <v>856</v>
      </c>
      <c r="AK77" s="18">
        <v>1357</v>
      </c>
      <c r="AN77" s="26" t="s">
        <v>857</v>
      </c>
      <c r="AP77" s="147">
        <v>1347</v>
      </c>
    </row>
    <row r="102" spans="2:42" x14ac:dyDescent="0.2">
      <c r="B102" s="26" t="s">
        <v>858</v>
      </c>
      <c r="D102" s="18">
        <v>1401</v>
      </c>
      <c r="G102" s="26" t="s">
        <v>859</v>
      </c>
      <c r="I102" s="147">
        <v>1312</v>
      </c>
      <c r="M102" s="26" t="s">
        <v>860</v>
      </c>
      <c r="O102" s="18">
        <v>1525</v>
      </c>
      <c r="R102" s="26" t="s">
        <v>861</v>
      </c>
      <c r="T102" s="147">
        <v>1256</v>
      </c>
      <c r="X102" s="26" t="s">
        <v>862</v>
      </c>
      <c r="Z102" s="18">
        <v>1442</v>
      </c>
      <c r="AC102" s="26" t="s">
        <v>863</v>
      </c>
      <c r="AE102" s="147">
        <v>1322</v>
      </c>
      <c r="AI102" s="26" t="s">
        <v>864</v>
      </c>
      <c r="AK102" s="18">
        <v>1472</v>
      </c>
      <c r="AN102" s="26" t="s">
        <v>865</v>
      </c>
      <c r="AP102" s="147">
        <v>1331</v>
      </c>
    </row>
    <row r="127" spans="2:42" x14ac:dyDescent="0.2">
      <c r="B127" s="26" t="s">
        <v>866</v>
      </c>
      <c r="D127" s="18">
        <v>1589</v>
      </c>
      <c r="G127" s="26" t="s">
        <v>867</v>
      </c>
      <c r="I127" s="165">
        <v>1733</v>
      </c>
      <c r="M127" s="26" t="s">
        <v>868</v>
      </c>
      <c r="O127" s="18">
        <v>1485</v>
      </c>
      <c r="R127" s="26" t="s">
        <v>869</v>
      </c>
      <c r="T127" s="147">
        <v>1647</v>
      </c>
      <c r="X127" s="26" t="s">
        <v>870</v>
      </c>
      <c r="Z127" s="194">
        <v>1644</v>
      </c>
      <c r="AC127" s="26" t="s">
        <v>871</v>
      </c>
      <c r="AE127" s="165">
        <v>1692</v>
      </c>
      <c r="AI127" s="26" t="s">
        <v>872</v>
      </c>
      <c r="AK127" s="194">
        <v>1602</v>
      </c>
      <c r="AN127" s="26" t="s">
        <v>873</v>
      </c>
      <c r="AP127" s="147">
        <v>1524</v>
      </c>
    </row>
  </sheetData>
  <conditionalFormatting sqref="D50:E50">
    <cfRule type="top10" dxfId="1410" priority="2" percent="1" bottom="1" rank="10"/>
    <cfRule type="top10" dxfId="1409" priority="3" percent="1" rank="10"/>
  </conditionalFormatting>
  <pageMargins left="0.51180555555555496" right="0.51180555555555496" top="0.78749999999999998" bottom="0.78749999999999998" header="0.51180555555555496" footer="0.51180555555555496"/>
  <pageSetup paperSize="9" firstPageNumber="0"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030A0"/>
  </sheetPr>
  <dimension ref="B1:AP124"/>
  <sheetViews>
    <sheetView zoomScale="95" zoomScaleNormal="95" workbookViewId="0">
      <selection activeCell="F1" sqref="F1"/>
    </sheetView>
  </sheetViews>
  <sheetFormatPr baseColWidth="10" defaultColWidth="8.83203125" defaultRowHeight="15" x14ac:dyDescent="0.2"/>
  <cols>
    <col min="1" max="1025" width="8.6640625" customWidth="1"/>
  </cols>
  <sheetData>
    <row r="1" spans="2:42" x14ac:dyDescent="0.2">
      <c r="F1" s="26" t="s">
        <v>825</v>
      </c>
      <c r="G1" s="26"/>
    </row>
    <row r="3" spans="2:42" x14ac:dyDescent="0.2">
      <c r="B3" s="26" t="s">
        <v>874</v>
      </c>
      <c r="C3" s="26"/>
      <c r="D3">
        <v>2866</v>
      </c>
      <c r="E3" s="26"/>
      <c r="F3" s="26"/>
      <c r="G3" s="26" t="s">
        <v>875</v>
      </c>
      <c r="I3">
        <v>2278</v>
      </c>
      <c r="M3" s="26" t="s">
        <v>876</v>
      </c>
      <c r="N3" s="26"/>
      <c r="O3">
        <v>1730</v>
      </c>
      <c r="P3" s="26"/>
      <c r="Q3" s="26"/>
      <c r="R3" s="26" t="s">
        <v>877</v>
      </c>
      <c r="T3">
        <v>2061</v>
      </c>
      <c r="X3" s="26" t="s">
        <v>878</v>
      </c>
      <c r="Y3" s="26"/>
      <c r="Z3">
        <v>1559</v>
      </c>
      <c r="AA3" s="26"/>
      <c r="AB3" s="26"/>
      <c r="AC3" s="26" t="s">
        <v>879</v>
      </c>
      <c r="AE3">
        <v>1544</v>
      </c>
      <c r="AI3" s="26" t="s">
        <v>880</v>
      </c>
      <c r="AJ3" s="26"/>
      <c r="AK3">
        <v>1995</v>
      </c>
      <c r="AL3" s="26"/>
      <c r="AM3" s="26"/>
      <c r="AN3" s="26" t="s">
        <v>881</v>
      </c>
      <c r="AP3">
        <v>2000</v>
      </c>
    </row>
    <row r="27" spans="2:42" x14ac:dyDescent="0.2">
      <c r="B27" s="26" t="s">
        <v>882</v>
      </c>
      <c r="C27" s="26"/>
      <c r="D27">
        <v>1888</v>
      </c>
      <c r="E27" s="26"/>
      <c r="F27" s="26"/>
      <c r="G27" s="26" t="s">
        <v>883</v>
      </c>
      <c r="I27">
        <v>2398</v>
      </c>
      <c r="M27" s="26" t="s">
        <v>884</v>
      </c>
      <c r="N27" s="26"/>
      <c r="O27">
        <v>2065</v>
      </c>
      <c r="P27" s="26"/>
      <c r="Q27" s="26"/>
      <c r="R27" s="26" t="s">
        <v>885</v>
      </c>
      <c r="T27">
        <v>1477</v>
      </c>
      <c r="X27" s="26" t="s">
        <v>886</v>
      </c>
      <c r="Y27" s="26"/>
      <c r="Z27">
        <v>1447</v>
      </c>
      <c r="AA27" s="26"/>
      <c r="AB27" s="26"/>
      <c r="AC27" s="26" t="s">
        <v>887</v>
      </c>
      <c r="AE27">
        <v>1424</v>
      </c>
      <c r="AI27" s="26" t="s">
        <v>888</v>
      </c>
      <c r="AJ27" s="26"/>
      <c r="AK27">
        <v>1917</v>
      </c>
      <c r="AL27" s="26"/>
      <c r="AM27" s="26"/>
      <c r="AN27" s="26" t="s">
        <v>889</v>
      </c>
      <c r="AP27">
        <v>1962</v>
      </c>
    </row>
    <row r="51" spans="2:42" x14ac:dyDescent="0.2">
      <c r="B51" s="26" t="s">
        <v>890</v>
      </c>
      <c r="C51" s="26"/>
      <c r="D51">
        <v>2028</v>
      </c>
      <c r="E51" s="26"/>
      <c r="F51" s="26"/>
      <c r="G51" s="26" t="s">
        <v>891</v>
      </c>
      <c r="I51">
        <v>2383</v>
      </c>
      <c r="M51" s="26" t="s">
        <v>892</v>
      </c>
      <c r="N51" s="26"/>
      <c r="O51">
        <v>1471</v>
      </c>
      <c r="P51" s="26"/>
      <c r="Q51" s="26"/>
      <c r="R51" s="26" t="s">
        <v>893</v>
      </c>
      <c r="T51">
        <v>1404</v>
      </c>
      <c r="X51" s="26" t="s">
        <v>894</v>
      </c>
      <c r="Y51" s="26"/>
      <c r="Z51">
        <v>1396</v>
      </c>
      <c r="AA51" s="26"/>
      <c r="AB51" s="26"/>
      <c r="AC51" s="26" t="s">
        <v>895</v>
      </c>
      <c r="AE51">
        <v>1680</v>
      </c>
      <c r="AI51" s="26" t="s">
        <v>896</v>
      </c>
      <c r="AJ51" s="26"/>
      <c r="AK51">
        <v>1610</v>
      </c>
      <c r="AL51" s="26"/>
      <c r="AM51" s="26"/>
      <c r="AN51" s="26" t="s">
        <v>897</v>
      </c>
      <c r="AP51">
        <v>1377</v>
      </c>
    </row>
    <row r="75" spans="2:42" x14ac:dyDescent="0.2">
      <c r="B75" s="26" t="s">
        <v>898</v>
      </c>
      <c r="C75" s="26"/>
      <c r="D75">
        <v>1897</v>
      </c>
      <c r="E75" s="26"/>
      <c r="F75" s="26"/>
      <c r="G75" s="26" t="s">
        <v>899</v>
      </c>
      <c r="I75">
        <v>1637</v>
      </c>
      <c r="M75" s="26" t="s">
        <v>900</v>
      </c>
      <c r="N75" s="26"/>
      <c r="O75">
        <v>2053</v>
      </c>
      <c r="P75" s="26"/>
      <c r="Q75" s="26"/>
      <c r="R75" s="26" t="s">
        <v>901</v>
      </c>
      <c r="T75">
        <v>1454</v>
      </c>
      <c r="X75" s="26" t="s">
        <v>902</v>
      </c>
      <c r="Y75" s="26"/>
      <c r="Z75">
        <v>1289</v>
      </c>
      <c r="AA75" s="26"/>
      <c r="AB75" s="26"/>
      <c r="AC75" s="26" t="s">
        <v>903</v>
      </c>
      <c r="AE75">
        <v>1376</v>
      </c>
      <c r="AI75" s="26" t="s">
        <v>904</v>
      </c>
      <c r="AJ75" s="26"/>
      <c r="AK75">
        <v>1514</v>
      </c>
      <c r="AL75" s="26"/>
      <c r="AM75" s="26"/>
      <c r="AN75" s="26" t="s">
        <v>905</v>
      </c>
      <c r="AP75">
        <v>2002</v>
      </c>
    </row>
    <row r="99" spans="2:42" x14ac:dyDescent="0.2">
      <c r="B99" s="26" t="s">
        <v>906</v>
      </c>
      <c r="D99">
        <v>2291</v>
      </c>
      <c r="G99" s="26" t="s">
        <v>907</v>
      </c>
      <c r="I99">
        <v>1767</v>
      </c>
      <c r="M99" s="26" t="s">
        <v>908</v>
      </c>
      <c r="N99" s="26"/>
      <c r="O99">
        <v>2173</v>
      </c>
      <c r="P99" s="26"/>
      <c r="Q99" s="26"/>
      <c r="R99" s="26" t="s">
        <v>909</v>
      </c>
      <c r="T99">
        <v>1698</v>
      </c>
      <c r="X99" s="26" t="s">
        <v>910</v>
      </c>
      <c r="Y99" s="26"/>
      <c r="Z99">
        <v>1630</v>
      </c>
      <c r="AA99" s="26"/>
      <c r="AB99" s="26"/>
      <c r="AC99" s="26" t="s">
        <v>911</v>
      </c>
      <c r="AE99">
        <v>1704</v>
      </c>
      <c r="AI99" s="26" t="s">
        <v>912</v>
      </c>
      <c r="AJ99" s="26"/>
      <c r="AK99">
        <v>2678</v>
      </c>
      <c r="AL99" s="26"/>
      <c r="AM99" s="26"/>
      <c r="AN99" s="26" t="s">
        <v>913</v>
      </c>
      <c r="AP99">
        <v>1847</v>
      </c>
    </row>
    <row r="120" spans="2:42" x14ac:dyDescent="0.2">
      <c r="B120" s="26"/>
      <c r="C120" s="26"/>
      <c r="D120" s="26"/>
      <c r="E120" s="26"/>
      <c r="F120" s="26"/>
      <c r="G120" s="26"/>
    </row>
    <row r="124" spans="2:42" x14ac:dyDescent="0.2">
      <c r="B124" s="26" t="s">
        <v>914</v>
      </c>
      <c r="D124">
        <v>2883</v>
      </c>
      <c r="G124" s="26" t="s">
        <v>915</v>
      </c>
      <c r="I124">
        <v>2353</v>
      </c>
      <c r="M124" s="26" t="s">
        <v>916</v>
      </c>
      <c r="N124" s="26"/>
      <c r="O124">
        <v>2861</v>
      </c>
      <c r="P124" s="26"/>
      <c r="Q124" s="26"/>
      <c r="R124" s="26" t="s">
        <v>917</v>
      </c>
      <c r="T124">
        <v>2160</v>
      </c>
      <c r="X124" s="26" t="s">
        <v>918</v>
      </c>
      <c r="Y124" s="26"/>
      <c r="Z124">
        <v>2278</v>
      </c>
      <c r="AA124" s="26"/>
      <c r="AB124" s="26"/>
      <c r="AC124" s="26" t="s">
        <v>919</v>
      </c>
      <c r="AE124">
        <v>1989</v>
      </c>
      <c r="AI124" s="26" t="s">
        <v>920</v>
      </c>
      <c r="AJ124" s="26"/>
      <c r="AK124">
        <v>3041</v>
      </c>
      <c r="AL124" s="26"/>
      <c r="AM124" s="26"/>
      <c r="AN124" s="26" t="s">
        <v>921</v>
      </c>
      <c r="AP124">
        <v>2258</v>
      </c>
    </row>
  </sheetData>
  <conditionalFormatting sqref="AP124 AE124 T124 I124 AP99 T99 AE99 I75 I99 T75 AE75 AP75 AP51 AE51 T51 AP27 AE27 T27 AP3 AE3 T3 D3 D51 D27">
    <cfRule type="top10" dxfId="1408" priority="2" bottom="1" rank="2"/>
    <cfRule type="top10" dxfId="1407" priority="3" rank="2"/>
  </conditionalFormatting>
  <conditionalFormatting sqref="AK124 Z124 O124 D124 AK99 AK75 AK51 Z51 O51 AK27 Z27 O27 AK3 Z3 O3 Z99 O99 D99 Z75 O75 D75 I51 I27 I3">
    <cfRule type="top10" dxfId="1406" priority="4" bottom="1" rank="2"/>
    <cfRule type="top10" dxfId="1405" priority="5" rank="2"/>
  </conditionalFormatting>
  <pageMargins left="0.51180555555555496" right="0.51180555555555496" top="0.78749999999999998" bottom="0.78749999999999998" header="0.51180555555555496" footer="0.51180555555555496"/>
  <pageSetup paperSize="9" firstPageNumber="0"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F0"/>
  </sheetPr>
  <dimension ref="B2:AC962"/>
  <sheetViews>
    <sheetView zoomScale="95" zoomScaleNormal="95" workbookViewId="0">
      <selection activeCell="B1" sqref="B1"/>
    </sheetView>
  </sheetViews>
  <sheetFormatPr baseColWidth="10" defaultColWidth="8.83203125" defaultRowHeight="15" x14ac:dyDescent="0.2"/>
  <cols>
    <col min="1" max="3" width="8.6640625" customWidth="1"/>
    <col min="4" max="4" width="11.5"/>
    <col min="5" max="9" width="8.6640625" customWidth="1"/>
    <col min="10" max="10" width="11.5"/>
    <col min="11" max="14" width="8.6640625" customWidth="1"/>
    <col min="15" max="15" width="15.6640625" customWidth="1"/>
    <col min="16" max="1025" width="8.6640625" customWidth="1"/>
  </cols>
  <sheetData>
    <row r="2" spans="2:29" x14ac:dyDescent="0.2">
      <c r="B2" t="s">
        <v>922</v>
      </c>
      <c r="C2" t="s">
        <v>923</v>
      </c>
      <c r="D2" t="s">
        <v>924</v>
      </c>
      <c r="E2" t="s">
        <v>925</v>
      </c>
      <c r="F2" t="s">
        <v>926</v>
      </c>
      <c r="G2" t="s">
        <v>927</v>
      </c>
      <c r="H2" t="s">
        <v>928</v>
      </c>
      <c r="I2" t="s">
        <v>929</v>
      </c>
      <c r="J2" t="s">
        <v>930</v>
      </c>
      <c r="K2" t="s">
        <v>931</v>
      </c>
      <c r="L2" t="s">
        <v>932</v>
      </c>
      <c r="M2" t="s">
        <v>933</v>
      </c>
      <c r="N2" t="s">
        <v>934</v>
      </c>
      <c r="O2" t="s">
        <v>935</v>
      </c>
      <c r="P2" t="s">
        <v>936</v>
      </c>
      <c r="Q2" t="s">
        <v>937</v>
      </c>
      <c r="R2" t="s">
        <v>938</v>
      </c>
      <c r="S2" t="s">
        <v>939</v>
      </c>
      <c r="T2" t="s">
        <v>940</v>
      </c>
      <c r="U2" t="s">
        <v>941</v>
      </c>
      <c r="V2" t="s">
        <v>942</v>
      </c>
      <c r="W2" t="s">
        <v>943</v>
      </c>
      <c r="X2" t="s">
        <v>944</v>
      </c>
      <c r="Y2" t="s">
        <v>945</v>
      </c>
      <c r="Z2" t="s">
        <v>946</v>
      </c>
      <c r="AA2" t="s">
        <v>947</v>
      </c>
      <c r="AB2" t="s">
        <v>948</v>
      </c>
      <c r="AC2" t="s">
        <v>949</v>
      </c>
    </row>
    <row r="3" spans="2:29" x14ac:dyDescent="0.2">
      <c r="B3" t="s">
        <v>472</v>
      </c>
      <c r="C3">
        <v>3</v>
      </c>
      <c r="D3">
        <v>97</v>
      </c>
      <c r="E3" t="s">
        <v>596</v>
      </c>
      <c r="F3">
        <v>1799</v>
      </c>
      <c r="G3">
        <v>1</v>
      </c>
      <c r="H3" t="s">
        <v>950</v>
      </c>
      <c r="I3">
        <v>0</v>
      </c>
      <c r="J3">
        <v>4</v>
      </c>
      <c r="K3">
        <v>2.2234579999999999</v>
      </c>
      <c r="L3">
        <v>324</v>
      </c>
      <c r="M3">
        <v>148.89429999999999</v>
      </c>
      <c r="N3">
        <v>1.0433650000000001</v>
      </c>
      <c r="O3">
        <v>446.68299999999999</v>
      </c>
      <c r="P3">
        <v>248.29519999999999</v>
      </c>
      <c r="Q3">
        <v>4</v>
      </c>
      <c r="R3">
        <v>173.01390000000001</v>
      </c>
      <c r="S3">
        <v>1</v>
      </c>
      <c r="T3">
        <v>0.55586440000000004</v>
      </c>
      <c r="U3">
        <v>-1</v>
      </c>
      <c r="V3">
        <v>-1</v>
      </c>
      <c r="W3">
        <v>1</v>
      </c>
      <c r="X3">
        <v>0.55586440000000004</v>
      </c>
      <c r="Y3">
        <v>1</v>
      </c>
      <c r="Z3">
        <v>1799</v>
      </c>
      <c r="AA3">
        <v>369.66930000000002</v>
      </c>
      <c r="AB3">
        <v>205.48599999999999</v>
      </c>
      <c r="AC3">
        <v>703.72429127292901</v>
      </c>
    </row>
    <row r="4" spans="2:29" x14ac:dyDescent="0.2">
      <c r="B4" t="s">
        <v>481</v>
      </c>
      <c r="C4">
        <v>3</v>
      </c>
      <c r="D4">
        <v>25</v>
      </c>
      <c r="E4" t="s">
        <v>596</v>
      </c>
      <c r="F4">
        <v>1564</v>
      </c>
      <c r="G4">
        <v>1</v>
      </c>
      <c r="H4" t="s">
        <v>951</v>
      </c>
      <c r="I4">
        <v>0</v>
      </c>
      <c r="J4">
        <v>5</v>
      </c>
      <c r="K4">
        <v>3.1969310000000002</v>
      </c>
      <c r="L4">
        <v>252.8</v>
      </c>
      <c r="M4">
        <v>110.2448</v>
      </c>
      <c r="N4">
        <v>2.4243990000000002</v>
      </c>
      <c r="O4">
        <v>440.9794</v>
      </c>
      <c r="P4">
        <v>281.95609999999999</v>
      </c>
      <c r="Q4">
        <v>5</v>
      </c>
      <c r="R4">
        <v>168.59450000000001</v>
      </c>
      <c r="S4">
        <v>1</v>
      </c>
      <c r="T4">
        <v>0.63938620000000002</v>
      </c>
      <c r="U4">
        <v>-1</v>
      </c>
      <c r="V4">
        <v>-1</v>
      </c>
      <c r="W4">
        <v>1</v>
      </c>
      <c r="X4">
        <v>0.63938620000000002</v>
      </c>
      <c r="Y4">
        <v>1</v>
      </c>
      <c r="Z4">
        <v>1564</v>
      </c>
      <c r="AA4">
        <v>392.17529999999999</v>
      </c>
      <c r="AB4">
        <v>250.75149999999999</v>
      </c>
      <c r="AC4">
        <v>617.00767263427099</v>
      </c>
    </row>
    <row r="5" spans="2:29" x14ac:dyDescent="0.2">
      <c r="B5" t="s">
        <v>483</v>
      </c>
      <c r="C5">
        <v>3</v>
      </c>
      <c r="D5">
        <v>41</v>
      </c>
      <c r="E5" t="s">
        <v>596</v>
      </c>
      <c r="F5">
        <v>1533</v>
      </c>
      <c r="G5">
        <v>1</v>
      </c>
      <c r="H5" t="s">
        <v>952</v>
      </c>
      <c r="I5">
        <v>0</v>
      </c>
      <c r="J5">
        <v>4</v>
      </c>
      <c r="K5">
        <v>2.6092629999999999</v>
      </c>
      <c r="L5">
        <v>265.25</v>
      </c>
      <c r="M5">
        <v>103.57170000000001</v>
      </c>
      <c r="N5">
        <v>1.4143600000000001</v>
      </c>
      <c r="O5">
        <v>310.71519999999998</v>
      </c>
      <c r="P5">
        <v>202.68440000000001</v>
      </c>
      <c r="Q5">
        <v>4</v>
      </c>
      <c r="R5">
        <v>178.517</v>
      </c>
      <c r="S5">
        <v>1</v>
      </c>
      <c r="T5">
        <v>0.65231570000000005</v>
      </c>
      <c r="U5">
        <v>-1</v>
      </c>
      <c r="V5">
        <v>-1</v>
      </c>
      <c r="W5">
        <v>1</v>
      </c>
      <c r="X5">
        <v>0.65231570000000005</v>
      </c>
      <c r="Y5">
        <v>1</v>
      </c>
      <c r="Z5">
        <v>1533</v>
      </c>
      <c r="AA5">
        <v>348.86939999999998</v>
      </c>
      <c r="AB5">
        <v>227.57300000000001</v>
      </c>
      <c r="AC5">
        <v>716.89497716895005</v>
      </c>
    </row>
    <row r="6" spans="2:29" x14ac:dyDescent="0.2">
      <c r="B6" t="s">
        <v>484</v>
      </c>
      <c r="C6">
        <v>3</v>
      </c>
      <c r="D6">
        <v>53</v>
      </c>
      <c r="E6" t="s">
        <v>596</v>
      </c>
      <c r="F6">
        <v>2130</v>
      </c>
      <c r="G6">
        <v>1</v>
      </c>
      <c r="H6" t="s">
        <v>953</v>
      </c>
      <c r="I6">
        <v>0</v>
      </c>
      <c r="J6">
        <v>0</v>
      </c>
      <c r="K6">
        <v>0</v>
      </c>
      <c r="L6">
        <v>-1</v>
      </c>
      <c r="M6">
        <v>-1</v>
      </c>
      <c r="N6">
        <v>-1</v>
      </c>
      <c r="O6">
        <v>-1</v>
      </c>
      <c r="P6">
        <v>-1</v>
      </c>
      <c r="Q6">
        <v>0</v>
      </c>
      <c r="R6">
        <v>186.13560000000001</v>
      </c>
      <c r="S6">
        <v>1</v>
      </c>
      <c r="T6">
        <v>0.4694836</v>
      </c>
      <c r="U6">
        <v>-1</v>
      </c>
      <c r="V6">
        <v>-1</v>
      </c>
      <c r="W6">
        <v>1</v>
      </c>
      <c r="X6">
        <v>0.4694836</v>
      </c>
      <c r="Y6">
        <v>1</v>
      </c>
      <c r="Z6">
        <v>2130</v>
      </c>
      <c r="AA6">
        <v>357.82569999999998</v>
      </c>
      <c r="AB6">
        <v>167.9933</v>
      </c>
      <c r="AC6">
        <v>656.80751173708904</v>
      </c>
    </row>
    <row r="7" spans="2:29" x14ac:dyDescent="0.2">
      <c r="B7" t="s">
        <v>485</v>
      </c>
      <c r="C7">
        <v>3</v>
      </c>
      <c r="D7">
        <v>45</v>
      </c>
      <c r="E7" t="s">
        <v>596</v>
      </c>
      <c r="F7">
        <v>3364</v>
      </c>
      <c r="G7">
        <v>1</v>
      </c>
      <c r="H7" t="s">
        <v>954</v>
      </c>
      <c r="I7">
        <v>0</v>
      </c>
      <c r="J7">
        <v>3</v>
      </c>
      <c r="K7">
        <v>0.89179549999999996</v>
      </c>
      <c r="L7">
        <v>244</v>
      </c>
      <c r="M7">
        <v>204.6198</v>
      </c>
      <c r="N7">
        <v>0.34431810000000002</v>
      </c>
      <c r="O7">
        <v>409.23950000000002</v>
      </c>
      <c r="P7">
        <v>121.65260000000001</v>
      </c>
      <c r="Q7">
        <v>3</v>
      </c>
      <c r="R7">
        <v>151.78030000000001</v>
      </c>
      <c r="S7">
        <v>2</v>
      </c>
      <c r="T7">
        <v>0.59453029999999996</v>
      </c>
      <c r="U7">
        <v>160.03129999999999</v>
      </c>
      <c r="V7">
        <v>0.80015639999999999</v>
      </c>
      <c r="W7">
        <v>1</v>
      </c>
      <c r="X7">
        <v>0.29726520000000001</v>
      </c>
      <c r="Y7">
        <v>2</v>
      </c>
      <c r="Z7">
        <v>3364</v>
      </c>
      <c r="AA7">
        <v>332.99099999999999</v>
      </c>
      <c r="AB7">
        <v>98.986609999999999</v>
      </c>
      <c r="AC7">
        <v>860.87990487514901</v>
      </c>
    </row>
    <row r="8" spans="2:29" x14ac:dyDescent="0.2">
      <c r="B8" t="s">
        <v>486</v>
      </c>
      <c r="C8">
        <v>3</v>
      </c>
      <c r="D8">
        <v>63</v>
      </c>
      <c r="E8" t="s">
        <v>596</v>
      </c>
      <c r="F8">
        <v>3162</v>
      </c>
      <c r="G8">
        <v>1</v>
      </c>
      <c r="H8" t="s">
        <v>955</v>
      </c>
      <c r="I8">
        <v>0</v>
      </c>
      <c r="J8">
        <v>7</v>
      </c>
      <c r="K8">
        <v>2.2137889999999998</v>
      </c>
      <c r="L8">
        <v>247.28571428571399</v>
      </c>
      <c r="M8">
        <v>229.39949999999999</v>
      </c>
      <c r="N8">
        <v>2.5367039999999998</v>
      </c>
      <c r="O8">
        <v>1376.3969999999999</v>
      </c>
      <c r="P8">
        <v>435.29309999999998</v>
      </c>
      <c r="Q8">
        <v>7</v>
      </c>
      <c r="R8">
        <v>169.7962</v>
      </c>
      <c r="S8">
        <v>1</v>
      </c>
      <c r="T8">
        <v>0.31625550000000002</v>
      </c>
      <c r="U8">
        <v>-1</v>
      </c>
      <c r="V8">
        <v>-1</v>
      </c>
      <c r="W8">
        <v>1</v>
      </c>
      <c r="X8">
        <v>0.31625550000000002</v>
      </c>
      <c r="Y8">
        <v>1</v>
      </c>
      <c r="Z8">
        <v>3162</v>
      </c>
      <c r="AA8">
        <v>364.58420000000001</v>
      </c>
      <c r="AB8">
        <v>115.3018</v>
      </c>
      <c r="AC8">
        <v>832.06831119544597</v>
      </c>
    </row>
    <row r="9" spans="2:29" x14ac:dyDescent="0.2">
      <c r="B9" t="s">
        <v>487</v>
      </c>
      <c r="C9">
        <v>3</v>
      </c>
      <c r="D9">
        <v>29</v>
      </c>
      <c r="E9" t="s">
        <v>596</v>
      </c>
      <c r="F9">
        <v>2931</v>
      </c>
      <c r="G9">
        <v>1</v>
      </c>
      <c r="H9" t="s">
        <v>956</v>
      </c>
      <c r="I9">
        <v>0</v>
      </c>
      <c r="J9">
        <v>3</v>
      </c>
      <c r="K9">
        <v>1.023541</v>
      </c>
      <c r="L9">
        <v>210.666666666667</v>
      </c>
      <c r="M9">
        <v>187.0538</v>
      </c>
      <c r="N9">
        <v>1.3973660000000001</v>
      </c>
      <c r="O9">
        <v>374.10759999999999</v>
      </c>
      <c r="P9">
        <v>127.6382</v>
      </c>
      <c r="Q9">
        <v>3</v>
      </c>
      <c r="R9">
        <v>145.79910000000001</v>
      </c>
      <c r="S9">
        <v>2</v>
      </c>
      <c r="T9">
        <v>0.68236090000000005</v>
      </c>
      <c r="U9">
        <v>12.15499</v>
      </c>
      <c r="V9">
        <v>0.7149993</v>
      </c>
      <c r="W9">
        <v>1</v>
      </c>
      <c r="X9">
        <v>0.3411805</v>
      </c>
      <c r="Y9">
        <v>2</v>
      </c>
      <c r="Z9">
        <v>2931</v>
      </c>
      <c r="AA9">
        <v>469.72280000000001</v>
      </c>
      <c r="AB9">
        <v>160.2603</v>
      </c>
      <c r="AC9">
        <v>692.59638348686497</v>
      </c>
    </row>
    <row r="10" spans="2:29" x14ac:dyDescent="0.2">
      <c r="B10" t="s">
        <v>488</v>
      </c>
      <c r="C10">
        <v>3</v>
      </c>
      <c r="D10">
        <v>27</v>
      </c>
      <c r="E10" t="s">
        <v>596</v>
      </c>
      <c r="F10">
        <v>1099</v>
      </c>
      <c r="G10">
        <v>1</v>
      </c>
      <c r="H10" t="s">
        <v>957</v>
      </c>
      <c r="I10">
        <v>0</v>
      </c>
      <c r="J10">
        <v>1</v>
      </c>
      <c r="K10">
        <v>0.90991809999999995</v>
      </c>
      <c r="L10">
        <v>233</v>
      </c>
      <c r="M10">
        <v>-1</v>
      </c>
      <c r="N10">
        <v>-1</v>
      </c>
      <c r="O10">
        <v>-1</v>
      </c>
      <c r="P10">
        <v>-1</v>
      </c>
      <c r="Q10">
        <v>1</v>
      </c>
      <c r="R10">
        <v>168.1533</v>
      </c>
      <c r="S10">
        <v>1</v>
      </c>
      <c r="T10">
        <v>0.90991809999999995</v>
      </c>
      <c r="U10">
        <v>-1</v>
      </c>
      <c r="V10">
        <v>-1</v>
      </c>
      <c r="W10">
        <v>1</v>
      </c>
      <c r="X10">
        <v>0.90991809999999995</v>
      </c>
      <c r="Y10">
        <v>1</v>
      </c>
      <c r="Z10">
        <v>1099</v>
      </c>
      <c r="AA10">
        <v>364.86689999999999</v>
      </c>
      <c r="AB10">
        <v>331.99900000000002</v>
      </c>
      <c r="AC10">
        <v>484.07643312101902</v>
      </c>
    </row>
    <row r="11" spans="2:29" x14ac:dyDescent="0.2">
      <c r="B11" t="s">
        <v>489</v>
      </c>
      <c r="C11">
        <v>3</v>
      </c>
      <c r="D11">
        <v>39</v>
      </c>
      <c r="E11" t="s">
        <v>596</v>
      </c>
      <c r="F11">
        <v>3098</v>
      </c>
      <c r="G11">
        <v>1</v>
      </c>
      <c r="H11" t="s">
        <v>958</v>
      </c>
      <c r="I11">
        <v>0</v>
      </c>
      <c r="J11">
        <v>1</v>
      </c>
      <c r="K11">
        <v>0.32278889999999999</v>
      </c>
      <c r="L11">
        <v>1498</v>
      </c>
      <c r="M11">
        <v>-1</v>
      </c>
      <c r="N11">
        <v>-1</v>
      </c>
      <c r="O11">
        <v>-1</v>
      </c>
      <c r="P11">
        <v>-1</v>
      </c>
      <c r="Q11">
        <v>1</v>
      </c>
      <c r="R11">
        <v>520.82010000000002</v>
      </c>
      <c r="S11">
        <v>1</v>
      </c>
      <c r="T11">
        <v>0.32278889999999999</v>
      </c>
      <c r="U11">
        <v>-1</v>
      </c>
      <c r="V11">
        <v>-1</v>
      </c>
      <c r="W11">
        <v>1</v>
      </c>
      <c r="X11">
        <v>0.32278889999999999</v>
      </c>
      <c r="Y11">
        <v>1</v>
      </c>
      <c r="Z11">
        <v>3098</v>
      </c>
      <c r="AA11">
        <v>1142.5229999999999</v>
      </c>
      <c r="AB11">
        <v>368.79360000000003</v>
      </c>
      <c r="AC11">
        <v>182.69851517107799</v>
      </c>
    </row>
    <row r="12" spans="2:29" x14ac:dyDescent="0.2">
      <c r="B12" t="s">
        <v>490</v>
      </c>
      <c r="C12">
        <v>3</v>
      </c>
      <c r="D12">
        <v>15</v>
      </c>
      <c r="E12" t="s">
        <v>596</v>
      </c>
      <c r="F12">
        <v>1233</v>
      </c>
      <c r="G12">
        <v>1</v>
      </c>
      <c r="H12" t="s">
        <v>959</v>
      </c>
      <c r="I12">
        <v>0</v>
      </c>
      <c r="J12">
        <v>2</v>
      </c>
      <c r="K12">
        <v>1.6220600000000001</v>
      </c>
      <c r="L12">
        <v>216</v>
      </c>
      <c r="M12">
        <v>197.4717</v>
      </c>
      <c r="N12">
        <v>0.26940199999999997</v>
      </c>
      <c r="O12">
        <v>197.4717</v>
      </c>
      <c r="P12">
        <v>160.15549999999999</v>
      </c>
      <c r="Q12">
        <v>2</v>
      </c>
      <c r="R12">
        <v>185.94300000000001</v>
      </c>
      <c r="S12">
        <v>1</v>
      </c>
      <c r="T12">
        <v>0.81103000000000003</v>
      </c>
      <c r="U12">
        <v>-1</v>
      </c>
      <c r="V12">
        <v>-1</v>
      </c>
      <c r="W12">
        <v>1</v>
      </c>
      <c r="X12">
        <v>0.81103000000000003</v>
      </c>
      <c r="Y12">
        <v>1</v>
      </c>
      <c r="Z12">
        <v>1233</v>
      </c>
      <c r="AA12">
        <v>369.58670000000001</v>
      </c>
      <c r="AB12">
        <v>299.74590000000001</v>
      </c>
      <c r="AC12">
        <v>512.57096512571002</v>
      </c>
    </row>
    <row r="13" spans="2:29" x14ac:dyDescent="0.2">
      <c r="B13" t="s">
        <v>491</v>
      </c>
      <c r="C13">
        <v>3</v>
      </c>
      <c r="D13">
        <v>87</v>
      </c>
      <c r="E13" t="s">
        <v>596</v>
      </c>
      <c r="F13">
        <v>1832</v>
      </c>
      <c r="G13">
        <v>1</v>
      </c>
      <c r="H13" t="s">
        <v>960</v>
      </c>
      <c r="I13">
        <v>2</v>
      </c>
      <c r="J13">
        <v>2</v>
      </c>
      <c r="K13">
        <v>1.0917030000000001</v>
      </c>
      <c r="L13">
        <v>183</v>
      </c>
      <c r="M13">
        <v>110.2488</v>
      </c>
      <c r="N13">
        <v>1.1024879999999999</v>
      </c>
      <c r="O13">
        <v>110.2488</v>
      </c>
      <c r="P13">
        <v>60.179470000000002</v>
      </c>
      <c r="Q13">
        <v>2</v>
      </c>
      <c r="R13">
        <v>177.16309999999999</v>
      </c>
      <c r="S13">
        <v>1</v>
      </c>
      <c r="T13">
        <v>0.54585150000000004</v>
      </c>
      <c r="U13">
        <v>-1</v>
      </c>
      <c r="V13">
        <v>-1</v>
      </c>
      <c r="W13">
        <v>1</v>
      </c>
      <c r="X13">
        <v>0.54585150000000004</v>
      </c>
      <c r="Y13">
        <v>1</v>
      </c>
      <c r="Z13">
        <v>1832</v>
      </c>
      <c r="AA13">
        <v>352.69920000000002</v>
      </c>
      <c r="AB13">
        <v>192.5214</v>
      </c>
      <c r="AC13">
        <v>581.33187772925805</v>
      </c>
    </row>
    <row r="14" spans="2:29" x14ac:dyDescent="0.2">
      <c r="B14" t="s">
        <v>285</v>
      </c>
      <c r="C14">
        <v>3</v>
      </c>
      <c r="D14">
        <v>67</v>
      </c>
      <c r="E14" t="s">
        <v>596</v>
      </c>
      <c r="F14">
        <v>2564</v>
      </c>
      <c r="G14">
        <v>1</v>
      </c>
      <c r="H14" t="s">
        <v>961</v>
      </c>
      <c r="I14">
        <v>0</v>
      </c>
      <c r="J14">
        <v>6</v>
      </c>
      <c r="K14">
        <v>2.3400940000000001</v>
      </c>
      <c r="L14">
        <v>210.833333333333</v>
      </c>
      <c r="M14">
        <v>279.52760000000001</v>
      </c>
      <c r="N14">
        <v>2.0656159999999999</v>
      </c>
      <c r="O14">
        <v>1397.6379999999999</v>
      </c>
      <c r="P14">
        <v>545.10059999999999</v>
      </c>
      <c r="Q14">
        <v>6</v>
      </c>
      <c r="R14">
        <v>184.95920000000001</v>
      </c>
      <c r="S14">
        <v>3</v>
      </c>
      <c r="T14">
        <v>1.1700470000000001</v>
      </c>
      <c r="U14">
        <v>202.98820000000001</v>
      </c>
      <c r="V14">
        <v>1.10816</v>
      </c>
      <c r="W14">
        <v>1</v>
      </c>
      <c r="X14">
        <v>0.39001560000000002</v>
      </c>
      <c r="Y14">
        <v>3</v>
      </c>
      <c r="Z14">
        <v>2564</v>
      </c>
      <c r="AA14">
        <v>1214.5409999999999</v>
      </c>
      <c r="AB14">
        <v>473.68990000000002</v>
      </c>
      <c r="AC14">
        <v>402.49609984399399</v>
      </c>
    </row>
    <row r="15" spans="2:29" x14ac:dyDescent="0.2">
      <c r="B15" t="s">
        <v>492</v>
      </c>
      <c r="C15">
        <v>3</v>
      </c>
      <c r="D15">
        <v>47</v>
      </c>
      <c r="E15" t="s">
        <v>596</v>
      </c>
      <c r="F15">
        <v>1397</v>
      </c>
      <c r="G15">
        <v>1</v>
      </c>
      <c r="H15" t="s">
        <v>962</v>
      </c>
      <c r="I15">
        <v>0</v>
      </c>
      <c r="J15">
        <v>4</v>
      </c>
      <c r="K15">
        <v>2.8632780000000002</v>
      </c>
      <c r="L15">
        <v>274.25</v>
      </c>
      <c r="M15">
        <v>132.86750000000001</v>
      </c>
      <c r="N15">
        <v>2.3156129999999999</v>
      </c>
      <c r="O15">
        <v>398.60239999999999</v>
      </c>
      <c r="P15">
        <v>285.32740000000001</v>
      </c>
      <c r="Q15">
        <v>4</v>
      </c>
      <c r="R15">
        <v>140.4494</v>
      </c>
      <c r="S15">
        <v>1</v>
      </c>
      <c r="T15">
        <v>0.7158196</v>
      </c>
      <c r="U15">
        <v>-1</v>
      </c>
      <c r="V15">
        <v>-1</v>
      </c>
      <c r="W15">
        <v>1</v>
      </c>
      <c r="X15">
        <v>0.7158196</v>
      </c>
      <c r="Y15">
        <v>1</v>
      </c>
      <c r="Z15">
        <v>1397</v>
      </c>
      <c r="AA15">
        <v>344.16379999999998</v>
      </c>
      <c r="AB15">
        <v>246.35919999999999</v>
      </c>
      <c r="AC15">
        <v>596.27773801002104</v>
      </c>
    </row>
    <row r="16" spans="2:29" x14ac:dyDescent="0.2">
      <c r="B16" t="s">
        <v>474</v>
      </c>
      <c r="C16">
        <v>3</v>
      </c>
      <c r="D16">
        <v>3</v>
      </c>
      <c r="E16" t="s">
        <v>596</v>
      </c>
      <c r="F16">
        <v>3231</v>
      </c>
      <c r="G16">
        <v>1</v>
      </c>
      <c r="H16" t="s">
        <v>963</v>
      </c>
      <c r="I16">
        <v>3</v>
      </c>
      <c r="J16">
        <v>7</v>
      </c>
      <c r="K16">
        <v>2.166512</v>
      </c>
      <c r="L16">
        <v>357.142857142857</v>
      </c>
      <c r="M16">
        <v>139.87280000000001</v>
      </c>
      <c r="N16">
        <v>2.5288110000000001</v>
      </c>
      <c r="O16">
        <v>839.23689999999999</v>
      </c>
      <c r="P16">
        <v>259.74529999999999</v>
      </c>
      <c r="Q16">
        <v>7</v>
      </c>
      <c r="R16">
        <v>195.7225</v>
      </c>
      <c r="S16">
        <v>2</v>
      </c>
      <c r="T16">
        <v>0.61900339999999998</v>
      </c>
      <c r="U16">
        <v>24.92388</v>
      </c>
      <c r="V16">
        <v>1.5105379999999999</v>
      </c>
      <c r="W16">
        <v>1</v>
      </c>
      <c r="X16">
        <v>0.30950169999999999</v>
      </c>
      <c r="Y16">
        <v>2</v>
      </c>
      <c r="Z16">
        <v>3231</v>
      </c>
      <c r="AA16">
        <v>707.05909999999994</v>
      </c>
      <c r="AB16">
        <v>218.83600000000001</v>
      </c>
      <c r="AC16">
        <v>587.74373259052902</v>
      </c>
    </row>
    <row r="17" spans="2:29" x14ac:dyDescent="0.2">
      <c r="B17" t="s">
        <v>475</v>
      </c>
      <c r="C17">
        <v>3</v>
      </c>
      <c r="D17">
        <v>57</v>
      </c>
      <c r="E17" t="s">
        <v>596</v>
      </c>
      <c r="F17">
        <v>1566</v>
      </c>
      <c r="G17">
        <v>1</v>
      </c>
      <c r="H17" t="s">
        <v>964</v>
      </c>
      <c r="I17">
        <v>0</v>
      </c>
      <c r="J17">
        <v>3</v>
      </c>
      <c r="K17">
        <v>1.9157090000000001</v>
      </c>
      <c r="L17">
        <v>367</v>
      </c>
      <c r="M17">
        <v>158.87209999999999</v>
      </c>
      <c r="N17">
        <v>0.81848080000000001</v>
      </c>
      <c r="O17">
        <v>317.74430000000001</v>
      </c>
      <c r="P17">
        <v>202.90180000000001</v>
      </c>
      <c r="Q17">
        <v>3</v>
      </c>
      <c r="R17">
        <v>143.32919999999999</v>
      </c>
      <c r="S17">
        <v>1</v>
      </c>
      <c r="T17">
        <v>0.63856959999999996</v>
      </c>
      <c r="U17">
        <v>-1</v>
      </c>
      <c r="V17">
        <v>-1</v>
      </c>
      <c r="W17">
        <v>1</v>
      </c>
      <c r="X17">
        <v>0.63856959999999996</v>
      </c>
      <c r="Y17">
        <v>1</v>
      </c>
      <c r="Z17">
        <v>1566</v>
      </c>
      <c r="AA17">
        <v>363.3236</v>
      </c>
      <c r="AB17">
        <v>232.00739999999999</v>
      </c>
      <c r="AC17">
        <v>404.21455938697301</v>
      </c>
    </row>
    <row r="18" spans="2:29" x14ac:dyDescent="0.2">
      <c r="B18" t="s">
        <v>476</v>
      </c>
      <c r="C18">
        <v>3</v>
      </c>
      <c r="D18">
        <v>29</v>
      </c>
      <c r="E18" t="s">
        <v>596</v>
      </c>
      <c r="F18">
        <v>2630</v>
      </c>
      <c r="G18">
        <v>1</v>
      </c>
      <c r="H18" t="s">
        <v>965</v>
      </c>
      <c r="I18">
        <v>0</v>
      </c>
      <c r="J18">
        <v>4</v>
      </c>
      <c r="K18">
        <v>1.520913</v>
      </c>
      <c r="L18">
        <v>275</v>
      </c>
      <c r="M18">
        <v>95.315070000000006</v>
      </c>
      <c r="N18">
        <v>2.0306760000000001</v>
      </c>
      <c r="O18">
        <v>285.9452</v>
      </c>
      <c r="P18">
        <v>108.7244</v>
      </c>
      <c r="Q18">
        <v>4</v>
      </c>
      <c r="R18">
        <v>151.16720000000001</v>
      </c>
      <c r="S18">
        <v>1</v>
      </c>
      <c r="T18">
        <v>0.38022810000000001</v>
      </c>
      <c r="U18">
        <v>-1</v>
      </c>
      <c r="V18">
        <v>-1</v>
      </c>
      <c r="W18">
        <v>1</v>
      </c>
      <c r="X18">
        <v>0.38022810000000001</v>
      </c>
      <c r="Y18">
        <v>1</v>
      </c>
      <c r="Z18">
        <v>2630</v>
      </c>
      <c r="AA18">
        <v>497.7122</v>
      </c>
      <c r="AB18">
        <v>189.24420000000001</v>
      </c>
      <c r="AC18">
        <v>733.84030418250995</v>
      </c>
    </row>
    <row r="19" spans="2:29" x14ac:dyDescent="0.2">
      <c r="B19" t="s">
        <v>477</v>
      </c>
      <c r="C19">
        <v>3</v>
      </c>
      <c r="D19">
        <v>27</v>
      </c>
      <c r="E19" t="s">
        <v>596</v>
      </c>
      <c r="F19">
        <v>1632</v>
      </c>
      <c r="G19">
        <v>1</v>
      </c>
      <c r="H19" t="s">
        <v>966</v>
      </c>
      <c r="I19">
        <v>0</v>
      </c>
      <c r="J19">
        <v>4</v>
      </c>
      <c r="K19">
        <v>2.4509799999999999</v>
      </c>
      <c r="L19">
        <v>315.5</v>
      </c>
      <c r="M19">
        <v>84.031199999999998</v>
      </c>
      <c r="N19">
        <v>2.1699660000000001</v>
      </c>
      <c r="O19">
        <v>252.09360000000001</v>
      </c>
      <c r="P19">
        <v>154.4691</v>
      </c>
      <c r="Q19">
        <v>4</v>
      </c>
      <c r="R19">
        <v>165.86439999999999</v>
      </c>
      <c r="S19">
        <v>2</v>
      </c>
      <c r="T19">
        <v>1.22549</v>
      </c>
      <c r="U19">
        <v>157.5266</v>
      </c>
      <c r="V19">
        <v>1.1844110000000001</v>
      </c>
      <c r="W19">
        <v>1</v>
      </c>
      <c r="X19">
        <v>0.61274510000000004</v>
      </c>
      <c r="Y19">
        <v>2</v>
      </c>
      <c r="Z19">
        <v>1632</v>
      </c>
      <c r="AA19">
        <v>333.49470000000002</v>
      </c>
      <c r="AB19">
        <v>204.34719999999999</v>
      </c>
      <c r="AC19">
        <v>795.95588235294099</v>
      </c>
    </row>
    <row r="20" spans="2:29" x14ac:dyDescent="0.2">
      <c r="B20" t="s">
        <v>478</v>
      </c>
      <c r="C20">
        <v>3</v>
      </c>
      <c r="D20">
        <v>83</v>
      </c>
      <c r="E20" t="s">
        <v>596</v>
      </c>
      <c r="F20">
        <v>1832</v>
      </c>
      <c r="G20">
        <v>1</v>
      </c>
      <c r="H20" t="s">
        <v>967</v>
      </c>
      <c r="I20">
        <v>0</v>
      </c>
      <c r="J20">
        <v>7</v>
      </c>
      <c r="K20">
        <v>3.8209610000000001</v>
      </c>
      <c r="L20">
        <v>209.42857142857099</v>
      </c>
      <c r="M20">
        <v>121.2561</v>
      </c>
      <c r="N20">
        <v>2.6333959999999998</v>
      </c>
      <c r="O20">
        <v>727.53660000000002</v>
      </c>
      <c r="P20">
        <v>397.12700000000001</v>
      </c>
      <c r="Q20">
        <v>7</v>
      </c>
      <c r="R20">
        <v>185.82040000000001</v>
      </c>
      <c r="S20">
        <v>1</v>
      </c>
      <c r="T20">
        <v>0.54585150000000004</v>
      </c>
      <c r="U20">
        <v>-1</v>
      </c>
      <c r="V20">
        <v>-1</v>
      </c>
      <c r="W20">
        <v>1</v>
      </c>
      <c r="X20">
        <v>0.54585150000000004</v>
      </c>
      <c r="Y20">
        <v>1</v>
      </c>
      <c r="Z20">
        <v>1832</v>
      </c>
      <c r="AA20">
        <v>539.60130000000004</v>
      </c>
      <c r="AB20">
        <v>294.54219999999998</v>
      </c>
      <c r="AC20">
        <v>635.37117903930096</v>
      </c>
    </row>
    <row r="21" spans="2:29" x14ac:dyDescent="0.2">
      <c r="B21" t="s">
        <v>479</v>
      </c>
      <c r="C21">
        <v>3</v>
      </c>
      <c r="D21">
        <v>83</v>
      </c>
      <c r="E21" t="s">
        <v>596</v>
      </c>
      <c r="F21">
        <v>2531</v>
      </c>
      <c r="G21">
        <v>1</v>
      </c>
      <c r="H21" t="s">
        <v>968</v>
      </c>
      <c r="I21">
        <v>1</v>
      </c>
      <c r="J21">
        <v>7</v>
      </c>
      <c r="K21">
        <v>2.7657050000000001</v>
      </c>
      <c r="L21">
        <v>161.57142857142901</v>
      </c>
      <c r="M21">
        <v>224.46709999999999</v>
      </c>
      <c r="N21">
        <v>1.924965</v>
      </c>
      <c r="O21">
        <v>1346.8030000000001</v>
      </c>
      <c r="P21">
        <v>532.12279999999998</v>
      </c>
      <c r="Q21">
        <v>7</v>
      </c>
      <c r="R21">
        <v>138.26349999999999</v>
      </c>
      <c r="S21">
        <v>1</v>
      </c>
      <c r="T21">
        <v>0.39510070000000003</v>
      </c>
      <c r="U21">
        <v>-1</v>
      </c>
      <c r="V21">
        <v>-1</v>
      </c>
      <c r="W21">
        <v>1</v>
      </c>
      <c r="X21">
        <v>0.39510070000000003</v>
      </c>
      <c r="Y21">
        <v>1</v>
      </c>
      <c r="Z21">
        <v>2531</v>
      </c>
      <c r="AA21">
        <v>1076.95</v>
      </c>
      <c r="AB21">
        <v>425.50389999999999</v>
      </c>
      <c r="AC21">
        <v>447.64915053338598</v>
      </c>
    </row>
    <row r="22" spans="2:29" x14ac:dyDescent="0.2">
      <c r="B22" t="s">
        <v>480</v>
      </c>
      <c r="C22">
        <v>3</v>
      </c>
      <c r="D22">
        <v>63</v>
      </c>
      <c r="E22" t="s">
        <v>596</v>
      </c>
      <c r="F22">
        <v>2631</v>
      </c>
      <c r="G22">
        <v>1</v>
      </c>
      <c r="H22" t="s">
        <v>969</v>
      </c>
      <c r="I22">
        <v>0</v>
      </c>
      <c r="J22">
        <v>1</v>
      </c>
      <c r="K22">
        <v>0.38008360000000002</v>
      </c>
      <c r="L22">
        <v>166</v>
      </c>
      <c r="M22">
        <v>-1</v>
      </c>
      <c r="N22">
        <v>-1</v>
      </c>
      <c r="O22">
        <v>-1</v>
      </c>
      <c r="P22">
        <v>-1</v>
      </c>
      <c r="Q22">
        <v>1</v>
      </c>
      <c r="R22">
        <v>151.9316</v>
      </c>
      <c r="S22">
        <v>2</v>
      </c>
      <c r="T22">
        <v>0.76016720000000004</v>
      </c>
      <c r="U22">
        <v>38.843409999999999</v>
      </c>
      <c r="V22">
        <v>0.2116807</v>
      </c>
      <c r="W22">
        <v>1</v>
      </c>
      <c r="X22">
        <v>0.38008360000000002</v>
      </c>
      <c r="Y22">
        <v>2</v>
      </c>
      <c r="Z22">
        <v>2631</v>
      </c>
      <c r="AA22">
        <v>840.75739999999996</v>
      </c>
      <c r="AB22">
        <v>319.55810000000002</v>
      </c>
      <c r="AC22">
        <v>632.83922462941803</v>
      </c>
    </row>
    <row r="23" spans="2:29" x14ac:dyDescent="0.2">
      <c r="B23" t="s">
        <v>472</v>
      </c>
      <c r="C23">
        <v>5</v>
      </c>
      <c r="D23">
        <v>35</v>
      </c>
      <c r="E23" t="s">
        <v>597</v>
      </c>
      <c r="F23">
        <v>2565</v>
      </c>
      <c r="G23">
        <v>1</v>
      </c>
      <c r="H23" t="s">
        <v>970</v>
      </c>
      <c r="I23">
        <v>0</v>
      </c>
      <c r="J23">
        <v>4</v>
      </c>
      <c r="K23">
        <v>1.5594539999999999</v>
      </c>
      <c r="L23">
        <v>341.75</v>
      </c>
      <c r="M23">
        <v>187.8056</v>
      </c>
      <c r="N23">
        <v>0.55080180000000001</v>
      </c>
      <c r="O23">
        <v>563.41669999999999</v>
      </c>
      <c r="P23">
        <v>219.65559999999999</v>
      </c>
      <c r="Q23">
        <v>4</v>
      </c>
      <c r="R23">
        <v>148.6901</v>
      </c>
      <c r="S23">
        <v>2</v>
      </c>
      <c r="T23">
        <v>0.77972710000000001</v>
      </c>
      <c r="U23">
        <v>154.19929999999999</v>
      </c>
      <c r="V23">
        <v>1.155051</v>
      </c>
      <c r="W23">
        <v>1</v>
      </c>
      <c r="X23">
        <v>0.38986359999999998</v>
      </c>
      <c r="Y23">
        <v>2</v>
      </c>
      <c r="Z23">
        <v>2565</v>
      </c>
      <c r="AA23">
        <v>317.2679</v>
      </c>
      <c r="AB23">
        <v>123.69119999999999</v>
      </c>
      <c r="AC23">
        <v>870.17543859649095</v>
      </c>
    </row>
    <row r="24" spans="2:29" x14ac:dyDescent="0.2">
      <c r="B24" t="s">
        <v>481</v>
      </c>
      <c r="C24">
        <v>5</v>
      </c>
      <c r="D24">
        <v>81</v>
      </c>
      <c r="E24" t="s">
        <v>597</v>
      </c>
      <c r="F24">
        <v>1865</v>
      </c>
      <c r="G24">
        <v>1</v>
      </c>
      <c r="H24" t="s">
        <v>971</v>
      </c>
      <c r="I24">
        <v>0</v>
      </c>
      <c r="J24">
        <v>4</v>
      </c>
      <c r="K24">
        <v>2.1447720000000001</v>
      </c>
      <c r="L24">
        <v>299.5</v>
      </c>
      <c r="M24">
        <v>116.3415</v>
      </c>
      <c r="N24">
        <v>0.67482160000000002</v>
      </c>
      <c r="O24">
        <v>349.02449999999999</v>
      </c>
      <c r="P24">
        <v>187.14449999999999</v>
      </c>
      <c r="Q24">
        <v>4</v>
      </c>
      <c r="R24">
        <v>100.27209999999999</v>
      </c>
      <c r="S24">
        <v>2</v>
      </c>
      <c r="T24">
        <v>1.0723860000000001</v>
      </c>
      <c r="U24">
        <v>156.01609999999999</v>
      </c>
      <c r="V24">
        <v>0.85254719999999995</v>
      </c>
      <c r="W24">
        <v>1</v>
      </c>
      <c r="X24">
        <v>0.53619300000000003</v>
      </c>
      <c r="Y24">
        <v>2</v>
      </c>
      <c r="Z24">
        <v>1865</v>
      </c>
      <c r="AA24">
        <v>564.92849999999999</v>
      </c>
      <c r="AB24">
        <v>302.91070000000002</v>
      </c>
      <c r="AC24">
        <v>714.74530831099196</v>
      </c>
    </row>
    <row r="25" spans="2:29" x14ac:dyDescent="0.2">
      <c r="B25" t="s">
        <v>483</v>
      </c>
      <c r="C25">
        <v>5</v>
      </c>
      <c r="D25">
        <v>91</v>
      </c>
      <c r="E25" t="s">
        <v>597</v>
      </c>
      <c r="F25">
        <v>1699</v>
      </c>
      <c r="G25">
        <v>1</v>
      </c>
      <c r="H25" t="s">
        <v>972</v>
      </c>
      <c r="I25">
        <v>0</v>
      </c>
      <c r="J25">
        <v>3</v>
      </c>
      <c r="K25">
        <v>1.7657449999999999</v>
      </c>
      <c r="L25">
        <v>377</v>
      </c>
      <c r="M25">
        <v>454.24950000000001</v>
      </c>
      <c r="N25">
        <v>1.7834680000000001</v>
      </c>
      <c r="O25">
        <v>908.49900000000002</v>
      </c>
      <c r="P25">
        <v>534.72569999999996</v>
      </c>
      <c r="Q25">
        <v>3</v>
      </c>
      <c r="R25">
        <v>171.4915</v>
      </c>
      <c r="S25">
        <v>1</v>
      </c>
      <c r="T25">
        <v>0.58858149999999998</v>
      </c>
      <c r="U25">
        <v>-1</v>
      </c>
      <c r="V25">
        <v>-1</v>
      </c>
      <c r="W25">
        <v>1</v>
      </c>
      <c r="X25">
        <v>0.58858149999999998</v>
      </c>
      <c r="Y25">
        <v>1</v>
      </c>
      <c r="Z25">
        <v>1699</v>
      </c>
      <c r="AA25">
        <v>291.54410000000001</v>
      </c>
      <c r="AB25">
        <v>171.5975</v>
      </c>
      <c r="AC25">
        <v>667.45144202472</v>
      </c>
    </row>
    <row r="26" spans="2:29" x14ac:dyDescent="0.2">
      <c r="B26" t="s">
        <v>484</v>
      </c>
      <c r="C26">
        <v>5</v>
      </c>
      <c r="D26">
        <v>75</v>
      </c>
      <c r="E26" t="s">
        <v>597</v>
      </c>
      <c r="F26">
        <v>1699</v>
      </c>
      <c r="G26">
        <v>1</v>
      </c>
      <c r="H26" t="s">
        <v>973</v>
      </c>
      <c r="I26">
        <v>0</v>
      </c>
      <c r="J26">
        <v>3</v>
      </c>
      <c r="K26">
        <v>1.7657449999999999</v>
      </c>
      <c r="L26">
        <v>199.666666666667</v>
      </c>
      <c r="M26">
        <v>178.35</v>
      </c>
      <c r="N26">
        <v>0.29743639999999999</v>
      </c>
      <c r="O26">
        <v>356.7</v>
      </c>
      <c r="P26">
        <v>209.94710000000001</v>
      </c>
      <c r="Q26">
        <v>3</v>
      </c>
      <c r="R26">
        <v>149.16990000000001</v>
      </c>
      <c r="S26">
        <v>1</v>
      </c>
      <c r="T26">
        <v>0.58858149999999998</v>
      </c>
      <c r="U26">
        <v>-1</v>
      </c>
      <c r="V26">
        <v>-1</v>
      </c>
      <c r="W26">
        <v>1</v>
      </c>
      <c r="X26">
        <v>0.58858149999999998</v>
      </c>
      <c r="Y26">
        <v>1</v>
      </c>
      <c r="Z26">
        <v>1699</v>
      </c>
      <c r="AA26">
        <v>309.78609999999998</v>
      </c>
      <c r="AB26">
        <v>182.33439999999999</v>
      </c>
      <c r="AC26">
        <v>587.40435550323696</v>
      </c>
    </row>
    <row r="27" spans="2:29" x14ac:dyDescent="0.2">
      <c r="B27" t="s">
        <v>485</v>
      </c>
      <c r="C27">
        <v>5</v>
      </c>
      <c r="D27">
        <v>81</v>
      </c>
      <c r="E27" t="s">
        <v>597</v>
      </c>
      <c r="F27">
        <v>2365</v>
      </c>
      <c r="G27">
        <v>1</v>
      </c>
      <c r="H27" t="s">
        <v>974</v>
      </c>
      <c r="I27">
        <v>0</v>
      </c>
      <c r="J27">
        <v>2</v>
      </c>
      <c r="K27">
        <v>0.84566600000000003</v>
      </c>
      <c r="L27">
        <v>266.5</v>
      </c>
      <c r="M27">
        <v>303.11470000000003</v>
      </c>
      <c r="N27">
        <v>0.18584590000000001</v>
      </c>
      <c r="O27">
        <v>303.11470000000003</v>
      </c>
      <c r="P27">
        <v>128.1669</v>
      </c>
      <c r="Q27">
        <v>2</v>
      </c>
      <c r="R27">
        <v>146.87809999999999</v>
      </c>
      <c r="S27">
        <v>2</v>
      </c>
      <c r="T27">
        <v>0.84566600000000003</v>
      </c>
      <c r="U27">
        <v>167.43539999999999</v>
      </c>
      <c r="V27">
        <v>1.116236</v>
      </c>
      <c r="W27">
        <v>1</v>
      </c>
      <c r="X27">
        <v>0.42283300000000001</v>
      </c>
      <c r="Y27">
        <v>2</v>
      </c>
      <c r="Z27">
        <v>2365</v>
      </c>
      <c r="AA27">
        <v>364.78890000000001</v>
      </c>
      <c r="AB27">
        <v>154.2448</v>
      </c>
      <c r="AC27">
        <v>844.82029598308702</v>
      </c>
    </row>
    <row r="28" spans="2:29" x14ac:dyDescent="0.2">
      <c r="B28" t="s">
        <v>486</v>
      </c>
      <c r="C28">
        <v>5</v>
      </c>
      <c r="D28">
        <v>9</v>
      </c>
      <c r="E28" t="s">
        <v>597</v>
      </c>
      <c r="F28">
        <v>1565</v>
      </c>
      <c r="G28">
        <v>1</v>
      </c>
      <c r="H28" t="s">
        <v>975</v>
      </c>
      <c r="I28">
        <v>0</v>
      </c>
      <c r="J28">
        <v>3</v>
      </c>
      <c r="K28">
        <v>1.916933</v>
      </c>
      <c r="L28">
        <v>234.333333333333</v>
      </c>
      <c r="M28">
        <v>149.5128</v>
      </c>
      <c r="N28">
        <v>0.58148290000000002</v>
      </c>
      <c r="O28">
        <v>299.0256</v>
      </c>
      <c r="P28">
        <v>191.07060000000001</v>
      </c>
      <c r="Q28">
        <v>3</v>
      </c>
      <c r="R28">
        <v>132.8493</v>
      </c>
      <c r="S28">
        <v>1</v>
      </c>
      <c r="T28">
        <v>0.63897760000000003</v>
      </c>
      <c r="U28">
        <v>-1</v>
      </c>
      <c r="V28">
        <v>-1</v>
      </c>
      <c r="W28">
        <v>1</v>
      </c>
      <c r="X28">
        <v>0.63897760000000003</v>
      </c>
      <c r="Y28">
        <v>1</v>
      </c>
      <c r="Z28">
        <v>1565</v>
      </c>
      <c r="AA28">
        <v>323.73270000000002</v>
      </c>
      <c r="AB28">
        <v>206.8579</v>
      </c>
      <c r="AC28">
        <v>660.06389776357798</v>
      </c>
    </row>
    <row r="29" spans="2:29" x14ac:dyDescent="0.2">
      <c r="B29" t="s">
        <v>487</v>
      </c>
      <c r="C29">
        <v>5</v>
      </c>
      <c r="D29">
        <v>31</v>
      </c>
      <c r="E29" t="s">
        <v>597</v>
      </c>
      <c r="F29">
        <v>1865</v>
      </c>
      <c r="G29">
        <v>1</v>
      </c>
      <c r="H29" t="s">
        <v>976</v>
      </c>
      <c r="I29">
        <v>0</v>
      </c>
      <c r="J29">
        <v>3</v>
      </c>
      <c r="K29">
        <v>1.608579</v>
      </c>
      <c r="L29">
        <v>188.666666666667</v>
      </c>
      <c r="M29">
        <v>109.5866</v>
      </c>
      <c r="N29">
        <v>1.020095</v>
      </c>
      <c r="O29">
        <v>219.17320000000001</v>
      </c>
      <c r="P29">
        <v>117.51909999999999</v>
      </c>
      <c r="Q29">
        <v>3</v>
      </c>
      <c r="R29">
        <v>94.289510000000007</v>
      </c>
      <c r="S29">
        <v>2</v>
      </c>
      <c r="T29">
        <v>1.0723860000000001</v>
      </c>
      <c r="U29">
        <v>148.68799999999999</v>
      </c>
      <c r="V29">
        <v>0.89302090000000001</v>
      </c>
      <c r="W29">
        <v>1</v>
      </c>
      <c r="X29">
        <v>0.53619300000000003</v>
      </c>
      <c r="Y29">
        <v>2</v>
      </c>
      <c r="Z29">
        <v>1865</v>
      </c>
      <c r="AA29">
        <v>308.8082</v>
      </c>
      <c r="AB29">
        <v>165.58080000000001</v>
      </c>
      <c r="AC29">
        <v>785.52278820375295</v>
      </c>
    </row>
    <row r="30" spans="2:29" x14ac:dyDescent="0.2">
      <c r="B30" t="s">
        <v>488</v>
      </c>
      <c r="C30">
        <v>5</v>
      </c>
      <c r="D30">
        <v>75</v>
      </c>
      <c r="E30" t="s">
        <v>597</v>
      </c>
      <c r="F30">
        <v>1533</v>
      </c>
      <c r="G30">
        <v>1</v>
      </c>
      <c r="H30" t="s">
        <v>977</v>
      </c>
      <c r="I30">
        <v>0</v>
      </c>
      <c r="J30">
        <v>2</v>
      </c>
      <c r="K30">
        <v>1.3046310000000001</v>
      </c>
      <c r="L30">
        <v>399</v>
      </c>
      <c r="M30">
        <v>334.04169999999999</v>
      </c>
      <c r="N30">
        <v>0.5268796</v>
      </c>
      <c r="O30">
        <v>334.04169999999999</v>
      </c>
      <c r="P30">
        <v>217.9007</v>
      </c>
      <c r="Q30">
        <v>2</v>
      </c>
      <c r="R30">
        <v>104.3473</v>
      </c>
      <c r="S30">
        <v>1</v>
      </c>
      <c r="T30">
        <v>0.65231570000000005</v>
      </c>
      <c r="U30">
        <v>-1</v>
      </c>
      <c r="V30">
        <v>-1</v>
      </c>
      <c r="W30">
        <v>1</v>
      </c>
      <c r="X30">
        <v>0.65231570000000005</v>
      </c>
      <c r="Y30">
        <v>1</v>
      </c>
      <c r="Z30">
        <v>1533</v>
      </c>
      <c r="AA30">
        <v>354.42500000000001</v>
      </c>
      <c r="AB30">
        <v>231.197</v>
      </c>
      <c r="AC30">
        <v>630.13698630137003</v>
      </c>
    </row>
    <row r="31" spans="2:29" x14ac:dyDescent="0.2">
      <c r="B31" t="s">
        <v>489</v>
      </c>
      <c r="C31">
        <v>5</v>
      </c>
      <c r="D31">
        <v>97</v>
      </c>
      <c r="E31" t="s">
        <v>597</v>
      </c>
      <c r="F31">
        <v>1033</v>
      </c>
      <c r="G31">
        <v>1</v>
      </c>
      <c r="H31" t="s">
        <v>978</v>
      </c>
      <c r="I31">
        <v>0</v>
      </c>
      <c r="J31">
        <v>0</v>
      </c>
      <c r="K31">
        <v>0</v>
      </c>
      <c r="L31">
        <v>-1</v>
      </c>
      <c r="M31">
        <v>-1</v>
      </c>
      <c r="N31">
        <v>-1</v>
      </c>
      <c r="O31">
        <v>-1</v>
      </c>
      <c r="P31">
        <v>-1</v>
      </c>
      <c r="Q31">
        <v>0</v>
      </c>
      <c r="R31">
        <v>387.56290000000001</v>
      </c>
      <c r="S31">
        <v>1</v>
      </c>
      <c r="T31">
        <v>0.96805419999999998</v>
      </c>
      <c r="U31">
        <v>-1</v>
      </c>
      <c r="V31">
        <v>-1</v>
      </c>
      <c r="W31">
        <v>1</v>
      </c>
      <c r="X31">
        <v>0.96805419999999998</v>
      </c>
      <c r="Y31">
        <v>1</v>
      </c>
      <c r="Z31">
        <v>1033</v>
      </c>
      <c r="AA31">
        <v>478.8931</v>
      </c>
      <c r="AB31">
        <v>463.59449999999998</v>
      </c>
      <c r="AC31">
        <v>323.33010648596297</v>
      </c>
    </row>
    <row r="32" spans="2:29" x14ac:dyDescent="0.2">
      <c r="B32" t="s">
        <v>490</v>
      </c>
      <c r="C32">
        <v>5</v>
      </c>
      <c r="D32">
        <v>91</v>
      </c>
      <c r="E32" t="s">
        <v>597</v>
      </c>
      <c r="F32">
        <v>1967</v>
      </c>
      <c r="G32">
        <v>1</v>
      </c>
      <c r="H32" t="s">
        <v>979</v>
      </c>
      <c r="I32">
        <v>0</v>
      </c>
      <c r="J32">
        <v>3</v>
      </c>
      <c r="K32">
        <v>1.5251650000000001</v>
      </c>
      <c r="L32">
        <v>355.66666666666703</v>
      </c>
      <c r="M32">
        <v>62.225180000000002</v>
      </c>
      <c r="N32">
        <v>0.44867230000000002</v>
      </c>
      <c r="O32">
        <v>124.4504</v>
      </c>
      <c r="P32">
        <v>63.269120000000001</v>
      </c>
      <c r="Q32">
        <v>3</v>
      </c>
      <c r="R32">
        <v>136.0188</v>
      </c>
      <c r="S32">
        <v>3</v>
      </c>
      <c r="T32">
        <v>1.5251650000000001</v>
      </c>
      <c r="U32">
        <v>109.89960000000001</v>
      </c>
      <c r="V32">
        <v>1.025587</v>
      </c>
      <c r="W32">
        <v>1</v>
      </c>
      <c r="X32">
        <v>0.50838839999999996</v>
      </c>
      <c r="Y32">
        <v>3</v>
      </c>
      <c r="Z32">
        <v>1967</v>
      </c>
      <c r="AA32">
        <v>375.50450000000001</v>
      </c>
      <c r="AB32">
        <v>190.90209999999999</v>
      </c>
      <c r="AC32">
        <v>812.40467717336003</v>
      </c>
    </row>
    <row r="33" spans="2:29" x14ac:dyDescent="0.2">
      <c r="B33" t="s">
        <v>491</v>
      </c>
      <c r="C33">
        <v>5</v>
      </c>
      <c r="D33">
        <v>25</v>
      </c>
      <c r="E33" t="s">
        <v>597</v>
      </c>
      <c r="F33">
        <v>2963</v>
      </c>
      <c r="G33">
        <v>1</v>
      </c>
      <c r="H33" t="s">
        <v>980</v>
      </c>
      <c r="I33">
        <v>3</v>
      </c>
      <c r="J33">
        <v>3</v>
      </c>
      <c r="K33">
        <v>1.0124869999999999</v>
      </c>
      <c r="L33">
        <v>178</v>
      </c>
      <c r="M33">
        <v>175.4083</v>
      </c>
      <c r="N33">
        <v>0.47264689999999998</v>
      </c>
      <c r="O33">
        <v>350.81659999999999</v>
      </c>
      <c r="P33">
        <v>118.3991</v>
      </c>
      <c r="Q33">
        <v>3</v>
      </c>
      <c r="R33">
        <v>197.45740000000001</v>
      </c>
      <c r="S33">
        <v>2</v>
      </c>
      <c r="T33">
        <v>0.67499149999999997</v>
      </c>
      <c r="U33">
        <v>35.73489</v>
      </c>
      <c r="V33">
        <v>0.30805939999999998</v>
      </c>
      <c r="W33">
        <v>1</v>
      </c>
      <c r="X33">
        <v>0.33749580000000001</v>
      </c>
      <c r="Y33">
        <v>2</v>
      </c>
      <c r="Z33">
        <v>2963</v>
      </c>
      <c r="AA33">
        <v>385.99950000000001</v>
      </c>
      <c r="AB33">
        <v>130.2732</v>
      </c>
      <c r="AC33">
        <v>708.06614917313505</v>
      </c>
    </row>
    <row r="34" spans="2:29" x14ac:dyDescent="0.2">
      <c r="B34" t="s">
        <v>285</v>
      </c>
      <c r="C34">
        <v>5</v>
      </c>
      <c r="D34">
        <v>73</v>
      </c>
      <c r="E34" t="s">
        <v>597</v>
      </c>
      <c r="F34">
        <v>1432</v>
      </c>
      <c r="G34">
        <v>1</v>
      </c>
      <c r="H34" t="s">
        <v>981</v>
      </c>
      <c r="I34">
        <v>0</v>
      </c>
      <c r="J34">
        <v>3</v>
      </c>
      <c r="K34">
        <v>2.0949719999999998</v>
      </c>
      <c r="L34">
        <v>332.66666666666703</v>
      </c>
      <c r="M34">
        <v>113.17570000000001</v>
      </c>
      <c r="N34">
        <v>0.62356599999999995</v>
      </c>
      <c r="O34">
        <v>226.35140000000001</v>
      </c>
      <c r="P34">
        <v>158.06659999999999</v>
      </c>
      <c r="Q34">
        <v>3</v>
      </c>
      <c r="R34">
        <v>150.83920000000001</v>
      </c>
      <c r="S34">
        <v>2</v>
      </c>
      <c r="T34">
        <v>1.3966479999999999</v>
      </c>
      <c r="U34">
        <v>163.4169</v>
      </c>
      <c r="V34">
        <v>0.7530734</v>
      </c>
      <c r="W34">
        <v>1</v>
      </c>
      <c r="X34">
        <v>0.69832399999999994</v>
      </c>
      <c r="Y34">
        <v>2</v>
      </c>
      <c r="Z34">
        <v>1432</v>
      </c>
      <c r="AA34">
        <v>475.96449999999999</v>
      </c>
      <c r="AB34">
        <v>332.37740000000002</v>
      </c>
      <c r="AC34">
        <v>650.83798882681594</v>
      </c>
    </row>
    <row r="35" spans="2:29" x14ac:dyDescent="0.2">
      <c r="B35" t="s">
        <v>492</v>
      </c>
      <c r="C35">
        <v>5</v>
      </c>
      <c r="D35">
        <v>65</v>
      </c>
      <c r="E35" t="s">
        <v>597</v>
      </c>
      <c r="F35">
        <v>1334</v>
      </c>
      <c r="G35">
        <v>1</v>
      </c>
      <c r="H35" t="s">
        <v>982</v>
      </c>
      <c r="I35">
        <v>0</v>
      </c>
      <c r="J35">
        <v>3</v>
      </c>
      <c r="K35">
        <v>2.2488760000000001</v>
      </c>
      <c r="L35">
        <v>278</v>
      </c>
      <c r="M35">
        <v>155.56039999999999</v>
      </c>
      <c r="N35">
        <v>0.7750821</v>
      </c>
      <c r="O35">
        <v>311.12079999999997</v>
      </c>
      <c r="P35">
        <v>233.22399999999999</v>
      </c>
      <c r="Q35">
        <v>3</v>
      </c>
      <c r="R35">
        <v>133.35310000000001</v>
      </c>
      <c r="S35">
        <v>1</v>
      </c>
      <c r="T35">
        <v>0.74962519999999999</v>
      </c>
      <c r="U35">
        <v>-1</v>
      </c>
      <c r="V35">
        <v>-1</v>
      </c>
      <c r="W35">
        <v>1</v>
      </c>
      <c r="X35">
        <v>0.74962519999999999</v>
      </c>
      <c r="Y35">
        <v>1</v>
      </c>
      <c r="Z35">
        <v>1334</v>
      </c>
      <c r="AA35">
        <v>323.4717</v>
      </c>
      <c r="AB35">
        <v>242.48249999999999</v>
      </c>
      <c r="AC35">
        <v>573.46326836581704</v>
      </c>
    </row>
    <row r="36" spans="2:29" x14ac:dyDescent="0.2">
      <c r="B36" t="s">
        <v>474</v>
      </c>
      <c r="C36">
        <v>5</v>
      </c>
      <c r="D36">
        <v>57</v>
      </c>
      <c r="E36" t="s">
        <v>597</v>
      </c>
      <c r="F36">
        <v>1134</v>
      </c>
      <c r="G36">
        <v>1</v>
      </c>
      <c r="H36" t="s">
        <v>983</v>
      </c>
      <c r="I36">
        <v>0</v>
      </c>
      <c r="J36">
        <v>4</v>
      </c>
      <c r="K36">
        <v>3.5273370000000002</v>
      </c>
      <c r="L36">
        <v>233.5</v>
      </c>
      <c r="M36">
        <v>95.519869999999997</v>
      </c>
      <c r="N36">
        <v>2.0113560000000001</v>
      </c>
      <c r="O36">
        <v>286.55959999999999</v>
      </c>
      <c r="P36">
        <v>252.69810000000001</v>
      </c>
      <c r="Q36">
        <v>4</v>
      </c>
      <c r="R36">
        <v>222.6643</v>
      </c>
      <c r="S36">
        <v>1</v>
      </c>
      <c r="T36">
        <v>0.88183420000000001</v>
      </c>
      <c r="U36">
        <v>-1</v>
      </c>
      <c r="V36">
        <v>-1</v>
      </c>
      <c r="W36">
        <v>1</v>
      </c>
      <c r="X36">
        <v>0.88183420000000001</v>
      </c>
      <c r="Y36">
        <v>1</v>
      </c>
      <c r="Z36">
        <v>1134</v>
      </c>
      <c r="AA36">
        <v>346.5247</v>
      </c>
      <c r="AB36">
        <v>305.57740000000001</v>
      </c>
      <c r="AC36">
        <v>383.59788359788399</v>
      </c>
    </row>
    <row r="37" spans="2:29" x14ac:dyDescent="0.2">
      <c r="B37" t="s">
        <v>475</v>
      </c>
      <c r="C37">
        <v>5</v>
      </c>
      <c r="D37">
        <v>13</v>
      </c>
      <c r="E37" t="s">
        <v>597</v>
      </c>
      <c r="F37">
        <v>1300</v>
      </c>
      <c r="G37">
        <v>1</v>
      </c>
      <c r="H37" t="s">
        <v>984</v>
      </c>
      <c r="I37">
        <v>0</v>
      </c>
      <c r="J37">
        <v>2</v>
      </c>
      <c r="K37">
        <v>1.538462</v>
      </c>
      <c r="L37">
        <v>184</v>
      </c>
      <c r="M37">
        <v>229.1704</v>
      </c>
      <c r="N37">
        <v>0.6261487</v>
      </c>
      <c r="O37">
        <v>229.1704</v>
      </c>
      <c r="P37">
        <v>176.28489999999999</v>
      </c>
      <c r="Q37">
        <v>2</v>
      </c>
      <c r="R37">
        <v>151.93350000000001</v>
      </c>
      <c r="S37">
        <v>1</v>
      </c>
      <c r="T37">
        <v>0.76923079999999999</v>
      </c>
      <c r="U37">
        <v>-1</v>
      </c>
      <c r="V37">
        <v>-1</v>
      </c>
      <c r="W37">
        <v>1</v>
      </c>
      <c r="X37">
        <v>0.76923079999999999</v>
      </c>
      <c r="Y37">
        <v>1</v>
      </c>
      <c r="Z37">
        <v>1300</v>
      </c>
      <c r="AA37">
        <v>338.27460000000002</v>
      </c>
      <c r="AB37">
        <v>260.21120000000002</v>
      </c>
      <c r="AC37">
        <v>537.69230769230796</v>
      </c>
    </row>
    <row r="38" spans="2:29" x14ac:dyDescent="0.2">
      <c r="B38" t="s">
        <v>476</v>
      </c>
      <c r="C38">
        <v>5</v>
      </c>
      <c r="D38">
        <v>59</v>
      </c>
      <c r="E38" t="s">
        <v>597</v>
      </c>
      <c r="F38">
        <v>3264</v>
      </c>
      <c r="G38">
        <v>1</v>
      </c>
      <c r="H38" t="s">
        <v>985</v>
      </c>
      <c r="I38">
        <v>0</v>
      </c>
      <c r="J38">
        <v>5</v>
      </c>
      <c r="K38">
        <v>1.531863</v>
      </c>
      <c r="L38">
        <v>233.2</v>
      </c>
      <c r="M38">
        <v>132.59010000000001</v>
      </c>
      <c r="N38">
        <v>1.5592710000000001</v>
      </c>
      <c r="O38">
        <v>530.36040000000003</v>
      </c>
      <c r="P38">
        <v>162.4879</v>
      </c>
      <c r="Q38">
        <v>5</v>
      </c>
      <c r="R38">
        <v>167.7413</v>
      </c>
      <c r="S38">
        <v>1</v>
      </c>
      <c r="T38">
        <v>0.30637259999999999</v>
      </c>
      <c r="U38">
        <v>-1</v>
      </c>
      <c r="V38">
        <v>-1</v>
      </c>
      <c r="W38">
        <v>1</v>
      </c>
      <c r="X38">
        <v>0.30637259999999999</v>
      </c>
      <c r="Y38">
        <v>1</v>
      </c>
      <c r="Z38">
        <v>3264</v>
      </c>
      <c r="AA38">
        <v>436.55779999999999</v>
      </c>
      <c r="AB38">
        <v>133.74930000000001</v>
      </c>
      <c r="AC38">
        <v>765.625</v>
      </c>
    </row>
    <row r="39" spans="2:29" x14ac:dyDescent="0.2">
      <c r="B39" t="s">
        <v>477</v>
      </c>
      <c r="C39">
        <v>5</v>
      </c>
      <c r="D39">
        <v>65</v>
      </c>
      <c r="E39" t="s">
        <v>597</v>
      </c>
      <c r="F39">
        <v>1232</v>
      </c>
      <c r="G39">
        <v>1</v>
      </c>
      <c r="H39" t="s">
        <v>986</v>
      </c>
      <c r="I39">
        <v>0</v>
      </c>
      <c r="J39">
        <v>2</v>
      </c>
      <c r="K39">
        <v>1.6233770000000001</v>
      </c>
      <c r="L39">
        <v>199.5</v>
      </c>
      <c r="M39">
        <v>357.94330000000002</v>
      </c>
      <c r="N39">
        <v>0.6703057</v>
      </c>
      <c r="O39">
        <v>357.94330000000002</v>
      </c>
      <c r="P39">
        <v>290.53840000000002</v>
      </c>
      <c r="Q39">
        <v>2</v>
      </c>
      <c r="R39">
        <v>108.2205</v>
      </c>
      <c r="S39">
        <v>1</v>
      </c>
      <c r="T39">
        <v>0.81168830000000003</v>
      </c>
      <c r="U39">
        <v>-1</v>
      </c>
      <c r="V39">
        <v>-1</v>
      </c>
      <c r="W39">
        <v>1</v>
      </c>
      <c r="X39">
        <v>0.81168830000000003</v>
      </c>
      <c r="Y39">
        <v>1</v>
      </c>
      <c r="Z39">
        <v>1232</v>
      </c>
      <c r="AA39">
        <v>315.43830000000003</v>
      </c>
      <c r="AB39">
        <v>256.0376</v>
      </c>
      <c r="AC39">
        <v>621.75324675324703</v>
      </c>
    </row>
    <row r="40" spans="2:29" x14ac:dyDescent="0.2">
      <c r="B40" t="s">
        <v>478</v>
      </c>
      <c r="C40">
        <v>5</v>
      </c>
      <c r="D40">
        <v>3</v>
      </c>
      <c r="E40" t="s">
        <v>597</v>
      </c>
      <c r="F40">
        <v>1799</v>
      </c>
      <c r="G40">
        <v>1</v>
      </c>
      <c r="H40" t="s">
        <v>987</v>
      </c>
      <c r="I40">
        <v>0</v>
      </c>
      <c r="J40">
        <v>5</v>
      </c>
      <c r="K40">
        <v>2.7793220000000001</v>
      </c>
      <c r="L40">
        <v>279.8</v>
      </c>
      <c r="M40">
        <v>235.33320000000001</v>
      </c>
      <c r="N40">
        <v>3.3862930000000002</v>
      </c>
      <c r="O40">
        <v>941.33259999999996</v>
      </c>
      <c r="P40">
        <v>523.25329999999997</v>
      </c>
      <c r="Q40">
        <v>5</v>
      </c>
      <c r="R40">
        <v>246.59020000000001</v>
      </c>
      <c r="S40">
        <v>1</v>
      </c>
      <c r="T40">
        <v>0.55586440000000004</v>
      </c>
      <c r="U40">
        <v>-1</v>
      </c>
      <c r="V40">
        <v>-1</v>
      </c>
      <c r="W40">
        <v>1</v>
      </c>
      <c r="X40">
        <v>0.55586440000000004</v>
      </c>
      <c r="Y40">
        <v>1</v>
      </c>
      <c r="Z40">
        <v>1799</v>
      </c>
      <c r="AA40">
        <v>334.36070000000001</v>
      </c>
      <c r="AB40">
        <v>185.85919999999999</v>
      </c>
      <c r="AC40">
        <v>537.52084491384096</v>
      </c>
    </row>
    <row r="41" spans="2:29" x14ac:dyDescent="0.2">
      <c r="B41" t="s">
        <v>479</v>
      </c>
      <c r="C41">
        <v>5</v>
      </c>
      <c r="D41">
        <v>79</v>
      </c>
      <c r="E41" t="s">
        <v>597</v>
      </c>
      <c r="F41">
        <v>1432</v>
      </c>
      <c r="G41">
        <v>1</v>
      </c>
      <c r="H41" t="s">
        <v>988</v>
      </c>
      <c r="I41">
        <v>0</v>
      </c>
      <c r="J41">
        <v>3</v>
      </c>
      <c r="K41">
        <v>2.0949719999999998</v>
      </c>
      <c r="L41">
        <v>278</v>
      </c>
      <c r="M41">
        <v>143.8629</v>
      </c>
      <c r="N41">
        <v>0.85846599999999995</v>
      </c>
      <c r="O41">
        <v>287.72579999999999</v>
      </c>
      <c r="P41">
        <v>200.92580000000001</v>
      </c>
      <c r="Q41">
        <v>3</v>
      </c>
      <c r="R41">
        <v>174.1806</v>
      </c>
      <c r="S41">
        <v>2</v>
      </c>
      <c r="T41">
        <v>1.3966479999999999</v>
      </c>
      <c r="U41">
        <v>152.99619999999999</v>
      </c>
      <c r="V41">
        <v>1.529962</v>
      </c>
      <c r="W41">
        <v>1</v>
      </c>
      <c r="X41">
        <v>0.69832399999999994</v>
      </c>
      <c r="Y41">
        <v>2</v>
      </c>
      <c r="Z41">
        <v>1432</v>
      </c>
      <c r="AA41">
        <v>329.52730000000003</v>
      </c>
      <c r="AB41">
        <v>230.11680000000001</v>
      </c>
      <c r="AC41">
        <v>813.54748603352004</v>
      </c>
    </row>
    <row r="42" spans="2:29" x14ac:dyDescent="0.2">
      <c r="B42" t="s">
        <v>480</v>
      </c>
      <c r="C42">
        <v>5</v>
      </c>
      <c r="D42">
        <v>69</v>
      </c>
      <c r="E42" t="s">
        <v>597</v>
      </c>
      <c r="F42">
        <v>1099</v>
      </c>
      <c r="G42">
        <v>1</v>
      </c>
      <c r="H42" t="s">
        <v>989</v>
      </c>
      <c r="I42">
        <v>0</v>
      </c>
      <c r="J42">
        <v>1</v>
      </c>
      <c r="K42">
        <v>0.90991809999999995</v>
      </c>
      <c r="L42">
        <v>233</v>
      </c>
      <c r="M42">
        <v>-1</v>
      </c>
      <c r="N42">
        <v>-1</v>
      </c>
      <c r="O42">
        <v>-1</v>
      </c>
      <c r="P42">
        <v>-1</v>
      </c>
      <c r="Q42">
        <v>1</v>
      </c>
      <c r="R42">
        <v>140.38050000000001</v>
      </c>
      <c r="S42">
        <v>1</v>
      </c>
      <c r="T42">
        <v>0.90991809999999995</v>
      </c>
      <c r="U42">
        <v>-1</v>
      </c>
      <c r="V42">
        <v>-1</v>
      </c>
      <c r="W42">
        <v>1</v>
      </c>
      <c r="X42">
        <v>0.90991809999999995</v>
      </c>
      <c r="Y42">
        <v>1</v>
      </c>
      <c r="Z42">
        <v>1099</v>
      </c>
      <c r="AA42">
        <v>322.95780000000002</v>
      </c>
      <c r="AB42">
        <v>293.86520000000002</v>
      </c>
      <c r="AC42">
        <v>515.92356687898098</v>
      </c>
    </row>
    <row r="43" spans="2:29" x14ac:dyDescent="0.2">
      <c r="B43" t="s">
        <v>472</v>
      </c>
      <c r="C43">
        <v>7</v>
      </c>
      <c r="D43">
        <v>91</v>
      </c>
      <c r="E43" t="s">
        <v>598</v>
      </c>
      <c r="F43">
        <v>2797</v>
      </c>
      <c r="G43">
        <v>1</v>
      </c>
      <c r="H43" t="s">
        <v>990</v>
      </c>
      <c r="I43">
        <v>0</v>
      </c>
      <c r="J43">
        <v>5</v>
      </c>
      <c r="K43">
        <v>1.7876300000000001</v>
      </c>
      <c r="L43">
        <v>214</v>
      </c>
      <c r="M43">
        <v>221.1901</v>
      </c>
      <c r="N43">
        <v>1.0107409999999999</v>
      </c>
      <c r="O43">
        <v>884.76049999999998</v>
      </c>
      <c r="P43">
        <v>316.32479999999998</v>
      </c>
      <c r="Q43">
        <v>5</v>
      </c>
      <c r="R43">
        <v>154.48009999999999</v>
      </c>
      <c r="S43">
        <v>1</v>
      </c>
      <c r="T43">
        <v>0.35752590000000001</v>
      </c>
      <c r="U43">
        <v>-1</v>
      </c>
      <c r="V43">
        <v>-1</v>
      </c>
      <c r="W43">
        <v>1</v>
      </c>
      <c r="X43">
        <v>0.35752590000000001</v>
      </c>
      <c r="Y43">
        <v>1</v>
      </c>
      <c r="Z43">
        <v>2797</v>
      </c>
      <c r="AA43">
        <v>338.58199999999999</v>
      </c>
      <c r="AB43">
        <v>121.0518</v>
      </c>
      <c r="AC43">
        <v>773.68609224168699</v>
      </c>
    </row>
    <row r="44" spans="2:29" x14ac:dyDescent="0.2">
      <c r="B44" t="s">
        <v>481</v>
      </c>
      <c r="C44">
        <v>7</v>
      </c>
      <c r="D44">
        <v>7</v>
      </c>
      <c r="E44" t="s">
        <v>598</v>
      </c>
      <c r="F44">
        <v>1999</v>
      </c>
      <c r="G44">
        <v>1</v>
      </c>
      <c r="H44" t="s">
        <v>991</v>
      </c>
      <c r="I44">
        <v>9</v>
      </c>
      <c r="J44">
        <v>4</v>
      </c>
      <c r="K44">
        <v>2.0009999999999999</v>
      </c>
      <c r="L44">
        <v>333.25</v>
      </c>
      <c r="M44">
        <v>100.9734</v>
      </c>
      <c r="N44">
        <v>2.312891</v>
      </c>
      <c r="O44">
        <v>302.9203</v>
      </c>
      <c r="P44">
        <v>151.5359</v>
      </c>
      <c r="Q44">
        <v>4</v>
      </c>
      <c r="R44">
        <v>133.88990000000001</v>
      </c>
      <c r="S44">
        <v>1</v>
      </c>
      <c r="T44">
        <v>0.50025010000000003</v>
      </c>
      <c r="U44">
        <v>-1</v>
      </c>
      <c r="V44">
        <v>-1</v>
      </c>
      <c r="W44">
        <v>1</v>
      </c>
      <c r="X44">
        <v>0.50025010000000003</v>
      </c>
      <c r="Y44">
        <v>1</v>
      </c>
      <c r="Z44">
        <v>1999</v>
      </c>
      <c r="AA44">
        <v>428.22039999999998</v>
      </c>
      <c r="AB44">
        <v>214.21729999999999</v>
      </c>
      <c r="AC44">
        <v>533.26663331665804</v>
      </c>
    </row>
    <row r="45" spans="2:29" x14ac:dyDescent="0.2">
      <c r="B45" t="s">
        <v>483</v>
      </c>
      <c r="C45">
        <v>7</v>
      </c>
      <c r="D45">
        <v>95</v>
      </c>
      <c r="E45" t="s">
        <v>598</v>
      </c>
      <c r="F45">
        <v>2498</v>
      </c>
      <c r="G45">
        <v>1</v>
      </c>
      <c r="H45" t="s">
        <v>992</v>
      </c>
      <c r="I45">
        <v>0</v>
      </c>
      <c r="J45">
        <v>5</v>
      </c>
      <c r="K45">
        <v>2.001601</v>
      </c>
      <c r="L45">
        <v>339.6</v>
      </c>
      <c r="M45">
        <v>262.1422</v>
      </c>
      <c r="N45">
        <v>1.4358960000000001</v>
      </c>
      <c r="O45">
        <v>1048.569</v>
      </c>
      <c r="P45">
        <v>419.76339999999999</v>
      </c>
      <c r="Q45">
        <v>5</v>
      </c>
      <c r="R45">
        <v>150.32830000000001</v>
      </c>
      <c r="S45">
        <v>3</v>
      </c>
      <c r="T45">
        <v>1.2009609999999999</v>
      </c>
      <c r="U45">
        <v>158.42590000000001</v>
      </c>
      <c r="V45">
        <v>1.7004459999999999</v>
      </c>
      <c r="W45">
        <v>2</v>
      </c>
      <c r="X45">
        <v>0.80064049999999998</v>
      </c>
      <c r="Y45">
        <v>3</v>
      </c>
      <c r="Z45">
        <v>2064</v>
      </c>
      <c r="AA45">
        <v>520.74109999999996</v>
      </c>
      <c r="AB45">
        <v>208.4632</v>
      </c>
      <c r="AC45">
        <v>813.05044035228195</v>
      </c>
    </row>
    <row r="46" spans="2:29" x14ac:dyDescent="0.2">
      <c r="B46" t="s">
        <v>484</v>
      </c>
      <c r="C46">
        <v>7</v>
      </c>
      <c r="D46">
        <v>29</v>
      </c>
      <c r="E46" t="s">
        <v>598</v>
      </c>
      <c r="F46">
        <v>1799</v>
      </c>
      <c r="G46">
        <v>1</v>
      </c>
      <c r="H46" t="s">
        <v>993</v>
      </c>
      <c r="I46">
        <v>0</v>
      </c>
      <c r="J46">
        <v>1</v>
      </c>
      <c r="K46">
        <v>0.55586440000000004</v>
      </c>
      <c r="L46">
        <v>232</v>
      </c>
      <c r="M46">
        <v>-1</v>
      </c>
      <c r="N46">
        <v>-1</v>
      </c>
      <c r="O46">
        <v>-1</v>
      </c>
      <c r="P46">
        <v>-1</v>
      </c>
      <c r="Q46">
        <v>1</v>
      </c>
      <c r="R46">
        <v>151.56790000000001</v>
      </c>
      <c r="S46">
        <v>1</v>
      </c>
      <c r="T46">
        <v>0.55586440000000004</v>
      </c>
      <c r="U46">
        <v>-1</v>
      </c>
      <c r="V46">
        <v>-1</v>
      </c>
      <c r="W46">
        <v>1</v>
      </c>
      <c r="X46">
        <v>0.55586440000000004</v>
      </c>
      <c r="Y46">
        <v>1</v>
      </c>
      <c r="Z46">
        <v>1799</v>
      </c>
      <c r="AA46">
        <v>307.51799999999997</v>
      </c>
      <c r="AB46">
        <v>170.9383</v>
      </c>
      <c r="AC46">
        <v>628.12673707615295</v>
      </c>
    </row>
    <row r="47" spans="2:29" x14ac:dyDescent="0.2">
      <c r="B47" t="s">
        <v>485</v>
      </c>
      <c r="C47">
        <v>7</v>
      </c>
      <c r="D47">
        <v>5</v>
      </c>
      <c r="E47" t="s">
        <v>598</v>
      </c>
      <c r="F47">
        <v>2964</v>
      </c>
      <c r="G47">
        <v>1</v>
      </c>
      <c r="H47" t="s">
        <v>994</v>
      </c>
      <c r="I47">
        <v>4</v>
      </c>
      <c r="J47">
        <v>0</v>
      </c>
      <c r="K47">
        <v>0</v>
      </c>
      <c r="L47">
        <v>-1</v>
      </c>
      <c r="M47">
        <v>-1</v>
      </c>
      <c r="N47">
        <v>-1</v>
      </c>
      <c r="O47">
        <v>-1</v>
      </c>
      <c r="P47">
        <v>-1</v>
      </c>
      <c r="Q47">
        <v>0</v>
      </c>
      <c r="R47">
        <v>162.02709999999999</v>
      </c>
      <c r="S47">
        <v>1</v>
      </c>
      <c r="T47">
        <v>0.33738190000000001</v>
      </c>
      <c r="U47">
        <v>-1</v>
      </c>
      <c r="V47">
        <v>-1</v>
      </c>
      <c r="W47">
        <v>1</v>
      </c>
      <c r="X47">
        <v>0.33738190000000001</v>
      </c>
      <c r="Y47">
        <v>1</v>
      </c>
      <c r="Z47">
        <v>2964</v>
      </c>
      <c r="AA47">
        <v>326.5385</v>
      </c>
      <c r="AB47">
        <v>110.1682</v>
      </c>
      <c r="AC47">
        <v>752.699055330634</v>
      </c>
    </row>
    <row r="48" spans="2:29" x14ac:dyDescent="0.2">
      <c r="B48" t="s">
        <v>486</v>
      </c>
      <c r="C48">
        <v>7</v>
      </c>
      <c r="D48">
        <v>81</v>
      </c>
      <c r="E48" t="s">
        <v>598</v>
      </c>
      <c r="F48">
        <v>1532</v>
      </c>
      <c r="G48">
        <v>1</v>
      </c>
      <c r="H48" t="s">
        <v>995</v>
      </c>
      <c r="I48">
        <v>0</v>
      </c>
      <c r="J48">
        <v>2</v>
      </c>
      <c r="K48">
        <v>1.3054829999999999</v>
      </c>
      <c r="L48">
        <v>267</v>
      </c>
      <c r="M48">
        <v>222.48240000000001</v>
      </c>
      <c r="N48">
        <v>0.23871500000000001</v>
      </c>
      <c r="O48">
        <v>222.48240000000001</v>
      </c>
      <c r="P48">
        <v>145.2235</v>
      </c>
      <c r="Q48">
        <v>2</v>
      </c>
      <c r="R48">
        <v>147.0574</v>
      </c>
      <c r="S48">
        <v>1</v>
      </c>
      <c r="T48">
        <v>0.65274149999999997</v>
      </c>
      <c r="U48">
        <v>-1</v>
      </c>
      <c r="V48">
        <v>-1</v>
      </c>
      <c r="W48">
        <v>1</v>
      </c>
      <c r="X48">
        <v>0.65274149999999997</v>
      </c>
      <c r="Y48">
        <v>1</v>
      </c>
      <c r="Z48">
        <v>1532</v>
      </c>
      <c r="AA48">
        <v>397.62430000000001</v>
      </c>
      <c r="AB48">
        <v>259.54590000000002</v>
      </c>
      <c r="AC48">
        <v>478.45953002610997</v>
      </c>
    </row>
    <row r="49" spans="2:29" x14ac:dyDescent="0.2">
      <c r="B49" t="s">
        <v>487</v>
      </c>
      <c r="C49">
        <v>7</v>
      </c>
      <c r="D49">
        <v>61</v>
      </c>
      <c r="E49" t="s">
        <v>598</v>
      </c>
      <c r="F49">
        <v>2032</v>
      </c>
      <c r="G49">
        <v>1</v>
      </c>
      <c r="H49" t="s">
        <v>996</v>
      </c>
      <c r="I49">
        <v>0</v>
      </c>
      <c r="J49">
        <v>2</v>
      </c>
      <c r="K49">
        <v>0.98425200000000002</v>
      </c>
      <c r="L49">
        <v>217</v>
      </c>
      <c r="M49">
        <v>72.886099999999999</v>
      </c>
      <c r="N49">
        <v>0.54801580000000005</v>
      </c>
      <c r="O49">
        <v>72.886099999999999</v>
      </c>
      <c r="P49">
        <v>35.869140000000002</v>
      </c>
      <c r="Q49">
        <v>2</v>
      </c>
      <c r="R49">
        <v>108.76819999999999</v>
      </c>
      <c r="S49">
        <v>2</v>
      </c>
      <c r="T49">
        <v>0.98425200000000002</v>
      </c>
      <c r="U49">
        <v>43.068399999999997</v>
      </c>
      <c r="V49">
        <v>0.51889629999999998</v>
      </c>
      <c r="W49">
        <v>1</v>
      </c>
      <c r="X49">
        <v>0.49212600000000001</v>
      </c>
      <c r="Y49">
        <v>2</v>
      </c>
      <c r="Z49">
        <v>2032</v>
      </c>
      <c r="AA49">
        <v>525.57929999999999</v>
      </c>
      <c r="AB49">
        <v>258.65120000000002</v>
      </c>
      <c r="AC49">
        <v>442.42125984251999</v>
      </c>
    </row>
    <row r="50" spans="2:29" x14ac:dyDescent="0.2">
      <c r="B50" t="s">
        <v>488</v>
      </c>
      <c r="C50">
        <v>7</v>
      </c>
      <c r="D50">
        <v>93</v>
      </c>
      <c r="E50" t="s">
        <v>598</v>
      </c>
      <c r="F50">
        <v>1798</v>
      </c>
      <c r="G50">
        <v>1</v>
      </c>
      <c r="H50" t="s">
        <v>997</v>
      </c>
      <c r="I50">
        <v>0</v>
      </c>
      <c r="J50">
        <v>4</v>
      </c>
      <c r="K50">
        <v>2.2246939999999999</v>
      </c>
      <c r="L50">
        <v>182.5</v>
      </c>
      <c r="M50">
        <v>128.7637</v>
      </c>
      <c r="N50">
        <v>1.2772030000000001</v>
      </c>
      <c r="O50">
        <v>386.29109999999997</v>
      </c>
      <c r="P50">
        <v>214.8449</v>
      </c>
      <c r="Q50">
        <v>4</v>
      </c>
      <c r="R50">
        <v>96.660730000000001</v>
      </c>
      <c r="S50">
        <v>2</v>
      </c>
      <c r="T50">
        <v>1.112347</v>
      </c>
      <c r="U50">
        <v>35.984180000000002</v>
      </c>
      <c r="V50">
        <v>1.09043</v>
      </c>
      <c r="W50">
        <v>1</v>
      </c>
      <c r="X50">
        <v>0.55617349999999999</v>
      </c>
      <c r="Y50">
        <v>2</v>
      </c>
      <c r="Z50">
        <v>1798</v>
      </c>
      <c r="AA50">
        <v>542.24980000000005</v>
      </c>
      <c r="AB50">
        <v>301.58499999999998</v>
      </c>
      <c r="AC50">
        <v>611.79087875417099</v>
      </c>
    </row>
    <row r="51" spans="2:29" x14ac:dyDescent="0.2">
      <c r="B51" t="s">
        <v>489</v>
      </c>
      <c r="C51">
        <v>7</v>
      </c>
      <c r="D51">
        <v>9</v>
      </c>
      <c r="E51" t="s">
        <v>598</v>
      </c>
      <c r="F51">
        <v>1831</v>
      </c>
      <c r="G51">
        <v>1</v>
      </c>
      <c r="H51" t="s">
        <v>998</v>
      </c>
      <c r="I51">
        <v>0</v>
      </c>
      <c r="J51">
        <v>0</v>
      </c>
      <c r="K51">
        <v>0</v>
      </c>
      <c r="L51">
        <v>-1</v>
      </c>
      <c r="M51">
        <v>-1</v>
      </c>
      <c r="N51">
        <v>-1</v>
      </c>
      <c r="O51">
        <v>-1</v>
      </c>
      <c r="P51">
        <v>-1</v>
      </c>
      <c r="Q51">
        <v>0</v>
      </c>
      <c r="R51">
        <v>508.35700000000003</v>
      </c>
      <c r="S51">
        <v>1</v>
      </c>
      <c r="T51">
        <v>0.54614969999999996</v>
      </c>
      <c r="U51">
        <v>-1</v>
      </c>
      <c r="V51">
        <v>-1</v>
      </c>
      <c r="W51">
        <v>1</v>
      </c>
      <c r="X51">
        <v>0.54614969999999996</v>
      </c>
      <c r="Y51">
        <v>1</v>
      </c>
      <c r="Z51">
        <v>1831</v>
      </c>
      <c r="AA51">
        <v>524.78970000000004</v>
      </c>
      <c r="AB51">
        <v>286.61369999999999</v>
      </c>
      <c r="AC51">
        <v>545.60349535772798</v>
      </c>
    </row>
    <row r="52" spans="2:29" x14ac:dyDescent="0.2">
      <c r="B52" t="s">
        <v>490</v>
      </c>
      <c r="C52">
        <v>7</v>
      </c>
      <c r="D52">
        <v>13</v>
      </c>
      <c r="E52" t="s">
        <v>598</v>
      </c>
      <c r="F52">
        <v>2098</v>
      </c>
      <c r="G52">
        <v>1</v>
      </c>
      <c r="H52" t="s">
        <v>999</v>
      </c>
      <c r="I52">
        <v>0</v>
      </c>
      <c r="J52">
        <v>3</v>
      </c>
      <c r="K52">
        <v>1.4299329999999999</v>
      </c>
      <c r="L52">
        <v>422.66666666666703</v>
      </c>
      <c r="M52">
        <v>141.4984</v>
      </c>
      <c r="N52">
        <v>0.80892249999999999</v>
      </c>
      <c r="O52">
        <v>282.99689999999998</v>
      </c>
      <c r="P52">
        <v>134.88890000000001</v>
      </c>
      <c r="Q52">
        <v>3</v>
      </c>
      <c r="R52">
        <v>125.1618</v>
      </c>
      <c r="S52">
        <v>1</v>
      </c>
      <c r="T52">
        <v>0.47664440000000002</v>
      </c>
      <c r="U52">
        <v>-1</v>
      </c>
      <c r="V52">
        <v>-1</v>
      </c>
      <c r="W52">
        <v>1</v>
      </c>
      <c r="X52">
        <v>0.47664440000000002</v>
      </c>
      <c r="Y52">
        <v>1</v>
      </c>
      <c r="Z52">
        <v>2098</v>
      </c>
      <c r="AA52">
        <v>477.86419999999998</v>
      </c>
      <c r="AB52">
        <v>227.7713</v>
      </c>
      <c r="AC52">
        <v>666.82554814108698</v>
      </c>
    </row>
    <row r="53" spans="2:29" x14ac:dyDescent="0.2">
      <c r="B53" t="s">
        <v>491</v>
      </c>
      <c r="C53">
        <v>7</v>
      </c>
      <c r="D53">
        <v>29</v>
      </c>
      <c r="E53" t="s">
        <v>598</v>
      </c>
      <c r="F53">
        <v>2466</v>
      </c>
      <c r="G53">
        <v>1</v>
      </c>
      <c r="H53" t="s">
        <v>1000</v>
      </c>
      <c r="I53">
        <v>0</v>
      </c>
      <c r="J53">
        <v>6</v>
      </c>
      <c r="K53">
        <v>2.43309</v>
      </c>
      <c r="L53">
        <v>222</v>
      </c>
      <c r="M53">
        <v>206.07400000000001</v>
      </c>
      <c r="N53">
        <v>1.7424139999999999</v>
      </c>
      <c r="O53">
        <v>1030.3699999999999</v>
      </c>
      <c r="P53">
        <v>417.83049999999997</v>
      </c>
      <c r="Q53">
        <v>6</v>
      </c>
      <c r="R53">
        <v>212.44380000000001</v>
      </c>
      <c r="S53">
        <v>1</v>
      </c>
      <c r="T53">
        <v>0.40551500000000001</v>
      </c>
      <c r="U53">
        <v>-1</v>
      </c>
      <c r="V53">
        <v>-1</v>
      </c>
      <c r="W53">
        <v>1</v>
      </c>
      <c r="X53">
        <v>0.40551500000000001</v>
      </c>
      <c r="Y53">
        <v>1</v>
      </c>
      <c r="Z53">
        <v>2466</v>
      </c>
      <c r="AA53">
        <v>440.83229999999998</v>
      </c>
      <c r="AB53">
        <v>178.76410000000001</v>
      </c>
      <c r="AC53">
        <v>594.07948094079495</v>
      </c>
    </row>
    <row r="54" spans="2:29" x14ac:dyDescent="0.2">
      <c r="B54" t="s">
        <v>285</v>
      </c>
      <c r="C54">
        <v>7</v>
      </c>
      <c r="D54">
        <v>19</v>
      </c>
      <c r="E54" t="s">
        <v>598</v>
      </c>
      <c r="F54">
        <v>2098</v>
      </c>
      <c r="G54">
        <v>1</v>
      </c>
      <c r="H54" t="s">
        <v>1001</v>
      </c>
      <c r="I54">
        <v>0</v>
      </c>
      <c r="J54">
        <v>7</v>
      </c>
      <c r="K54">
        <v>3.3365109999999998</v>
      </c>
      <c r="L54">
        <v>190.57142857142901</v>
      </c>
      <c r="M54">
        <v>115.40989999999999</v>
      </c>
      <c r="N54">
        <v>2.3201049999999999</v>
      </c>
      <c r="O54">
        <v>692.45950000000005</v>
      </c>
      <c r="P54">
        <v>330.05689999999998</v>
      </c>
      <c r="Q54">
        <v>7</v>
      </c>
      <c r="R54">
        <v>243.6748</v>
      </c>
      <c r="S54">
        <v>2</v>
      </c>
      <c r="T54">
        <v>0.95328889999999999</v>
      </c>
      <c r="U54">
        <v>23.172779999999999</v>
      </c>
      <c r="V54">
        <v>1.4044110000000001</v>
      </c>
      <c r="W54">
        <v>1</v>
      </c>
      <c r="X54">
        <v>0.47664440000000002</v>
      </c>
      <c r="Y54">
        <v>2</v>
      </c>
      <c r="Z54">
        <v>2098</v>
      </c>
      <c r="AA54">
        <v>779.76819999999998</v>
      </c>
      <c r="AB54">
        <v>371.6721</v>
      </c>
      <c r="AC54">
        <v>476.644423260248</v>
      </c>
    </row>
    <row r="55" spans="2:29" x14ac:dyDescent="0.2">
      <c r="B55" t="s">
        <v>492</v>
      </c>
      <c r="C55">
        <v>7</v>
      </c>
      <c r="D55">
        <v>23</v>
      </c>
      <c r="E55" t="s">
        <v>598</v>
      </c>
      <c r="F55">
        <v>1466</v>
      </c>
      <c r="G55">
        <v>1</v>
      </c>
      <c r="H55" t="s">
        <v>1002</v>
      </c>
      <c r="I55">
        <v>0</v>
      </c>
      <c r="J55">
        <v>5</v>
      </c>
      <c r="K55">
        <v>3.410641</v>
      </c>
      <c r="L55">
        <v>219.8</v>
      </c>
      <c r="M55">
        <v>85.844110000000001</v>
      </c>
      <c r="N55">
        <v>1.444726</v>
      </c>
      <c r="O55">
        <v>343.37639999999999</v>
      </c>
      <c r="P55">
        <v>234.2268</v>
      </c>
      <c r="Q55">
        <v>5</v>
      </c>
      <c r="R55">
        <v>116.8434</v>
      </c>
      <c r="S55">
        <v>1</v>
      </c>
      <c r="T55">
        <v>0.68212830000000002</v>
      </c>
      <c r="U55">
        <v>-1</v>
      </c>
      <c r="V55">
        <v>-1</v>
      </c>
      <c r="W55">
        <v>1</v>
      </c>
      <c r="X55">
        <v>0.68212830000000002</v>
      </c>
      <c r="Y55">
        <v>1</v>
      </c>
      <c r="Z55">
        <v>1466</v>
      </c>
      <c r="AA55">
        <v>317.91000000000003</v>
      </c>
      <c r="AB55">
        <v>216.8554</v>
      </c>
      <c r="AC55">
        <v>612.551159618008</v>
      </c>
    </row>
    <row r="56" spans="2:29" x14ac:dyDescent="0.2">
      <c r="B56" t="s">
        <v>474</v>
      </c>
      <c r="C56">
        <v>7</v>
      </c>
      <c r="D56">
        <v>77</v>
      </c>
      <c r="E56" t="s">
        <v>598</v>
      </c>
      <c r="F56">
        <v>2464</v>
      </c>
      <c r="G56">
        <v>1</v>
      </c>
      <c r="H56" t="s">
        <v>1003</v>
      </c>
      <c r="I56">
        <v>0</v>
      </c>
      <c r="J56">
        <v>7</v>
      </c>
      <c r="K56">
        <v>2.8409089999999999</v>
      </c>
      <c r="L56">
        <v>243</v>
      </c>
      <c r="M56">
        <v>142.47149999999999</v>
      </c>
      <c r="N56">
        <v>3.2426339999999998</v>
      </c>
      <c r="O56">
        <v>854.82889999999998</v>
      </c>
      <c r="P56">
        <v>346.9273</v>
      </c>
      <c r="Q56">
        <v>7</v>
      </c>
      <c r="R56">
        <v>198.6438</v>
      </c>
      <c r="S56">
        <v>1</v>
      </c>
      <c r="T56">
        <v>0.40584419999999999</v>
      </c>
      <c r="U56">
        <v>-1</v>
      </c>
      <c r="V56">
        <v>-1</v>
      </c>
      <c r="W56">
        <v>1</v>
      </c>
      <c r="X56">
        <v>0.40584419999999999</v>
      </c>
      <c r="Y56">
        <v>1</v>
      </c>
      <c r="Z56">
        <v>2464</v>
      </c>
      <c r="AA56">
        <v>434.17759999999998</v>
      </c>
      <c r="AB56">
        <v>176.20849999999999</v>
      </c>
      <c r="AC56">
        <v>662.33766233766198</v>
      </c>
    </row>
    <row r="57" spans="2:29" x14ac:dyDescent="0.2">
      <c r="B57" t="s">
        <v>475</v>
      </c>
      <c r="C57">
        <v>7</v>
      </c>
      <c r="D57">
        <v>33</v>
      </c>
      <c r="E57" t="s">
        <v>598</v>
      </c>
      <c r="F57">
        <v>1366</v>
      </c>
      <c r="G57">
        <v>1</v>
      </c>
      <c r="H57" t="s">
        <v>1004</v>
      </c>
      <c r="I57">
        <v>0</v>
      </c>
      <c r="J57">
        <v>3</v>
      </c>
      <c r="K57">
        <v>2.1961930000000001</v>
      </c>
      <c r="L57">
        <v>333</v>
      </c>
      <c r="M57">
        <v>138.23679999999999</v>
      </c>
      <c r="N57">
        <v>2.5016959999999999</v>
      </c>
      <c r="O57">
        <v>276.4735</v>
      </c>
      <c r="P57">
        <v>202.3964</v>
      </c>
      <c r="Q57">
        <v>3</v>
      </c>
      <c r="R57">
        <v>186.61940000000001</v>
      </c>
      <c r="S57">
        <v>1</v>
      </c>
      <c r="T57">
        <v>0.73206439999999995</v>
      </c>
      <c r="U57">
        <v>-1</v>
      </c>
      <c r="V57">
        <v>-1</v>
      </c>
      <c r="W57">
        <v>1</v>
      </c>
      <c r="X57">
        <v>0.73206439999999995</v>
      </c>
      <c r="Y57">
        <v>1</v>
      </c>
      <c r="Z57">
        <v>1366</v>
      </c>
      <c r="AA57">
        <v>313.98329999999999</v>
      </c>
      <c r="AB57">
        <v>229.85599999999999</v>
      </c>
      <c r="AC57">
        <v>609.07759882869698</v>
      </c>
    </row>
    <row r="58" spans="2:29" x14ac:dyDescent="0.2">
      <c r="B58" t="s">
        <v>476</v>
      </c>
      <c r="C58">
        <v>7</v>
      </c>
      <c r="D58">
        <v>97</v>
      </c>
      <c r="E58" t="s">
        <v>598</v>
      </c>
      <c r="F58">
        <v>3797</v>
      </c>
      <c r="G58">
        <v>1</v>
      </c>
      <c r="H58" t="s">
        <v>1005</v>
      </c>
      <c r="I58">
        <v>0</v>
      </c>
      <c r="J58">
        <v>5</v>
      </c>
      <c r="K58">
        <v>1.316829</v>
      </c>
      <c r="L58">
        <v>200</v>
      </c>
      <c r="M58">
        <v>152.76480000000001</v>
      </c>
      <c r="N58">
        <v>0.55487509999999995</v>
      </c>
      <c r="O58">
        <v>611.05930000000001</v>
      </c>
      <c r="P58">
        <v>160.93209999999999</v>
      </c>
      <c r="Q58">
        <v>5</v>
      </c>
      <c r="R58">
        <v>193.9161</v>
      </c>
      <c r="S58">
        <v>2</v>
      </c>
      <c r="T58">
        <v>0.52673159999999997</v>
      </c>
      <c r="U58">
        <v>22.480799999999999</v>
      </c>
      <c r="V58">
        <v>1.3224</v>
      </c>
      <c r="W58">
        <v>1</v>
      </c>
      <c r="X58">
        <v>0.26336579999999998</v>
      </c>
      <c r="Y58">
        <v>2</v>
      </c>
      <c r="Z58">
        <v>3797</v>
      </c>
      <c r="AA58">
        <v>565.32569999999998</v>
      </c>
      <c r="AB58">
        <v>148.88749999999999</v>
      </c>
      <c r="AC58">
        <v>754.27969449565398</v>
      </c>
    </row>
    <row r="59" spans="2:29" x14ac:dyDescent="0.2">
      <c r="B59" t="s">
        <v>477</v>
      </c>
      <c r="C59">
        <v>7</v>
      </c>
      <c r="D59">
        <v>57</v>
      </c>
      <c r="E59" t="s">
        <v>598</v>
      </c>
      <c r="F59">
        <v>1400</v>
      </c>
      <c r="G59">
        <v>1</v>
      </c>
      <c r="H59" t="s">
        <v>1006</v>
      </c>
      <c r="I59">
        <v>0</v>
      </c>
      <c r="J59">
        <v>2</v>
      </c>
      <c r="K59">
        <v>1.428571</v>
      </c>
      <c r="L59">
        <v>483.5</v>
      </c>
      <c r="M59">
        <v>132.90029999999999</v>
      </c>
      <c r="N59">
        <v>0.3641104</v>
      </c>
      <c r="O59">
        <v>132.90029999999999</v>
      </c>
      <c r="P59">
        <v>94.928790000000006</v>
      </c>
      <c r="Q59">
        <v>2</v>
      </c>
      <c r="R59">
        <v>139.9221</v>
      </c>
      <c r="S59">
        <v>1</v>
      </c>
      <c r="T59">
        <v>0.71428570000000002</v>
      </c>
      <c r="U59">
        <v>-1</v>
      </c>
      <c r="V59">
        <v>-1</v>
      </c>
      <c r="W59">
        <v>1</v>
      </c>
      <c r="X59">
        <v>0.71428570000000002</v>
      </c>
      <c r="Y59">
        <v>1</v>
      </c>
      <c r="Z59">
        <v>1400</v>
      </c>
      <c r="AA59">
        <v>493.32319999999999</v>
      </c>
      <c r="AB59">
        <v>352.37369999999999</v>
      </c>
      <c r="AC59">
        <v>404.28571428571399</v>
      </c>
    </row>
    <row r="60" spans="2:29" x14ac:dyDescent="0.2">
      <c r="B60" t="s">
        <v>478</v>
      </c>
      <c r="C60">
        <v>7</v>
      </c>
      <c r="D60">
        <v>35</v>
      </c>
      <c r="E60" t="s">
        <v>598</v>
      </c>
      <c r="F60">
        <v>1699</v>
      </c>
      <c r="G60">
        <v>1</v>
      </c>
      <c r="H60" t="s">
        <v>1007</v>
      </c>
      <c r="I60">
        <v>0</v>
      </c>
      <c r="J60">
        <v>2</v>
      </c>
      <c r="K60">
        <v>1.177163</v>
      </c>
      <c r="L60">
        <v>399</v>
      </c>
      <c r="M60">
        <v>144.08600000000001</v>
      </c>
      <c r="N60">
        <v>0.61313209999999996</v>
      </c>
      <c r="O60">
        <v>144.08600000000001</v>
      </c>
      <c r="P60">
        <v>84.806370000000001</v>
      </c>
      <c r="Q60">
        <v>2</v>
      </c>
      <c r="R60">
        <v>163.80170000000001</v>
      </c>
      <c r="S60">
        <v>2</v>
      </c>
      <c r="T60">
        <v>1.177163</v>
      </c>
      <c r="U60">
        <v>151.27629999999999</v>
      </c>
      <c r="V60">
        <v>2.995571</v>
      </c>
      <c r="W60">
        <v>1</v>
      </c>
      <c r="X60">
        <v>0.58858149999999998</v>
      </c>
      <c r="Y60">
        <v>2</v>
      </c>
      <c r="Z60">
        <v>1699</v>
      </c>
      <c r="AA60">
        <v>345.70729999999998</v>
      </c>
      <c r="AB60">
        <v>203.4769</v>
      </c>
      <c r="AC60">
        <v>901.11830488522696</v>
      </c>
    </row>
    <row r="61" spans="2:29" x14ac:dyDescent="0.2">
      <c r="B61" t="s">
        <v>479</v>
      </c>
      <c r="C61">
        <v>7</v>
      </c>
      <c r="D61">
        <v>67</v>
      </c>
      <c r="E61" t="s">
        <v>598</v>
      </c>
      <c r="F61">
        <v>1167</v>
      </c>
      <c r="G61">
        <v>1</v>
      </c>
      <c r="H61" t="s">
        <v>1008</v>
      </c>
      <c r="I61">
        <v>0</v>
      </c>
      <c r="J61">
        <v>3</v>
      </c>
      <c r="K61">
        <v>2.570694</v>
      </c>
      <c r="L61">
        <v>244.333333333333</v>
      </c>
      <c r="M61">
        <v>154.67349999999999</v>
      </c>
      <c r="N61">
        <v>0.84182449999999998</v>
      </c>
      <c r="O61">
        <v>309.34710000000001</v>
      </c>
      <c r="P61">
        <v>265.07889999999998</v>
      </c>
      <c r="Q61">
        <v>3</v>
      </c>
      <c r="R61">
        <v>231.3844</v>
      </c>
      <c r="S61">
        <v>1</v>
      </c>
      <c r="T61">
        <v>0.85689800000000005</v>
      </c>
      <c r="U61">
        <v>-1</v>
      </c>
      <c r="V61">
        <v>-1</v>
      </c>
      <c r="W61">
        <v>1</v>
      </c>
      <c r="X61">
        <v>0.85689800000000005</v>
      </c>
      <c r="Y61">
        <v>1</v>
      </c>
      <c r="Z61">
        <v>1167</v>
      </c>
      <c r="AA61">
        <v>305.41989999999998</v>
      </c>
      <c r="AB61">
        <v>261.71370000000002</v>
      </c>
      <c r="AC61">
        <v>628.96315338474699</v>
      </c>
    </row>
    <row r="62" spans="2:29" x14ac:dyDescent="0.2">
      <c r="B62" t="s">
        <v>480</v>
      </c>
      <c r="C62">
        <v>7</v>
      </c>
      <c r="D62">
        <v>47</v>
      </c>
      <c r="E62" t="s">
        <v>598</v>
      </c>
      <c r="F62">
        <v>1998</v>
      </c>
      <c r="G62">
        <v>1</v>
      </c>
      <c r="H62" t="s">
        <v>1009</v>
      </c>
      <c r="I62">
        <v>0</v>
      </c>
      <c r="J62">
        <v>2</v>
      </c>
      <c r="K62">
        <v>1.001001</v>
      </c>
      <c r="L62">
        <v>182.5</v>
      </c>
      <c r="M62">
        <v>86.267949999999999</v>
      </c>
      <c r="N62">
        <v>0.64379070000000005</v>
      </c>
      <c r="O62">
        <v>86.267949999999999</v>
      </c>
      <c r="P62">
        <v>43.177149999999997</v>
      </c>
      <c r="Q62">
        <v>2</v>
      </c>
      <c r="R62">
        <v>94.578479999999999</v>
      </c>
      <c r="S62">
        <v>1</v>
      </c>
      <c r="T62">
        <v>0.50050050000000001</v>
      </c>
      <c r="U62">
        <v>-1</v>
      </c>
      <c r="V62">
        <v>-1</v>
      </c>
      <c r="W62">
        <v>1</v>
      </c>
      <c r="X62">
        <v>0.50050050000000001</v>
      </c>
      <c r="Y62">
        <v>1</v>
      </c>
      <c r="Z62">
        <v>1998</v>
      </c>
      <c r="AA62">
        <v>932.18979999999999</v>
      </c>
      <c r="AB62">
        <v>466.56139999999999</v>
      </c>
      <c r="AC62">
        <v>283.28328328328303</v>
      </c>
    </row>
    <row r="63" spans="2:29" x14ac:dyDescent="0.2">
      <c r="B63" t="s">
        <v>472</v>
      </c>
      <c r="C63">
        <v>9</v>
      </c>
      <c r="D63">
        <v>13</v>
      </c>
      <c r="E63" t="s">
        <v>599</v>
      </c>
      <c r="F63">
        <v>2332</v>
      </c>
      <c r="G63">
        <v>1</v>
      </c>
      <c r="H63" t="s">
        <v>1010</v>
      </c>
      <c r="I63">
        <v>0</v>
      </c>
      <c r="J63">
        <v>6</v>
      </c>
      <c r="K63">
        <v>2.572899</v>
      </c>
      <c r="L63">
        <v>271.66666666666703</v>
      </c>
      <c r="M63">
        <v>125.55</v>
      </c>
      <c r="N63">
        <v>1.4161999999999999</v>
      </c>
      <c r="O63">
        <v>627.74990000000003</v>
      </c>
      <c r="P63">
        <v>269.18950000000001</v>
      </c>
      <c r="Q63">
        <v>6</v>
      </c>
      <c r="R63">
        <v>127.6172</v>
      </c>
      <c r="S63">
        <v>1</v>
      </c>
      <c r="T63">
        <v>0.42881649999999999</v>
      </c>
      <c r="U63">
        <v>-1</v>
      </c>
      <c r="V63">
        <v>-1</v>
      </c>
      <c r="W63">
        <v>1</v>
      </c>
      <c r="X63">
        <v>0.42881649999999999</v>
      </c>
      <c r="Y63">
        <v>1</v>
      </c>
      <c r="Z63">
        <v>2332</v>
      </c>
      <c r="AA63">
        <v>351.8417</v>
      </c>
      <c r="AB63">
        <v>150.87549999999999</v>
      </c>
      <c r="AC63">
        <v>700.25728987993102</v>
      </c>
    </row>
    <row r="64" spans="2:29" x14ac:dyDescent="0.2">
      <c r="B64" t="s">
        <v>481</v>
      </c>
      <c r="C64">
        <v>9</v>
      </c>
      <c r="D64">
        <v>35</v>
      </c>
      <c r="E64" t="s">
        <v>599</v>
      </c>
      <c r="F64">
        <v>1932</v>
      </c>
      <c r="G64">
        <v>1</v>
      </c>
      <c r="H64" t="s">
        <v>1011</v>
      </c>
      <c r="I64">
        <v>1</v>
      </c>
      <c r="J64">
        <v>4</v>
      </c>
      <c r="K64">
        <v>2.0703930000000001</v>
      </c>
      <c r="L64">
        <v>233.5</v>
      </c>
      <c r="M64">
        <v>170.56989999999999</v>
      </c>
      <c r="N64">
        <v>1.3002210000000001</v>
      </c>
      <c r="O64">
        <v>511.70979999999997</v>
      </c>
      <c r="P64">
        <v>264.86020000000002</v>
      </c>
      <c r="Q64">
        <v>4</v>
      </c>
      <c r="R64">
        <v>117.7406</v>
      </c>
      <c r="S64">
        <v>2</v>
      </c>
      <c r="T64">
        <v>1.0351969999999999</v>
      </c>
      <c r="U64">
        <v>37.167140000000003</v>
      </c>
      <c r="V64">
        <v>0.131101</v>
      </c>
      <c r="W64">
        <v>1</v>
      </c>
      <c r="X64">
        <v>0.51759829999999996</v>
      </c>
      <c r="Y64">
        <v>2</v>
      </c>
      <c r="Z64">
        <v>1932</v>
      </c>
      <c r="AA64">
        <v>862.56629999999996</v>
      </c>
      <c r="AB64">
        <v>446.46289999999999</v>
      </c>
      <c r="AC64">
        <v>344.20289855072502</v>
      </c>
    </row>
    <row r="65" spans="2:29" x14ac:dyDescent="0.2">
      <c r="B65" t="s">
        <v>483</v>
      </c>
      <c r="C65">
        <v>9</v>
      </c>
      <c r="D65">
        <v>47</v>
      </c>
      <c r="E65" t="s">
        <v>599</v>
      </c>
      <c r="F65">
        <v>1533</v>
      </c>
      <c r="G65">
        <v>1</v>
      </c>
      <c r="H65" t="s">
        <v>1012</v>
      </c>
      <c r="I65">
        <v>0</v>
      </c>
      <c r="J65">
        <v>3</v>
      </c>
      <c r="K65">
        <v>1.956947</v>
      </c>
      <c r="L65">
        <v>222.333333333333</v>
      </c>
      <c r="M65">
        <v>181.78630000000001</v>
      </c>
      <c r="N65">
        <v>0.4695201</v>
      </c>
      <c r="O65">
        <v>363.57260000000002</v>
      </c>
      <c r="P65">
        <v>237.16409999999999</v>
      </c>
      <c r="Q65">
        <v>3</v>
      </c>
      <c r="R65">
        <v>156.0976</v>
      </c>
      <c r="S65">
        <v>1</v>
      </c>
      <c r="T65">
        <v>0.65231570000000005</v>
      </c>
      <c r="U65">
        <v>-1</v>
      </c>
      <c r="V65">
        <v>-1</v>
      </c>
      <c r="W65">
        <v>1</v>
      </c>
      <c r="X65">
        <v>0.65231570000000005</v>
      </c>
      <c r="Y65">
        <v>1</v>
      </c>
      <c r="Z65">
        <v>1533</v>
      </c>
      <c r="AA65">
        <v>360.44439999999997</v>
      </c>
      <c r="AB65">
        <v>235.12360000000001</v>
      </c>
      <c r="AC65">
        <v>674.49445531637298</v>
      </c>
    </row>
    <row r="66" spans="2:29" x14ac:dyDescent="0.2">
      <c r="B66" t="s">
        <v>484</v>
      </c>
      <c r="C66">
        <v>9</v>
      </c>
      <c r="D66">
        <v>65</v>
      </c>
      <c r="E66" t="s">
        <v>599</v>
      </c>
      <c r="F66">
        <v>3231</v>
      </c>
      <c r="G66">
        <v>1</v>
      </c>
      <c r="H66" t="s">
        <v>1013</v>
      </c>
      <c r="I66">
        <v>0</v>
      </c>
      <c r="J66">
        <v>4</v>
      </c>
      <c r="K66">
        <v>1.2380070000000001</v>
      </c>
      <c r="L66">
        <v>200.5</v>
      </c>
      <c r="M66">
        <v>186.8142</v>
      </c>
      <c r="N66">
        <v>1.090851</v>
      </c>
      <c r="O66">
        <v>560.44259999999997</v>
      </c>
      <c r="P66">
        <v>173.4579</v>
      </c>
      <c r="Q66">
        <v>4</v>
      </c>
      <c r="R66">
        <v>167.714</v>
      </c>
      <c r="S66">
        <v>1</v>
      </c>
      <c r="T66">
        <v>0.30950169999999999</v>
      </c>
      <c r="U66">
        <v>-1</v>
      </c>
      <c r="V66">
        <v>-1</v>
      </c>
      <c r="W66">
        <v>1</v>
      </c>
      <c r="X66">
        <v>0.30950169999999999</v>
      </c>
      <c r="Y66">
        <v>1</v>
      </c>
      <c r="Z66">
        <v>3231</v>
      </c>
      <c r="AA66">
        <v>328.5077</v>
      </c>
      <c r="AB66">
        <v>101.6737</v>
      </c>
      <c r="AC66">
        <v>793.87186629526502</v>
      </c>
    </row>
    <row r="67" spans="2:29" x14ac:dyDescent="0.2">
      <c r="B67" t="s">
        <v>485</v>
      </c>
      <c r="C67">
        <v>9</v>
      </c>
      <c r="D67">
        <v>61</v>
      </c>
      <c r="E67" t="s">
        <v>599</v>
      </c>
      <c r="F67">
        <v>2133</v>
      </c>
      <c r="G67">
        <v>1</v>
      </c>
      <c r="H67" t="s">
        <v>1014</v>
      </c>
      <c r="I67">
        <v>0</v>
      </c>
      <c r="J67">
        <v>2</v>
      </c>
      <c r="K67">
        <v>0.93764650000000005</v>
      </c>
      <c r="L67">
        <v>317</v>
      </c>
      <c r="M67">
        <v>318.07240000000002</v>
      </c>
      <c r="N67">
        <v>0.22196260000000001</v>
      </c>
      <c r="O67">
        <v>318.07240000000002</v>
      </c>
      <c r="P67">
        <v>149.1198</v>
      </c>
      <c r="Q67">
        <v>2</v>
      </c>
      <c r="R67">
        <v>149.09790000000001</v>
      </c>
      <c r="S67">
        <v>2</v>
      </c>
      <c r="T67">
        <v>0.93764650000000005</v>
      </c>
      <c r="U67">
        <v>157.6156</v>
      </c>
      <c r="V67">
        <v>0.85894079999999995</v>
      </c>
      <c r="W67">
        <v>1</v>
      </c>
      <c r="X67">
        <v>0.4688233</v>
      </c>
      <c r="Y67">
        <v>2</v>
      </c>
      <c r="Z67">
        <v>2133</v>
      </c>
      <c r="AA67">
        <v>347.92790000000002</v>
      </c>
      <c r="AB67">
        <v>163.11670000000001</v>
      </c>
      <c r="AC67">
        <v>796.99953117674602</v>
      </c>
    </row>
    <row r="68" spans="2:29" x14ac:dyDescent="0.2">
      <c r="B68" t="s">
        <v>486</v>
      </c>
      <c r="C68">
        <v>9</v>
      </c>
      <c r="D68">
        <v>85</v>
      </c>
      <c r="E68" t="s">
        <v>599</v>
      </c>
      <c r="F68">
        <v>1932</v>
      </c>
      <c r="G68">
        <v>1</v>
      </c>
      <c r="H68" t="s">
        <v>1015</v>
      </c>
      <c r="I68">
        <v>0</v>
      </c>
      <c r="J68">
        <v>4</v>
      </c>
      <c r="K68">
        <v>2.0703930000000001</v>
      </c>
      <c r="L68">
        <v>341.75</v>
      </c>
      <c r="M68">
        <v>113.8719</v>
      </c>
      <c r="N68">
        <v>0.89984059999999999</v>
      </c>
      <c r="O68">
        <v>341.61559999999997</v>
      </c>
      <c r="P68">
        <v>176.81970000000001</v>
      </c>
      <c r="Q68">
        <v>4</v>
      </c>
      <c r="R68">
        <v>151.21889999999999</v>
      </c>
      <c r="S68">
        <v>1</v>
      </c>
      <c r="T68">
        <v>0.51759829999999996</v>
      </c>
      <c r="U68">
        <v>-1</v>
      </c>
      <c r="V68">
        <v>-1</v>
      </c>
      <c r="W68">
        <v>1</v>
      </c>
      <c r="X68">
        <v>0.51759829999999996</v>
      </c>
      <c r="Y68">
        <v>1</v>
      </c>
      <c r="Z68">
        <v>1932</v>
      </c>
      <c r="AA68">
        <v>385.00490000000002</v>
      </c>
      <c r="AB68">
        <v>199.27789999999999</v>
      </c>
      <c r="AC68">
        <v>741.71842650103497</v>
      </c>
    </row>
    <row r="69" spans="2:29" x14ac:dyDescent="0.2">
      <c r="B69" t="s">
        <v>487</v>
      </c>
      <c r="C69">
        <v>9</v>
      </c>
      <c r="D69">
        <v>79</v>
      </c>
      <c r="E69" t="s">
        <v>599</v>
      </c>
      <c r="F69">
        <v>1532</v>
      </c>
      <c r="G69">
        <v>1</v>
      </c>
      <c r="H69" t="s">
        <v>1016</v>
      </c>
      <c r="I69">
        <v>2</v>
      </c>
      <c r="J69">
        <v>0</v>
      </c>
      <c r="K69">
        <v>0</v>
      </c>
      <c r="L69">
        <v>-1</v>
      </c>
      <c r="M69">
        <v>-1</v>
      </c>
      <c r="N69">
        <v>-1</v>
      </c>
      <c r="O69">
        <v>-1</v>
      </c>
      <c r="P69">
        <v>-1</v>
      </c>
      <c r="Q69">
        <v>0</v>
      </c>
      <c r="R69">
        <v>124.69410000000001</v>
      </c>
      <c r="S69">
        <v>2</v>
      </c>
      <c r="T69">
        <v>1.3054829999999999</v>
      </c>
      <c r="U69">
        <v>174.65790000000001</v>
      </c>
      <c r="V69">
        <v>1.048996</v>
      </c>
      <c r="W69">
        <v>1</v>
      </c>
      <c r="X69">
        <v>0.65274149999999997</v>
      </c>
      <c r="Y69">
        <v>2</v>
      </c>
      <c r="Z69">
        <v>1532</v>
      </c>
      <c r="AA69">
        <v>368.38639999999998</v>
      </c>
      <c r="AB69">
        <v>240.46109999999999</v>
      </c>
      <c r="AC69">
        <v>738.90339425587501</v>
      </c>
    </row>
    <row r="70" spans="2:29" x14ac:dyDescent="0.2">
      <c r="B70" t="s">
        <v>488</v>
      </c>
      <c r="C70">
        <v>9</v>
      </c>
      <c r="D70">
        <v>67</v>
      </c>
      <c r="E70" t="s">
        <v>599</v>
      </c>
      <c r="F70">
        <v>2098</v>
      </c>
      <c r="G70">
        <v>1</v>
      </c>
      <c r="H70" t="s">
        <v>1017</v>
      </c>
      <c r="I70">
        <v>0</v>
      </c>
      <c r="J70">
        <v>3</v>
      </c>
      <c r="K70">
        <v>1.4299329999999999</v>
      </c>
      <c r="L70">
        <v>333</v>
      </c>
      <c r="M70">
        <v>204.42140000000001</v>
      </c>
      <c r="N70">
        <v>0.70980690000000002</v>
      </c>
      <c r="O70">
        <v>408.84289999999999</v>
      </c>
      <c r="P70">
        <v>194.87270000000001</v>
      </c>
      <c r="Q70">
        <v>3</v>
      </c>
      <c r="R70">
        <v>189.285</v>
      </c>
      <c r="S70">
        <v>1</v>
      </c>
      <c r="T70">
        <v>0.47664440000000002</v>
      </c>
      <c r="U70">
        <v>-1</v>
      </c>
      <c r="V70">
        <v>-1</v>
      </c>
      <c r="W70">
        <v>1</v>
      </c>
      <c r="X70">
        <v>0.47664440000000002</v>
      </c>
      <c r="Y70">
        <v>1</v>
      </c>
      <c r="Z70">
        <v>2098</v>
      </c>
      <c r="AA70">
        <v>556.95389999999998</v>
      </c>
      <c r="AB70">
        <v>265.46899999999999</v>
      </c>
      <c r="AC70">
        <v>571.49666348903702</v>
      </c>
    </row>
    <row r="71" spans="2:29" x14ac:dyDescent="0.2">
      <c r="B71" t="s">
        <v>489</v>
      </c>
      <c r="C71">
        <v>9</v>
      </c>
      <c r="D71">
        <v>91</v>
      </c>
      <c r="E71" t="s">
        <v>599</v>
      </c>
      <c r="F71">
        <v>2297</v>
      </c>
      <c r="G71">
        <v>1</v>
      </c>
      <c r="H71" t="s">
        <v>1018</v>
      </c>
      <c r="I71">
        <v>0</v>
      </c>
      <c r="J71">
        <v>0</v>
      </c>
      <c r="K71">
        <v>0</v>
      </c>
      <c r="L71">
        <v>-1</v>
      </c>
      <c r="M71">
        <v>-1</v>
      </c>
      <c r="N71">
        <v>-1</v>
      </c>
      <c r="O71">
        <v>-1</v>
      </c>
      <c r="P71">
        <v>-1</v>
      </c>
      <c r="Q71">
        <v>0</v>
      </c>
      <c r="R71">
        <v>614.25779999999997</v>
      </c>
      <c r="S71">
        <v>2</v>
      </c>
      <c r="T71">
        <v>0.8707009</v>
      </c>
      <c r="U71">
        <v>176.5942</v>
      </c>
      <c r="V71">
        <v>0.27942119999999998</v>
      </c>
      <c r="W71">
        <v>1</v>
      </c>
      <c r="X71">
        <v>0.43535040000000003</v>
      </c>
      <c r="Y71">
        <v>2</v>
      </c>
      <c r="Z71">
        <v>2297</v>
      </c>
      <c r="AA71">
        <v>1126.7339999999999</v>
      </c>
      <c r="AB71">
        <v>490.52429999999998</v>
      </c>
      <c r="AC71">
        <v>420.54854157596901</v>
      </c>
    </row>
    <row r="72" spans="2:29" x14ac:dyDescent="0.2">
      <c r="B72" t="s">
        <v>490</v>
      </c>
      <c r="C72">
        <v>9</v>
      </c>
      <c r="D72">
        <v>17</v>
      </c>
      <c r="E72" t="s">
        <v>599</v>
      </c>
      <c r="F72">
        <v>1898</v>
      </c>
      <c r="G72">
        <v>1</v>
      </c>
      <c r="H72" t="s">
        <v>1019</v>
      </c>
      <c r="I72">
        <v>0</v>
      </c>
      <c r="J72">
        <v>4</v>
      </c>
      <c r="K72">
        <v>2.1074809999999999</v>
      </c>
      <c r="L72">
        <v>225.25</v>
      </c>
      <c r="M72">
        <v>93.001059999999995</v>
      </c>
      <c r="N72">
        <v>0.33182630000000002</v>
      </c>
      <c r="O72">
        <v>279.00319999999999</v>
      </c>
      <c r="P72">
        <v>146.99850000000001</v>
      </c>
      <c r="Q72">
        <v>4</v>
      </c>
      <c r="R72">
        <v>195.88919999999999</v>
      </c>
      <c r="S72">
        <v>1</v>
      </c>
      <c r="T72">
        <v>0.52687039999999996</v>
      </c>
      <c r="U72">
        <v>-1</v>
      </c>
      <c r="V72">
        <v>-1</v>
      </c>
      <c r="W72">
        <v>1</v>
      </c>
      <c r="X72">
        <v>0.52687039999999996</v>
      </c>
      <c r="Y72">
        <v>1</v>
      </c>
      <c r="Z72">
        <v>1898</v>
      </c>
      <c r="AA72">
        <v>581.43489999999997</v>
      </c>
      <c r="AB72">
        <v>306.34089999999998</v>
      </c>
      <c r="AC72">
        <v>579.03055848261295</v>
      </c>
    </row>
    <row r="73" spans="2:29" x14ac:dyDescent="0.2">
      <c r="B73" t="s">
        <v>491</v>
      </c>
      <c r="C73">
        <v>9</v>
      </c>
      <c r="D73">
        <v>55</v>
      </c>
      <c r="E73" t="s">
        <v>599</v>
      </c>
      <c r="F73">
        <v>2298</v>
      </c>
      <c r="G73">
        <v>1</v>
      </c>
      <c r="H73" t="s">
        <v>1020</v>
      </c>
      <c r="I73">
        <v>3</v>
      </c>
      <c r="J73">
        <v>6</v>
      </c>
      <c r="K73">
        <v>2.6109659999999999</v>
      </c>
      <c r="L73">
        <v>217</v>
      </c>
      <c r="M73">
        <v>273.19110000000001</v>
      </c>
      <c r="N73">
        <v>3.9625319999999999</v>
      </c>
      <c r="O73">
        <v>1365.9559999999999</v>
      </c>
      <c r="P73">
        <v>594.41060000000004</v>
      </c>
      <c r="Q73">
        <v>6</v>
      </c>
      <c r="R73">
        <v>166.8004</v>
      </c>
      <c r="S73">
        <v>1</v>
      </c>
      <c r="T73">
        <v>0.43516100000000002</v>
      </c>
      <c r="U73">
        <v>-1</v>
      </c>
      <c r="V73">
        <v>-1</v>
      </c>
      <c r="W73">
        <v>1</v>
      </c>
      <c r="X73">
        <v>0.43516100000000002</v>
      </c>
      <c r="Y73">
        <v>1</v>
      </c>
      <c r="Z73">
        <v>2298</v>
      </c>
      <c r="AA73">
        <v>923.43520000000001</v>
      </c>
      <c r="AB73">
        <v>401.84300000000002</v>
      </c>
      <c r="AC73">
        <v>246.736292428198</v>
      </c>
    </row>
    <row r="74" spans="2:29" x14ac:dyDescent="0.2">
      <c r="B74" t="s">
        <v>285</v>
      </c>
      <c r="C74">
        <v>9</v>
      </c>
      <c r="D74">
        <v>57</v>
      </c>
      <c r="E74" t="s">
        <v>599</v>
      </c>
      <c r="F74">
        <v>1566</v>
      </c>
      <c r="G74">
        <v>1</v>
      </c>
      <c r="H74" t="s">
        <v>1021</v>
      </c>
      <c r="I74">
        <v>0</v>
      </c>
      <c r="J74">
        <v>2</v>
      </c>
      <c r="K74">
        <v>1.277139</v>
      </c>
      <c r="L74">
        <v>532.5</v>
      </c>
      <c r="M74">
        <v>353.91239999999999</v>
      </c>
      <c r="N74">
        <v>0.81546629999999998</v>
      </c>
      <c r="O74">
        <v>353.91239999999999</v>
      </c>
      <c r="P74">
        <v>225.99770000000001</v>
      </c>
      <c r="Q74">
        <v>2</v>
      </c>
      <c r="R74">
        <v>256.02719999999999</v>
      </c>
      <c r="S74">
        <v>0</v>
      </c>
      <c r="T74">
        <v>-1</v>
      </c>
      <c r="U74">
        <v>-1</v>
      </c>
      <c r="V74">
        <v>-1</v>
      </c>
      <c r="W74">
        <v>1</v>
      </c>
      <c r="X74">
        <v>0.63856959999999996</v>
      </c>
      <c r="Y74">
        <v>0</v>
      </c>
      <c r="Z74">
        <v>1566</v>
      </c>
      <c r="AA74">
        <v>1947.623</v>
      </c>
      <c r="AB74">
        <v>1243.693</v>
      </c>
      <c r="AC74">
        <v>-1</v>
      </c>
    </row>
    <row r="75" spans="2:29" x14ac:dyDescent="0.2">
      <c r="B75" t="s">
        <v>492</v>
      </c>
      <c r="C75">
        <v>9</v>
      </c>
      <c r="D75">
        <v>15</v>
      </c>
      <c r="E75" t="s">
        <v>599</v>
      </c>
      <c r="F75">
        <v>1566</v>
      </c>
      <c r="G75">
        <v>1</v>
      </c>
      <c r="H75" t="s">
        <v>1022</v>
      </c>
      <c r="I75">
        <v>1</v>
      </c>
      <c r="J75">
        <v>2</v>
      </c>
      <c r="K75">
        <v>1.277139</v>
      </c>
      <c r="L75">
        <v>500</v>
      </c>
      <c r="M75">
        <v>318.48559999999998</v>
      </c>
      <c r="N75">
        <v>0.68491519999999995</v>
      </c>
      <c r="O75">
        <v>318.48559999999998</v>
      </c>
      <c r="P75">
        <v>203.37520000000001</v>
      </c>
      <c r="Q75">
        <v>2</v>
      </c>
      <c r="R75">
        <v>114.5466</v>
      </c>
      <c r="S75">
        <v>1</v>
      </c>
      <c r="T75">
        <v>0.63856959999999996</v>
      </c>
      <c r="U75">
        <v>-1</v>
      </c>
      <c r="V75">
        <v>-1</v>
      </c>
      <c r="W75">
        <v>1</v>
      </c>
      <c r="X75">
        <v>0.63856959999999996</v>
      </c>
      <c r="Y75">
        <v>1</v>
      </c>
      <c r="Z75">
        <v>1566</v>
      </c>
      <c r="AA75">
        <v>329.66219999999998</v>
      </c>
      <c r="AB75">
        <v>210.51230000000001</v>
      </c>
      <c r="AC75">
        <v>594.508301404853</v>
      </c>
    </row>
    <row r="76" spans="2:29" x14ac:dyDescent="0.2">
      <c r="B76" t="s">
        <v>474</v>
      </c>
      <c r="C76">
        <v>9</v>
      </c>
      <c r="D76">
        <v>61</v>
      </c>
      <c r="E76" t="s">
        <v>599</v>
      </c>
      <c r="F76">
        <v>1266</v>
      </c>
      <c r="G76">
        <v>1</v>
      </c>
      <c r="H76" t="s">
        <v>1023</v>
      </c>
      <c r="I76">
        <v>0</v>
      </c>
      <c r="J76">
        <v>3</v>
      </c>
      <c r="K76">
        <v>2.3696679999999999</v>
      </c>
      <c r="L76">
        <v>243.666666666667</v>
      </c>
      <c r="M76">
        <v>145.6491</v>
      </c>
      <c r="N76">
        <v>0.65261780000000003</v>
      </c>
      <c r="O76">
        <v>291.29820000000001</v>
      </c>
      <c r="P76">
        <v>230.0934</v>
      </c>
      <c r="Q76">
        <v>3</v>
      </c>
      <c r="R76">
        <v>217.1019</v>
      </c>
      <c r="S76">
        <v>1</v>
      </c>
      <c r="T76">
        <v>0.78988939999999996</v>
      </c>
      <c r="U76">
        <v>-1</v>
      </c>
      <c r="V76">
        <v>-1</v>
      </c>
      <c r="W76">
        <v>1</v>
      </c>
      <c r="X76">
        <v>0.78988939999999996</v>
      </c>
      <c r="Y76">
        <v>1</v>
      </c>
      <c r="Z76">
        <v>1266</v>
      </c>
      <c r="AA76">
        <v>365.78339999999997</v>
      </c>
      <c r="AB76">
        <v>288.92840000000001</v>
      </c>
      <c r="AC76">
        <v>630.33175355450203</v>
      </c>
    </row>
    <row r="77" spans="2:29" x14ac:dyDescent="0.2">
      <c r="B77" t="s">
        <v>475</v>
      </c>
      <c r="C77">
        <v>9</v>
      </c>
      <c r="D77">
        <v>7</v>
      </c>
      <c r="E77" t="s">
        <v>599</v>
      </c>
      <c r="F77">
        <v>1032</v>
      </c>
      <c r="G77">
        <v>1</v>
      </c>
      <c r="H77" t="s">
        <v>1024</v>
      </c>
      <c r="I77">
        <v>0</v>
      </c>
      <c r="J77">
        <v>1</v>
      </c>
      <c r="K77">
        <v>0.96899219999999997</v>
      </c>
      <c r="L77">
        <v>299</v>
      </c>
      <c r="M77">
        <v>-1</v>
      </c>
      <c r="N77">
        <v>-1</v>
      </c>
      <c r="O77">
        <v>-1</v>
      </c>
      <c r="P77">
        <v>-1</v>
      </c>
      <c r="Q77">
        <v>1</v>
      </c>
      <c r="R77">
        <v>63.768509999999999</v>
      </c>
      <c r="S77">
        <v>1</v>
      </c>
      <c r="T77">
        <v>0.96899219999999997</v>
      </c>
      <c r="U77">
        <v>-1</v>
      </c>
      <c r="V77">
        <v>-1</v>
      </c>
      <c r="W77">
        <v>1</v>
      </c>
      <c r="X77">
        <v>0.96899219999999997</v>
      </c>
      <c r="Y77">
        <v>1</v>
      </c>
      <c r="Z77">
        <v>1032</v>
      </c>
      <c r="AA77">
        <v>374.30799999999999</v>
      </c>
      <c r="AB77">
        <v>362.70159999999998</v>
      </c>
      <c r="AC77">
        <v>420.542635658915</v>
      </c>
    </row>
    <row r="78" spans="2:29" x14ac:dyDescent="0.2">
      <c r="B78" t="s">
        <v>476</v>
      </c>
      <c r="C78">
        <v>9</v>
      </c>
      <c r="D78">
        <v>35</v>
      </c>
      <c r="E78" t="s">
        <v>599</v>
      </c>
      <c r="F78">
        <v>3962</v>
      </c>
      <c r="G78">
        <v>1</v>
      </c>
      <c r="H78" t="s">
        <v>1025</v>
      </c>
      <c r="I78">
        <v>0</v>
      </c>
      <c r="J78">
        <v>5</v>
      </c>
      <c r="K78">
        <v>1.261989</v>
      </c>
      <c r="L78">
        <v>286.39999999999998</v>
      </c>
      <c r="M78">
        <v>210.48390000000001</v>
      </c>
      <c r="N78">
        <v>1.3977250000000001</v>
      </c>
      <c r="O78">
        <v>841.93539999999996</v>
      </c>
      <c r="P78">
        <v>212.5026</v>
      </c>
      <c r="Q78">
        <v>5</v>
      </c>
      <c r="R78">
        <v>204.06829999999999</v>
      </c>
      <c r="S78">
        <v>1</v>
      </c>
      <c r="T78">
        <v>0.25239780000000001</v>
      </c>
      <c r="U78">
        <v>-1</v>
      </c>
      <c r="V78">
        <v>-1</v>
      </c>
      <c r="W78">
        <v>1</v>
      </c>
      <c r="X78">
        <v>0.25239780000000001</v>
      </c>
      <c r="Y78">
        <v>1</v>
      </c>
      <c r="Z78">
        <v>3962</v>
      </c>
      <c r="AA78">
        <v>363.25130000000001</v>
      </c>
      <c r="AB78">
        <v>91.683819999999997</v>
      </c>
      <c r="AC78">
        <v>831.90307925290301</v>
      </c>
    </row>
    <row r="79" spans="2:29" x14ac:dyDescent="0.2">
      <c r="B79" t="s">
        <v>477</v>
      </c>
      <c r="C79">
        <v>9</v>
      </c>
      <c r="D79">
        <v>45</v>
      </c>
      <c r="E79" t="s">
        <v>599</v>
      </c>
      <c r="F79">
        <v>1332</v>
      </c>
      <c r="G79">
        <v>1</v>
      </c>
      <c r="H79" t="s">
        <v>1026</v>
      </c>
      <c r="I79">
        <v>0</v>
      </c>
      <c r="J79">
        <v>3</v>
      </c>
      <c r="K79">
        <v>2.2522519999999999</v>
      </c>
      <c r="L79">
        <v>276.66666666666703</v>
      </c>
      <c r="M79">
        <v>166.92760000000001</v>
      </c>
      <c r="N79">
        <v>1.203981</v>
      </c>
      <c r="O79">
        <v>333.85509999999999</v>
      </c>
      <c r="P79">
        <v>250.642</v>
      </c>
      <c r="Q79">
        <v>3</v>
      </c>
      <c r="R79">
        <v>131.58850000000001</v>
      </c>
      <c r="S79">
        <v>1</v>
      </c>
      <c r="T79">
        <v>0.75075080000000005</v>
      </c>
      <c r="U79">
        <v>-1</v>
      </c>
      <c r="V79">
        <v>-1</v>
      </c>
      <c r="W79">
        <v>1</v>
      </c>
      <c r="X79">
        <v>0.75075080000000005</v>
      </c>
      <c r="Y79">
        <v>1</v>
      </c>
      <c r="Z79">
        <v>1332</v>
      </c>
      <c r="AA79">
        <v>353.9282</v>
      </c>
      <c r="AB79">
        <v>265.71190000000001</v>
      </c>
      <c r="AC79">
        <v>449.69969969969998</v>
      </c>
    </row>
    <row r="80" spans="2:29" x14ac:dyDescent="0.2">
      <c r="B80" t="s">
        <v>478</v>
      </c>
      <c r="C80">
        <v>9</v>
      </c>
      <c r="D80">
        <v>53</v>
      </c>
      <c r="E80" t="s">
        <v>599</v>
      </c>
      <c r="F80">
        <v>1799</v>
      </c>
      <c r="G80">
        <v>1</v>
      </c>
      <c r="H80" t="s">
        <v>1027</v>
      </c>
      <c r="I80">
        <v>0</v>
      </c>
      <c r="J80">
        <v>4</v>
      </c>
      <c r="K80">
        <v>2.2234579999999999</v>
      </c>
      <c r="L80">
        <v>341</v>
      </c>
      <c r="M80">
        <v>134.32300000000001</v>
      </c>
      <c r="N80">
        <v>1.241652</v>
      </c>
      <c r="O80">
        <v>402.96890000000002</v>
      </c>
      <c r="P80">
        <v>223.99600000000001</v>
      </c>
      <c r="Q80">
        <v>4</v>
      </c>
      <c r="R80">
        <v>169.2286</v>
      </c>
      <c r="S80">
        <v>1</v>
      </c>
      <c r="T80">
        <v>0.55586440000000004</v>
      </c>
      <c r="U80">
        <v>-1</v>
      </c>
      <c r="V80">
        <v>-1</v>
      </c>
      <c r="W80">
        <v>1</v>
      </c>
      <c r="X80">
        <v>0.55586440000000004</v>
      </c>
      <c r="Y80">
        <v>1</v>
      </c>
      <c r="Z80">
        <v>1799</v>
      </c>
      <c r="AA80">
        <v>582.42960000000005</v>
      </c>
      <c r="AB80">
        <v>323.75189999999998</v>
      </c>
      <c r="AC80">
        <v>389.10505836575902</v>
      </c>
    </row>
    <row r="81" spans="2:29" x14ac:dyDescent="0.2">
      <c r="B81" t="s">
        <v>479</v>
      </c>
      <c r="C81">
        <v>9</v>
      </c>
      <c r="D81">
        <v>53</v>
      </c>
      <c r="E81" t="s">
        <v>599</v>
      </c>
      <c r="F81">
        <v>1799</v>
      </c>
      <c r="G81">
        <v>1</v>
      </c>
      <c r="H81" t="s">
        <v>1028</v>
      </c>
      <c r="I81">
        <v>2</v>
      </c>
      <c r="J81">
        <v>4</v>
      </c>
      <c r="K81">
        <v>2.2234579999999999</v>
      </c>
      <c r="L81">
        <v>316.5</v>
      </c>
      <c r="M81">
        <v>130.0847</v>
      </c>
      <c r="N81">
        <v>1.691856</v>
      </c>
      <c r="O81">
        <v>390.25420000000003</v>
      </c>
      <c r="P81">
        <v>216.92840000000001</v>
      </c>
      <c r="Q81">
        <v>4</v>
      </c>
      <c r="R81">
        <v>219.98609999999999</v>
      </c>
      <c r="S81">
        <v>1</v>
      </c>
      <c r="T81">
        <v>0.55586440000000004</v>
      </c>
      <c r="U81">
        <v>-1</v>
      </c>
      <c r="V81">
        <v>-1</v>
      </c>
      <c r="W81">
        <v>1</v>
      </c>
      <c r="X81">
        <v>0.55586440000000004</v>
      </c>
      <c r="Y81">
        <v>1</v>
      </c>
      <c r="Z81">
        <v>1799</v>
      </c>
      <c r="AA81">
        <v>352.52100000000002</v>
      </c>
      <c r="AB81">
        <v>195.9538</v>
      </c>
      <c r="AC81">
        <v>684.82490272373502</v>
      </c>
    </row>
    <row r="82" spans="2:29" x14ac:dyDescent="0.2">
      <c r="B82" t="s">
        <v>480</v>
      </c>
      <c r="C82">
        <v>9</v>
      </c>
      <c r="D82">
        <v>5</v>
      </c>
      <c r="E82" t="s">
        <v>599</v>
      </c>
      <c r="F82">
        <v>2398</v>
      </c>
      <c r="G82">
        <v>1</v>
      </c>
      <c r="H82" t="s">
        <v>1029</v>
      </c>
      <c r="I82">
        <v>0</v>
      </c>
      <c r="J82">
        <v>1</v>
      </c>
      <c r="K82">
        <v>0.4170142</v>
      </c>
      <c r="L82">
        <v>232</v>
      </c>
      <c r="M82">
        <v>-1</v>
      </c>
      <c r="N82">
        <v>-1</v>
      </c>
      <c r="O82">
        <v>-1</v>
      </c>
      <c r="P82">
        <v>-1</v>
      </c>
      <c r="Q82">
        <v>1</v>
      </c>
      <c r="R82">
        <v>140.50460000000001</v>
      </c>
      <c r="S82">
        <v>2</v>
      </c>
      <c r="T82">
        <v>0.8340284</v>
      </c>
      <c r="U82">
        <v>28.28303</v>
      </c>
      <c r="V82">
        <v>1.663707</v>
      </c>
      <c r="W82">
        <v>1</v>
      </c>
      <c r="X82">
        <v>0.4170142</v>
      </c>
      <c r="Y82">
        <v>2</v>
      </c>
      <c r="Z82">
        <v>2398</v>
      </c>
      <c r="AA82">
        <v>802.57</v>
      </c>
      <c r="AB82">
        <v>334.68310000000002</v>
      </c>
      <c r="AC82">
        <v>666.38865721434502</v>
      </c>
    </row>
    <row r="83" spans="2:29" x14ac:dyDescent="0.2">
      <c r="B83" t="s">
        <v>472</v>
      </c>
      <c r="C83">
        <v>11</v>
      </c>
      <c r="D83">
        <v>27</v>
      </c>
      <c r="E83" t="s">
        <v>600</v>
      </c>
      <c r="F83">
        <v>4264</v>
      </c>
      <c r="G83">
        <v>1</v>
      </c>
      <c r="H83" t="s">
        <v>1030</v>
      </c>
      <c r="I83">
        <v>0</v>
      </c>
      <c r="J83">
        <v>15</v>
      </c>
      <c r="K83">
        <v>3.5178240000000001</v>
      </c>
      <c r="L83">
        <v>197.86666666666699</v>
      </c>
      <c r="M83">
        <v>132.22620000000001</v>
      </c>
      <c r="N83">
        <v>2.34748</v>
      </c>
      <c r="O83">
        <v>1851.1669999999999</v>
      </c>
      <c r="P83">
        <v>434.1386</v>
      </c>
      <c r="Q83">
        <v>15</v>
      </c>
      <c r="R83">
        <v>159.1138</v>
      </c>
      <c r="S83">
        <v>2</v>
      </c>
      <c r="T83">
        <v>0.46904319999999999</v>
      </c>
      <c r="U83">
        <v>14.712899999999999</v>
      </c>
      <c r="V83">
        <v>0.86546460000000003</v>
      </c>
      <c r="W83">
        <v>1</v>
      </c>
      <c r="X83">
        <v>0.2345216</v>
      </c>
      <c r="Y83">
        <v>2</v>
      </c>
      <c r="Z83">
        <v>4264</v>
      </c>
      <c r="AA83">
        <v>312.06130000000002</v>
      </c>
      <c r="AB83">
        <v>73.185119999999998</v>
      </c>
      <c r="AC83">
        <v>835.83489681050696</v>
      </c>
    </row>
    <row r="84" spans="2:29" x14ac:dyDescent="0.2">
      <c r="B84" t="s">
        <v>481</v>
      </c>
      <c r="C84">
        <v>11</v>
      </c>
      <c r="D84">
        <v>29</v>
      </c>
      <c r="E84" t="s">
        <v>600</v>
      </c>
      <c r="F84">
        <v>1131</v>
      </c>
      <c r="G84">
        <v>1</v>
      </c>
      <c r="H84" t="s">
        <v>1031</v>
      </c>
      <c r="I84">
        <v>0</v>
      </c>
      <c r="J84">
        <v>2</v>
      </c>
      <c r="K84">
        <v>1.7683469999999999</v>
      </c>
      <c r="L84">
        <v>366.5</v>
      </c>
      <c r="M84">
        <v>216.8801</v>
      </c>
      <c r="N84">
        <v>0.72535159999999999</v>
      </c>
      <c r="O84">
        <v>216.8801</v>
      </c>
      <c r="P84">
        <v>191.75960000000001</v>
      </c>
      <c r="Q84">
        <v>2</v>
      </c>
      <c r="R84">
        <v>105.6564</v>
      </c>
      <c r="S84">
        <v>1</v>
      </c>
      <c r="T84">
        <v>0.88417330000000005</v>
      </c>
      <c r="U84">
        <v>-1</v>
      </c>
      <c r="V84">
        <v>-1</v>
      </c>
      <c r="W84">
        <v>1</v>
      </c>
      <c r="X84">
        <v>0.88417330000000005</v>
      </c>
      <c r="Y84">
        <v>1</v>
      </c>
      <c r="Z84">
        <v>1131</v>
      </c>
      <c r="AA84">
        <v>311.97989999999999</v>
      </c>
      <c r="AB84">
        <v>275.84429999999998</v>
      </c>
      <c r="AC84">
        <v>500.44208664898298</v>
      </c>
    </row>
    <row r="85" spans="2:29" x14ac:dyDescent="0.2">
      <c r="B85" t="s">
        <v>483</v>
      </c>
      <c r="C85">
        <v>11</v>
      </c>
      <c r="D85">
        <v>33</v>
      </c>
      <c r="E85" t="s">
        <v>600</v>
      </c>
      <c r="F85">
        <v>1200</v>
      </c>
      <c r="G85">
        <v>1</v>
      </c>
      <c r="H85" t="s">
        <v>1032</v>
      </c>
      <c r="I85">
        <v>1</v>
      </c>
      <c r="J85">
        <v>1</v>
      </c>
      <c r="K85">
        <v>0.83333330000000005</v>
      </c>
      <c r="L85">
        <v>335</v>
      </c>
      <c r="M85">
        <v>-1</v>
      </c>
      <c r="N85">
        <v>-1</v>
      </c>
      <c r="O85">
        <v>-1</v>
      </c>
      <c r="P85">
        <v>-1</v>
      </c>
      <c r="Q85">
        <v>1</v>
      </c>
      <c r="R85">
        <v>181.06030000000001</v>
      </c>
      <c r="S85">
        <v>1</v>
      </c>
      <c r="T85">
        <v>0.83333330000000005</v>
      </c>
      <c r="U85">
        <v>-1</v>
      </c>
      <c r="V85">
        <v>-1</v>
      </c>
      <c r="W85">
        <v>1</v>
      </c>
      <c r="X85">
        <v>0.83333330000000005</v>
      </c>
      <c r="Y85">
        <v>1</v>
      </c>
      <c r="Z85">
        <v>1200</v>
      </c>
      <c r="AA85">
        <v>267.20909999999998</v>
      </c>
      <c r="AB85">
        <v>222.67429999999999</v>
      </c>
      <c r="AC85">
        <v>610</v>
      </c>
    </row>
    <row r="86" spans="2:29" x14ac:dyDescent="0.2">
      <c r="B86" t="s">
        <v>484</v>
      </c>
      <c r="C86">
        <v>11</v>
      </c>
      <c r="D86">
        <v>37</v>
      </c>
      <c r="E86" t="s">
        <v>600</v>
      </c>
      <c r="F86">
        <v>1400</v>
      </c>
      <c r="G86">
        <v>1</v>
      </c>
      <c r="H86" t="s">
        <v>1033</v>
      </c>
      <c r="I86">
        <v>0</v>
      </c>
      <c r="J86">
        <v>1</v>
      </c>
      <c r="K86">
        <v>0.71428570000000002</v>
      </c>
      <c r="L86">
        <v>134</v>
      </c>
      <c r="M86">
        <v>-1</v>
      </c>
      <c r="N86">
        <v>-1</v>
      </c>
      <c r="O86">
        <v>-1</v>
      </c>
      <c r="P86">
        <v>-1</v>
      </c>
      <c r="Q86">
        <v>1</v>
      </c>
      <c r="R86">
        <v>104.88590000000001</v>
      </c>
      <c r="S86">
        <v>1</v>
      </c>
      <c r="T86">
        <v>0.71428570000000002</v>
      </c>
      <c r="U86">
        <v>-1</v>
      </c>
      <c r="V86">
        <v>-1</v>
      </c>
      <c r="W86">
        <v>1</v>
      </c>
      <c r="X86">
        <v>0.71428570000000002</v>
      </c>
      <c r="Y86">
        <v>1</v>
      </c>
      <c r="Z86">
        <v>1400</v>
      </c>
      <c r="AA86">
        <v>223.5461</v>
      </c>
      <c r="AB86">
        <v>159.67580000000001</v>
      </c>
      <c r="AC86">
        <v>500</v>
      </c>
    </row>
    <row r="87" spans="2:29" x14ac:dyDescent="0.2">
      <c r="B87" t="s">
        <v>485</v>
      </c>
      <c r="C87">
        <v>11</v>
      </c>
      <c r="D87">
        <v>59</v>
      </c>
      <c r="E87" t="s">
        <v>600</v>
      </c>
      <c r="F87">
        <v>2430</v>
      </c>
      <c r="G87">
        <v>1</v>
      </c>
      <c r="H87" t="s">
        <v>1034</v>
      </c>
      <c r="I87">
        <v>0</v>
      </c>
      <c r="J87">
        <v>2</v>
      </c>
      <c r="K87">
        <v>0.82304529999999998</v>
      </c>
      <c r="L87">
        <v>183</v>
      </c>
      <c r="M87">
        <v>58.90157</v>
      </c>
      <c r="N87">
        <v>0.44286890000000001</v>
      </c>
      <c r="O87">
        <v>58.90157</v>
      </c>
      <c r="P87">
        <v>24.239329999999999</v>
      </c>
      <c r="Q87">
        <v>2</v>
      </c>
      <c r="R87">
        <v>108.2359</v>
      </c>
      <c r="S87">
        <v>1</v>
      </c>
      <c r="T87">
        <v>0.41152260000000002</v>
      </c>
      <c r="U87">
        <v>-1</v>
      </c>
      <c r="V87">
        <v>-1</v>
      </c>
      <c r="W87">
        <v>1</v>
      </c>
      <c r="X87">
        <v>0.41152260000000002</v>
      </c>
      <c r="Y87">
        <v>1</v>
      </c>
      <c r="Z87">
        <v>2430</v>
      </c>
      <c r="AA87">
        <v>263.92419999999998</v>
      </c>
      <c r="AB87">
        <v>108.6108</v>
      </c>
      <c r="AC87">
        <v>740.329218106996</v>
      </c>
    </row>
    <row r="88" spans="2:29" x14ac:dyDescent="0.2">
      <c r="B88" t="s">
        <v>486</v>
      </c>
      <c r="C88">
        <v>11</v>
      </c>
      <c r="D88">
        <v>91</v>
      </c>
      <c r="E88" t="s">
        <v>600</v>
      </c>
      <c r="F88">
        <v>997</v>
      </c>
      <c r="G88">
        <v>1</v>
      </c>
      <c r="H88" t="s">
        <v>1035</v>
      </c>
      <c r="I88">
        <v>0</v>
      </c>
      <c r="J88">
        <v>2</v>
      </c>
      <c r="K88">
        <v>2.0060180000000001</v>
      </c>
      <c r="L88">
        <v>316</v>
      </c>
      <c r="M88">
        <v>189.58330000000001</v>
      </c>
      <c r="N88">
        <v>1.414801</v>
      </c>
      <c r="O88">
        <v>189.58330000000001</v>
      </c>
      <c r="P88">
        <v>190.15379999999999</v>
      </c>
      <c r="Q88">
        <v>2</v>
      </c>
      <c r="R88">
        <v>88.472579999999994</v>
      </c>
      <c r="S88">
        <v>1</v>
      </c>
      <c r="T88">
        <v>1.003009</v>
      </c>
      <c r="U88">
        <v>-1</v>
      </c>
      <c r="V88">
        <v>-1</v>
      </c>
      <c r="W88">
        <v>1</v>
      </c>
      <c r="X88">
        <v>1.003009</v>
      </c>
      <c r="Y88">
        <v>1</v>
      </c>
      <c r="Z88">
        <v>997</v>
      </c>
      <c r="AA88">
        <v>260.10090000000002</v>
      </c>
      <c r="AB88">
        <v>260.88350000000003</v>
      </c>
      <c r="AC88">
        <v>533.60080240722198</v>
      </c>
    </row>
    <row r="89" spans="2:29" x14ac:dyDescent="0.2">
      <c r="B89" t="s">
        <v>487</v>
      </c>
      <c r="C89">
        <v>11</v>
      </c>
      <c r="D89">
        <v>73</v>
      </c>
      <c r="E89" t="s">
        <v>600</v>
      </c>
      <c r="F89">
        <v>1598</v>
      </c>
      <c r="G89">
        <v>1</v>
      </c>
      <c r="H89" t="s">
        <v>1036</v>
      </c>
      <c r="I89">
        <v>0</v>
      </c>
      <c r="J89">
        <v>4</v>
      </c>
      <c r="K89">
        <v>2.5031289999999999</v>
      </c>
      <c r="L89">
        <v>208</v>
      </c>
      <c r="M89">
        <v>114.7052</v>
      </c>
      <c r="N89">
        <v>2.165635</v>
      </c>
      <c r="O89">
        <v>344.1155</v>
      </c>
      <c r="P89">
        <v>215.34139999999999</v>
      </c>
      <c r="Q89">
        <v>4</v>
      </c>
      <c r="R89">
        <v>86.666300000000007</v>
      </c>
      <c r="S89">
        <v>1</v>
      </c>
      <c r="T89">
        <v>0.62578230000000001</v>
      </c>
      <c r="U89">
        <v>-1</v>
      </c>
      <c r="V89">
        <v>-1</v>
      </c>
      <c r="W89">
        <v>1</v>
      </c>
      <c r="X89">
        <v>0.62578230000000001</v>
      </c>
      <c r="Y89">
        <v>1</v>
      </c>
      <c r="Z89">
        <v>1598</v>
      </c>
      <c r="AA89">
        <v>283.56700000000001</v>
      </c>
      <c r="AB89">
        <v>177.4512</v>
      </c>
      <c r="AC89">
        <v>645.80725907384203</v>
      </c>
    </row>
    <row r="90" spans="2:29" x14ac:dyDescent="0.2">
      <c r="B90" t="s">
        <v>488</v>
      </c>
      <c r="C90">
        <v>11</v>
      </c>
      <c r="D90">
        <v>23</v>
      </c>
      <c r="E90" t="s">
        <v>600</v>
      </c>
      <c r="F90">
        <v>1133</v>
      </c>
      <c r="G90">
        <v>1</v>
      </c>
      <c r="H90" t="s">
        <v>1037</v>
      </c>
      <c r="I90">
        <v>0</v>
      </c>
      <c r="J90">
        <v>1</v>
      </c>
      <c r="K90">
        <v>0.88261250000000002</v>
      </c>
      <c r="L90">
        <v>432</v>
      </c>
      <c r="M90">
        <v>-1</v>
      </c>
      <c r="N90">
        <v>-1</v>
      </c>
      <c r="O90">
        <v>-1</v>
      </c>
      <c r="P90">
        <v>-1</v>
      </c>
      <c r="Q90">
        <v>1</v>
      </c>
      <c r="R90">
        <v>141.18690000000001</v>
      </c>
      <c r="S90">
        <v>2</v>
      </c>
      <c r="T90">
        <v>1.765225</v>
      </c>
      <c r="U90">
        <v>116.7221</v>
      </c>
      <c r="V90">
        <v>3.4330039999999999</v>
      </c>
      <c r="W90">
        <v>1</v>
      </c>
      <c r="X90">
        <v>0.88261250000000002</v>
      </c>
      <c r="Y90">
        <v>2</v>
      </c>
      <c r="Z90">
        <v>1133</v>
      </c>
      <c r="AA90">
        <v>255.6806</v>
      </c>
      <c r="AB90">
        <v>225.6669</v>
      </c>
      <c r="AC90">
        <v>879.08208296557802</v>
      </c>
    </row>
    <row r="91" spans="2:29" x14ac:dyDescent="0.2">
      <c r="B91" t="s">
        <v>489</v>
      </c>
      <c r="C91">
        <v>11</v>
      </c>
      <c r="D91">
        <v>77</v>
      </c>
      <c r="E91" t="s">
        <v>600</v>
      </c>
      <c r="F91">
        <v>966</v>
      </c>
      <c r="G91">
        <v>1</v>
      </c>
      <c r="H91" t="s">
        <v>1038</v>
      </c>
      <c r="I91">
        <v>0</v>
      </c>
      <c r="J91">
        <v>0</v>
      </c>
      <c r="K91">
        <v>0</v>
      </c>
      <c r="L91">
        <v>-1</v>
      </c>
      <c r="M91">
        <v>-1</v>
      </c>
      <c r="N91">
        <v>-1</v>
      </c>
      <c r="O91">
        <v>-1</v>
      </c>
      <c r="P91">
        <v>-1</v>
      </c>
      <c r="Q91">
        <v>0</v>
      </c>
      <c r="R91">
        <v>555.96640000000002</v>
      </c>
      <c r="S91">
        <v>1</v>
      </c>
      <c r="T91">
        <v>1.0351969999999999</v>
      </c>
      <c r="U91">
        <v>-1</v>
      </c>
      <c r="V91">
        <v>-1</v>
      </c>
      <c r="W91">
        <v>1</v>
      </c>
      <c r="X91">
        <v>1.0351969999999999</v>
      </c>
      <c r="Y91">
        <v>1</v>
      </c>
      <c r="Z91">
        <v>966</v>
      </c>
      <c r="AA91">
        <v>224.3837</v>
      </c>
      <c r="AB91">
        <v>232.28120000000001</v>
      </c>
      <c r="AC91">
        <v>481.36645962732899</v>
      </c>
    </row>
    <row r="92" spans="2:29" x14ac:dyDescent="0.2">
      <c r="B92" t="s">
        <v>490</v>
      </c>
      <c r="C92">
        <v>11</v>
      </c>
      <c r="D92">
        <v>67</v>
      </c>
      <c r="E92" t="s">
        <v>600</v>
      </c>
      <c r="F92">
        <v>3231</v>
      </c>
      <c r="G92">
        <v>1</v>
      </c>
      <c r="H92" t="s">
        <v>1039</v>
      </c>
      <c r="I92">
        <v>0</v>
      </c>
      <c r="J92">
        <v>6</v>
      </c>
      <c r="K92">
        <v>1.85701</v>
      </c>
      <c r="L92">
        <v>244</v>
      </c>
      <c r="M92">
        <v>283.34140000000002</v>
      </c>
      <c r="N92">
        <v>1.787984</v>
      </c>
      <c r="O92">
        <v>1416.7070000000001</v>
      </c>
      <c r="P92">
        <v>438.47329999999999</v>
      </c>
      <c r="Q92">
        <v>6</v>
      </c>
      <c r="R92">
        <v>214.47290000000001</v>
      </c>
      <c r="S92">
        <v>1</v>
      </c>
      <c r="T92">
        <v>0.30950169999999999</v>
      </c>
      <c r="U92">
        <v>-1</v>
      </c>
      <c r="V92">
        <v>-1</v>
      </c>
      <c r="W92">
        <v>1</v>
      </c>
      <c r="X92">
        <v>0.30950169999999999</v>
      </c>
      <c r="Y92">
        <v>1</v>
      </c>
      <c r="Z92">
        <v>3231</v>
      </c>
      <c r="AA92">
        <v>250.3904</v>
      </c>
      <c r="AB92">
        <v>77.496269999999996</v>
      </c>
      <c r="AC92">
        <v>762.92169606932805</v>
      </c>
    </row>
    <row r="93" spans="2:29" x14ac:dyDescent="0.2">
      <c r="B93" t="s">
        <v>491</v>
      </c>
      <c r="C93">
        <v>11</v>
      </c>
      <c r="D93">
        <v>89</v>
      </c>
      <c r="E93" t="s">
        <v>600</v>
      </c>
      <c r="F93">
        <v>1699</v>
      </c>
      <c r="G93">
        <v>1</v>
      </c>
      <c r="H93" t="s">
        <v>1040</v>
      </c>
      <c r="I93">
        <v>3</v>
      </c>
      <c r="J93">
        <v>3</v>
      </c>
      <c r="K93">
        <v>1.7657449999999999</v>
      </c>
      <c r="L93">
        <v>333.33333333333297</v>
      </c>
      <c r="M93">
        <v>174.71469999999999</v>
      </c>
      <c r="N93">
        <v>1.393402</v>
      </c>
      <c r="O93">
        <v>349.42939999999999</v>
      </c>
      <c r="P93">
        <v>205.6677</v>
      </c>
      <c r="Q93">
        <v>3</v>
      </c>
      <c r="R93">
        <v>129.02289999999999</v>
      </c>
      <c r="S93">
        <v>1</v>
      </c>
      <c r="T93">
        <v>0.58858149999999998</v>
      </c>
      <c r="U93">
        <v>-1</v>
      </c>
      <c r="V93">
        <v>-1</v>
      </c>
      <c r="W93">
        <v>1</v>
      </c>
      <c r="X93">
        <v>0.58858149999999998</v>
      </c>
      <c r="Y93">
        <v>1</v>
      </c>
      <c r="Z93">
        <v>1699</v>
      </c>
      <c r="AA93">
        <v>252.1643</v>
      </c>
      <c r="AB93">
        <v>148.41929999999999</v>
      </c>
      <c r="AC93">
        <v>646.26250735726899</v>
      </c>
    </row>
    <row r="94" spans="2:29" x14ac:dyDescent="0.2">
      <c r="B94" t="s">
        <v>285</v>
      </c>
      <c r="C94">
        <v>11</v>
      </c>
      <c r="D94">
        <v>51</v>
      </c>
      <c r="E94" t="s">
        <v>600</v>
      </c>
      <c r="F94">
        <v>3030</v>
      </c>
      <c r="G94">
        <v>1</v>
      </c>
      <c r="H94" t="s">
        <v>1041</v>
      </c>
      <c r="I94">
        <v>0</v>
      </c>
      <c r="J94">
        <v>9</v>
      </c>
      <c r="K94">
        <v>2.970297</v>
      </c>
      <c r="L94">
        <v>214.333333333333</v>
      </c>
      <c r="M94">
        <v>240.14320000000001</v>
      </c>
      <c r="N94">
        <v>2.1285280000000002</v>
      </c>
      <c r="O94">
        <v>1921.145</v>
      </c>
      <c r="P94">
        <v>634.04129999999998</v>
      </c>
      <c r="Q94">
        <v>9</v>
      </c>
      <c r="R94">
        <v>207.48089999999999</v>
      </c>
      <c r="S94">
        <v>2</v>
      </c>
      <c r="T94">
        <v>0.66006600000000004</v>
      </c>
      <c r="U94">
        <v>131.3004</v>
      </c>
      <c r="V94">
        <v>0.12317110000000001</v>
      </c>
      <c r="W94">
        <v>1</v>
      </c>
      <c r="X94">
        <v>0.33003300000000002</v>
      </c>
      <c r="Y94">
        <v>2</v>
      </c>
      <c r="Z94">
        <v>3030</v>
      </c>
      <c r="AA94">
        <v>1305.828</v>
      </c>
      <c r="AB94">
        <v>430.9665</v>
      </c>
      <c r="AC94">
        <v>274.25742574257401</v>
      </c>
    </row>
    <row r="95" spans="2:29" x14ac:dyDescent="0.2">
      <c r="B95" t="s">
        <v>492</v>
      </c>
      <c r="C95">
        <v>11</v>
      </c>
      <c r="D95">
        <v>43</v>
      </c>
      <c r="E95" t="s">
        <v>600</v>
      </c>
      <c r="F95">
        <v>1698</v>
      </c>
      <c r="G95">
        <v>1</v>
      </c>
      <c r="H95" t="s">
        <v>1042</v>
      </c>
      <c r="I95">
        <v>1</v>
      </c>
      <c r="J95">
        <v>3</v>
      </c>
      <c r="K95">
        <v>1.7667839999999999</v>
      </c>
      <c r="L95">
        <v>333</v>
      </c>
      <c r="M95">
        <v>121.9021</v>
      </c>
      <c r="N95">
        <v>0.46088259999999998</v>
      </c>
      <c r="O95">
        <v>243.80430000000001</v>
      </c>
      <c r="P95">
        <v>143.58320000000001</v>
      </c>
      <c r="Q95">
        <v>3</v>
      </c>
      <c r="R95">
        <v>126.15940000000001</v>
      </c>
      <c r="S95">
        <v>1</v>
      </c>
      <c r="T95">
        <v>0.58892820000000001</v>
      </c>
      <c r="U95">
        <v>-1</v>
      </c>
      <c r="V95">
        <v>-1</v>
      </c>
      <c r="W95">
        <v>1</v>
      </c>
      <c r="X95">
        <v>0.58892820000000001</v>
      </c>
      <c r="Y95">
        <v>1</v>
      </c>
      <c r="Z95">
        <v>1698</v>
      </c>
      <c r="AA95">
        <v>337.52980000000002</v>
      </c>
      <c r="AB95">
        <v>198.7808</v>
      </c>
      <c r="AC95">
        <v>685.51236749116595</v>
      </c>
    </row>
    <row r="96" spans="2:29" x14ac:dyDescent="0.2">
      <c r="B96" t="s">
        <v>474</v>
      </c>
      <c r="C96">
        <v>11</v>
      </c>
      <c r="D96">
        <v>5</v>
      </c>
      <c r="E96" t="s">
        <v>600</v>
      </c>
      <c r="F96">
        <v>2197</v>
      </c>
      <c r="G96">
        <v>1</v>
      </c>
      <c r="H96" t="s">
        <v>1043</v>
      </c>
      <c r="I96">
        <v>0</v>
      </c>
      <c r="J96">
        <v>5</v>
      </c>
      <c r="K96">
        <v>2.2758310000000002</v>
      </c>
      <c r="L96">
        <v>266</v>
      </c>
      <c r="M96">
        <v>143.28479999999999</v>
      </c>
      <c r="N96">
        <v>3.4542890000000002</v>
      </c>
      <c r="O96">
        <v>573.13919999999996</v>
      </c>
      <c r="P96">
        <v>260.87349999999998</v>
      </c>
      <c r="Q96">
        <v>5</v>
      </c>
      <c r="R96">
        <v>148.8459</v>
      </c>
      <c r="S96">
        <v>2</v>
      </c>
      <c r="T96">
        <v>0.91033229999999998</v>
      </c>
      <c r="U96">
        <v>125.6876</v>
      </c>
      <c r="V96">
        <v>0.58188709999999999</v>
      </c>
      <c r="W96">
        <v>1</v>
      </c>
      <c r="X96">
        <v>0.45516610000000002</v>
      </c>
      <c r="Y96">
        <v>2</v>
      </c>
      <c r="Z96">
        <v>2197</v>
      </c>
      <c r="AA96">
        <v>266.86020000000002</v>
      </c>
      <c r="AB96">
        <v>121.4657</v>
      </c>
      <c r="AC96">
        <v>773.78243058716396</v>
      </c>
    </row>
    <row r="97" spans="2:29" x14ac:dyDescent="0.2">
      <c r="B97" t="s">
        <v>475</v>
      </c>
      <c r="C97">
        <v>11</v>
      </c>
      <c r="D97">
        <v>37</v>
      </c>
      <c r="E97" t="s">
        <v>600</v>
      </c>
      <c r="F97">
        <v>1100</v>
      </c>
      <c r="G97">
        <v>1</v>
      </c>
      <c r="H97" t="s">
        <v>1044</v>
      </c>
      <c r="I97">
        <v>0</v>
      </c>
      <c r="J97">
        <v>2</v>
      </c>
      <c r="K97">
        <v>1.818182</v>
      </c>
      <c r="L97">
        <v>349.5</v>
      </c>
      <c r="M97">
        <v>205.35480000000001</v>
      </c>
      <c r="N97">
        <v>0.61668100000000003</v>
      </c>
      <c r="O97">
        <v>205.35480000000001</v>
      </c>
      <c r="P97">
        <v>186.68620000000001</v>
      </c>
      <c r="Q97">
        <v>2</v>
      </c>
      <c r="R97">
        <v>103.711</v>
      </c>
      <c r="S97">
        <v>1</v>
      </c>
      <c r="T97">
        <v>0.90909090000000004</v>
      </c>
      <c r="U97">
        <v>-1</v>
      </c>
      <c r="V97">
        <v>-1</v>
      </c>
      <c r="W97">
        <v>1</v>
      </c>
      <c r="X97">
        <v>0.90909090000000004</v>
      </c>
      <c r="Y97">
        <v>1</v>
      </c>
      <c r="Z97">
        <v>1100</v>
      </c>
      <c r="AA97">
        <v>254.64179999999999</v>
      </c>
      <c r="AB97">
        <v>231.49250000000001</v>
      </c>
      <c r="AC97">
        <v>514.54545454545496</v>
      </c>
    </row>
    <row r="98" spans="2:29" x14ac:dyDescent="0.2">
      <c r="B98" t="s">
        <v>476</v>
      </c>
      <c r="C98">
        <v>11</v>
      </c>
      <c r="D98">
        <v>73</v>
      </c>
      <c r="E98" t="s">
        <v>600</v>
      </c>
      <c r="F98">
        <v>1832</v>
      </c>
      <c r="G98">
        <v>1</v>
      </c>
      <c r="H98" t="s">
        <v>1045</v>
      </c>
      <c r="I98">
        <v>0</v>
      </c>
      <c r="J98">
        <v>1</v>
      </c>
      <c r="K98">
        <v>0.54585150000000004</v>
      </c>
      <c r="L98">
        <v>134</v>
      </c>
      <c r="M98">
        <v>-1</v>
      </c>
      <c r="N98">
        <v>-1</v>
      </c>
      <c r="O98">
        <v>-1</v>
      </c>
      <c r="P98">
        <v>-1</v>
      </c>
      <c r="Q98">
        <v>1</v>
      </c>
      <c r="R98">
        <v>123.6671</v>
      </c>
      <c r="S98">
        <v>1</v>
      </c>
      <c r="T98">
        <v>0.54585150000000004</v>
      </c>
      <c r="U98">
        <v>-1</v>
      </c>
      <c r="V98">
        <v>-1</v>
      </c>
      <c r="W98">
        <v>1</v>
      </c>
      <c r="X98">
        <v>0.54585150000000004</v>
      </c>
      <c r="Y98">
        <v>1</v>
      </c>
      <c r="Z98">
        <v>1832</v>
      </c>
      <c r="AA98">
        <v>241.9117</v>
      </c>
      <c r="AB98">
        <v>132.0479</v>
      </c>
      <c r="AC98">
        <v>637.00873362445395</v>
      </c>
    </row>
    <row r="99" spans="2:29" x14ac:dyDescent="0.2">
      <c r="B99" t="s">
        <v>477</v>
      </c>
      <c r="C99">
        <v>11</v>
      </c>
      <c r="D99">
        <v>91</v>
      </c>
      <c r="E99" t="s">
        <v>600</v>
      </c>
      <c r="F99">
        <v>1400</v>
      </c>
      <c r="G99">
        <v>1</v>
      </c>
      <c r="H99" t="s">
        <v>1046</v>
      </c>
      <c r="I99">
        <v>0</v>
      </c>
      <c r="J99">
        <v>3</v>
      </c>
      <c r="K99">
        <v>2.1428569999999998</v>
      </c>
      <c r="L99">
        <v>222.333333333333</v>
      </c>
      <c r="M99">
        <v>229.4418</v>
      </c>
      <c r="N99">
        <v>0.89552719999999997</v>
      </c>
      <c r="O99">
        <v>458.88350000000003</v>
      </c>
      <c r="P99">
        <v>327.77390000000003</v>
      </c>
      <c r="Q99">
        <v>3</v>
      </c>
      <c r="R99">
        <v>137.60130000000001</v>
      </c>
      <c r="S99">
        <v>1</v>
      </c>
      <c r="T99">
        <v>0.71428570000000002</v>
      </c>
      <c r="U99">
        <v>-1</v>
      </c>
      <c r="V99">
        <v>-1</v>
      </c>
      <c r="W99">
        <v>1</v>
      </c>
      <c r="X99">
        <v>0.71428570000000002</v>
      </c>
      <c r="Y99">
        <v>1</v>
      </c>
      <c r="Z99">
        <v>1400</v>
      </c>
      <c r="AA99">
        <v>238.52199999999999</v>
      </c>
      <c r="AB99">
        <v>170.37280000000001</v>
      </c>
      <c r="AC99">
        <v>572.142857142857</v>
      </c>
    </row>
    <row r="100" spans="2:29" x14ac:dyDescent="0.2">
      <c r="B100" t="s">
        <v>478</v>
      </c>
      <c r="C100">
        <v>11</v>
      </c>
      <c r="D100">
        <v>13</v>
      </c>
      <c r="E100" t="s">
        <v>600</v>
      </c>
      <c r="F100">
        <v>2066</v>
      </c>
      <c r="G100">
        <v>1</v>
      </c>
      <c r="H100" t="s">
        <v>1047</v>
      </c>
      <c r="I100">
        <v>0</v>
      </c>
      <c r="J100">
        <v>6</v>
      </c>
      <c r="K100">
        <v>2.904163</v>
      </c>
      <c r="L100">
        <v>277.16666666666703</v>
      </c>
      <c r="M100">
        <v>155.17150000000001</v>
      </c>
      <c r="N100">
        <v>2.936512</v>
      </c>
      <c r="O100">
        <v>775.85739999999998</v>
      </c>
      <c r="P100">
        <v>375.536</v>
      </c>
      <c r="Q100">
        <v>6</v>
      </c>
      <c r="R100">
        <v>133.08580000000001</v>
      </c>
      <c r="S100">
        <v>1</v>
      </c>
      <c r="T100">
        <v>0.48402709999999999</v>
      </c>
      <c r="U100">
        <v>-1</v>
      </c>
      <c r="V100">
        <v>-1</v>
      </c>
      <c r="W100">
        <v>1</v>
      </c>
      <c r="X100">
        <v>0.48402709999999999</v>
      </c>
      <c r="Y100">
        <v>1</v>
      </c>
      <c r="Z100">
        <v>2066</v>
      </c>
      <c r="AA100">
        <v>263.29020000000003</v>
      </c>
      <c r="AB100">
        <v>127.4396</v>
      </c>
      <c r="AC100">
        <v>660.69699903194601</v>
      </c>
    </row>
    <row r="101" spans="2:29" x14ac:dyDescent="0.2">
      <c r="B101" t="s">
        <v>479</v>
      </c>
      <c r="C101">
        <v>11</v>
      </c>
      <c r="D101">
        <v>93</v>
      </c>
      <c r="E101" t="s">
        <v>600</v>
      </c>
      <c r="F101">
        <v>1732</v>
      </c>
      <c r="G101">
        <v>1</v>
      </c>
      <c r="H101" t="s">
        <v>1048</v>
      </c>
      <c r="I101">
        <v>0</v>
      </c>
      <c r="J101">
        <v>4</v>
      </c>
      <c r="K101">
        <v>2.309469</v>
      </c>
      <c r="L101">
        <v>233</v>
      </c>
      <c r="M101">
        <v>185.9288</v>
      </c>
      <c r="N101">
        <v>1.0108490000000001</v>
      </c>
      <c r="O101">
        <v>557.78639999999996</v>
      </c>
      <c r="P101">
        <v>322.04759999999999</v>
      </c>
      <c r="Q101">
        <v>4</v>
      </c>
      <c r="R101">
        <v>134.71080000000001</v>
      </c>
      <c r="S101">
        <v>1</v>
      </c>
      <c r="T101">
        <v>0.57736719999999997</v>
      </c>
      <c r="U101">
        <v>-1</v>
      </c>
      <c r="V101">
        <v>-1</v>
      </c>
      <c r="W101">
        <v>1</v>
      </c>
      <c r="X101">
        <v>0.57736719999999997</v>
      </c>
      <c r="Y101">
        <v>1</v>
      </c>
      <c r="Z101">
        <v>1732</v>
      </c>
      <c r="AA101">
        <v>245.62440000000001</v>
      </c>
      <c r="AB101">
        <v>141.81549999999999</v>
      </c>
      <c r="AC101">
        <v>711.89376443417996</v>
      </c>
    </row>
    <row r="102" spans="2:29" x14ac:dyDescent="0.2">
      <c r="B102" t="s">
        <v>480</v>
      </c>
      <c r="C102">
        <v>11</v>
      </c>
      <c r="D102">
        <v>77</v>
      </c>
      <c r="E102" t="s">
        <v>600</v>
      </c>
      <c r="F102">
        <v>999</v>
      </c>
      <c r="G102">
        <v>1</v>
      </c>
      <c r="H102" t="s">
        <v>1049</v>
      </c>
      <c r="I102">
        <v>0</v>
      </c>
      <c r="J102">
        <v>1</v>
      </c>
      <c r="K102">
        <v>1.001001</v>
      </c>
      <c r="L102">
        <v>234</v>
      </c>
      <c r="M102">
        <v>-1</v>
      </c>
      <c r="N102">
        <v>-1</v>
      </c>
      <c r="O102">
        <v>-1</v>
      </c>
      <c r="P102">
        <v>-1</v>
      </c>
      <c r="Q102">
        <v>1</v>
      </c>
      <c r="R102">
        <v>107.1705</v>
      </c>
      <c r="S102">
        <v>1</v>
      </c>
      <c r="T102">
        <v>1.001001</v>
      </c>
      <c r="U102">
        <v>-1</v>
      </c>
      <c r="V102">
        <v>-1</v>
      </c>
      <c r="W102">
        <v>1</v>
      </c>
      <c r="X102">
        <v>1.001001</v>
      </c>
      <c r="Y102">
        <v>1</v>
      </c>
      <c r="Z102">
        <v>999</v>
      </c>
      <c r="AA102">
        <v>258.87060000000002</v>
      </c>
      <c r="AB102">
        <v>259.12970000000001</v>
      </c>
      <c r="AC102">
        <v>433.43343343343298</v>
      </c>
    </row>
    <row r="103" spans="2:29" x14ac:dyDescent="0.2">
      <c r="B103" t="s">
        <v>472</v>
      </c>
      <c r="C103">
        <v>13</v>
      </c>
      <c r="D103">
        <v>89</v>
      </c>
      <c r="E103" t="s">
        <v>601</v>
      </c>
      <c r="F103">
        <v>1631</v>
      </c>
      <c r="G103">
        <v>1</v>
      </c>
      <c r="H103" t="s">
        <v>1050</v>
      </c>
      <c r="I103">
        <v>0</v>
      </c>
      <c r="J103">
        <v>5</v>
      </c>
      <c r="K103">
        <v>3.065604</v>
      </c>
      <c r="L103">
        <v>246.2</v>
      </c>
      <c r="M103">
        <v>86.472989999999996</v>
      </c>
      <c r="N103">
        <v>1.385921</v>
      </c>
      <c r="O103">
        <v>345.892</v>
      </c>
      <c r="P103">
        <v>212.0735</v>
      </c>
      <c r="Q103">
        <v>5</v>
      </c>
      <c r="R103">
        <v>86.086039999999997</v>
      </c>
      <c r="S103">
        <v>2</v>
      </c>
      <c r="T103">
        <v>1.2262420000000001</v>
      </c>
      <c r="U103">
        <v>91.400829999999999</v>
      </c>
      <c r="V103">
        <v>0.78455640000000004</v>
      </c>
      <c r="W103">
        <v>1</v>
      </c>
      <c r="X103">
        <v>0.61312080000000002</v>
      </c>
      <c r="Y103">
        <v>2</v>
      </c>
      <c r="Z103">
        <v>1631</v>
      </c>
      <c r="AA103">
        <v>188.89089999999999</v>
      </c>
      <c r="AB103">
        <v>115.813</v>
      </c>
      <c r="AC103">
        <v>816.67688534641297</v>
      </c>
    </row>
    <row r="104" spans="2:29" x14ac:dyDescent="0.2">
      <c r="B104" t="s">
        <v>481</v>
      </c>
      <c r="C104">
        <v>13</v>
      </c>
      <c r="D104">
        <v>87</v>
      </c>
      <c r="E104" t="s">
        <v>601</v>
      </c>
      <c r="F104">
        <v>1433</v>
      </c>
      <c r="G104">
        <v>1</v>
      </c>
      <c r="H104" t="s">
        <v>1051</v>
      </c>
      <c r="I104">
        <v>4</v>
      </c>
      <c r="J104">
        <v>3</v>
      </c>
      <c r="K104">
        <v>2.0935100000000002</v>
      </c>
      <c r="L104">
        <v>333</v>
      </c>
      <c r="M104">
        <v>100.4075</v>
      </c>
      <c r="N104">
        <v>2.9910220000000001</v>
      </c>
      <c r="O104">
        <v>200.815</v>
      </c>
      <c r="P104">
        <v>140.1361</v>
      </c>
      <c r="Q104">
        <v>3</v>
      </c>
      <c r="R104">
        <v>101.0333</v>
      </c>
      <c r="S104">
        <v>1</v>
      </c>
      <c r="T104">
        <v>0.69783669999999998</v>
      </c>
      <c r="U104">
        <v>-1</v>
      </c>
      <c r="V104">
        <v>-1</v>
      </c>
      <c r="W104">
        <v>1</v>
      </c>
      <c r="X104">
        <v>0.69783669999999998</v>
      </c>
      <c r="Y104">
        <v>1</v>
      </c>
      <c r="Z104">
        <v>1433</v>
      </c>
      <c r="AA104">
        <v>223.83840000000001</v>
      </c>
      <c r="AB104">
        <v>156.20269999999999</v>
      </c>
      <c r="AC104">
        <v>580.60013956734099</v>
      </c>
    </row>
    <row r="105" spans="2:29" x14ac:dyDescent="0.2">
      <c r="B105" t="s">
        <v>483</v>
      </c>
      <c r="C105">
        <v>13</v>
      </c>
      <c r="D105">
        <v>21</v>
      </c>
      <c r="E105" t="s">
        <v>601</v>
      </c>
      <c r="F105">
        <v>1067</v>
      </c>
      <c r="G105">
        <v>1</v>
      </c>
      <c r="H105" t="s">
        <v>1052</v>
      </c>
      <c r="I105">
        <v>0</v>
      </c>
      <c r="J105">
        <v>4</v>
      </c>
      <c r="K105">
        <v>3.748828</v>
      </c>
      <c r="L105">
        <v>207.75</v>
      </c>
      <c r="M105">
        <v>71.357190000000003</v>
      </c>
      <c r="N105">
        <v>2.1106250000000002</v>
      </c>
      <c r="O105">
        <v>214.07149999999999</v>
      </c>
      <c r="P105">
        <v>200.6294</v>
      </c>
      <c r="Q105">
        <v>4</v>
      </c>
      <c r="R105">
        <v>172.86500000000001</v>
      </c>
      <c r="S105">
        <v>1</v>
      </c>
      <c r="T105">
        <v>0.93720709999999996</v>
      </c>
      <c r="U105">
        <v>-1</v>
      </c>
      <c r="V105">
        <v>-1</v>
      </c>
      <c r="W105">
        <v>1</v>
      </c>
      <c r="X105">
        <v>0.93720709999999996</v>
      </c>
      <c r="Y105">
        <v>1</v>
      </c>
      <c r="Z105">
        <v>1067</v>
      </c>
      <c r="AA105">
        <v>197.45840000000001</v>
      </c>
      <c r="AB105">
        <v>185.05940000000001</v>
      </c>
      <c r="AC105">
        <v>593.25210871602599</v>
      </c>
    </row>
    <row r="106" spans="2:29" x14ac:dyDescent="0.2">
      <c r="B106" t="s">
        <v>484</v>
      </c>
      <c r="C106">
        <v>13</v>
      </c>
      <c r="D106">
        <v>31</v>
      </c>
      <c r="E106" t="s">
        <v>601</v>
      </c>
      <c r="F106">
        <v>1632</v>
      </c>
      <c r="G106">
        <v>1</v>
      </c>
      <c r="H106" t="s">
        <v>1053</v>
      </c>
      <c r="I106">
        <v>0</v>
      </c>
      <c r="J106">
        <v>4</v>
      </c>
      <c r="K106">
        <v>2.4509799999999999</v>
      </c>
      <c r="L106">
        <v>259.25</v>
      </c>
      <c r="M106">
        <v>211.02600000000001</v>
      </c>
      <c r="N106">
        <v>1.9223730000000001</v>
      </c>
      <c r="O106">
        <v>633.07809999999995</v>
      </c>
      <c r="P106">
        <v>387.91550000000001</v>
      </c>
      <c r="Q106">
        <v>4</v>
      </c>
      <c r="R106">
        <v>146.2225</v>
      </c>
      <c r="S106">
        <v>2</v>
      </c>
      <c r="T106">
        <v>1.22549</v>
      </c>
      <c r="U106">
        <v>89.823440000000005</v>
      </c>
      <c r="V106">
        <v>0.48950100000000002</v>
      </c>
      <c r="W106">
        <v>1</v>
      </c>
      <c r="X106">
        <v>0.61274510000000004</v>
      </c>
      <c r="Y106">
        <v>2</v>
      </c>
      <c r="Z106">
        <v>1632</v>
      </c>
      <c r="AA106">
        <v>196.45269999999999</v>
      </c>
      <c r="AB106">
        <v>120.3754</v>
      </c>
      <c r="AC106">
        <v>734.68137254902001</v>
      </c>
    </row>
    <row r="107" spans="2:29" x14ac:dyDescent="0.2">
      <c r="B107" t="s">
        <v>485</v>
      </c>
      <c r="C107">
        <v>13</v>
      </c>
      <c r="D107">
        <v>29</v>
      </c>
      <c r="E107" t="s">
        <v>601</v>
      </c>
      <c r="F107">
        <v>2798</v>
      </c>
      <c r="G107">
        <v>1</v>
      </c>
      <c r="H107" t="s">
        <v>1054</v>
      </c>
      <c r="I107">
        <v>0</v>
      </c>
      <c r="J107">
        <v>4</v>
      </c>
      <c r="K107">
        <v>1.4295929999999999</v>
      </c>
      <c r="L107">
        <v>175</v>
      </c>
      <c r="M107">
        <v>180.9778</v>
      </c>
      <c r="N107">
        <v>1.626363</v>
      </c>
      <c r="O107">
        <v>542.93349999999998</v>
      </c>
      <c r="P107">
        <v>194.04339999999999</v>
      </c>
      <c r="Q107">
        <v>4</v>
      </c>
      <c r="R107">
        <v>150.00839999999999</v>
      </c>
      <c r="S107">
        <v>1</v>
      </c>
      <c r="T107">
        <v>0.3573982</v>
      </c>
      <c r="U107">
        <v>-1</v>
      </c>
      <c r="V107">
        <v>-1</v>
      </c>
      <c r="W107">
        <v>1</v>
      </c>
      <c r="X107">
        <v>0.3573982</v>
      </c>
      <c r="Y107">
        <v>1</v>
      </c>
      <c r="Z107">
        <v>2798</v>
      </c>
      <c r="AA107">
        <v>179.34</v>
      </c>
      <c r="AB107">
        <v>64.095789999999994</v>
      </c>
      <c r="AC107">
        <v>773.76697641172302</v>
      </c>
    </row>
    <row r="108" spans="2:29" x14ac:dyDescent="0.2">
      <c r="B108" t="s">
        <v>486</v>
      </c>
      <c r="C108">
        <v>13</v>
      </c>
      <c r="D108">
        <v>87</v>
      </c>
      <c r="E108" t="s">
        <v>601</v>
      </c>
      <c r="F108">
        <v>1166</v>
      </c>
      <c r="G108">
        <v>1</v>
      </c>
      <c r="H108" t="s">
        <v>1055</v>
      </c>
      <c r="I108">
        <v>0</v>
      </c>
      <c r="J108">
        <v>2</v>
      </c>
      <c r="K108">
        <v>1.715266</v>
      </c>
      <c r="L108">
        <v>449.5</v>
      </c>
      <c r="M108">
        <v>152.6465</v>
      </c>
      <c r="N108">
        <v>1.526465</v>
      </c>
      <c r="O108">
        <v>152.6465</v>
      </c>
      <c r="P108">
        <v>130.91470000000001</v>
      </c>
      <c r="Q108">
        <v>2</v>
      </c>
      <c r="R108">
        <v>94.498660000000001</v>
      </c>
      <c r="S108">
        <v>1</v>
      </c>
      <c r="T108">
        <v>0.85763290000000003</v>
      </c>
      <c r="U108">
        <v>-1</v>
      </c>
      <c r="V108">
        <v>-1</v>
      </c>
      <c r="W108">
        <v>1</v>
      </c>
      <c r="X108">
        <v>0.85763290000000003</v>
      </c>
      <c r="Y108">
        <v>1</v>
      </c>
      <c r="Z108">
        <v>1166</v>
      </c>
      <c r="AA108">
        <v>202.8998</v>
      </c>
      <c r="AB108">
        <v>174.01349999999999</v>
      </c>
      <c r="AC108">
        <v>686.10634648370501</v>
      </c>
    </row>
    <row r="109" spans="2:29" x14ac:dyDescent="0.2">
      <c r="B109" t="s">
        <v>487</v>
      </c>
      <c r="C109">
        <v>13</v>
      </c>
      <c r="D109">
        <v>89</v>
      </c>
      <c r="E109" t="s">
        <v>601</v>
      </c>
      <c r="F109">
        <v>1532</v>
      </c>
      <c r="G109">
        <v>1</v>
      </c>
      <c r="H109" t="s">
        <v>1056</v>
      </c>
      <c r="I109">
        <v>30</v>
      </c>
      <c r="J109">
        <v>0</v>
      </c>
      <c r="K109">
        <v>0</v>
      </c>
      <c r="L109">
        <v>-1</v>
      </c>
      <c r="M109">
        <v>-1</v>
      </c>
      <c r="N109">
        <v>-1</v>
      </c>
      <c r="O109">
        <v>-1</v>
      </c>
      <c r="P109">
        <v>-1</v>
      </c>
      <c r="Q109">
        <v>0</v>
      </c>
      <c r="R109">
        <v>81.197069999999997</v>
      </c>
      <c r="S109">
        <v>1</v>
      </c>
      <c r="T109">
        <v>0.65274149999999997</v>
      </c>
      <c r="U109">
        <v>-1</v>
      </c>
      <c r="V109">
        <v>-1</v>
      </c>
      <c r="W109">
        <v>1</v>
      </c>
      <c r="X109">
        <v>0.65274149999999997</v>
      </c>
      <c r="Y109">
        <v>1</v>
      </c>
      <c r="Z109">
        <v>1532</v>
      </c>
      <c r="AA109">
        <v>218.74549999999999</v>
      </c>
      <c r="AB109">
        <v>142.7843</v>
      </c>
      <c r="AC109">
        <v>629.89556135770204</v>
      </c>
    </row>
    <row r="110" spans="2:29" x14ac:dyDescent="0.2">
      <c r="B110" t="s">
        <v>488</v>
      </c>
      <c r="C110">
        <v>13</v>
      </c>
      <c r="D110">
        <v>13</v>
      </c>
      <c r="E110" t="s">
        <v>601</v>
      </c>
      <c r="F110">
        <v>1731</v>
      </c>
      <c r="G110">
        <v>1</v>
      </c>
      <c r="H110" t="s">
        <v>1057</v>
      </c>
      <c r="I110">
        <v>0</v>
      </c>
      <c r="J110">
        <v>3</v>
      </c>
      <c r="K110">
        <v>1.7331019999999999</v>
      </c>
      <c r="L110">
        <v>221.333333333333</v>
      </c>
      <c r="M110">
        <v>174.10079999999999</v>
      </c>
      <c r="N110">
        <v>1.045013</v>
      </c>
      <c r="O110">
        <v>348.20159999999998</v>
      </c>
      <c r="P110">
        <v>201.15629999999999</v>
      </c>
      <c r="Q110">
        <v>1</v>
      </c>
      <c r="R110">
        <v>153.0737</v>
      </c>
      <c r="S110">
        <v>1</v>
      </c>
      <c r="T110">
        <v>0.57770069999999996</v>
      </c>
      <c r="U110">
        <v>-1</v>
      </c>
      <c r="V110">
        <v>-1</v>
      </c>
      <c r="W110">
        <v>1</v>
      </c>
      <c r="X110">
        <v>0.57770069999999996</v>
      </c>
      <c r="Y110">
        <v>1</v>
      </c>
      <c r="Z110">
        <v>66</v>
      </c>
      <c r="AA110">
        <v>676.25059999999996</v>
      </c>
      <c r="AB110">
        <v>390.6705</v>
      </c>
      <c r="AC110">
        <v>538.99480069324102</v>
      </c>
    </row>
    <row r="111" spans="2:29" x14ac:dyDescent="0.2">
      <c r="B111" t="s">
        <v>489</v>
      </c>
      <c r="C111">
        <v>13</v>
      </c>
      <c r="D111">
        <v>59</v>
      </c>
      <c r="E111" t="s">
        <v>601</v>
      </c>
      <c r="F111">
        <v>1132</v>
      </c>
      <c r="G111">
        <v>1</v>
      </c>
      <c r="H111" t="s">
        <v>1058</v>
      </c>
      <c r="I111">
        <v>0</v>
      </c>
      <c r="J111">
        <v>1</v>
      </c>
      <c r="K111">
        <v>0.88339219999999996</v>
      </c>
      <c r="L111">
        <v>867</v>
      </c>
      <c r="M111">
        <v>-1</v>
      </c>
      <c r="N111">
        <v>-1</v>
      </c>
      <c r="O111">
        <v>-1</v>
      </c>
      <c r="P111">
        <v>-1</v>
      </c>
      <c r="Q111">
        <v>1</v>
      </c>
      <c r="R111">
        <v>519.89469999999994</v>
      </c>
      <c r="S111">
        <v>1</v>
      </c>
      <c r="T111">
        <v>0.88339219999999996</v>
      </c>
      <c r="U111">
        <v>-1</v>
      </c>
      <c r="V111">
        <v>-1</v>
      </c>
      <c r="W111">
        <v>1</v>
      </c>
      <c r="X111">
        <v>0.88339219999999996</v>
      </c>
      <c r="Y111">
        <v>1</v>
      </c>
      <c r="Z111">
        <v>1132</v>
      </c>
      <c r="AA111">
        <v>203.9478</v>
      </c>
      <c r="AB111">
        <v>180.16589999999999</v>
      </c>
      <c r="AC111">
        <v>500</v>
      </c>
    </row>
    <row r="112" spans="2:29" x14ac:dyDescent="0.2">
      <c r="B112" t="s">
        <v>490</v>
      </c>
      <c r="C112">
        <v>13</v>
      </c>
      <c r="D112">
        <v>41</v>
      </c>
      <c r="E112" t="s">
        <v>601</v>
      </c>
      <c r="F112">
        <v>1399</v>
      </c>
      <c r="G112">
        <v>1</v>
      </c>
      <c r="H112" t="s">
        <v>1059</v>
      </c>
      <c r="I112">
        <v>0</v>
      </c>
      <c r="J112">
        <v>3</v>
      </c>
      <c r="K112">
        <v>2.1443889999999999</v>
      </c>
      <c r="L112">
        <v>254.666666666667</v>
      </c>
      <c r="M112">
        <v>103.43989999999999</v>
      </c>
      <c r="N112">
        <v>0.51065139999999998</v>
      </c>
      <c r="O112">
        <v>206.87989999999999</v>
      </c>
      <c r="P112">
        <v>147.87700000000001</v>
      </c>
      <c r="Q112">
        <v>3</v>
      </c>
      <c r="R112">
        <v>127.7432</v>
      </c>
      <c r="S112">
        <v>2</v>
      </c>
      <c r="T112">
        <v>1.4295929999999999</v>
      </c>
      <c r="U112">
        <v>82.242869999999996</v>
      </c>
      <c r="V112">
        <v>1.2461040000000001</v>
      </c>
      <c r="W112">
        <v>1</v>
      </c>
      <c r="X112">
        <v>0.71479630000000005</v>
      </c>
      <c r="Y112">
        <v>2</v>
      </c>
      <c r="Z112">
        <v>1399</v>
      </c>
      <c r="AA112">
        <v>177.221</v>
      </c>
      <c r="AB112">
        <v>126.6769</v>
      </c>
      <c r="AC112">
        <v>855.61115082201604</v>
      </c>
    </row>
    <row r="113" spans="2:29" x14ac:dyDescent="0.2">
      <c r="B113" t="s">
        <v>491</v>
      </c>
      <c r="C113">
        <v>13</v>
      </c>
      <c r="D113">
        <v>7</v>
      </c>
      <c r="E113" t="s">
        <v>601</v>
      </c>
      <c r="F113">
        <v>1833</v>
      </c>
      <c r="G113">
        <v>1</v>
      </c>
      <c r="H113" t="s">
        <v>1060</v>
      </c>
      <c r="I113">
        <v>0</v>
      </c>
      <c r="J113">
        <v>3</v>
      </c>
      <c r="K113">
        <v>1.6366609999999999</v>
      </c>
      <c r="L113">
        <v>267</v>
      </c>
      <c r="M113">
        <v>129.55439999999999</v>
      </c>
      <c r="N113">
        <v>0.69595929999999995</v>
      </c>
      <c r="O113">
        <v>259.10890000000001</v>
      </c>
      <c r="P113">
        <v>141.3578</v>
      </c>
      <c r="Q113">
        <v>3</v>
      </c>
      <c r="R113">
        <v>160.35679999999999</v>
      </c>
      <c r="S113">
        <v>2</v>
      </c>
      <c r="T113">
        <v>1.091107</v>
      </c>
      <c r="U113">
        <v>96.260339999999999</v>
      </c>
      <c r="V113">
        <v>0.4813017</v>
      </c>
      <c r="W113">
        <v>1</v>
      </c>
      <c r="X113">
        <v>0.54555370000000003</v>
      </c>
      <c r="Y113">
        <v>2</v>
      </c>
      <c r="Z113">
        <v>1833</v>
      </c>
      <c r="AA113">
        <v>196.5984</v>
      </c>
      <c r="AB113">
        <v>107.255</v>
      </c>
      <c r="AC113">
        <v>745.22640480087296</v>
      </c>
    </row>
    <row r="114" spans="2:29" x14ac:dyDescent="0.2">
      <c r="B114" t="s">
        <v>285</v>
      </c>
      <c r="C114">
        <v>13</v>
      </c>
      <c r="D114">
        <v>9</v>
      </c>
      <c r="E114" t="s">
        <v>601</v>
      </c>
      <c r="F114">
        <v>2365</v>
      </c>
      <c r="G114">
        <v>1</v>
      </c>
      <c r="H114" t="s">
        <v>1061</v>
      </c>
      <c r="I114">
        <v>0</v>
      </c>
      <c r="J114">
        <v>6</v>
      </c>
      <c r="K114">
        <v>2.5369980000000001</v>
      </c>
      <c r="L114">
        <v>299.5</v>
      </c>
      <c r="M114">
        <v>100.9731</v>
      </c>
      <c r="N114">
        <v>1.704723</v>
      </c>
      <c r="O114">
        <v>504.8655</v>
      </c>
      <c r="P114">
        <v>213.47380000000001</v>
      </c>
      <c r="Q114">
        <v>6</v>
      </c>
      <c r="R114">
        <v>180.79490000000001</v>
      </c>
      <c r="S114">
        <v>2</v>
      </c>
      <c r="T114">
        <v>0.84566600000000003</v>
      </c>
      <c r="U114">
        <v>80.785579999999996</v>
      </c>
      <c r="V114">
        <v>0.2311462</v>
      </c>
      <c r="W114">
        <v>1</v>
      </c>
      <c r="X114">
        <v>0.42283300000000001</v>
      </c>
      <c r="Y114">
        <v>2</v>
      </c>
      <c r="Z114">
        <v>2365</v>
      </c>
      <c r="AA114">
        <v>1063.7470000000001</v>
      </c>
      <c r="AB114">
        <v>449.78730000000002</v>
      </c>
      <c r="AC114">
        <v>676.10993657505298</v>
      </c>
    </row>
    <row r="115" spans="2:29" x14ac:dyDescent="0.2">
      <c r="B115" t="s">
        <v>492</v>
      </c>
      <c r="C115">
        <v>13</v>
      </c>
      <c r="D115">
        <v>97</v>
      </c>
      <c r="E115" t="s">
        <v>601</v>
      </c>
      <c r="F115">
        <v>1932</v>
      </c>
      <c r="G115">
        <v>1</v>
      </c>
      <c r="H115" t="s">
        <v>1062</v>
      </c>
      <c r="I115">
        <v>0</v>
      </c>
      <c r="J115">
        <v>5</v>
      </c>
      <c r="K115">
        <v>2.5879919999999998</v>
      </c>
      <c r="L115">
        <v>287.39999999999998</v>
      </c>
      <c r="M115">
        <v>165.27369999999999</v>
      </c>
      <c r="N115">
        <v>2.4567410000000001</v>
      </c>
      <c r="O115">
        <v>661.09469999999999</v>
      </c>
      <c r="P115">
        <v>342.18150000000003</v>
      </c>
      <c r="Q115">
        <v>5</v>
      </c>
      <c r="R115">
        <v>110.23860000000001</v>
      </c>
      <c r="S115">
        <v>1</v>
      </c>
      <c r="T115">
        <v>0.51759829999999996</v>
      </c>
      <c r="U115">
        <v>-1</v>
      </c>
      <c r="V115">
        <v>-1</v>
      </c>
      <c r="W115">
        <v>1</v>
      </c>
      <c r="X115">
        <v>0.51759829999999996</v>
      </c>
      <c r="Y115">
        <v>1</v>
      </c>
      <c r="Z115">
        <v>1932</v>
      </c>
      <c r="AA115">
        <v>205.982</v>
      </c>
      <c r="AB115">
        <v>106.6159</v>
      </c>
      <c r="AC115">
        <v>723.60248447205004</v>
      </c>
    </row>
    <row r="116" spans="2:29" x14ac:dyDescent="0.2">
      <c r="B116" t="s">
        <v>474</v>
      </c>
      <c r="C116">
        <v>13</v>
      </c>
      <c r="D116">
        <v>33</v>
      </c>
      <c r="E116" t="s">
        <v>601</v>
      </c>
      <c r="F116">
        <v>2564</v>
      </c>
      <c r="G116">
        <v>1</v>
      </c>
      <c r="H116" t="s">
        <v>1063</v>
      </c>
      <c r="I116">
        <v>0</v>
      </c>
      <c r="J116">
        <v>7</v>
      </c>
      <c r="K116">
        <v>2.7301090000000001</v>
      </c>
      <c r="L116">
        <v>242.57142857142901</v>
      </c>
      <c r="M116">
        <v>190.8322</v>
      </c>
      <c r="N116">
        <v>2.7333789999999998</v>
      </c>
      <c r="O116">
        <v>1144.9929999999999</v>
      </c>
      <c r="P116">
        <v>446.56509999999997</v>
      </c>
      <c r="Q116">
        <v>7</v>
      </c>
      <c r="R116">
        <v>148.0086</v>
      </c>
      <c r="S116">
        <v>1</v>
      </c>
      <c r="T116">
        <v>0.39001560000000002</v>
      </c>
      <c r="U116">
        <v>-1</v>
      </c>
      <c r="V116">
        <v>-1</v>
      </c>
      <c r="W116">
        <v>1</v>
      </c>
      <c r="X116">
        <v>0.39001560000000002</v>
      </c>
      <c r="Y116">
        <v>1</v>
      </c>
      <c r="Z116">
        <v>2564</v>
      </c>
      <c r="AA116">
        <v>271.9427</v>
      </c>
      <c r="AB116">
        <v>106.06189999999999</v>
      </c>
      <c r="AC116">
        <v>753.12012480499197</v>
      </c>
    </row>
    <row r="117" spans="2:29" x14ac:dyDescent="0.2">
      <c r="B117" t="s">
        <v>475</v>
      </c>
      <c r="C117">
        <v>13</v>
      </c>
      <c r="D117">
        <v>83</v>
      </c>
      <c r="E117" t="s">
        <v>601</v>
      </c>
      <c r="F117">
        <v>1166</v>
      </c>
      <c r="G117">
        <v>1</v>
      </c>
      <c r="H117" t="s">
        <v>1064</v>
      </c>
      <c r="I117">
        <v>0</v>
      </c>
      <c r="J117">
        <v>2</v>
      </c>
      <c r="K117">
        <v>1.715266</v>
      </c>
      <c r="L117">
        <v>433</v>
      </c>
      <c r="M117">
        <v>70.517560000000003</v>
      </c>
      <c r="N117">
        <v>2.0740460000000001</v>
      </c>
      <c r="O117">
        <v>70.517560000000003</v>
      </c>
      <c r="P117">
        <v>60.478180000000002</v>
      </c>
      <c r="Q117">
        <v>2</v>
      </c>
      <c r="R117">
        <v>113.47329999999999</v>
      </c>
      <c r="S117">
        <v>1</v>
      </c>
      <c r="T117">
        <v>0.85763290000000003</v>
      </c>
      <c r="U117">
        <v>-1</v>
      </c>
      <c r="V117">
        <v>-1</v>
      </c>
      <c r="W117">
        <v>1</v>
      </c>
      <c r="X117">
        <v>0.85763290000000003</v>
      </c>
      <c r="Y117">
        <v>1</v>
      </c>
      <c r="Z117">
        <v>1166</v>
      </c>
      <c r="AA117">
        <v>252.6198</v>
      </c>
      <c r="AB117">
        <v>216.655</v>
      </c>
      <c r="AC117">
        <v>572.04116638078904</v>
      </c>
    </row>
    <row r="118" spans="2:29" x14ac:dyDescent="0.2">
      <c r="B118" t="s">
        <v>476</v>
      </c>
      <c r="C118">
        <v>13</v>
      </c>
      <c r="D118">
        <v>69</v>
      </c>
      <c r="E118" t="s">
        <v>601</v>
      </c>
      <c r="F118">
        <v>3031</v>
      </c>
      <c r="G118">
        <v>1</v>
      </c>
      <c r="H118" t="s">
        <v>1065</v>
      </c>
      <c r="I118">
        <v>0</v>
      </c>
      <c r="J118">
        <v>4</v>
      </c>
      <c r="K118">
        <v>1.319696</v>
      </c>
      <c r="L118">
        <v>166.25</v>
      </c>
      <c r="M118">
        <v>240.0949</v>
      </c>
      <c r="N118">
        <v>0.78345039999999999</v>
      </c>
      <c r="O118">
        <v>720.28480000000002</v>
      </c>
      <c r="P118">
        <v>237.63929999999999</v>
      </c>
      <c r="Q118">
        <v>4</v>
      </c>
      <c r="R118">
        <v>176.63040000000001</v>
      </c>
      <c r="S118">
        <v>1</v>
      </c>
      <c r="T118">
        <v>0.3299241</v>
      </c>
      <c r="U118">
        <v>-1</v>
      </c>
      <c r="V118">
        <v>-1</v>
      </c>
      <c r="W118">
        <v>1</v>
      </c>
      <c r="X118">
        <v>0.3299241</v>
      </c>
      <c r="Y118">
        <v>1</v>
      </c>
      <c r="Z118">
        <v>3031</v>
      </c>
      <c r="AA118">
        <v>238.45330000000001</v>
      </c>
      <c r="AB118">
        <v>78.671490000000006</v>
      </c>
      <c r="AC118">
        <v>812.93302540415698</v>
      </c>
    </row>
    <row r="119" spans="2:29" x14ac:dyDescent="0.2">
      <c r="B119" t="s">
        <v>477</v>
      </c>
      <c r="C119">
        <v>13</v>
      </c>
      <c r="D119">
        <v>71</v>
      </c>
      <c r="E119" t="s">
        <v>601</v>
      </c>
      <c r="F119">
        <v>1065</v>
      </c>
      <c r="G119">
        <v>1</v>
      </c>
      <c r="H119" t="s">
        <v>1066</v>
      </c>
      <c r="I119">
        <v>0</v>
      </c>
      <c r="J119">
        <v>4</v>
      </c>
      <c r="K119">
        <v>3.755868</v>
      </c>
      <c r="L119">
        <v>208.5</v>
      </c>
      <c r="M119">
        <v>134.5248</v>
      </c>
      <c r="N119">
        <v>3.2953549999999998</v>
      </c>
      <c r="O119">
        <v>403.57429999999999</v>
      </c>
      <c r="P119">
        <v>378.94299999999998</v>
      </c>
      <c r="Q119">
        <v>4</v>
      </c>
      <c r="R119">
        <v>93.947720000000004</v>
      </c>
      <c r="S119">
        <v>1</v>
      </c>
      <c r="T119">
        <v>0.93896710000000005</v>
      </c>
      <c r="U119">
        <v>-1</v>
      </c>
      <c r="V119">
        <v>-1</v>
      </c>
      <c r="W119">
        <v>1</v>
      </c>
      <c r="X119">
        <v>0.93896710000000005</v>
      </c>
      <c r="Y119">
        <v>1</v>
      </c>
      <c r="Z119">
        <v>1065</v>
      </c>
      <c r="AA119">
        <v>203.5762</v>
      </c>
      <c r="AB119">
        <v>191.1514</v>
      </c>
      <c r="AC119">
        <v>626.29107981220704</v>
      </c>
    </row>
    <row r="120" spans="2:29" x14ac:dyDescent="0.2">
      <c r="B120" t="s">
        <v>478</v>
      </c>
      <c r="C120">
        <v>13</v>
      </c>
      <c r="D120">
        <v>91</v>
      </c>
      <c r="E120" t="s">
        <v>601</v>
      </c>
      <c r="F120">
        <v>1764</v>
      </c>
      <c r="G120">
        <v>1</v>
      </c>
      <c r="H120" t="s">
        <v>1067</v>
      </c>
      <c r="I120">
        <v>0</v>
      </c>
      <c r="J120">
        <v>2</v>
      </c>
      <c r="K120">
        <v>1.1337870000000001</v>
      </c>
      <c r="L120">
        <v>516</v>
      </c>
      <c r="M120">
        <v>78.404660000000007</v>
      </c>
      <c r="N120">
        <v>0.15680930000000001</v>
      </c>
      <c r="O120">
        <v>78.404660000000007</v>
      </c>
      <c r="P120">
        <v>44.44708</v>
      </c>
      <c r="Q120">
        <v>2</v>
      </c>
      <c r="R120">
        <v>165.63659999999999</v>
      </c>
      <c r="S120">
        <v>1</v>
      </c>
      <c r="T120">
        <v>0.56689339999999999</v>
      </c>
      <c r="U120">
        <v>-1</v>
      </c>
      <c r="V120">
        <v>-1</v>
      </c>
      <c r="W120">
        <v>1</v>
      </c>
      <c r="X120">
        <v>0.56689339999999999</v>
      </c>
      <c r="Y120">
        <v>1</v>
      </c>
      <c r="Z120">
        <v>1764</v>
      </c>
      <c r="AA120">
        <v>270.0188</v>
      </c>
      <c r="AB120">
        <v>153.0719</v>
      </c>
      <c r="AC120">
        <v>509.63718820861698</v>
      </c>
    </row>
    <row r="121" spans="2:29" x14ac:dyDescent="0.2">
      <c r="B121" t="s">
        <v>479</v>
      </c>
      <c r="C121">
        <v>13</v>
      </c>
      <c r="D121">
        <v>57</v>
      </c>
      <c r="E121" t="s">
        <v>601</v>
      </c>
      <c r="F121">
        <v>1232</v>
      </c>
      <c r="G121">
        <v>1</v>
      </c>
      <c r="H121" t="s">
        <v>1068</v>
      </c>
      <c r="I121">
        <v>0</v>
      </c>
      <c r="J121">
        <v>4</v>
      </c>
      <c r="K121">
        <v>3.246753</v>
      </c>
      <c r="L121">
        <v>175</v>
      </c>
      <c r="M121">
        <v>156.8278</v>
      </c>
      <c r="N121">
        <v>1.119111</v>
      </c>
      <c r="O121">
        <v>470.48329999999999</v>
      </c>
      <c r="P121">
        <v>381.88580000000002</v>
      </c>
      <c r="Q121">
        <v>4</v>
      </c>
      <c r="R121">
        <v>193.3717</v>
      </c>
      <c r="S121">
        <v>1</v>
      </c>
      <c r="T121">
        <v>0.81168830000000003</v>
      </c>
      <c r="U121">
        <v>-1</v>
      </c>
      <c r="V121">
        <v>-1</v>
      </c>
      <c r="W121">
        <v>1</v>
      </c>
      <c r="X121">
        <v>0.81168830000000003</v>
      </c>
      <c r="Y121">
        <v>1</v>
      </c>
      <c r="Z121">
        <v>1232</v>
      </c>
      <c r="AA121">
        <v>159.81780000000001</v>
      </c>
      <c r="AB121">
        <v>129.72219999999999</v>
      </c>
      <c r="AC121">
        <v>675.32467532467501</v>
      </c>
    </row>
    <row r="122" spans="2:29" x14ac:dyDescent="0.2">
      <c r="B122" t="s">
        <v>480</v>
      </c>
      <c r="C122">
        <v>13</v>
      </c>
      <c r="D122">
        <v>71</v>
      </c>
      <c r="E122" t="s">
        <v>601</v>
      </c>
      <c r="F122">
        <v>1231</v>
      </c>
      <c r="G122">
        <v>1</v>
      </c>
      <c r="H122" t="s">
        <v>1069</v>
      </c>
      <c r="I122">
        <v>0</v>
      </c>
      <c r="J122">
        <v>0</v>
      </c>
      <c r="K122">
        <v>0</v>
      </c>
      <c r="L122">
        <v>-1</v>
      </c>
      <c r="M122">
        <v>-1</v>
      </c>
      <c r="N122">
        <v>-1</v>
      </c>
      <c r="O122">
        <v>-1</v>
      </c>
      <c r="P122">
        <v>-1</v>
      </c>
      <c r="Q122">
        <v>0</v>
      </c>
      <c r="R122">
        <v>81.954210000000003</v>
      </c>
      <c r="S122">
        <v>2</v>
      </c>
      <c r="T122">
        <v>1.624695</v>
      </c>
      <c r="U122">
        <v>84.934070000000006</v>
      </c>
      <c r="V122">
        <v>1.71584</v>
      </c>
      <c r="W122">
        <v>1</v>
      </c>
      <c r="X122">
        <v>0.81234770000000001</v>
      </c>
      <c r="Y122">
        <v>2</v>
      </c>
      <c r="Z122">
        <v>1231</v>
      </c>
      <c r="AA122">
        <v>188.35409999999999</v>
      </c>
      <c r="AB122">
        <v>153.00899999999999</v>
      </c>
      <c r="AC122">
        <v>866.77497969130798</v>
      </c>
    </row>
    <row r="123" spans="2:29" x14ac:dyDescent="0.2">
      <c r="B123" t="s">
        <v>472</v>
      </c>
      <c r="C123">
        <v>15</v>
      </c>
      <c r="D123">
        <v>45</v>
      </c>
      <c r="E123" t="s">
        <v>602</v>
      </c>
      <c r="F123">
        <v>1599</v>
      </c>
      <c r="G123">
        <v>1</v>
      </c>
      <c r="H123" t="s">
        <v>1070</v>
      </c>
      <c r="I123">
        <v>0</v>
      </c>
      <c r="J123">
        <v>4</v>
      </c>
      <c r="K123">
        <v>2.5015640000000001</v>
      </c>
      <c r="L123">
        <v>250</v>
      </c>
      <c r="M123">
        <v>128.81780000000001</v>
      </c>
      <c r="N123">
        <v>0.92107309999999998</v>
      </c>
      <c r="O123">
        <v>386.45339999999999</v>
      </c>
      <c r="P123">
        <v>241.68440000000001</v>
      </c>
      <c r="Q123">
        <v>4</v>
      </c>
      <c r="R123">
        <v>133.25739999999999</v>
      </c>
      <c r="S123">
        <v>1</v>
      </c>
      <c r="T123">
        <v>0.62539089999999997</v>
      </c>
      <c r="U123">
        <v>-1</v>
      </c>
      <c r="V123">
        <v>-1</v>
      </c>
      <c r="W123">
        <v>1</v>
      </c>
      <c r="X123">
        <v>0.62539089999999997</v>
      </c>
      <c r="Y123">
        <v>1</v>
      </c>
      <c r="Z123">
        <v>1599</v>
      </c>
      <c r="AA123">
        <v>209.244</v>
      </c>
      <c r="AB123">
        <v>130.85929999999999</v>
      </c>
      <c r="AC123">
        <v>687.92995622263902</v>
      </c>
    </row>
    <row r="124" spans="2:29" x14ac:dyDescent="0.2">
      <c r="B124" t="s">
        <v>481</v>
      </c>
      <c r="C124">
        <v>15</v>
      </c>
      <c r="D124">
        <v>85</v>
      </c>
      <c r="E124" t="s">
        <v>602</v>
      </c>
      <c r="F124">
        <v>3064</v>
      </c>
      <c r="G124">
        <v>1</v>
      </c>
      <c r="H124" t="s">
        <v>1071</v>
      </c>
      <c r="I124">
        <v>0</v>
      </c>
      <c r="J124">
        <v>6</v>
      </c>
      <c r="K124">
        <v>1.9582250000000001</v>
      </c>
      <c r="L124">
        <v>227.666666666667</v>
      </c>
      <c r="M124">
        <v>255.78819999999999</v>
      </c>
      <c r="N124">
        <v>1.8708739999999999</v>
      </c>
      <c r="O124">
        <v>1278.941</v>
      </c>
      <c r="P124">
        <v>417.40899999999999</v>
      </c>
      <c r="Q124">
        <v>6</v>
      </c>
      <c r="R124">
        <v>133.78870000000001</v>
      </c>
      <c r="S124">
        <v>2</v>
      </c>
      <c r="T124">
        <v>0.65274149999999997</v>
      </c>
      <c r="U124">
        <v>44.508360000000003</v>
      </c>
      <c r="V124">
        <v>0.89016720000000005</v>
      </c>
      <c r="W124">
        <v>1</v>
      </c>
      <c r="X124">
        <v>0.32637070000000001</v>
      </c>
      <c r="Y124">
        <v>2</v>
      </c>
      <c r="Z124">
        <v>3064</v>
      </c>
      <c r="AA124">
        <v>1232.019</v>
      </c>
      <c r="AB124">
        <v>402.0951</v>
      </c>
      <c r="AC124">
        <v>337.14099216710201</v>
      </c>
    </row>
    <row r="125" spans="2:29" x14ac:dyDescent="0.2">
      <c r="B125" t="s">
        <v>483</v>
      </c>
      <c r="C125">
        <v>15</v>
      </c>
      <c r="D125">
        <v>31</v>
      </c>
      <c r="E125" t="s">
        <v>602</v>
      </c>
      <c r="F125">
        <v>4995</v>
      </c>
      <c r="I125">
        <v>2</v>
      </c>
      <c r="J125">
        <v>9</v>
      </c>
      <c r="K125">
        <v>1.8018019999999999</v>
      </c>
      <c r="L125">
        <v>196.333333333333</v>
      </c>
      <c r="M125">
        <v>295.16739999999999</v>
      </c>
      <c r="N125">
        <v>1.7523420000000001</v>
      </c>
      <c r="O125">
        <v>2361.3389999999999</v>
      </c>
      <c r="P125">
        <v>472.74059999999997</v>
      </c>
      <c r="Q125">
        <v>-1</v>
      </c>
      <c r="R125">
        <v>234.7929</v>
      </c>
      <c r="S125">
        <v>1</v>
      </c>
      <c r="T125">
        <v>0.20020019999999999</v>
      </c>
      <c r="U125">
        <v>-1</v>
      </c>
      <c r="V125">
        <v>-1</v>
      </c>
      <c r="W125">
        <v>0</v>
      </c>
      <c r="X125">
        <v>-1</v>
      </c>
      <c r="Y125">
        <v>-1</v>
      </c>
      <c r="Z125">
        <v>-1</v>
      </c>
      <c r="AA125">
        <v>0</v>
      </c>
      <c r="AB125">
        <v>0</v>
      </c>
      <c r="AC125">
        <v>986.58658658658703</v>
      </c>
    </row>
    <row r="126" spans="2:29" x14ac:dyDescent="0.2">
      <c r="B126" t="s">
        <v>484</v>
      </c>
      <c r="C126">
        <v>15</v>
      </c>
      <c r="D126">
        <v>33</v>
      </c>
      <c r="E126" t="s">
        <v>602</v>
      </c>
      <c r="F126">
        <v>1665</v>
      </c>
      <c r="G126">
        <v>1</v>
      </c>
      <c r="H126" t="s">
        <v>1072</v>
      </c>
      <c r="I126">
        <v>0</v>
      </c>
      <c r="J126">
        <v>4</v>
      </c>
      <c r="K126">
        <v>2.4024019999999999</v>
      </c>
      <c r="L126">
        <v>258.5</v>
      </c>
      <c r="M126">
        <v>161.07050000000001</v>
      </c>
      <c r="N126">
        <v>1.006637</v>
      </c>
      <c r="O126">
        <v>483.2115</v>
      </c>
      <c r="P126">
        <v>290.21710000000002</v>
      </c>
      <c r="Q126">
        <v>4</v>
      </c>
      <c r="R126">
        <v>118.3588</v>
      </c>
      <c r="S126">
        <v>1</v>
      </c>
      <c r="T126">
        <v>0.60060060000000004</v>
      </c>
      <c r="U126">
        <v>-1</v>
      </c>
      <c r="V126">
        <v>-1</v>
      </c>
      <c r="W126">
        <v>1</v>
      </c>
      <c r="X126">
        <v>0.60060060000000004</v>
      </c>
      <c r="Y126">
        <v>1</v>
      </c>
      <c r="Z126">
        <v>1665</v>
      </c>
      <c r="AA126">
        <v>236.26050000000001</v>
      </c>
      <c r="AB126">
        <v>141.8982</v>
      </c>
      <c r="AC126">
        <v>620.42042042041999</v>
      </c>
    </row>
    <row r="127" spans="2:29" x14ac:dyDescent="0.2">
      <c r="B127" t="s">
        <v>485</v>
      </c>
      <c r="C127">
        <v>15</v>
      </c>
      <c r="D127">
        <v>51</v>
      </c>
      <c r="E127" t="s">
        <v>602</v>
      </c>
      <c r="F127">
        <v>3863</v>
      </c>
      <c r="G127">
        <v>1</v>
      </c>
      <c r="H127" t="s">
        <v>1073</v>
      </c>
      <c r="I127">
        <v>0</v>
      </c>
      <c r="J127">
        <v>3</v>
      </c>
      <c r="K127">
        <v>0.77659849999999997</v>
      </c>
      <c r="L127">
        <v>177</v>
      </c>
      <c r="M127">
        <v>128.60419999999999</v>
      </c>
      <c r="N127">
        <v>0.47120329999999999</v>
      </c>
      <c r="O127">
        <v>257.20830000000001</v>
      </c>
      <c r="P127">
        <v>66.582530000000006</v>
      </c>
      <c r="Q127">
        <v>3</v>
      </c>
      <c r="R127">
        <v>170.8382</v>
      </c>
      <c r="S127">
        <v>1</v>
      </c>
      <c r="T127">
        <v>0.25886619999999999</v>
      </c>
      <c r="U127">
        <v>-1</v>
      </c>
      <c r="V127">
        <v>-1</v>
      </c>
      <c r="W127">
        <v>1</v>
      </c>
      <c r="X127">
        <v>0.25886619999999999</v>
      </c>
      <c r="Y127">
        <v>1</v>
      </c>
      <c r="Z127">
        <v>3863</v>
      </c>
      <c r="AA127">
        <v>227.52080000000001</v>
      </c>
      <c r="AB127">
        <v>58.897449999999999</v>
      </c>
      <c r="AC127">
        <v>801.70851669686795</v>
      </c>
    </row>
    <row r="128" spans="2:29" x14ac:dyDescent="0.2">
      <c r="B128" t="s">
        <v>486</v>
      </c>
      <c r="C128">
        <v>15</v>
      </c>
      <c r="D128">
        <v>11</v>
      </c>
      <c r="E128" t="s">
        <v>602</v>
      </c>
      <c r="F128">
        <v>1465</v>
      </c>
      <c r="G128">
        <v>1</v>
      </c>
      <c r="H128" t="s">
        <v>1074</v>
      </c>
      <c r="I128">
        <v>0</v>
      </c>
      <c r="J128">
        <v>3</v>
      </c>
      <c r="K128">
        <v>2.0477810000000001</v>
      </c>
      <c r="L128">
        <v>344</v>
      </c>
      <c r="M128">
        <v>115.5303</v>
      </c>
      <c r="N128">
        <v>0.94275989999999998</v>
      </c>
      <c r="O128">
        <v>231.06049999999999</v>
      </c>
      <c r="P128">
        <v>157.72049999999999</v>
      </c>
      <c r="Q128">
        <v>3</v>
      </c>
      <c r="R128">
        <v>90.934780000000003</v>
      </c>
      <c r="S128">
        <v>1</v>
      </c>
      <c r="T128">
        <v>0.68259389999999998</v>
      </c>
      <c r="U128">
        <v>-1</v>
      </c>
      <c r="V128">
        <v>-1</v>
      </c>
      <c r="W128">
        <v>1</v>
      </c>
      <c r="X128">
        <v>0.68259389999999998</v>
      </c>
      <c r="Y128">
        <v>1</v>
      </c>
      <c r="Z128">
        <v>1465</v>
      </c>
      <c r="AA128">
        <v>219.58959999999999</v>
      </c>
      <c r="AB128">
        <v>149.8905</v>
      </c>
      <c r="AC128">
        <v>659.38566552901</v>
      </c>
    </row>
    <row r="129" spans="2:29" x14ac:dyDescent="0.2">
      <c r="B129" t="s">
        <v>487</v>
      </c>
      <c r="C129">
        <v>15</v>
      </c>
      <c r="D129">
        <v>21</v>
      </c>
      <c r="E129" t="s">
        <v>602</v>
      </c>
      <c r="F129">
        <v>2632</v>
      </c>
      <c r="G129">
        <v>1</v>
      </c>
      <c r="H129" t="s">
        <v>1075</v>
      </c>
      <c r="I129">
        <v>0</v>
      </c>
      <c r="J129">
        <v>1</v>
      </c>
      <c r="K129">
        <v>0.37993919999999998</v>
      </c>
      <c r="L129">
        <v>235</v>
      </c>
      <c r="M129">
        <v>-1</v>
      </c>
      <c r="N129">
        <v>-1</v>
      </c>
      <c r="O129">
        <v>-1</v>
      </c>
      <c r="P129">
        <v>-1</v>
      </c>
      <c r="Q129">
        <v>1</v>
      </c>
      <c r="R129">
        <v>108.0984</v>
      </c>
      <c r="S129">
        <v>3</v>
      </c>
      <c r="T129">
        <v>1.139818</v>
      </c>
      <c r="U129">
        <v>62.120739999999998</v>
      </c>
      <c r="V129">
        <v>0.93802030000000003</v>
      </c>
      <c r="W129">
        <v>1</v>
      </c>
      <c r="X129">
        <v>0.37993919999999998</v>
      </c>
      <c r="Y129">
        <v>3</v>
      </c>
      <c r="Z129">
        <v>2632</v>
      </c>
      <c r="AA129">
        <v>661.13919999999996</v>
      </c>
      <c r="AB129">
        <v>251.1927</v>
      </c>
      <c r="AC129">
        <v>569.528875379939</v>
      </c>
    </row>
    <row r="130" spans="2:29" x14ac:dyDescent="0.2">
      <c r="B130" t="s">
        <v>488</v>
      </c>
      <c r="C130">
        <v>15</v>
      </c>
      <c r="D130">
        <v>61</v>
      </c>
      <c r="E130" t="s">
        <v>602</v>
      </c>
      <c r="F130">
        <v>1199</v>
      </c>
      <c r="G130">
        <v>1</v>
      </c>
      <c r="H130" t="s">
        <v>1076</v>
      </c>
      <c r="I130">
        <v>0</v>
      </c>
      <c r="J130">
        <v>2</v>
      </c>
      <c r="K130">
        <v>1.6680569999999999</v>
      </c>
      <c r="L130">
        <v>233.5</v>
      </c>
      <c r="M130">
        <v>216.07249999999999</v>
      </c>
      <c r="N130">
        <v>0.34188679999999999</v>
      </c>
      <c r="O130">
        <v>216.07249999999999</v>
      </c>
      <c r="P130">
        <v>180.2106</v>
      </c>
      <c r="Q130">
        <v>2</v>
      </c>
      <c r="R130">
        <v>110.3381</v>
      </c>
      <c r="S130">
        <v>0</v>
      </c>
      <c r="T130">
        <v>-1</v>
      </c>
      <c r="U130">
        <v>-1</v>
      </c>
      <c r="V130">
        <v>-1</v>
      </c>
      <c r="W130">
        <v>1</v>
      </c>
      <c r="X130">
        <v>0.8340284</v>
      </c>
      <c r="Y130">
        <v>0</v>
      </c>
      <c r="Z130">
        <v>1199</v>
      </c>
      <c r="AA130">
        <v>667.45309999999995</v>
      </c>
      <c r="AB130">
        <v>556.6748</v>
      </c>
      <c r="AC130">
        <v>-1</v>
      </c>
    </row>
    <row r="131" spans="2:29" x14ac:dyDescent="0.2">
      <c r="B131" t="s">
        <v>489</v>
      </c>
      <c r="C131">
        <v>15</v>
      </c>
      <c r="D131">
        <v>41</v>
      </c>
      <c r="E131" t="s">
        <v>602</v>
      </c>
      <c r="F131">
        <v>1732</v>
      </c>
      <c r="G131">
        <v>1</v>
      </c>
      <c r="H131" t="s">
        <v>1077</v>
      </c>
      <c r="I131">
        <v>0</v>
      </c>
      <c r="J131">
        <v>0</v>
      </c>
      <c r="K131">
        <v>0</v>
      </c>
      <c r="L131">
        <v>-1</v>
      </c>
      <c r="M131">
        <v>-1</v>
      </c>
      <c r="N131">
        <v>-1</v>
      </c>
      <c r="O131">
        <v>-1</v>
      </c>
      <c r="P131">
        <v>-1</v>
      </c>
      <c r="Q131">
        <v>0</v>
      </c>
      <c r="R131">
        <v>527.02800000000002</v>
      </c>
      <c r="S131">
        <v>1</v>
      </c>
      <c r="T131">
        <v>0.57736719999999997</v>
      </c>
      <c r="U131">
        <v>-1</v>
      </c>
      <c r="V131">
        <v>-1</v>
      </c>
      <c r="W131">
        <v>1</v>
      </c>
      <c r="X131">
        <v>0.57736719999999997</v>
      </c>
      <c r="Y131">
        <v>1</v>
      </c>
      <c r="Z131">
        <v>1732</v>
      </c>
      <c r="AA131">
        <v>834.42319999999995</v>
      </c>
      <c r="AB131">
        <v>481.76859999999999</v>
      </c>
      <c r="AC131">
        <v>326.789838337182</v>
      </c>
    </row>
    <row r="132" spans="2:29" x14ac:dyDescent="0.2">
      <c r="B132" t="s">
        <v>490</v>
      </c>
      <c r="C132">
        <v>15</v>
      </c>
      <c r="D132">
        <v>37</v>
      </c>
      <c r="E132" t="s">
        <v>602</v>
      </c>
      <c r="F132">
        <v>1298</v>
      </c>
      <c r="G132">
        <v>1</v>
      </c>
      <c r="H132" t="s">
        <v>1078</v>
      </c>
      <c r="I132">
        <v>0</v>
      </c>
      <c r="J132">
        <v>0</v>
      </c>
      <c r="K132">
        <v>0</v>
      </c>
      <c r="L132">
        <v>-1</v>
      </c>
      <c r="M132">
        <v>-1</v>
      </c>
      <c r="N132">
        <v>-1</v>
      </c>
      <c r="O132">
        <v>-1</v>
      </c>
      <c r="P132">
        <v>-1</v>
      </c>
      <c r="Q132">
        <v>0</v>
      </c>
      <c r="R132">
        <v>119.8323</v>
      </c>
      <c r="S132">
        <v>2</v>
      </c>
      <c r="T132">
        <v>1.540832</v>
      </c>
      <c r="U132">
        <v>110.7466</v>
      </c>
      <c r="V132">
        <v>1.3263069999999999</v>
      </c>
      <c r="W132">
        <v>1</v>
      </c>
      <c r="X132">
        <v>0.77041599999999999</v>
      </c>
      <c r="Y132">
        <v>2</v>
      </c>
      <c r="Z132">
        <v>1298</v>
      </c>
      <c r="AA132">
        <v>277.76409999999998</v>
      </c>
      <c r="AB132">
        <v>213.9939</v>
      </c>
      <c r="AC132">
        <v>744.22187981510001</v>
      </c>
    </row>
    <row r="133" spans="2:29" x14ac:dyDescent="0.2">
      <c r="B133" t="s">
        <v>491</v>
      </c>
      <c r="C133">
        <v>15</v>
      </c>
      <c r="D133">
        <v>41</v>
      </c>
      <c r="E133" t="s">
        <v>602</v>
      </c>
      <c r="F133">
        <v>2331</v>
      </c>
      <c r="G133">
        <v>1</v>
      </c>
      <c r="H133" t="s">
        <v>1079</v>
      </c>
      <c r="I133">
        <v>1</v>
      </c>
      <c r="J133">
        <v>5</v>
      </c>
      <c r="K133">
        <v>2.1450019999999999</v>
      </c>
      <c r="L133">
        <v>239.8</v>
      </c>
      <c r="M133">
        <v>173.6405</v>
      </c>
      <c r="N133">
        <v>1.7141090000000001</v>
      </c>
      <c r="O133">
        <v>694.56200000000001</v>
      </c>
      <c r="P133">
        <v>297.9674</v>
      </c>
      <c r="Q133">
        <v>5</v>
      </c>
      <c r="R133">
        <v>138.62100000000001</v>
      </c>
      <c r="S133">
        <v>1</v>
      </c>
      <c r="T133">
        <v>0.4290004</v>
      </c>
      <c r="U133">
        <v>-1</v>
      </c>
      <c r="V133">
        <v>-1</v>
      </c>
      <c r="W133">
        <v>1</v>
      </c>
      <c r="X133">
        <v>0.4290004</v>
      </c>
      <c r="Y133">
        <v>1</v>
      </c>
      <c r="Z133">
        <v>2331</v>
      </c>
      <c r="AA133">
        <v>184.3981</v>
      </c>
      <c r="AB133">
        <v>79.106859999999998</v>
      </c>
      <c r="AC133">
        <v>728.87172887172903</v>
      </c>
    </row>
    <row r="134" spans="2:29" x14ac:dyDescent="0.2">
      <c r="B134" t="s">
        <v>285</v>
      </c>
      <c r="C134">
        <v>15</v>
      </c>
      <c r="D134">
        <v>83</v>
      </c>
      <c r="E134" t="s">
        <v>602</v>
      </c>
      <c r="F134">
        <v>1266</v>
      </c>
      <c r="G134">
        <v>1</v>
      </c>
      <c r="H134" t="s">
        <v>1080</v>
      </c>
      <c r="I134">
        <v>0</v>
      </c>
      <c r="J134">
        <v>3</v>
      </c>
      <c r="K134">
        <v>2.3696679999999999</v>
      </c>
      <c r="L134">
        <v>376.66666666666703</v>
      </c>
      <c r="M134">
        <v>84.907229999999998</v>
      </c>
      <c r="N134">
        <v>2.4857809999999998</v>
      </c>
      <c r="O134">
        <v>169.81450000000001</v>
      </c>
      <c r="P134">
        <v>134.13460000000001</v>
      </c>
      <c r="Q134">
        <v>3</v>
      </c>
      <c r="R134">
        <v>124.4943</v>
      </c>
      <c r="S134">
        <v>1</v>
      </c>
      <c r="T134">
        <v>0.78988939999999996</v>
      </c>
      <c r="U134">
        <v>-1</v>
      </c>
      <c r="V134">
        <v>-1</v>
      </c>
      <c r="W134">
        <v>1</v>
      </c>
      <c r="X134">
        <v>0.78988939999999996</v>
      </c>
      <c r="Y134">
        <v>1</v>
      </c>
      <c r="Z134">
        <v>1266</v>
      </c>
      <c r="AA134">
        <v>220.0196</v>
      </c>
      <c r="AB134">
        <v>173.7912</v>
      </c>
      <c r="AC134">
        <v>552.13270142180102</v>
      </c>
    </row>
    <row r="135" spans="2:29" x14ac:dyDescent="0.2">
      <c r="B135" t="s">
        <v>492</v>
      </c>
      <c r="C135">
        <v>15</v>
      </c>
      <c r="D135">
        <v>9</v>
      </c>
      <c r="E135" t="s">
        <v>602</v>
      </c>
      <c r="F135">
        <v>1434</v>
      </c>
      <c r="G135">
        <v>1</v>
      </c>
      <c r="H135" t="s">
        <v>1081</v>
      </c>
      <c r="I135">
        <v>0</v>
      </c>
      <c r="J135">
        <v>2</v>
      </c>
      <c r="K135">
        <v>1.3947000000000001</v>
      </c>
      <c r="L135">
        <v>217</v>
      </c>
      <c r="M135">
        <v>116.45140000000001</v>
      </c>
      <c r="N135">
        <v>1.738081</v>
      </c>
      <c r="O135">
        <v>116.45140000000001</v>
      </c>
      <c r="P135">
        <v>81.207409999999996</v>
      </c>
      <c r="Q135">
        <v>2</v>
      </c>
      <c r="R135">
        <v>71.777820000000006</v>
      </c>
      <c r="S135">
        <v>1</v>
      </c>
      <c r="T135">
        <v>0.69735009999999997</v>
      </c>
      <c r="U135">
        <v>-1</v>
      </c>
      <c r="V135">
        <v>-1</v>
      </c>
      <c r="W135">
        <v>1</v>
      </c>
      <c r="X135">
        <v>0.69735009999999997</v>
      </c>
      <c r="Y135">
        <v>1</v>
      </c>
      <c r="Z135">
        <v>1434</v>
      </c>
      <c r="AA135">
        <v>196.64599999999999</v>
      </c>
      <c r="AB135">
        <v>137.1311</v>
      </c>
      <c r="AC135">
        <v>721.05997210599696</v>
      </c>
    </row>
    <row r="136" spans="2:29" x14ac:dyDescent="0.2">
      <c r="B136" t="s">
        <v>474</v>
      </c>
      <c r="C136">
        <v>15</v>
      </c>
      <c r="D136">
        <v>69</v>
      </c>
      <c r="E136" t="s">
        <v>602</v>
      </c>
      <c r="F136">
        <v>998</v>
      </c>
      <c r="G136">
        <v>1</v>
      </c>
      <c r="H136" t="s">
        <v>1082</v>
      </c>
      <c r="I136">
        <v>0</v>
      </c>
      <c r="J136">
        <v>2</v>
      </c>
      <c r="K136">
        <v>2.0040079999999998</v>
      </c>
      <c r="L136">
        <v>348.5</v>
      </c>
      <c r="M136">
        <v>86.471100000000007</v>
      </c>
      <c r="N136">
        <v>0.4323555</v>
      </c>
      <c r="O136">
        <v>86.471100000000007</v>
      </c>
      <c r="P136">
        <v>86.644390000000001</v>
      </c>
      <c r="Q136">
        <v>2</v>
      </c>
      <c r="R136">
        <v>107.99290000000001</v>
      </c>
      <c r="S136">
        <v>2</v>
      </c>
      <c r="T136">
        <v>2.0040079999999998</v>
      </c>
      <c r="U136">
        <v>97.876660000000001</v>
      </c>
      <c r="V136">
        <v>1.1792370000000001</v>
      </c>
      <c r="W136">
        <v>1</v>
      </c>
      <c r="X136">
        <v>1.0020039999999999</v>
      </c>
      <c r="Y136">
        <v>2</v>
      </c>
      <c r="Z136">
        <v>998</v>
      </c>
      <c r="AA136">
        <v>203.7012</v>
      </c>
      <c r="AB136">
        <v>204.10939999999999</v>
      </c>
      <c r="AC136">
        <v>767.53507014028105</v>
      </c>
    </row>
    <row r="137" spans="2:29" x14ac:dyDescent="0.2">
      <c r="B137" t="s">
        <v>475</v>
      </c>
      <c r="C137">
        <v>15</v>
      </c>
      <c r="D137">
        <v>49</v>
      </c>
      <c r="E137" t="s">
        <v>602</v>
      </c>
      <c r="F137">
        <v>1499</v>
      </c>
      <c r="G137">
        <v>1</v>
      </c>
      <c r="H137" t="s">
        <v>1083</v>
      </c>
      <c r="I137">
        <v>0</v>
      </c>
      <c r="J137">
        <v>2</v>
      </c>
      <c r="K137">
        <v>1.3342229999999999</v>
      </c>
      <c r="L137">
        <v>216.5</v>
      </c>
      <c r="M137">
        <v>104.38939999999999</v>
      </c>
      <c r="N137">
        <v>3.0702759999999998</v>
      </c>
      <c r="O137">
        <v>104.38939999999999</v>
      </c>
      <c r="P137">
        <v>69.639340000000004</v>
      </c>
      <c r="Q137">
        <v>2</v>
      </c>
      <c r="R137">
        <v>120.6549</v>
      </c>
      <c r="S137">
        <v>1</v>
      </c>
      <c r="T137">
        <v>0.66711140000000002</v>
      </c>
      <c r="U137">
        <v>-1</v>
      </c>
      <c r="V137">
        <v>-1</v>
      </c>
      <c r="W137">
        <v>1</v>
      </c>
      <c r="X137">
        <v>0.66711140000000002</v>
      </c>
      <c r="Y137">
        <v>1</v>
      </c>
      <c r="Z137">
        <v>1499</v>
      </c>
      <c r="AA137">
        <v>196.0291</v>
      </c>
      <c r="AB137">
        <v>130.7732</v>
      </c>
      <c r="AC137">
        <v>577.05136757838602</v>
      </c>
    </row>
    <row r="138" spans="2:29" x14ac:dyDescent="0.2">
      <c r="B138" t="s">
        <v>476</v>
      </c>
      <c r="C138">
        <v>15</v>
      </c>
      <c r="D138">
        <v>33</v>
      </c>
      <c r="E138" t="s">
        <v>602</v>
      </c>
      <c r="F138">
        <v>5029</v>
      </c>
      <c r="I138">
        <v>0</v>
      </c>
      <c r="J138">
        <v>5</v>
      </c>
      <c r="K138">
        <v>0.99423340000000004</v>
      </c>
      <c r="L138">
        <v>219.6</v>
      </c>
      <c r="M138">
        <v>179.87889999999999</v>
      </c>
      <c r="N138">
        <v>1.3514360000000001</v>
      </c>
      <c r="O138">
        <v>719.5154</v>
      </c>
      <c r="P138">
        <v>143.07329999999999</v>
      </c>
      <c r="Q138">
        <v>-1</v>
      </c>
      <c r="R138">
        <v>256.46039999999999</v>
      </c>
      <c r="S138">
        <v>5</v>
      </c>
      <c r="T138">
        <v>0.99423340000000004</v>
      </c>
      <c r="U138">
        <v>167.95089999999999</v>
      </c>
      <c r="V138">
        <v>0.81524459999999999</v>
      </c>
      <c r="W138">
        <v>0</v>
      </c>
      <c r="X138">
        <v>-1</v>
      </c>
      <c r="Y138">
        <v>-1</v>
      </c>
      <c r="Z138">
        <v>-1</v>
      </c>
      <c r="AA138">
        <v>1015.008</v>
      </c>
      <c r="AB138">
        <v>201.83099999999999</v>
      </c>
      <c r="AC138">
        <v>715.05269437263905</v>
      </c>
    </row>
    <row r="139" spans="2:29" x14ac:dyDescent="0.2">
      <c r="B139" t="s">
        <v>477</v>
      </c>
      <c r="C139">
        <v>15</v>
      </c>
      <c r="D139">
        <v>53</v>
      </c>
      <c r="E139" t="s">
        <v>602</v>
      </c>
      <c r="F139">
        <v>901</v>
      </c>
      <c r="G139">
        <v>1</v>
      </c>
      <c r="H139" t="s">
        <v>1084</v>
      </c>
      <c r="I139">
        <v>0</v>
      </c>
      <c r="J139">
        <v>2</v>
      </c>
      <c r="K139">
        <v>2.2197559999999998</v>
      </c>
      <c r="L139">
        <v>333</v>
      </c>
      <c r="M139">
        <v>173.62649999999999</v>
      </c>
      <c r="N139">
        <v>1.719074</v>
      </c>
      <c r="O139">
        <v>173.62649999999999</v>
      </c>
      <c r="P139">
        <v>192.70419999999999</v>
      </c>
      <c r="Q139">
        <v>2</v>
      </c>
      <c r="R139">
        <v>74.567440000000005</v>
      </c>
      <c r="S139">
        <v>1</v>
      </c>
      <c r="T139">
        <v>1.1098779999999999</v>
      </c>
      <c r="U139">
        <v>-1</v>
      </c>
      <c r="V139">
        <v>-1</v>
      </c>
      <c r="W139">
        <v>1</v>
      </c>
      <c r="X139">
        <v>1.1098779999999999</v>
      </c>
      <c r="Y139">
        <v>1</v>
      </c>
      <c r="Z139">
        <v>901</v>
      </c>
      <c r="AA139">
        <v>176.58090000000001</v>
      </c>
      <c r="AB139">
        <v>195.98320000000001</v>
      </c>
      <c r="AC139">
        <v>517.20310765815805</v>
      </c>
    </row>
    <row r="140" spans="2:29" x14ac:dyDescent="0.2">
      <c r="B140" t="s">
        <v>478</v>
      </c>
      <c r="C140">
        <v>15</v>
      </c>
      <c r="D140">
        <v>81</v>
      </c>
      <c r="E140" t="s">
        <v>602</v>
      </c>
      <c r="F140">
        <v>2398</v>
      </c>
      <c r="G140">
        <v>1</v>
      </c>
      <c r="H140" t="s">
        <v>1085</v>
      </c>
      <c r="I140">
        <v>2</v>
      </c>
      <c r="J140">
        <v>6</v>
      </c>
      <c r="K140">
        <v>2.5020850000000001</v>
      </c>
      <c r="L140">
        <v>271.83333333333297</v>
      </c>
      <c r="M140">
        <v>133.2492</v>
      </c>
      <c r="N140">
        <v>1.725363</v>
      </c>
      <c r="O140">
        <v>666.24580000000003</v>
      </c>
      <c r="P140">
        <v>277.834</v>
      </c>
      <c r="Q140">
        <v>6</v>
      </c>
      <c r="R140">
        <v>150.32900000000001</v>
      </c>
      <c r="S140">
        <v>1</v>
      </c>
      <c r="T140">
        <v>0.4170142</v>
      </c>
      <c r="U140">
        <v>-1</v>
      </c>
      <c r="V140">
        <v>-1</v>
      </c>
      <c r="W140">
        <v>1</v>
      </c>
      <c r="X140">
        <v>0.4170142</v>
      </c>
      <c r="Y140">
        <v>1</v>
      </c>
      <c r="Z140">
        <v>2398</v>
      </c>
      <c r="AA140">
        <v>379.50650000000002</v>
      </c>
      <c r="AB140">
        <v>158.25960000000001</v>
      </c>
      <c r="AC140">
        <v>444.12010008340297</v>
      </c>
    </row>
    <row r="141" spans="2:29" x14ac:dyDescent="0.2">
      <c r="B141" t="s">
        <v>479</v>
      </c>
      <c r="C141">
        <v>15</v>
      </c>
      <c r="D141">
        <v>87</v>
      </c>
      <c r="E141" t="s">
        <v>602</v>
      </c>
      <c r="F141">
        <v>1133</v>
      </c>
      <c r="G141">
        <v>1</v>
      </c>
      <c r="H141" t="s">
        <v>1086</v>
      </c>
      <c r="I141">
        <v>0</v>
      </c>
      <c r="J141">
        <v>2</v>
      </c>
      <c r="K141">
        <v>1.765225</v>
      </c>
      <c r="L141">
        <v>183</v>
      </c>
      <c r="M141">
        <v>234.63149999999999</v>
      </c>
      <c r="N141">
        <v>0.33518789999999998</v>
      </c>
      <c r="O141">
        <v>234.63149999999999</v>
      </c>
      <c r="P141">
        <v>207.08869999999999</v>
      </c>
      <c r="Q141">
        <v>2</v>
      </c>
      <c r="R141">
        <v>123.4503</v>
      </c>
      <c r="S141">
        <v>1</v>
      </c>
      <c r="T141">
        <v>0.88261250000000002</v>
      </c>
      <c r="U141">
        <v>-1</v>
      </c>
      <c r="V141">
        <v>-1</v>
      </c>
      <c r="W141">
        <v>1</v>
      </c>
      <c r="X141">
        <v>0.88261250000000002</v>
      </c>
      <c r="Y141">
        <v>1</v>
      </c>
      <c r="Z141">
        <v>1133</v>
      </c>
      <c r="AA141">
        <v>165.32820000000001</v>
      </c>
      <c r="AB141">
        <v>145.92080000000001</v>
      </c>
      <c r="AC141">
        <v>735.21624007060905</v>
      </c>
    </row>
    <row r="142" spans="2:29" x14ac:dyDescent="0.2">
      <c r="B142" t="s">
        <v>480</v>
      </c>
      <c r="C142">
        <v>15</v>
      </c>
      <c r="D142">
        <v>87</v>
      </c>
      <c r="E142" t="s">
        <v>602</v>
      </c>
      <c r="F142">
        <v>1066</v>
      </c>
      <c r="G142">
        <v>1</v>
      </c>
      <c r="H142" t="s">
        <v>1087</v>
      </c>
      <c r="I142">
        <v>0</v>
      </c>
      <c r="J142">
        <v>0</v>
      </c>
      <c r="K142">
        <v>0</v>
      </c>
      <c r="L142">
        <v>-1</v>
      </c>
      <c r="M142">
        <v>-1</v>
      </c>
      <c r="N142">
        <v>-1</v>
      </c>
      <c r="O142">
        <v>-1</v>
      </c>
      <c r="P142">
        <v>-1</v>
      </c>
      <c r="Q142">
        <v>0</v>
      </c>
      <c r="R142">
        <v>89.716409999999996</v>
      </c>
      <c r="S142">
        <v>1</v>
      </c>
      <c r="T142">
        <v>0.93808630000000004</v>
      </c>
      <c r="U142">
        <v>-1</v>
      </c>
      <c r="V142">
        <v>-1</v>
      </c>
      <c r="W142">
        <v>1</v>
      </c>
      <c r="X142">
        <v>0.93808630000000004</v>
      </c>
      <c r="Y142">
        <v>1</v>
      </c>
      <c r="Z142">
        <v>1066</v>
      </c>
      <c r="AA142">
        <v>213.9188</v>
      </c>
      <c r="AB142">
        <v>200.67429999999999</v>
      </c>
      <c r="AC142">
        <v>625.70356472795504</v>
      </c>
    </row>
    <row r="143" spans="2:29" x14ac:dyDescent="0.2">
      <c r="B143" t="s">
        <v>472</v>
      </c>
      <c r="C143">
        <v>17</v>
      </c>
      <c r="D143">
        <v>7</v>
      </c>
      <c r="E143" t="s">
        <v>603</v>
      </c>
      <c r="F143">
        <v>1965</v>
      </c>
      <c r="G143">
        <v>1</v>
      </c>
      <c r="H143" t="s">
        <v>1088</v>
      </c>
      <c r="I143">
        <v>0</v>
      </c>
      <c r="J143">
        <v>5</v>
      </c>
      <c r="K143">
        <v>2.5445289999999998</v>
      </c>
      <c r="L143">
        <v>280</v>
      </c>
      <c r="M143">
        <v>92.492069999999998</v>
      </c>
      <c r="N143">
        <v>1.7094560000000001</v>
      </c>
      <c r="O143">
        <v>369.9683</v>
      </c>
      <c r="P143">
        <v>188.279</v>
      </c>
      <c r="Q143">
        <v>5</v>
      </c>
      <c r="R143">
        <v>108.8104</v>
      </c>
      <c r="S143">
        <v>1</v>
      </c>
      <c r="T143">
        <v>0.50890579999999996</v>
      </c>
      <c r="U143">
        <v>-1</v>
      </c>
      <c r="V143">
        <v>-1</v>
      </c>
      <c r="W143">
        <v>1</v>
      </c>
      <c r="X143">
        <v>0.50890579999999996</v>
      </c>
      <c r="Y143">
        <v>1</v>
      </c>
      <c r="Z143">
        <v>1965</v>
      </c>
      <c r="AA143">
        <v>718.21109999999999</v>
      </c>
      <c r="AB143">
        <v>365.5018</v>
      </c>
      <c r="AC143">
        <v>525.69974554707403</v>
      </c>
    </row>
    <row r="144" spans="2:29" x14ac:dyDescent="0.2">
      <c r="B144" t="s">
        <v>481</v>
      </c>
      <c r="C144">
        <v>17</v>
      </c>
      <c r="D144">
        <v>27</v>
      </c>
      <c r="E144" t="s">
        <v>603</v>
      </c>
      <c r="F144">
        <v>2232</v>
      </c>
      <c r="G144">
        <v>1</v>
      </c>
      <c r="H144" t="s">
        <v>1089</v>
      </c>
      <c r="I144">
        <v>4</v>
      </c>
      <c r="J144">
        <v>1</v>
      </c>
      <c r="K144">
        <v>0.4480287</v>
      </c>
      <c r="L144">
        <v>467</v>
      </c>
      <c r="M144">
        <v>-1</v>
      </c>
      <c r="N144">
        <v>-1</v>
      </c>
      <c r="O144">
        <v>-1</v>
      </c>
      <c r="P144">
        <v>-1</v>
      </c>
      <c r="Q144">
        <v>1</v>
      </c>
      <c r="R144">
        <v>150.47569999999999</v>
      </c>
      <c r="S144">
        <v>2</v>
      </c>
      <c r="T144">
        <v>0.8960574</v>
      </c>
      <c r="U144">
        <v>103.48990000000001</v>
      </c>
      <c r="V144">
        <v>1.2544230000000001</v>
      </c>
      <c r="W144">
        <v>1</v>
      </c>
      <c r="X144">
        <v>0.4480287</v>
      </c>
      <c r="Y144">
        <v>2</v>
      </c>
      <c r="Z144">
        <v>2232</v>
      </c>
      <c r="AA144">
        <v>641.91219999999998</v>
      </c>
      <c r="AB144">
        <v>287.5951</v>
      </c>
      <c r="AC144">
        <v>552.86738351254496</v>
      </c>
    </row>
    <row r="145" spans="2:29" x14ac:dyDescent="0.2">
      <c r="B145" t="s">
        <v>483</v>
      </c>
      <c r="C145">
        <v>17</v>
      </c>
      <c r="D145">
        <v>75</v>
      </c>
      <c r="E145" t="s">
        <v>603</v>
      </c>
      <c r="F145">
        <v>999</v>
      </c>
      <c r="G145">
        <v>1</v>
      </c>
      <c r="H145" t="s">
        <v>1090</v>
      </c>
      <c r="I145">
        <v>0</v>
      </c>
      <c r="J145">
        <v>2</v>
      </c>
      <c r="K145">
        <v>2.0020020000000001</v>
      </c>
      <c r="L145">
        <v>233</v>
      </c>
      <c r="M145">
        <v>207.6335</v>
      </c>
      <c r="N145">
        <v>0.44461149999999999</v>
      </c>
      <c r="O145">
        <v>207.6335</v>
      </c>
      <c r="P145">
        <v>207.84139999999999</v>
      </c>
      <c r="Q145">
        <v>2</v>
      </c>
      <c r="R145">
        <v>111.4939</v>
      </c>
      <c r="S145">
        <v>1</v>
      </c>
      <c r="T145">
        <v>1.001001</v>
      </c>
      <c r="U145">
        <v>-1</v>
      </c>
      <c r="V145">
        <v>-1</v>
      </c>
      <c r="W145">
        <v>1</v>
      </c>
      <c r="X145">
        <v>1.001001</v>
      </c>
      <c r="Y145">
        <v>1</v>
      </c>
      <c r="Z145">
        <v>999</v>
      </c>
      <c r="AA145">
        <v>235.96299999999999</v>
      </c>
      <c r="AB145">
        <v>236.19919999999999</v>
      </c>
      <c r="AC145">
        <v>567.56756756756704</v>
      </c>
    </row>
    <row r="146" spans="2:29" x14ac:dyDescent="0.2">
      <c r="B146" t="s">
        <v>484</v>
      </c>
      <c r="C146">
        <v>17</v>
      </c>
      <c r="D146">
        <v>45</v>
      </c>
      <c r="E146" t="s">
        <v>603</v>
      </c>
      <c r="F146">
        <v>1298</v>
      </c>
      <c r="G146">
        <v>1</v>
      </c>
      <c r="H146" t="s">
        <v>1091</v>
      </c>
      <c r="I146">
        <v>0</v>
      </c>
      <c r="J146">
        <v>2</v>
      </c>
      <c r="K146">
        <v>1.540832</v>
      </c>
      <c r="L146">
        <v>333</v>
      </c>
      <c r="M146">
        <v>247.8109</v>
      </c>
      <c r="N146">
        <v>0.53178300000000001</v>
      </c>
      <c r="O146">
        <v>247.8109</v>
      </c>
      <c r="P146">
        <v>190.91749999999999</v>
      </c>
      <c r="Q146">
        <v>2</v>
      </c>
      <c r="R146">
        <v>102.74590000000001</v>
      </c>
      <c r="S146">
        <v>1</v>
      </c>
      <c r="T146">
        <v>0.77041599999999999</v>
      </c>
      <c r="U146">
        <v>-1</v>
      </c>
      <c r="V146">
        <v>-1</v>
      </c>
      <c r="W146">
        <v>1</v>
      </c>
      <c r="X146">
        <v>0.77041599999999999</v>
      </c>
      <c r="Y146">
        <v>1</v>
      </c>
      <c r="Z146">
        <v>1298</v>
      </c>
      <c r="AA146">
        <v>246.11609999999999</v>
      </c>
      <c r="AB146">
        <v>189.61179999999999</v>
      </c>
      <c r="AC146">
        <v>513.09707241910598</v>
      </c>
    </row>
    <row r="147" spans="2:29" x14ac:dyDescent="0.2">
      <c r="B147" t="s">
        <v>485</v>
      </c>
      <c r="C147">
        <v>17</v>
      </c>
      <c r="D147">
        <v>95</v>
      </c>
      <c r="E147" t="s">
        <v>603</v>
      </c>
      <c r="F147">
        <v>2398</v>
      </c>
      <c r="G147">
        <v>1</v>
      </c>
      <c r="H147" t="s">
        <v>1092</v>
      </c>
      <c r="I147">
        <v>0</v>
      </c>
      <c r="J147">
        <v>4</v>
      </c>
      <c r="K147">
        <v>1.6680569999999999</v>
      </c>
      <c r="L147">
        <v>274.25</v>
      </c>
      <c r="M147">
        <v>100.68729999999999</v>
      </c>
      <c r="N147">
        <v>0.50658479999999995</v>
      </c>
      <c r="O147">
        <v>302.06189999999998</v>
      </c>
      <c r="P147">
        <v>125.9641</v>
      </c>
      <c r="Q147">
        <v>4</v>
      </c>
      <c r="R147">
        <v>131.63339999999999</v>
      </c>
      <c r="S147">
        <v>2</v>
      </c>
      <c r="T147">
        <v>0.8340284</v>
      </c>
      <c r="U147">
        <v>132.86189999999999</v>
      </c>
      <c r="V147">
        <v>0.61510120000000001</v>
      </c>
      <c r="W147">
        <v>1</v>
      </c>
      <c r="X147">
        <v>0.4170142</v>
      </c>
      <c r="Y147">
        <v>2</v>
      </c>
      <c r="Z147">
        <v>2398</v>
      </c>
      <c r="AA147">
        <v>454.37439999999998</v>
      </c>
      <c r="AB147">
        <v>189.48050000000001</v>
      </c>
      <c r="AC147">
        <v>791.90992493744795</v>
      </c>
    </row>
    <row r="148" spans="2:29" x14ac:dyDescent="0.2">
      <c r="B148" t="s">
        <v>486</v>
      </c>
      <c r="C148">
        <v>17</v>
      </c>
      <c r="D148">
        <v>51</v>
      </c>
      <c r="E148" t="s">
        <v>603</v>
      </c>
      <c r="F148">
        <v>1166</v>
      </c>
      <c r="G148">
        <v>1</v>
      </c>
      <c r="H148" t="s">
        <v>1093</v>
      </c>
      <c r="I148">
        <v>0</v>
      </c>
      <c r="J148">
        <v>2</v>
      </c>
      <c r="K148">
        <v>1.715266</v>
      </c>
      <c r="L148">
        <v>182.5</v>
      </c>
      <c r="M148">
        <v>224.1722</v>
      </c>
      <c r="N148">
        <v>0.41979820000000001</v>
      </c>
      <c r="O148">
        <v>224.1722</v>
      </c>
      <c r="P148">
        <v>192.25749999999999</v>
      </c>
      <c r="Q148">
        <v>2</v>
      </c>
      <c r="R148">
        <v>80.784390000000002</v>
      </c>
      <c r="S148">
        <v>1</v>
      </c>
      <c r="T148">
        <v>0.85763290000000003</v>
      </c>
      <c r="U148">
        <v>-1</v>
      </c>
      <c r="V148">
        <v>-1</v>
      </c>
      <c r="W148">
        <v>1</v>
      </c>
      <c r="X148">
        <v>0.85763290000000003</v>
      </c>
      <c r="Y148">
        <v>1</v>
      </c>
      <c r="Z148">
        <v>1166</v>
      </c>
      <c r="AA148">
        <v>232.16980000000001</v>
      </c>
      <c r="AB148">
        <v>199.1164</v>
      </c>
      <c r="AC148">
        <v>629.50257289879903</v>
      </c>
    </row>
    <row r="149" spans="2:29" x14ac:dyDescent="0.2">
      <c r="B149" t="s">
        <v>487</v>
      </c>
      <c r="C149">
        <v>17</v>
      </c>
      <c r="D149">
        <v>37</v>
      </c>
      <c r="E149" t="s">
        <v>603</v>
      </c>
      <c r="F149">
        <v>1531</v>
      </c>
      <c r="G149">
        <v>1</v>
      </c>
      <c r="H149" t="s">
        <v>1094</v>
      </c>
      <c r="I149">
        <v>12</v>
      </c>
      <c r="J149">
        <v>0</v>
      </c>
      <c r="K149">
        <v>0</v>
      </c>
      <c r="L149">
        <v>-1</v>
      </c>
      <c r="M149">
        <v>-1</v>
      </c>
      <c r="N149">
        <v>-1</v>
      </c>
      <c r="O149">
        <v>-1</v>
      </c>
      <c r="P149">
        <v>-1</v>
      </c>
      <c r="Q149">
        <v>0</v>
      </c>
      <c r="R149">
        <v>88.964200000000005</v>
      </c>
      <c r="S149">
        <v>2</v>
      </c>
      <c r="T149">
        <v>1.3063359999999999</v>
      </c>
      <c r="U149">
        <v>137.97739999999999</v>
      </c>
      <c r="V149">
        <v>0.82869329999999997</v>
      </c>
      <c r="W149">
        <v>1</v>
      </c>
      <c r="X149">
        <v>0.65316779999999997</v>
      </c>
      <c r="Y149">
        <v>2</v>
      </c>
      <c r="Z149">
        <v>1531</v>
      </c>
      <c r="AA149">
        <v>302.04919999999998</v>
      </c>
      <c r="AB149">
        <v>197.28880000000001</v>
      </c>
      <c r="AC149">
        <v>740.039190071848</v>
      </c>
    </row>
    <row r="150" spans="2:29" x14ac:dyDescent="0.2">
      <c r="B150" t="s">
        <v>488</v>
      </c>
      <c r="C150">
        <v>17</v>
      </c>
      <c r="D150">
        <v>57</v>
      </c>
      <c r="E150" t="s">
        <v>603</v>
      </c>
      <c r="F150">
        <v>2133</v>
      </c>
      <c r="G150">
        <v>1</v>
      </c>
      <c r="H150" t="s">
        <v>1095</v>
      </c>
      <c r="I150">
        <v>0</v>
      </c>
      <c r="J150">
        <v>2</v>
      </c>
      <c r="K150">
        <v>0.93764650000000005</v>
      </c>
      <c r="L150">
        <v>499.5</v>
      </c>
      <c r="M150">
        <v>216.4922</v>
      </c>
      <c r="N150">
        <v>0.2030883</v>
      </c>
      <c r="O150">
        <v>216.4922</v>
      </c>
      <c r="P150">
        <v>101.4966</v>
      </c>
      <c r="Q150">
        <v>2</v>
      </c>
      <c r="R150">
        <v>88.195539999999994</v>
      </c>
      <c r="S150">
        <v>2</v>
      </c>
      <c r="T150">
        <v>0.93764650000000005</v>
      </c>
      <c r="U150">
        <v>103.77500000000001</v>
      </c>
      <c r="V150">
        <v>0.51887510000000003</v>
      </c>
      <c r="W150">
        <v>2</v>
      </c>
      <c r="X150">
        <v>0.93764650000000005</v>
      </c>
      <c r="Y150">
        <v>2</v>
      </c>
      <c r="Z150">
        <v>1400</v>
      </c>
      <c r="AA150">
        <v>259.27480000000003</v>
      </c>
      <c r="AB150">
        <v>121.554</v>
      </c>
      <c r="AC150">
        <v>654.94608532583197</v>
      </c>
    </row>
    <row r="151" spans="2:29" x14ac:dyDescent="0.2">
      <c r="B151" t="s">
        <v>489</v>
      </c>
      <c r="C151">
        <v>17</v>
      </c>
      <c r="D151">
        <v>29</v>
      </c>
      <c r="E151" t="s">
        <v>603</v>
      </c>
      <c r="F151">
        <v>1498</v>
      </c>
      <c r="G151">
        <v>1</v>
      </c>
      <c r="H151" t="s">
        <v>1096</v>
      </c>
      <c r="I151">
        <v>0</v>
      </c>
      <c r="J151">
        <v>1</v>
      </c>
      <c r="K151">
        <v>0.66755679999999995</v>
      </c>
      <c r="L151">
        <v>200</v>
      </c>
      <c r="M151">
        <v>-1</v>
      </c>
      <c r="N151">
        <v>-1</v>
      </c>
      <c r="O151">
        <v>-1</v>
      </c>
      <c r="P151">
        <v>-1</v>
      </c>
      <c r="Q151">
        <v>1</v>
      </c>
      <c r="R151">
        <v>460.76749999999998</v>
      </c>
      <c r="S151">
        <v>1</v>
      </c>
      <c r="T151">
        <v>0.66755679999999995</v>
      </c>
      <c r="U151">
        <v>-1</v>
      </c>
      <c r="V151">
        <v>-1</v>
      </c>
      <c r="W151">
        <v>1</v>
      </c>
      <c r="X151">
        <v>0.66755679999999995</v>
      </c>
      <c r="Y151">
        <v>1</v>
      </c>
      <c r="Z151">
        <v>1498</v>
      </c>
      <c r="AA151">
        <v>584.7808</v>
      </c>
      <c r="AB151">
        <v>390.37439999999998</v>
      </c>
      <c r="AC151">
        <v>333.77837116154899</v>
      </c>
    </row>
    <row r="152" spans="2:29" x14ac:dyDescent="0.2">
      <c r="B152" t="s">
        <v>490</v>
      </c>
      <c r="C152">
        <v>17</v>
      </c>
      <c r="D152">
        <v>95</v>
      </c>
      <c r="E152" t="s">
        <v>603</v>
      </c>
      <c r="F152">
        <v>1299</v>
      </c>
      <c r="G152">
        <v>1</v>
      </c>
      <c r="H152" t="s">
        <v>1097</v>
      </c>
      <c r="I152">
        <v>0</v>
      </c>
      <c r="J152">
        <v>1</v>
      </c>
      <c r="K152">
        <v>0.76982300000000004</v>
      </c>
      <c r="L152">
        <v>566</v>
      </c>
      <c r="M152">
        <v>-1</v>
      </c>
      <c r="N152">
        <v>-1</v>
      </c>
      <c r="O152">
        <v>-1</v>
      </c>
      <c r="P152">
        <v>-1</v>
      </c>
      <c r="Q152">
        <v>1</v>
      </c>
      <c r="R152">
        <v>146.54660000000001</v>
      </c>
      <c r="S152">
        <v>1</v>
      </c>
      <c r="T152">
        <v>0.76982300000000004</v>
      </c>
      <c r="U152">
        <v>-1</v>
      </c>
      <c r="V152">
        <v>-1</v>
      </c>
      <c r="W152">
        <v>1</v>
      </c>
      <c r="X152">
        <v>0.76982300000000004</v>
      </c>
      <c r="Y152">
        <v>1</v>
      </c>
      <c r="Z152">
        <v>1299</v>
      </c>
      <c r="AA152">
        <v>234.31989999999999</v>
      </c>
      <c r="AB152">
        <v>180.38480000000001</v>
      </c>
      <c r="AC152">
        <v>511.932255581216</v>
      </c>
    </row>
    <row r="153" spans="2:29" x14ac:dyDescent="0.2">
      <c r="B153" t="s">
        <v>491</v>
      </c>
      <c r="C153">
        <v>17</v>
      </c>
      <c r="D153">
        <v>83</v>
      </c>
      <c r="E153" t="s">
        <v>603</v>
      </c>
      <c r="F153">
        <v>1999</v>
      </c>
      <c r="G153">
        <v>1</v>
      </c>
      <c r="H153" t="s">
        <v>1098</v>
      </c>
      <c r="I153">
        <v>0</v>
      </c>
      <c r="J153">
        <v>4</v>
      </c>
      <c r="K153">
        <v>2.0009999999999999</v>
      </c>
      <c r="L153">
        <v>241.75</v>
      </c>
      <c r="M153">
        <v>225.79230000000001</v>
      </c>
      <c r="N153">
        <v>2.5889600000000002</v>
      </c>
      <c r="O153">
        <v>677.3768</v>
      </c>
      <c r="P153">
        <v>338.8578</v>
      </c>
      <c r="Q153">
        <v>4</v>
      </c>
      <c r="R153">
        <v>159.95330000000001</v>
      </c>
      <c r="S153">
        <v>1</v>
      </c>
      <c r="T153">
        <v>0.50025010000000003</v>
      </c>
      <c r="U153">
        <v>-1</v>
      </c>
      <c r="V153">
        <v>-1</v>
      </c>
      <c r="W153">
        <v>1</v>
      </c>
      <c r="X153">
        <v>0.50025010000000003</v>
      </c>
      <c r="Y153">
        <v>1</v>
      </c>
      <c r="Z153">
        <v>1999</v>
      </c>
      <c r="AA153">
        <v>265.8734</v>
      </c>
      <c r="AB153">
        <v>133.00319999999999</v>
      </c>
      <c r="AC153">
        <v>699.349674837419</v>
      </c>
    </row>
    <row r="154" spans="2:29" x14ac:dyDescent="0.2">
      <c r="B154" t="s">
        <v>285</v>
      </c>
      <c r="C154">
        <v>17</v>
      </c>
      <c r="D154">
        <v>15</v>
      </c>
      <c r="E154" t="s">
        <v>603</v>
      </c>
      <c r="F154">
        <v>999</v>
      </c>
      <c r="G154">
        <v>1</v>
      </c>
      <c r="H154" t="s">
        <v>1099</v>
      </c>
      <c r="I154">
        <v>0</v>
      </c>
      <c r="J154">
        <v>2</v>
      </c>
      <c r="K154">
        <v>2.0020020000000001</v>
      </c>
      <c r="L154">
        <v>449</v>
      </c>
      <c r="M154">
        <v>125.9603</v>
      </c>
      <c r="N154">
        <v>3.7047159999999999</v>
      </c>
      <c r="O154">
        <v>125.9603</v>
      </c>
      <c r="P154">
        <v>126.0864</v>
      </c>
      <c r="Q154">
        <v>2</v>
      </c>
      <c r="R154">
        <v>193.53460000000001</v>
      </c>
      <c r="S154">
        <v>1</v>
      </c>
      <c r="T154">
        <v>1.001001</v>
      </c>
      <c r="U154">
        <v>-1</v>
      </c>
      <c r="V154">
        <v>-1</v>
      </c>
      <c r="W154">
        <v>1</v>
      </c>
      <c r="X154">
        <v>1.001001</v>
      </c>
      <c r="Y154">
        <v>1</v>
      </c>
      <c r="Z154">
        <v>999</v>
      </c>
      <c r="AA154">
        <v>243.53030000000001</v>
      </c>
      <c r="AB154">
        <v>243.774</v>
      </c>
      <c r="AC154">
        <v>400.40040040039997</v>
      </c>
    </row>
    <row r="155" spans="2:29" x14ac:dyDescent="0.2">
      <c r="B155" t="s">
        <v>492</v>
      </c>
      <c r="C155">
        <v>17</v>
      </c>
      <c r="D155">
        <v>17</v>
      </c>
      <c r="E155" t="s">
        <v>603</v>
      </c>
      <c r="F155">
        <v>1232</v>
      </c>
      <c r="G155">
        <v>1</v>
      </c>
      <c r="H155" t="s">
        <v>1100</v>
      </c>
      <c r="I155">
        <v>3</v>
      </c>
      <c r="J155">
        <v>1</v>
      </c>
      <c r="K155">
        <v>0.81168830000000003</v>
      </c>
      <c r="L155">
        <v>567</v>
      </c>
      <c r="M155">
        <v>-1</v>
      </c>
      <c r="N155">
        <v>-1</v>
      </c>
      <c r="O155">
        <v>-1</v>
      </c>
      <c r="P155">
        <v>-1</v>
      </c>
      <c r="Q155">
        <v>1</v>
      </c>
      <c r="R155">
        <v>102.425</v>
      </c>
      <c r="S155">
        <v>1</v>
      </c>
      <c r="T155">
        <v>0.81168830000000003</v>
      </c>
      <c r="U155">
        <v>-1</v>
      </c>
      <c r="V155">
        <v>-1</v>
      </c>
      <c r="W155">
        <v>1</v>
      </c>
      <c r="X155">
        <v>0.81168830000000003</v>
      </c>
      <c r="Y155">
        <v>1</v>
      </c>
      <c r="Z155">
        <v>1232</v>
      </c>
      <c r="AA155">
        <v>243.3595</v>
      </c>
      <c r="AB155">
        <v>197.53200000000001</v>
      </c>
      <c r="AC155">
        <v>567.37012987012997</v>
      </c>
    </row>
    <row r="156" spans="2:29" x14ac:dyDescent="0.2">
      <c r="B156" t="s">
        <v>474</v>
      </c>
      <c r="C156">
        <v>17</v>
      </c>
      <c r="D156">
        <v>71</v>
      </c>
      <c r="E156" t="s">
        <v>603</v>
      </c>
      <c r="F156">
        <v>1200</v>
      </c>
      <c r="G156">
        <v>1</v>
      </c>
      <c r="H156" t="s">
        <v>1101</v>
      </c>
      <c r="I156">
        <v>0</v>
      </c>
      <c r="J156">
        <v>2</v>
      </c>
      <c r="K156">
        <v>1.6666669999999999</v>
      </c>
      <c r="L156">
        <v>416</v>
      </c>
      <c r="M156">
        <v>135.83359999999999</v>
      </c>
      <c r="N156">
        <v>0.45127460000000003</v>
      </c>
      <c r="O156">
        <v>135.83359999999999</v>
      </c>
      <c r="P156">
        <v>113.1947</v>
      </c>
      <c r="Q156">
        <v>2</v>
      </c>
      <c r="R156">
        <v>200.90430000000001</v>
      </c>
      <c r="S156">
        <v>1</v>
      </c>
      <c r="T156">
        <v>0.83333330000000005</v>
      </c>
      <c r="U156">
        <v>-1</v>
      </c>
      <c r="V156">
        <v>-1</v>
      </c>
      <c r="W156">
        <v>1</v>
      </c>
      <c r="X156">
        <v>0.83333330000000005</v>
      </c>
      <c r="Y156">
        <v>1</v>
      </c>
      <c r="Z156">
        <v>1200</v>
      </c>
      <c r="AA156">
        <v>265.77190000000002</v>
      </c>
      <c r="AB156">
        <v>221.47649999999999</v>
      </c>
      <c r="AC156">
        <v>471.66666666666703</v>
      </c>
    </row>
    <row r="157" spans="2:29" x14ac:dyDescent="0.2">
      <c r="B157" t="s">
        <v>475</v>
      </c>
      <c r="C157">
        <v>17</v>
      </c>
      <c r="D157">
        <v>11</v>
      </c>
      <c r="E157" t="s">
        <v>603</v>
      </c>
      <c r="F157">
        <v>1098</v>
      </c>
      <c r="G157">
        <v>1</v>
      </c>
      <c r="H157" t="s">
        <v>1102</v>
      </c>
      <c r="I157">
        <v>0</v>
      </c>
      <c r="J157">
        <v>2</v>
      </c>
      <c r="K157">
        <v>1.8214939999999999</v>
      </c>
      <c r="L157">
        <v>400</v>
      </c>
      <c r="M157">
        <v>195.29820000000001</v>
      </c>
      <c r="N157">
        <v>0.98139799999999999</v>
      </c>
      <c r="O157">
        <v>195.29820000000001</v>
      </c>
      <c r="P157">
        <v>177.8672</v>
      </c>
      <c r="Q157">
        <v>2</v>
      </c>
      <c r="R157">
        <v>118.97920000000001</v>
      </c>
      <c r="S157">
        <v>1</v>
      </c>
      <c r="T157">
        <v>0.91074679999999997</v>
      </c>
      <c r="U157">
        <v>-1</v>
      </c>
      <c r="V157">
        <v>-1</v>
      </c>
      <c r="W157">
        <v>1</v>
      </c>
      <c r="X157">
        <v>0.91074679999999997</v>
      </c>
      <c r="Y157">
        <v>1</v>
      </c>
      <c r="Z157">
        <v>1098</v>
      </c>
      <c r="AA157">
        <v>274.22539999999998</v>
      </c>
      <c r="AB157">
        <v>249.7499</v>
      </c>
      <c r="AC157">
        <v>485.42805100182198</v>
      </c>
    </row>
    <row r="158" spans="2:29" x14ac:dyDescent="0.2">
      <c r="B158" t="s">
        <v>476</v>
      </c>
      <c r="C158">
        <v>17</v>
      </c>
      <c r="D158">
        <v>15</v>
      </c>
      <c r="E158" t="s">
        <v>603</v>
      </c>
      <c r="F158">
        <v>2298</v>
      </c>
      <c r="G158">
        <v>1</v>
      </c>
      <c r="H158" t="s">
        <v>1103</v>
      </c>
      <c r="I158">
        <v>0</v>
      </c>
      <c r="J158">
        <v>6</v>
      </c>
      <c r="K158">
        <v>2.6109659999999999</v>
      </c>
      <c r="L158">
        <v>255.666666666667</v>
      </c>
      <c r="M158">
        <v>218.98400000000001</v>
      </c>
      <c r="N158">
        <v>2.4755549999999999</v>
      </c>
      <c r="O158">
        <v>1094.92</v>
      </c>
      <c r="P158">
        <v>476.4665</v>
      </c>
      <c r="Q158">
        <v>6</v>
      </c>
      <c r="R158">
        <v>162.6584</v>
      </c>
      <c r="S158">
        <v>1</v>
      </c>
      <c r="T158">
        <v>0.43516100000000002</v>
      </c>
      <c r="U158">
        <v>-1</v>
      </c>
      <c r="V158">
        <v>-1</v>
      </c>
      <c r="W158">
        <v>1</v>
      </c>
      <c r="X158">
        <v>0.43516100000000002</v>
      </c>
      <c r="Y158">
        <v>1</v>
      </c>
      <c r="Z158">
        <v>2298</v>
      </c>
      <c r="AA158">
        <v>270.63130000000001</v>
      </c>
      <c r="AB158">
        <v>117.76819999999999</v>
      </c>
      <c r="AC158">
        <v>739.33855526544801</v>
      </c>
    </row>
    <row r="159" spans="2:29" x14ac:dyDescent="0.2">
      <c r="B159" t="s">
        <v>477</v>
      </c>
      <c r="C159">
        <v>17</v>
      </c>
      <c r="D159">
        <v>25</v>
      </c>
      <c r="E159" t="s">
        <v>603</v>
      </c>
      <c r="F159">
        <v>1398</v>
      </c>
      <c r="G159">
        <v>1</v>
      </c>
      <c r="H159" t="s">
        <v>1104</v>
      </c>
      <c r="I159">
        <v>0</v>
      </c>
      <c r="J159">
        <v>2</v>
      </c>
      <c r="K159">
        <v>1.430615</v>
      </c>
      <c r="L159">
        <v>282</v>
      </c>
      <c r="M159">
        <v>212.31</v>
      </c>
      <c r="N159">
        <v>0.30286730000000001</v>
      </c>
      <c r="O159">
        <v>212.31</v>
      </c>
      <c r="P159">
        <v>151.86689999999999</v>
      </c>
      <c r="Q159">
        <v>2</v>
      </c>
      <c r="R159">
        <v>79.815349999999995</v>
      </c>
      <c r="S159">
        <v>1</v>
      </c>
      <c r="T159">
        <v>0.71530760000000004</v>
      </c>
      <c r="U159">
        <v>-1</v>
      </c>
      <c r="V159">
        <v>-1</v>
      </c>
      <c r="W159">
        <v>1</v>
      </c>
      <c r="X159">
        <v>0.71530760000000004</v>
      </c>
      <c r="Y159">
        <v>1</v>
      </c>
      <c r="Z159">
        <v>1398</v>
      </c>
      <c r="AA159">
        <v>267.47649999999999</v>
      </c>
      <c r="AB159">
        <v>191.328</v>
      </c>
      <c r="AC159">
        <v>548.64091559370502</v>
      </c>
    </row>
    <row r="160" spans="2:29" x14ac:dyDescent="0.2">
      <c r="B160" t="s">
        <v>478</v>
      </c>
      <c r="C160">
        <v>17</v>
      </c>
      <c r="D160">
        <v>71</v>
      </c>
      <c r="E160" t="s">
        <v>603</v>
      </c>
      <c r="F160">
        <v>1799</v>
      </c>
      <c r="G160">
        <v>1</v>
      </c>
      <c r="H160" t="s">
        <v>1105</v>
      </c>
      <c r="I160">
        <v>0</v>
      </c>
      <c r="J160">
        <v>2</v>
      </c>
      <c r="K160">
        <v>1.111729</v>
      </c>
      <c r="L160">
        <v>333.5</v>
      </c>
      <c r="M160">
        <v>234.78360000000001</v>
      </c>
      <c r="N160">
        <v>0.25191370000000002</v>
      </c>
      <c r="O160">
        <v>234.78360000000001</v>
      </c>
      <c r="P160">
        <v>130.5078</v>
      </c>
      <c r="Q160">
        <v>2</v>
      </c>
      <c r="R160">
        <v>110.60590000000001</v>
      </c>
      <c r="S160">
        <v>1</v>
      </c>
      <c r="T160">
        <v>0.55586440000000004</v>
      </c>
      <c r="U160">
        <v>-1</v>
      </c>
      <c r="V160">
        <v>-1</v>
      </c>
      <c r="W160">
        <v>1</v>
      </c>
      <c r="X160">
        <v>0.55586440000000004</v>
      </c>
      <c r="Y160">
        <v>1</v>
      </c>
      <c r="Z160">
        <v>1799</v>
      </c>
      <c r="AA160">
        <v>254.72280000000001</v>
      </c>
      <c r="AB160">
        <v>141.59129999999999</v>
      </c>
      <c r="AC160">
        <v>684.82490272373502</v>
      </c>
    </row>
    <row r="161" spans="2:29" x14ac:dyDescent="0.2">
      <c r="B161" t="s">
        <v>479</v>
      </c>
      <c r="C161">
        <v>17</v>
      </c>
      <c r="D161">
        <v>25</v>
      </c>
      <c r="E161" t="s">
        <v>603</v>
      </c>
      <c r="F161">
        <v>1532</v>
      </c>
      <c r="G161">
        <v>1</v>
      </c>
      <c r="H161" t="s">
        <v>1106</v>
      </c>
      <c r="I161">
        <v>0</v>
      </c>
      <c r="J161">
        <v>3</v>
      </c>
      <c r="K161">
        <v>1.9582250000000001</v>
      </c>
      <c r="L161">
        <v>266.33333333333297</v>
      </c>
      <c r="M161">
        <v>239.48419999999999</v>
      </c>
      <c r="N161">
        <v>0.74803810000000004</v>
      </c>
      <c r="O161">
        <v>478.96839999999997</v>
      </c>
      <c r="P161">
        <v>312.64249999999998</v>
      </c>
      <c r="Q161">
        <v>0</v>
      </c>
      <c r="R161">
        <v>145.19329999999999</v>
      </c>
      <c r="S161">
        <v>1</v>
      </c>
      <c r="T161">
        <v>0.65274149999999997</v>
      </c>
      <c r="U161">
        <v>-1</v>
      </c>
      <c r="V161">
        <v>-1</v>
      </c>
      <c r="W161">
        <v>1</v>
      </c>
      <c r="X161">
        <v>0.65274149999999997</v>
      </c>
      <c r="Y161">
        <v>0</v>
      </c>
      <c r="Z161">
        <v>0</v>
      </c>
      <c r="AA161">
        <v>237.5043</v>
      </c>
      <c r="AB161">
        <v>155.02889999999999</v>
      </c>
      <c r="AC161">
        <v>738.90339425587501</v>
      </c>
    </row>
    <row r="162" spans="2:29" x14ac:dyDescent="0.2">
      <c r="B162" t="s">
        <v>480</v>
      </c>
      <c r="C162">
        <v>17</v>
      </c>
      <c r="D162">
        <v>7</v>
      </c>
      <c r="E162" t="s">
        <v>603</v>
      </c>
      <c r="F162">
        <v>1399</v>
      </c>
      <c r="G162">
        <v>1</v>
      </c>
      <c r="H162" t="s">
        <v>1107</v>
      </c>
      <c r="I162">
        <v>0</v>
      </c>
      <c r="J162">
        <v>1</v>
      </c>
      <c r="K162">
        <v>0.71479630000000005</v>
      </c>
      <c r="L162">
        <v>200</v>
      </c>
      <c r="M162">
        <v>-1</v>
      </c>
      <c r="N162">
        <v>-1</v>
      </c>
      <c r="O162">
        <v>-1</v>
      </c>
      <c r="P162">
        <v>-1</v>
      </c>
      <c r="Q162">
        <v>1</v>
      </c>
      <c r="R162">
        <v>116.7107</v>
      </c>
      <c r="S162">
        <v>1</v>
      </c>
      <c r="T162">
        <v>0.71479630000000005</v>
      </c>
      <c r="U162">
        <v>-1</v>
      </c>
      <c r="V162">
        <v>-1</v>
      </c>
      <c r="W162">
        <v>1</v>
      </c>
      <c r="X162">
        <v>0.71479630000000005</v>
      </c>
      <c r="Y162">
        <v>1</v>
      </c>
      <c r="Z162">
        <v>1399</v>
      </c>
      <c r="AA162">
        <v>256.93889999999999</v>
      </c>
      <c r="AB162">
        <v>183.65899999999999</v>
      </c>
      <c r="AC162">
        <v>547.53395282344502</v>
      </c>
    </row>
    <row r="163" spans="2:29" x14ac:dyDescent="0.2">
      <c r="B163" t="s">
        <v>472</v>
      </c>
      <c r="C163">
        <v>19</v>
      </c>
      <c r="D163">
        <v>33</v>
      </c>
      <c r="E163" t="s">
        <v>604</v>
      </c>
      <c r="F163">
        <v>1499</v>
      </c>
      <c r="G163">
        <v>1</v>
      </c>
      <c r="H163" t="s">
        <v>1108</v>
      </c>
      <c r="I163">
        <v>0</v>
      </c>
      <c r="J163">
        <v>3</v>
      </c>
      <c r="K163">
        <v>2.0013339999999999</v>
      </c>
      <c r="L163">
        <v>443.33333333333297</v>
      </c>
      <c r="M163">
        <v>143.76949999999999</v>
      </c>
      <c r="N163">
        <v>2.5605959999999999</v>
      </c>
      <c r="O163">
        <v>287.53890000000001</v>
      </c>
      <c r="P163">
        <v>191.82050000000001</v>
      </c>
      <c r="Q163">
        <v>3</v>
      </c>
      <c r="R163">
        <v>75.020200000000003</v>
      </c>
      <c r="S163">
        <v>2</v>
      </c>
      <c r="T163">
        <v>1.3342229999999999</v>
      </c>
      <c r="U163">
        <v>72.733490000000003</v>
      </c>
      <c r="V163">
        <v>1.469363</v>
      </c>
      <c r="W163">
        <v>1</v>
      </c>
      <c r="X163">
        <v>0.66711140000000002</v>
      </c>
      <c r="Y163">
        <v>2</v>
      </c>
      <c r="Z163">
        <v>1499</v>
      </c>
      <c r="AA163">
        <v>158.75739999999999</v>
      </c>
      <c r="AB163">
        <v>105.9089</v>
      </c>
      <c r="AC163">
        <v>889.25950633755804</v>
      </c>
    </row>
    <row r="164" spans="2:29" x14ac:dyDescent="0.2">
      <c r="B164" t="s">
        <v>481</v>
      </c>
      <c r="C164">
        <v>19</v>
      </c>
      <c r="D164">
        <v>89</v>
      </c>
      <c r="E164" t="s">
        <v>604</v>
      </c>
      <c r="F164">
        <v>1399</v>
      </c>
      <c r="G164">
        <v>1</v>
      </c>
      <c r="H164" t="s">
        <v>1109</v>
      </c>
      <c r="I164">
        <v>1</v>
      </c>
      <c r="J164">
        <v>2</v>
      </c>
      <c r="K164">
        <v>1.4295929999999999</v>
      </c>
      <c r="L164">
        <v>266.5</v>
      </c>
      <c r="M164">
        <v>196.90899999999999</v>
      </c>
      <c r="N164">
        <v>0.34728209999999998</v>
      </c>
      <c r="O164">
        <v>196.90899999999999</v>
      </c>
      <c r="P164">
        <v>140.74979999999999</v>
      </c>
      <c r="Q164">
        <v>2</v>
      </c>
      <c r="R164">
        <v>116.47</v>
      </c>
      <c r="S164">
        <v>1</v>
      </c>
      <c r="T164">
        <v>0.71479630000000005</v>
      </c>
      <c r="U164">
        <v>-1</v>
      </c>
      <c r="V164">
        <v>-1</v>
      </c>
      <c r="W164">
        <v>1</v>
      </c>
      <c r="X164">
        <v>0.71479630000000005</v>
      </c>
      <c r="Y164">
        <v>1</v>
      </c>
      <c r="Z164">
        <v>1399</v>
      </c>
      <c r="AA164">
        <v>167.41059999999999</v>
      </c>
      <c r="AB164">
        <v>119.6645</v>
      </c>
      <c r="AC164">
        <v>548.24874910650499</v>
      </c>
    </row>
    <row r="165" spans="2:29" x14ac:dyDescent="0.2">
      <c r="B165" t="s">
        <v>483</v>
      </c>
      <c r="C165">
        <v>19</v>
      </c>
      <c r="D165">
        <v>73</v>
      </c>
      <c r="E165" t="s">
        <v>604</v>
      </c>
      <c r="F165">
        <v>1265</v>
      </c>
      <c r="G165">
        <v>1</v>
      </c>
      <c r="H165" t="s">
        <v>1110</v>
      </c>
      <c r="I165">
        <v>0</v>
      </c>
      <c r="J165">
        <v>3</v>
      </c>
      <c r="K165">
        <v>2.3715419999999998</v>
      </c>
      <c r="L165">
        <v>355.66666666666703</v>
      </c>
      <c r="M165">
        <v>81.802509999999998</v>
      </c>
      <c r="N165">
        <v>1.22926</v>
      </c>
      <c r="O165">
        <v>163.60499999999999</v>
      </c>
      <c r="P165">
        <v>129.33199999999999</v>
      </c>
      <c r="Q165">
        <v>3</v>
      </c>
      <c r="R165">
        <v>100.6409</v>
      </c>
      <c r="S165">
        <v>2</v>
      </c>
      <c r="T165">
        <v>1.5810280000000001</v>
      </c>
      <c r="U165">
        <v>59.912739999999999</v>
      </c>
      <c r="V165">
        <v>1.1982550000000001</v>
      </c>
      <c r="W165">
        <v>2</v>
      </c>
      <c r="X165">
        <v>1.5810280000000001</v>
      </c>
      <c r="Y165">
        <v>2</v>
      </c>
      <c r="Z165">
        <v>833</v>
      </c>
      <c r="AA165">
        <v>147.8331</v>
      </c>
      <c r="AB165">
        <v>116.86409999999999</v>
      </c>
      <c r="AC165">
        <v>789.72332015810298</v>
      </c>
    </row>
    <row r="166" spans="2:29" x14ac:dyDescent="0.2">
      <c r="B166" t="s">
        <v>484</v>
      </c>
      <c r="C166">
        <v>19</v>
      </c>
      <c r="D166">
        <v>35</v>
      </c>
      <c r="E166" t="s">
        <v>604</v>
      </c>
      <c r="F166">
        <v>1131</v>
      </c>
      <c r="G166">
        <v>1</v>
      </c>
      <c r="H166" t="s">
        <v>1111</v>
      </c>
      <c r="I166">
        <v>0</v>
      </c>
      <c r="J166">
        <v>1</v>
      </c>
      <c r="K166">
        <v>0.88417330000000005</v>
      </c>
      <c r="L166">
        <v>200</v>
      </c>
      <c r="M166">
        <v>-1</v>
      </c>
      <c r="N166">
        <v>-1</v>
      </c>
      <c r="O166">
        <v>-1</v>
      </c>
      <c r="P166">
        <v>-1</v>
      </c>
      <c r="Q166">
        <v>1</v>
      </c>
      <c r="R166">
        <v>63.262509999999999</v>
      </c>
      <c r="S166">
        <v>1</v>
      </c>
      <c r="T166">
        <v>0.88417330000000005</v>
      </c>
      <c r="U166">
        <v>-1</v>
      </c>
      <c r="V166">
        <v>-1</v>
      </c>
      <c r="W166">
        <v>1</v>
      </c>
      <c r="X166">
        <v>0.88417330000000005</v>
      </c>
      <c r="Y166">
        <v>1</v>
      </c>
      <c r="Z166">
        <v>1131</v>
      </c>
      <c r="AA166">
        <v>165.45660000000001</v>
      </c>
      <c r="AB166">
        <v>146.29230000000001</v>
      </c>
      <c r="AC166">
        <v>441.20247568523399</v>
      </c>
    </row>
    <row r="167" spans="2:29" x14ac:dyDescent="0.2">
      <c r="B167" t="s">
        <v>485</v>
      </c>
      <c r="C167">
        <v>19</v>
      </c>
      <c r="D167">
        <v>83</v>
      </c>
      <c r="E167" t="s">
        <v>604</v>
      </c>
      <c r="F167">
        <v>1699</v>
      </c>
      <c r="G167">
        <v>1</v>
      </c>
      <c r="H167" t="s">
        <v>1112</v>
      </c>
      <c r="I167">
        <v>0</v>
      </c>
      <c r="J167">
        <v>2</v>
      </c>
      <c r="K167">
        <v>1.177163</v>
      </c>
      <c r="L167">
        <v>133.5</v>
      </c>
      <c r="M167">
        <v>68.680229999999995</v>
      </c>
      <c r="N167">
        <v>0.69373969999999996</v>
      </c>
      <c r="O167">
        <v>68.680229999999995</v>
      </c>
      <c r="P167">
        <v>40.423909999999999</v>
      </c>
      <c r="Q167">
        <v>2</v>
      </c>
      <c r="R167">
        <v>105.33150000000001</v>
      </c>
      <c r="S167">
        <v>2</v>
      </c>
      <c r="T167">
        <v>1.177163</v>
      </c>
      <c r="U167">
        <v>89.331379999999996</v>
      </c>
      <c r="V167">
        <v>0.48681950000000002</v>
      </c>
      <c r="W167">
        <v>1</v>
      </c>
      <c r="X167">
        <v>0.58858149999999998</v>
      </c>
      <c r="Y167">
        <v>2</v>
      </c>
      <c r="Z167">
        <v>1699</v>
      </c>
      <c r="AA167">
        <v>214.9649</v>
      </c>
      <c r="AB167">
        <v>126.5244</v>
      </c>
      <c r="AC167">
        <v>744.55562095350194</v>
      </c>
    </row>
    <row r="168" spans="2:29" x14ac:dyDescent="0.2">
      <c r="B168" t="s">
        <v>486</v>
      </c>
      <c r="C168">
        <v>19</v>
      </c>
      <c r="D168">
        <v>43</v>
      </c>
      <c r="E168" t="s">
        <v>604</v>
      </c>
      <c r="F168">
        <v>1432</v>
      </c>
      <c r="G168">
        <v>1</v>
      </c>
      <c r="H168" t="s">
        <v>1113</v>
      </c>
      <c r="I168">
        <v>0</v>
      </c>
      <c r="J168">
        <v>3</v>
      </c>
      <c r="K168">
        <v>2.0949719999999998</v>
      </c>
      <c r="L168">
        <v>288.33333333333297</v>
      </c>
      <c r="M168">
        <v>67.545100000000005</v>
      </c>
      <c r="N168">
        <v>0.3276927</v>
      </c>
      <c r="O168">
        <v>135.09020000000001</v>
      </c>
      <c r="P168">
        <v>94.336740000000006</v>
      </c>
      <c r="Q168">
        <v>2</v>
      </c>
      <c r="R168">
        <v>61.455750000000002</v>
      </c>
      <c r="S168">
        <v>2</v>
      </c>
      <c r="T168">
        <v>1.3966479999999999</v>
      </c>
      <c r="U168">
        <v>67.021749999999997</v>
      </c>
      <c r="V168">
        <v>0.67021750000000002</v>
      </c>
      <c r="W168">
        <v>2</v>
      </c>
      <c r="X168">
        <v>1.3966479999999999</v>
      </c>
      <c r="Y168">
        <v>2</v>
      </c>
      <c r="Z168">
        <v>966</v>
      </c>
      <c r="AA168">
        <v>149.89869999999999</v>
      </c>
      <c r="AB168">
        <v>104.6778</v>
      </c>
      <c r="AC168">
        <v>814.24581005586595</v>
      </c>
    </row>
    <row r="169" spans="2:29" x14ac:dyDescent="0.2">
      <c r="B169" t="s">
        <v>487</v>
      </c>
      <c r="C169">
        <v>19</v>
      </c>
      <c r="D169">
        <v>11</v>
      </c>
      <c r="E169" t="s">
        <v>604</v>
      </c>
      <c r="F169">
        <v>1166</v>
      </c>
      <c r="G169">
        <v>1</v>
      </c>
      <c r="H169" t="s">
        <v>1114</v>
      </c>
      <c r="I169">
        <v>0</v>
      </c>
      <c r="J169">
        <v>1</v>
      </c>
      <c r="K169">
        <v>0.85763290000000003</v>
      </c>
      <c r="L169">
        <v>132</v>
      </c>
      <c r="M169">
        <v>-1</v>
      </c>
      <c r="N169">
        <v>-1</v>
      </c>
      <c r="O169">
        <v>-1</v>
      </c>
      <c r="P169">
        <v>-1</v>
      </c>
      <c r="Q169">
        <v>1</v>
      </c>
      <c r="R169">
        <v>64.200050000000005</v>
      </c>
      <c r="S169">
        <v>1</v>
      </c>
      <c r="T169">
        <v>0.85763290000000003</v>
      </c>
      <c r="U169">
        <v>-1</v>
      </c>
      <c r="V169">
        <v>-1</v>
      </c>
      <c r="W169">
        <v>1</v>
      </c>
      <c r="X169">
        <v>0.85763290000000003</v>
      </c>
      <c r="Y169">
        <v>1</v>
      </c>
      <c r="Z169">
        <v>1166</v>
      </c>
      <c r="AA169">
        <v>195.21770000000001</v>
      </c>
      <c r="AB169">
        <v>167.42509999999999</v>
      </c>
      <c r="AC169">
        <v>542.88164665523198</v>
      </c>
    </row>
    <row r="170" spans="2:29" x14ac:dyDescent="0.2">
      <c r="B170" t="s">
        <v>488</v>
      </c>
      <c r="C170">
        <v>19</v>
      </c>
      <c r="D170">
        <v>53</v>
      </c>
      <c r="E170" t="s">
        <v>604</v>
      </c>
      <c r="F170">
        <v>1000</v>
      </c>
      <c r="G170">
        <v>1</v>
      </c>
      <c r="H170" t="s">
        <v>1115</v>
      </c>
      <c r="I170">
        <v>0</v>
      </c>
      <c r="J170">
        <v>3</v>
      </c>
      <c r="K170">
        <v>3</v>
      </c>
      <c r="L170">
        <v>232.666666666667</v>
      </c>
      <c r="M170">
        <v>98.68974</v>
      </c>
      <c r="N170">
        <v>1.184159</v>
      </c>
      <c r="O170">
        <v>197.37950000000001</v>
      </c>
      <c r="P170">
        <v>197.37950000000001</v>
      </c>
      <c r="Q170">
        <v>3</v>
      </c>
      <c r="R170">
        <v>66.157139999999998</v>
      </c>
      <c r="S170">
        <v>1</v>
      </c>
      <c r="T170">
        <v>1</v>
      </c>
      <c r="U170">
        <v>-1</v>
      </c>
      <c r="V170">
        <v>-1</v>
      </c>
      <c r="W170">
        <v>1</v>
      </c>
      <c r="X170">
        <v>1</v>
      </c>
      <c r="Y170">
        <v>1</v>
      </c>
      <c r="Z170">
        <v>1000</v>
      </c>
      <c r="AA170">
        <v>134.57310000000001</v>
      </c>
      <c r="AB170">
        <v>134.57310000000001</v>
      </c>
      <c r="AC170">
        <v>466</v>
      </c>
    </row>
    <row r="171" spans="2:29" x14ac:dyDescent="0.2">
      <c r="B171" t="s">
        <v>489</v>
      </c>
      <c r="C171">
        <v>19</v>
      </c>
      <c r="D171">
        <v>5</v>
      </c>
      <c r="E171" t="s">
        <v>604</v>
      </c>
      <c r="F171">
        <v>1364</v>
      </c>
      <c r="G171">
        <v>1</v>
      </c>
      <c r="H171" t="s">
        <v>1116</v>
      </c>
      <c r="I171">
        <v>0</v>
      </c>
      <c r="J171">
        <v>2</v>
      </c>
      <c r="K171">
        <v>1.4662759999999999</v>
      </c>
      <c r="L171">
        <v>216.5</v>
      </c>
      <c r="M171">
        <v>74.1083</v>
      </c>
      <c r="N171">
        <v>0.74856869999999998</v>
      </c>
      <c r="O171">
        <v>74.1083</v>
      </c>
      <c r="P171">
        <v>54.331600000000002</v>
      </c>
      <c r="Q171">
        <v>2</v>
      </c>
      <c r="R171">
        <v>683.64930000000004</v>
      </c>
      <c r="S171">
        <v>1</v>
      </c>
      <c r="T171">
        <v>0.73313779999999995</v>
      </c>
      <c r="U171">
        <v>-1</v>
      </c>
      <c r="V171">
        <v>-1</v>
      </c>
      <c r="W171">
        <v>1</v>
      </c>
      <c r="X171">
        <v>0.73313779999999995</v>
      </c>
      <c r="Y171">
        <v>1</v>
      </c>
      <c r="Z171">
        <v>1364</v>
      </c>
      <c r="AA171">
        <v>326.96530000000001</v>
      </c>
      <c r="AB171">
        <v>239.7106</v>
      </c>
      <c r="AC171">
        <v>439.14956011730197</v>
      </c>
    </row>
    <row r="172" spans="2:29" x14ac:dyDescent="0.2">
      <c r="B172" t="s">
        <v>490</v>
      </c>
      <c r="C172">
        <v>19</v>
      </c>
      <c r="D172">
        <v>21</v>
      </c>
      <c r="E172" t="s">
        <v>604</v>
      </c>
      <c r="F172">
        <v>1667</v>
      </c>
      <c r="G172">
        <v>1</v>
      </c>
      <c r="H172" t="s">
        <v>1117</v>
      </c>
      <c r="I172">
        <v>0</v>
      </c>
      <c r="J172">
        <v>1</v>
      </c>
      <c r="K172">
        <v>0.59987999999999997</v>
      </c>
      <c r="L172">
        <v>232</v>
      </c>
      <c r="M172">
        <v>-1</v>
      </c>
      <c r="N172">
        <v>-1</v>
      </c>
      <c r="O172">
        <v>-1</v>
      </c>
      <c r="P172">
        <v>-1</v>
      </c>
      <c r="Q172">
        <v>1</v>
      </c>
      <c r="R172">
        <v>134.52109999999999</v>
      </c>
      <c r="S172">
        <v>1</v>
      </c>
      <c r="T172">
        <v>0.59987999999999997</v>
      </c>
      <c r="U172">
        <v>-1</v>
      </c>
      <c r="V172">
        <v>-1</v>
      </c>
      <c r="W172">
        <v>1</v>
      </c>
      <c r="X172">
        <v>0.59987999999999997</v>
      </c>
      <c r="Y172">
        <v>1</v>
      </c>
      <c r="Z172">
        <v>1667</v>
      </c>
      <c r="AA172">
        <v>210.27770000000001</v>
      </c>
      <c r="AB172">
        <v>126.1414</v>
      </c>
      <c r="AC172">
        <v>658.668266346731</v>
      </c>
    </row>
    <row r="173" spans="2:29" x14ac:dyDescent="0.2">
      <c r="B173" t="s">
        <v>491</v>
      </c>
      <c r="C173">
        <v>19</v>
      </c>
      <c r="D173">
        <v>49</v>
      </c>
      <c r="E173" t="s">
        <v>604</v>
      </c>
      <c r="F173">
        <v>1000</v>
      </c>
      <c r="G173">
        <v>1</v>
      </c>
      <c r="H173" t="s">
        <v>1118</v>
      </c>
      <c r="I173">
        <v>0</v>
      </c>
      <c r="J173">
        <v>2</v>
      </c>
      <c r="K173">
        <v>2</v>
      </c>
      <c r="L173">
        <v>250</v>
      </c>
      <c r="M173">
        <v>190.1131</v>
      </c>
      <c r="N173">
        <v>0.43906020000000001</v>
      </c>
      <c r="O173">
        <v>190.1131</v>
      </c>
      <c r="P173">
        <v>190.1131</v>
      </c>
      <c r="Q173">
        <v>2</v>
      </c>
      <c r="R173">
        <v>122.3956</v>
      </c>
      <c r="S173">
        <v>1</v>
      </c>
      <c r="T173">
        <v>1</v>
      </c>
      <c r="U173">
        <v>-1</v>
      </c>
      <c r="V173">
        <v>-1</v>
      </c>
      <c r="W173">
        <v>1</v>
      </c>
      <c r="X173">
        <v>1</v>
      </c>
      <c r="Y173">
        <v>1</v>
      </c>
      <c r="Z173">
        <v>1000</v>
      </c>
      <c r="AA173">
        <v>164.49209999999999</v>
      </c>
      <c r="AB173">
        <v>164.49209999999999</v>
      </c>
      <c r="AC173">
        <v>500</v>
      </c>
    </row>
    <row r="174" spans="2:29" x14ac:dyDescent="0.2">
      <c r="B174" t="s">
        <v>285</v>
      </c>
      <c r="C174">
        <v>19</v>
      </c>
      <c r="D174">
        <v>47</v>
      </c>
      <c r="E174" t="s">
        <v>604</v>
      </c>
      <c r="F174">
        <v>1166</v>
      </c>
      <c r="G174">
        <v>1</v>
      </c>
      <c r="H174" t="s">
        <v>1119</v>
      </c>
      <c r="I174">
        <v>2</v>
      </c>
      <c r="J174">
        <v>3</v>
      </c>
      <c r="K174">
        <v>2.572899</v>
      </c>
      <c r="L174">
        <v>255.666666666667</v>
      </c>
      <c r="M174">
        <v>94.041380000000004</v>
      </c>
      <c r="N174">
        <v>0.64531830000000001</v>
      </c>
      <c r="O174">
        <v>188.08279999999999</v>
      </c>
      <c r="P174">
        <v>161.30600000000001</v>
      </c>
      <c r="Q174">
        <v>3</v>
      </c>
      <c r="R174">
        <v>69.525090000000006</v>
      </c>
      <c r="S174">
        <v>1</v>
      </c>
      <c r="T174">
        <v>0.85763290000000003</v>
      </c>
      <c r="U174">
        <v>-1</v>
      </c>
      <c r="V174">
        <v>-1</v>
      </c>
      <c r="W174">
        <v>1</v>
      </c>
      <c r="X174">
        <v>0.85763290000000003</v>
      </c>
      <c r="Y174">
        <v>1</v>
      </c>
      <c r="Z174">
        <v>1166</v>
      </c>
      <c r="AA174">
        <v>370.82130000000001</v>
      </c>
      <c r="AB174">
        <v>318.02850000000001</v>
      </c>
      <c r="AC174">
        <v>315.60891938250398</v>
      </c>
    </row>
    <row r="175" spans="2:29" x14ac:dyDescent="0.2">
      <c r="B175" t="s">
        <v>492</v>
      </c>
      <c r="C175">
        <v>19</v>
      </c>
      <c r="D175">
        <v>63</v>
      </c>
      <c r="E175" t="s">
        <v>604</v>
      </c>
      <c r="F175">
        <v>1165</v>
      </c>
      <c r="G175">
        <v>1</v>
      </c>
      <c r="H175" t="s">
        <v>1120</v>
      </c>
      <c r="I175">
        <v>0</v>
      </c>
      <c r="J175">
        <v>1</v>
      </c>
      <c r="K175">
        <v>0.8583691</v>
      </c>
      <c r="L175">
        <v>200</v>
      </c>
      <c r="M175">
        <v>-1</v>
      </c>
      <c r="N175">
        <v>-1</v>
      </c>
      <c r="O175">
        <v>-1</v>
      </c>
      <c r="P175">
        <v>-1</v>
      </c>
      <c r="Q175">
        <v>1</v>
      </c>
      <c r="R175">
        <v>86.277230000000003</v>
      </c>
      <c r="S175">
        <v>1</v>
      </c>
      <c r="T175">
        <v>0.8583691</v>
      </c>
      <c r="U175">
        <v>-1</v>
      </c>
      <c r="V175">
        <v>-1</v>
      </c>
      <c r="W175">
        <v>1</v>
      </c>
      <c r="X175">
        <v>0.8583691</v>
      </c>
      <c r="Y175">
        <v>1</v>
      </c>
      <c r="Z175">
        <v>1165</v>
      </c>
      <c r="AA175">
        <v>163.19309999999999</v>
      </c>
      <c r="AB175">
        <v>140.07990000000001</v>
      </c>
      <c r="AC175">
        <v>571.67381974248894</v>
      </c>
    </row>
    <row r="176" spans="2:29" x14ac:dyDescent="0.2">
      <c r="B176" t="s">
        <v>474</v>
      </c>
      <c r="C176">
        <v>19</v>
      </c>
      <c r="D176">
        <v>19</v>
      </c>
      <c r="E176" t="s">
        <v>604</v>
      </c>
      <c r="F176">
        <v>966</v>
      </c>
      <c r="G176">
        <v>1</v>
      </c>
      <c r="H176" t="s">
        <v>1121</v>
      </c>
      <c r="I176">
        <v>0</v>
      </c>
      <c r="J176">
        <v>3</v>
      </c>
      <c r="K176">
        <v>3.1055899999999999</v>
      </c>
      <c r="L176">
        <v>167.333333333333</v>
      </c>
      <c r="M176">
        <v>124.3138</v>
      </c>
      <c r="N176">
        <v>0.93089560000000005</v>
      </c>
      <c r="O176">
        <v>248.6275</v>
      </c>
      <c r="P176">
        <v>257.3784</v>
      </c>
      <c r="Q176">
        <v>3</v>
      </c>
      <c r="R176">
        <v>73.156850000000006</v>
      </c>
      <c r="S176">
        <v>1</v>
      </c>
      <c r="T176">
        <v>1.0351969999999999</v>
      </c>
      <c r="U176">
        <v>-1</v>
      </c>
      <c r="V176">
        <v>-1</v>
      </c>
      <c r="W176">
        <v>1</v>
      </c>
      <c r="X176">
        <v>1.0351969999999999</v>
      </c>
      <c r="Y176">
        <v>1</v>
      </c>
      <c r="Z176">
        <v>966</v>
      </c>
      <c r="AA176">
        <v>169.91499999999999</v>
      </c>
      <c r="AB176">
        <v>175.8954</v>
      </c>
      <c r="AC176">
        <v>688.40579710144902</v>
      </c>
    </row>
    <row r="177" spans="2:29" x14ac:dyDescent="0.2">
      <c r="B177" t="s">
        <v>475</v>
      </c>
      <c r="C177">
        <v>19</v>
      </c>
      <c r="D177">
        <v>19</v>
      </c>
      <c r="E177" t="s">
        <v>604</v>
      </c>
      <c r="F177">
        <v>1100</v>
      </c>
      <c r="G177">
        <v>1</v>
      </c>
      <c r="H177" t="s">
        <v>1122</v>
      </c>
      <c r="I177">
        <v>0</v>
      </c>
      <c r="J177">
        <v>1</v>
      </c>
      <c r="K177">
        <v>0.90909090000000004</v>
      </c>
      <c r="L177">
        <v>233</v>
      </c>
      <c r="M177">
        <v>-1</v>
      </c>
      <c r="N177">
        <v>-1</v>
      </c>
      <c r="O177">
        <v>-1</v>
      </c>
      <c r="P177">
        <v>-1</v>
      </c>
      <c r="Q177">
        <v>1</v>
      </c>
      <c r="R177">
        <v>88.934849999999997</v>
      </c>
      <c r="S177">
        <v>1</v>
      </c>
      <c r="T177">
        <v>0.90909090000000004</v>
      </c>
      <c r="U177">
        <v>-1</v>
      </c>
      <c r="V177">
        <v>-1</v>
      </c>
      <c r="W177">
        <v>1</v>
      </c>
      <c r="X177">
        <v>0.90909090000000004</v>
      </c>
      <c r="Y177">
        <v>1</v>
      </c>
      <c r="Z177">
        <v>1100</v>
      </c>
      <c r="AA177">
        <v>205.6311</v>
      </c>
      <c r="AB177">
        <v>186.9374</v>
      </c>
      <c r="AC177">
        <v>514.54545454545496</v>
      </c>
    </row>
    <row r="178" spans="2:29" x14ac:dyDescent="0.2">
      <c r="B178" t="s">
        <v>476</v>
      </c>
      <c r="C178">
        <v>19</v>
      </c>
      <c r="D178">
        <v>39</v>
      </c>
      <c r="E178" t="s">
        <v>604</v>
      </c>
      <c r="F178">
        <v>1100</v>
      </c>
      <c r="G178">
        <v>1</v>
      </c>
      <c r="H178" t="s">
        <v>1123</v>
      </c>
      <c r="I178">
        <v>0</v>
      </c>
      <c r="J178">
        <v>1</v>
      </c>
      <c r="K178">
        <v>0.90909090000000004</v>
      </c>
      <c r="L178">
        <v>302</v>
      </c>
      <c r="M178">
        <v>-1</v>
      </c>
      <c r="N178">
        <v>-1</v>
      </c>
      <c r="O178">
        <v>-1</v>
      </c>
      <c r="P178">
        <v>-1</v>
      </c>
      <c r="Q178">
        <v>1</v>
      </c>
      <c r="R178">
        <v>56.923650000000002</v>
      </c>
      <c r="S178">
        <v>1</v>
      </c>
      <c r="T178">
        <v>0.90909090000000004</v>
      </c>
      <c r="U178">
        <v>-1</v>
      </c>
      <c r="V178">
        <v>-1</v>
      </c>
      <c r="W178">
        <v>1</v>
      </c>
      <c r="X178">
        <v>0.90909090000000004</v>
      </c>
      <c r="Y178">
        <v>1</v>
      </c>
      <c r="Z178">
        <v>1100</v>
      </c>
      <c r="AA178">
        <v>193.57599999999999</v>
      </c>
      <c r="AB178">
        <v>175.97819999999999</v>
      </c>
      <c r="AC178">
        <v>516.36363636363603</v>
      </c>
    </row>
    <row r="179" spans="2:29" x14ac:dyDescent="0.2">
      <c r="B179" t="s">
        <v>477</v>
      </c>
      <c r="C179">
        <v>19</v>
      </c>
      <c r="D179">
        <v>47</v>
      </c>
      <c r="E179" t="s">
        <v>604</v>
      </c>
      <c r="F179">
        <v>967</v>
      </c>
      <c r="G179">
        <v>1</v>
      </c>
      <c r="H179" t="s">
        <v>1124</v>
      </c>
      <c r="I179">
        <v>0</v>
      </c>
      <c r="J179">
        <v>2</v>
      </c>
      <c r="K179">
        <v>2.0682520000000002</v>
      </c>
      <c r="L179">
        <v>350</v>
      </c>
      <c r="M179">
        <v>165.8212</v>
      </c>
      <c r="N179">
        <v>1.2467760000000001</v>
      </c>
      <c r="O179">
        <v>165.8212</v>
      </c>
      <c r="P179">
        <v>171.48009999999999</v>
      </c>
      <c r="Q179">
        <v>2</v>
      </c>
      <c r="R179">
        <v>101.1467</v>
      </c>
      <c r="S179">
        <v>1</v>
      </c>
      <c r="T179">
        <v>1.0341260000000001</v>
      </c>
      <c r="U179">
        <v>-1</v>
      </c>
      <c r="V179">
        <v>-1</v>
      </c>
      <c r="W179">
        <v>1</v>
      </c>
      <c r="X179">
        <v>1.0341260000000001</v>
      </c>
      <c r="Y179">
        <v>1</v>
      </c>
      <c r="Z179">
        <v>967</v>
      </c>
      <c r="AA179">
        <v>193.23949999999999</v>
      </c>
      <c r="AB179">
        <v>199.834</v>
      </c>
      <c r="AC179">
        <v>550.155118924509</v>
      </c>
    </row>
    <row r="180" spans="2:29" x14ac:dyDescent="0.2">
      <c r="B180" t="s">
        <v>478</v>
      </c>
      <c r="C180">
        <v>19</v>
      </c>
      <c r="D180">
        <v>95</v>
      </c>
      <c r="E180" t="s">
        <v>604</v>
      </c>
      <c r="F180">
        <v>1134</v>
      </c>
      <c r="G180">
        <v>1</v>
      </c>
      <c r="H180" t="s">
        <v>1125</v>
      </c>
      <c r="I180">
        <v>0</v>
      </c>
      <c r="J180">
        <v>2</v>
      </c>
      <c r="K180">
        <v>1.763668</v>
      </c>
      <c r="L180">
        <v>365</v>
      </c>
      <c r="M180">
        <v>133.28120000000001</v>
      </c>
      <c r="N180">
        <v>1.3066789999999999</v>
      </c>
      <c r="O180">
        <v>133.28120000000001</v>
      </c>
      <c r="P180">
        <v>117.53189999999999</v>
      </c>
      <c r="Q180">
        <v>2</v>
      </c>
      <c r="R180">
        <v>79.183779999999999</v>
      </c>
      <c r="S180">
        <v>1</v>
      </c>
      <c r="T180">
        <v>0.88183420000000001</v>
      </c>
      <c r="U180">
        <v>-1</v>
      </c>
      <c r="V180">
        <v>-1</v>
      </c>
      <c r="W180">
        <v>1</v>
      </c>
      <c r="X180">
        <v>0.88183420000000001</v>
      </c>
      <c r="Y180">
        <v>1</v>
      </c>
      <c r="Z180">
        <v>1134</v>
      </c>
      <c r="AA180">
        <v>171.9777</v>
      </c>
      <c r="AB180">
        <v>151.6558</v>
      </c>
      <c r="AC180">
        <v>499.118165784832</v>
      </c>
    </row>
    <row r="181" spans="2:29" x14ac:dyDescent="0.2">
      <c r="B181" t="s">
        <v>479</v>
      </c>
      <c r="C181">
        <v>19</v>
      </c>
      <c r="D181">
        <v>63</v>
      </c>
      <c r="E181" t="s">
        <v>604</v>
      </c>
      <c r="F181">
        <v>1165</v>
      </c>
      <c r="G181">
        <v>1</v>
      </c>
      <c r="H181" t="s">
        <v>1126</v>
      </c>
      <c r="I181">
        <v>0</v>
      </c>
      <c r="J181">
        <v>3</v>
      </c>
      <c r="K181">
        <v>2.575107</v>
      </c>
      <c r="L181">
        <v>288.66666666666703</v>
      </c>
      <c r="M181">
        <v>134.42519999999999</v>
      </c>
      <c r="N181">
        <v>2.3237719999999999</v>
      </c>
      <c r="O181">
        <v>268.85039999999998</v>
      </c>
      <c r="P181">
        <v>230.77289999999999</v>
      </c>
      <c r="Q181">
        <v>3</v>
      </c>
      <c r="R181">
        <v>198.85140000000001</v>
      </c>
      <c r="S181">
        <v>1</v>
      </c>
      <c r="T181">
        <v>0.8583691</v>
      </c>
      <c r="U181">
        <v>-1</v>
      </c>
      <c r="V181">
        <v>-1</v>
      </c>
      <c r="W181">
        <v>1</v>
      </c>
      <c r="X181">
        <v>0.8583691</v>
      </c>
      <c r="Y181">
        <v>1</v>
      </c>
      <c r="Z181">
        <v>1165</v>
      </c>
      <c r="AA181">
        <v>159.17920000000001</v>
      </c>
      <c r="AB181">
        <v>136.6345</v>
      </c>
      <c r="AC181">
        <v>628.32618025751106</v>
      </c>
    </row>
    <row r="182" spans="2:29" x14ac:dyDescent="0.2">
      <c r="B182" t="s">
        <v>480</v>
      </c>
      <c r="C182">
        <v>19</v>
      </c>
      <c r="D182">
        <v>21</v>
      </c>
      <c r="E182" t="s">
        <v>604</v>
      </c>
      <c r="F182">
        <v>1099</v>
      </c>
      <c r="G182">
        <v>1</v>
      </c>
      <c r="H182" t="s">
        <v>1127</v>
      </c>
      <c r="I182">
        <v>0</v>
      </c>
      <c r="J182">
        <v>1</v>
      </c>
      <c r="K182">
        <v>0.90991809999999995</v>
      </c>
      <c r="L182">
        <v>234</v>
      </c>
      <c r="M182">
        <v>-1</v>
      </c>
      <c r="N182">
        <v>-1</v>
      </c>
      <c r="O182">
        <v>-1</v>
      </c>
      <c r="P182">
        <v>-1</v>
      </c>
      <c r="Q182">
        <v>1</v>
      </c>
      <c r="R182">
        <v>101.1893</v>
      </c>
      <c r="S182">
        <v>1</v>
      </c>
      <c r="T182">
        <v>0.90991809999999995</v>
      </c>
      <c r="U182">
        <v>-1</v>
      </c>
      <c r="V182">
        <v>-1</v>
      </c>
      <c r="W182">
        <v>1</v>
      </c>
      <c r="X182">
        <v>0.90991809999999995</v>
      </c>
      <c r="Y182">
        <v>1</v>
      </c>
      <c r="Z182">
        <v>1099</v>
      </c>
      <c r="AA182">
        <v>137.39570000000001</v>
      </c>
      <c r="AB182">
        <v>125.0189</v>
      </c>
      <c r="AC182">
        <v>545.95086442220202</v>
      </c>
    </row>
    <row r="183" spans="2:29" x14ac:dyDescent="0.2">
      <c r="B183" t="s">
        <v>472</v>
      </c>
      <c r="C183">
        <v>21</v>
      </c>
      <c r="D183">
        <v>19</v>
      </c>
      <c r="E183" t="s">
        <v>605</v>
      </c>
      <c r="F183">
        <v>3399</v>
      </c>
      <c r="G183">
        <v>1</v>
      </c>
      <c r="H183" t="s">
        <v>1128</v>
      </c>
      <c r="I183">
        <v>0</v>
      </c>
      <c r="J183">
        <v>10</v>
      </c>
      <c r="K183">
        <v>2.9420419999999998</v>
      </c>
      <c r="L183">
        <v>192.7</v>
      </c>
      <c r="M183">
        <v>136.75399999999999</v>
      </c>
      <c r="N183">
        <v>2.387372</v>
      </c>
      <c r="O183">
        <v>1230.7860000000001</v>
      </c>
      <c r="P183">
        <v>362.10239999999999</v>
      </c>
      <c r="Q183">
        <v>10</v>
      </c>
      <c r="R183">
        <v>169.24279999999999</v>
      </c>
      <c r="S183">
        <v>1</v>
      </c>
      <c r="T183">
        <v>0.29420420000000003</v>
      </c>
      <c r="U183">
        <v>-1</v>
      </c>
      <c r="V183">
        <v>-1</v>
      </c>
      <c r="W183">
        <v>1</v>
      </c>
      <c r="X183">
        <v>0.29420420000000003</v>
      </c>
      <c r="Y183">
        <v>1</v>
      </c>
      <c r="Z183">
        <v>3399</v>
      </c>
      <c r="AA183">
        <v>65.842349999999996</v>
      </c>
      <c r="AB183">
        <v>19.371099999999998</v>
      </c>
      <c r="AC183">
        <v>901.73580464842598</v>
      </c>
    </row>
    <row r="184" spans="2:29" x14ac:dyDescent="0.2">
      <c r="B184" t="s">
        <v>481</v>
      </c>
      <c r="C184">
        <v>21</v>
      </c>
      <c r="D184">
        <v>17</v>
      </c>
      <c r="E184" t="s">
        <v>605</v>
      </c>
      <c r="F184">
        <v>1299</v>
      </c>
      <c r="G184">
        <v>1</v>
      </c>
      <c r="H184" t="s">
        <v>1129</v>
      </c>
      <c r="I184">
        <v>0</v>
      </c>
      <c r="J184">
        <v>4</v>
      </c>
      <c r="K184">
        <v>3.0792920000000001</v>
      </c>
      <c r="L184">
        <v>249.75</v>
      </c>
      <c r="M184">
        <v>95.116370000000003</v>
      </c>
      <c r="N184">
        <v>1.5165839999999999</v>
      </c>
      <c r="O184">
        <v>285.34910000000002</v>
      </c>
      <c r="P184">
        <v>219.66829999999999</v>
      </c>
      <c r="Q184">
        <v>4</v>
      </c>
      <c r="R184">
        <v>101.8488</v>
      </c>
      <c r="S184">
        <v>1</v>
      </c>
      <c r="T184">
        <v>0.76982300000000004</v>
      </c>
      <c r="U184">
        <v>-1</v>
      </c>
      <c r="V184">
        <v>-1</v>
      </c>
      <c r="W184">
        <v>1</v>
      </c>
      <c r="X184">
        <v>0.76982300000000004</v>
      </c>
      <c r="Y184">
        <v>1</v>
      </c>
      <c r="Z184">
        <v>1299</v>
      </c>
      <c r="AA184">
        <v>110.35250000000001</v>
      </c>
      <c r="AB184">
        <v>84.95187</v>
      </c>
      <c r="AC184">
        <v>692.07082371054696</v>
      </c>
    </row>
    <row r="185" spans="2:29" x14ac:dyDescent="0.2">
      <c r="B185" t="s">
        <v>483</v>
      </c>
      <c r="C185">
        <v>21</v>
      </c>
      <c r="D185">
        <v>93</v>
      </c>
      <c r="E185" t="s">
        <v>605</v>
      </c>
      <c r="F185">
        <v>832</v>
      </c>
      <c r="G185">
        <v>1</v>
      </c>
      <c r="H185" t="s">
        <v>1130</v>
      </c>
      <c r="I185">
        <v>0</v>
      </c>
      <c r="J185">
        <v>2</v>
      </c>
      <c r="K185">
        <v>2.4038460000000001</v>
      </c>
      <c r="L185">
        <v>299.5</v>
      </c>
      <c r="M185">
        <v>69.598020000000005</v>
      </c>
      <c r="N185">
        <v>0.41675459999999998</v>
      </c>
      <c r="O185">
        <v>69.598020000000005</v>
      </c>
      <c r="P185">
        <v>83.651470000000003</v>
      </c>
      <c r="Q185">
        <v>2</v>
      </c>
      <c r="R185">
        <v>80.406109999999998</v>
      </c>
      <c r="S185">
        <v>1</v>
      </c>
      <c r="T185">
        <v>1.2019230000000001</v>
      </c>
      <c r="U185">
        <v>-1</v>
      </c>
      <c r="V185">
        <v>-1</v>
      </c>
      <c r="W185">
        <v>1</v>
      </c>
      <c r="X185">
        <v>1.2019230000000001</v>
      </c>
      <c r="Y185">
        <v>1</v>
      </c>
      <c r="Z185">
        <v>832</v>
      </c>
      <c r="AA185">
        <v>79.068629999999999</v>
      </c>
      <c r="AB185">
        <v>95.034419999999997</v>
      </c>
      <c r="AC185">
        <v>640.625</v>
      </c>
    </row>
    <row r="186" spans="2:29" x14ac:dyDescent="0.2">
      <c r="B186" t="s">
        <v>484</v>
      </c>
      <c r="C186">
        <v>21</v>
      </c>
      <c r="D186">
        <v>47</v>
      </c>
      <c r="E186" t="s">
        <v>605</v>
      </c>
      <c r="F186">
        <v>1199</v>
      </c>
      <c r="G186">
        <v>1</v>
      </c>
      <c r="H186" t="s">
        <v>1131</v>
      </c>
      <c r="I186">
        <v>0</v>
      </c>
      <c r="J186">
        <v>2</v>
      </c>
      <c r="K186">
        <v>1.6680569999999999</v>
      </c>
      <c r="L186">
        <v>183.5</v>
      </c>
      <c r="M186">
        <v>70.490039999999993</v>
      </c>
      <c r="N186">
        <v>0.13250010000000001</v>
      </c>
      <c r="O186">
        <v>70.490039999999993</v>
      </c>
      <c r="P186">
        <v>58.790700000000001</v>
      </c>
      <c r="Q186">
        <v>2</v>
      </c>
      <c r="R186">
        <v>47.783360000000002</v>
      </c>
      <c r="S186">
        <v>2</v>
      </c>
      <c r="T186">
        <v>1.6680569999999999</v>
      </c>
      <c r="U186">
        <v>35.871580000000002</v>
      </c>
      <c r="V186">
        <v>0.71743170000000001</v>
      </c>
      <c r="W186">
        <v>1</v>
      </c>
      <c r="X186">
        <v>0.8340284</v>
      </c>
      <c r="Y186">
        <v>2</v>
      </c>
      <c r="Z186">
        <v>1199</v>
      </c>
      <c r="AA186">
        <v>81.59084</v>
      </c>
      <c r="AB186">
        <v>68.04907</v>
      </c>
      <c r="AC186">
        <v>860.71726438698897</v>
      </c>
    </row>
    <row r="187" spans="2:29" x14ac:dyDescent="0.2">
      <c r="B187" t="s">
        <v>485</v>
      </c>
      <c r="C187">
        <v>21</v>
      </c>
      <c r="D187">
        <v>17</v>
      </c>
      <c r="E187" t="s">
        <v>605</v>
      </c>
      <c r="F187">
        <v>1997</v>
      </c>
      <c r="G187">
        <v>1</v>
      </c>
      <c r="H187" t="s">
        <v>1132</v>
      </c>
      <c r="I187">
        <v>0</v>
      </c>
      <c r="J187">
        <v>3</v>
      </c>
      <c r="K187">
        <v>1.5022530000000001</v>
      </c>
      <c r="L187">
        <v>254.666666666667</v>
      </c>
      <c r="M187">
        <v>69.960009999999997</v>
      </c>
      <c r="N187">
        <v>0.56462060000000003</v>
      </c>
      <c r="O187">
        <v>139.91999999999999</v>
      </c>
      <c r="P187">
        <v>70.065110000000004</v>
      </c>
      <c r="Q187">
        <v>3</v>
      </c>
      <c r="R187">
        <v>59.972560000000001</v>
      </c>
      <c r="S187">
        <v>2</v>
      </c>
      <c r="T187">
        <v>1.0015019999999999</v>
      </c>
      <c r="U187">
        <v>25.662690000000001</v>
      </c>
      <c r="V187">
        <v>1.603918</v>
      </c>
      <c r="W187">
        <v>1</v>
      </c>
      <c r="X187">
        <v>0.5007511</v>
      </c>
      <c r="Y187">
        <v>2</v>
      </c>
      <c r="Z187">
        <v>1997</v>
      </c>
      <c r="AA187">
        <v>79.058090000000007</v>
      </c>
      <c r="AB187">
        <v>39.588430000000002</v>
      </c>
      <c r="AC187">
        <v>834.75212819228796</v>
      </c>
    </row>
    <row r="188" spans="2:29" x14ac:dyDescent="0.2">
      <c r="B188" t="s">
        <v>486</v>
      </c>
      <c r="C188">
        <v>21</v>
      </c>
      <c r="D188">
        <v>59</v>
      </c>
      <c r="E188" t="s">
        <v>605</v>
      </c>
      <c r="F188">
        <v>999</v>
      </c>
      <c r="G188">
        <v>1</v>
      </c>
      <c r="H188" t="s">
        <v>1133</v>
      </c>
      <c r="I188">
        <v>0</v>
      </c>
      <c r="J188">
        <v>1</v>
      </c>
      <c r="K188">
        <v>1.001001</v>
      </c>
      <c r="L188">
        <v>133</v>
      </c>
      <c r="M188">
        <v>-1</v>
      </c>
      <c r="N188">
        <v>-1</v>
      </c>
      <c r="O188">
        <v>-1</v>
      </c>
      <c r="P188">
        <v>-1</v>
      </c>
      <c r="Q188">
        <v>1</v>
      </c>
      <c r="R188">
        <v>77.018559999999994</v>
      </c>
      <c r="S188">
        <v>1</v>
      </c>
      <c r="T188">
        <v>1.001001</v>
      </c>
      <c r="U188">
        <v>-1</v>
      </c>
      <c r="V188">
        <v>-1</v>
      </c>
      <c r="W188">
        <v>1</v>
      </c>
      <c r="X188">
        <v>1.001001</v>
      </c>
      <c r="Y188">
        <v>1</v>
      </c>
      <c r="Z188">
        <v>999</v>
      </c>
      <c r="AA188">
        <v>75.201070000000001</v>
      </c>
      <c r="AB188">
        <v>75.276349999999994</v>
      </c>
      <c r="AC188">
        <v>667.66766766766796</v>
      </c>
    </row>
    <row r="189" spans="2:29" x14ac:dyDescent="0.2">
      <c r="B189" t="s">
        <v>487</v>
      </c>
      <c r="C189">
        <v>21</v>
      </c>
      <c r="D189">
        <v>85</v>
      </c>
      <c r="E189" t="s">
        <v>605</v>
      </c>
      <c r="F189">
        <v>1167</v>
      </c>
      <c r="G189">
        <v>1</v>
      </c>
      <c r="H189" t="s">
        <v>1134</v>
      </c>
      <c r="I189">
        <v>1</v>
      </c>
      <c r="J189">
        <v>0</v>
      </c>
      <c r="K189">
        <v>0</v>
      </c>
      <c r="L189">
        <v>-1</v>
      </c>
      <c r="M189">
        <v>-1</v>
      </c>
      <c r="N189">
        <v>-1</v>
      </c>
      <c r="O189">
        <v>-1</v>
      </c>
      <c r="P189">
        <v>-1</v>
      </c>
      <c r="Q189">
        <v>0</v>
      </c>
      <c r="R189">
        <v>81.170720000000003</v>
      </c>
      <c r="S189">
        <v>1</v>
      </c>
      <c r="T189">
        <v>0.85689800000000005</v>
      </c>
      <c r="U189">
        <v>-1</v>
      </c>
      <c r="V189">
        <v>-1</v>
      </c>
      <c r="W189">
        <v>1</v>
      </c>
      <c r="X189">
        <v>0.85689800000000005</v>
      </c>
      <c r="Y189">
        <v>1</v>
      </c>
      <c r="Z189">
        <v>1167</v>
      </c>
      <c r="AA189">
        <v>162.28139999999999</v>
      </c>
      <c r="AB189">
        <v>139.05860000000001</v>
      </c>
      <c r="AC189">
        <v>371.03684661525301</v>
      </c>
    </row>
    <row r="190" spans="2:29" x14ac:dyDescent="0.2">
      <c r="B190" t="s">
        <v>488</v>
      </c>
      <c r="C190">
        <v>21</v>
      </c>
      <c r="D190">
        <v>51</v>
      </c>
      <c r="E190" t="s">
        <v>605</v>
      </c>
      <c r="F190">
        <v>2163</v>
      </c>
      <c r="G190">
        <v>1</v>
      </c>
      <c r="H190" t="s">
        <v>1135</v>
      </c>
      <c r="I190">
        <v>0</v>
      </c>
      <c r="J190">
        <v>4</v>
      </c>
      <c r="K190">
        <v>1.849283</v>
      </c>
      <c r="L190">
        <v>258.75</v>
      </c>
      <c r="M190">
        <v>136.3828</v>
      </c>
      <c r="N190">
        <v>0.43326740000000002</v>
      </c>
      <c r="O190">
        <v>409.14850000000001</v>
      </c>
      <c r="P190">
        <v>189.15790000000001</v>
      </c>
      <c r="Q190">
        <v>4</v>
      </c>
      <c r="R190">
        <v>102.8351</v>
      </c>
      <c r="S190">
        <v>2</v>
      </c>
      <c r="T190">
        <v>0.92464170000000001</v>
      </c>
      <c r="U190">
        <v>34.401060000000001</v>
      </c>
      <c r="V190">
        <v>9.8148540000000006E-2</v>
      </c>
      <c r="W190">
        <v>1</v>
      </c>
      <c r="X190">
        <v>0.46232089999999998</v>
      </c>
      <c r="Y190">
        <v>2</v>
      </c>
      <c r="Z190">
        <v>2163</v>
      </c>
      <c r="AA190">
        <v>657.94920000000002</v>
      </c>
      <c r="AB190">
        <v>304.18360000000001</v>
      </c>
      <c r="AC190">
        <v>645.86222838649996</v>
      </c>
    </row>
    <row r="191" spans="2:29" x14ac:dyDescent="0.2">
      <c r="B191" t="s">
        <v>489</v>
      </c>
      <c r="C191">
        <v>21</v>
      </c>
      <c r="D191">
        <v>57</v>
      </c>
      <c r="E191" t="s">
        <v>605</v>
      </c>
      <c r="F191">
        <v>2032</v>
      </c>
      <c r="G191">
        <v>1</v>
      </c>
      <c r="H191" t="s">
        <v>1136</v>
      </c>
      <c r="I191">
        <v>0</v>
      </c>
      <c r="J191">
        <v>2</v>
      </c>
      <c r="K191">
        <v>0.98425200000000002</v>
      </c>
      <c r="L191">
        <v>500</v>
      </c>
      <c r="M191">
        <v>130.22190000000001</v>
      </c>
      <c r="N191">
        <v>0.98652969999999995</v>
      </c>
      <c r="O191">
        <v>130.22190000000001</v>
      </c>
      <c r="P191">
        <v>64.085589999999996</v>
      </c>
      <c r="Q191">
        <v>2</v>
      </c>
      <c r="R191">
        <v>565.78189999999995</v>
      </c>
      <c r="S191">
        <v>2</v>
      </c>
      <c r="T191">
        <v>0.98425200000000002</v>
      </c>
      <c r="U191">
        <v>54.21604</v>
      </c>
      <c r="V191">
        <v>0.81527879999999997</v>
      </c>
      <c r="W191">
        <v>1</v>
      </c>
      <c r="X191">
        <v>0.49212600000000001</v>
      </c>
      <c r="Y191">
        <v>2</v>
      </c>
      <c r="Z191">
        <v>2032</v>
      </c>
      <c r="AA191">
        <v>509.91019999999997</v>
      </c>
      <c r="AB191">
        <v>250.9401</v>
      </c>
      <c r="AC191">
        <v>525.09842519685003</v>
      </c>
    </row>
    <row r="192" spans="2:29" x14ac:dyDescent="0.2">
      <c r="B192" t="s">
        <v>490</v>
      </c>
      <c r="C192">
        <v>21</v>
      </c>
      <c r="D192">
        <v>19</v>
      </c>
      <c r="E192" t="s">
        <v>605</v>
      </c>
      <c r="F192">
        <v>2199</v>
      </c>
      <c r="G192">
        <v>1</v>
      </c>
      <c r="H192" t="s">
        <v>1137</v>
      </c>
      <c r="I192">
        <v>4</v>
      </c>
      <c r="J192">
        <v>4</v>
      </c>
      <c r="K192">
        <v>1.8190090000000001</v>
      </c>
      <c r="L192">
        <v>199.75</v>
      </c>
      <c r="M192">
        <v>110.47969999999999</v>
      </c>
      <c r="N192">
        <v>1.0796730000000001</v>
      </c>
      <c r="O192">
        <v>331.4391</v>
      </c>
      <c r="P192">
        <v>150.7227</v>
      </c>
      <c r="Q192">
        <v>4</v>
      </c>
      <c r="R192">
        <v>144.27070000000001</v>
      </c>
      <c r="S192">
        <v>3</v>
      </c>
      <c r="T192">
        <v>1.3642570000000001</v>
      </c>
      <c r="U192">
        <v>26.06795</v>
      </c>
      <c r="V192">
        <v>1.1741060000000001</v>
      </c>
      <c r="W192">
        <v>1</v>
      </c>
      <c r="X192">
        <v>0.45475209999999999</v>
      </c>
      <c r="Y192">
        <v>3</v>
      </c>
      <c r="Z192">
        <v>2199</v>
      </c>
      <c r="AA192">
        <v>131.84180000000001</v>
      </c>
      <c r="AB192">
        <v>59.955329999999996</v>
      </c>
      <c r="AC192">
        <v>863.119599818099</v>
      </c>
    </row>
    <row r="193" spans="2:29" x14ac:dyDescent="0.2">
      <c r="B193" t="s">
        <v>491</v>
      </c>
      <c r="C193">
        <v>21</v>
      </c>
      <c r="D193">
        <v>97</v>
      </c>
      <c r="E193" t="s">
        <v>605</v>
      </c>
      <c r="F193">
        <v>1332</v>
      </c>
      <c r="G193">
        <v>1</v>
      </c>
      <c r="H193" t="s">
        <v>1138</v>
      </c>
      <c r="I193">
        <v>0</v>
      </c>
      <c r="J193">
        <v>2</v>
      </c>
      <c r="K193">
        <v>1.5015019999999999</v>
      </c>
      <c r="L193">
        <v>417</v>
      </c>
      <c r="M193">
        <v>90.739680000000007</v>
      </c>
      <c r="N193">
        <v>0.2100455</v>
      </c>
      <c r="O193">
        <v>90.739680000000007</v>
      </c>
      <c r="P193">
        <v>68.122879999999995</v>
      </c>
      <c r="Q193">
        <v>2</v>
      </c>
      <c r="R193">
        <v>94.757580000000004</v>
      </c>
      <c r="S193">
        <v>1</v>
      </c>
      <c r="T193">
        <v>0.75075080000000005</v>
      </c>
      <c r="U193">
        <v>-1</v>
      </c>
      <c r="V193">
        <v>-1</v>
      </c>
      <c r="W193">
        <v>1</v>
      </c>
      <c r="X193">
        <v>0.75075080000000005</v>
      </c>
      <c r="Y193">
        <v>1</v>
      </c>
      <c r="Z193">
        <v>1332</v>
      </c>
      <c r="AA193">
        <v>214.4153</v>
      </c>
      <c r="AB193">
        <v>160.9725</v>
      </c>
      <c r="AC193">
        <v>549.54954954954997</v>
      </c>
    </row>
    <row r="194" spans="2:29" x14ac:dyDescent="0.2">
      <c r="B194" t="s">
        <v>285</v>
      </c>
      <c r="C194">
        <v>21</v>
      </c>
      <c r="D194">
        <v>35</v>
      </c>
      <c r="E194" t="s">
        <v>605</v>
      </c>
      <c r="F194">
        <v>1034</v>
      </c>
      <c r="G194">
        <v>1</v>
      </c>
      <c r="H194" t="s">
        <v>1139</v>
      </c>
      <c r="I194">
        <v>0</v>
      </c>
      <c r="J194">
        <v>3</v>
      </c>
      <c r="K194">
        <v>2.901354</v>
      </c>
      <c r="L194">
        <v>255.333333333333</v>
      </c>
      <c r="M194">
        <v>91.590270000000004</v>
      </c>
      <c r="N194">
        <v>2.0808309999999999</v>
      </c>
      <c r="O194">
        <v>183.18049999999999</v>
      </c>
      <c r="P194">
        <v>177.15719999999999</v>
      </c>
      <c r="Q194">
        <v>3</v>
      </c>
      <c r="R194">
        <v>87.501050000000006</v>
      </c>
      <c r="S194">
        <v>1</v>
      </c>
      <c r="T194">
        <v>0.96711800000000003</v>
      </c>
      <c r="U194">
        <v>-1</v>
      </c>
      <c r="V194">
        <v>-1</v>
      </c>
      <c r="W194">
        <v>1</v>
      </c>
      <c r="X194">
        <v>0.96711800000000003</v>
      </c>
      <c r="Y194">
        <v>1</v>
      </c>
      <c r="Z194">
        <v>1034</v>
      </c>
      <c r="AA194">
        <v>81.881619999999998</v>
      </c>
      <c r="AB194">
        <v>79.189189999999996</v>
      </c>
      <c r="AC194">
        <v>484.526112185687</v>
      </c>
    </row>
    <row r="195" spans="2:29" x14ac:dyDescent="0.2">
      <c r="B195" t="s">
        <v>492</v>
      </c>
      <c r="C195">
        <v>21</v>
      </c>
      <c r="D195">
        <v>71</v>
      </c>
      <c r="E195" t="s">
        <v>605</v>
      </c>
      <c r="F195">
        <v>898</v>
      </c>
      <c r="G195">
        <v>1</v>
      </c>
      <c r="H195" t="s">
        <v>1140</v>
      </c>
      <c r="I195">
        <v>0</v>
      </c>
      <c r="J195">
        <v>1</v>
      </c>
      <c r="K195">
        <v>1.113586</v>
      </c>
      <c r="L195">
        <v>265</v>
      </c>
      <c r="M195">
        <v>-1</v>
      </c>
      <c r="N195">
        <v>-1</v>
      </c>
      <c r="O195">
        <v>-1</v>
      </c>
      <c r="P195">
        <v>-1</v>
      </c>
      <c r="Q195">
        <v>1</v>
      </c>
      <c r="R195">
        <v>72.346279999999993</v>
      </c>
      <c r="S195">
        <v>1</v>
      </c>
      <c r="T195">
        <v>1.113586</v>
      </c>
      <c r="U195">
        <v>-1</v>
      </c>
      <c r="V195">
        <v>-1</v>
      </c>
      <c r="W195">
        <v>1</v>
      </c>
      <c r="X195">
        <v>1.113586</v>
      </c>
      <c r="Y195">
        <v>1</v>
      </c>
      <c r="Z195">
        <v>898</v>
      </c>
      <c r="AA195">
        <v>68.540369999999996</v>
      </c>
      <c r="AB195">
        <v>76.325580000000002</v>
      </c>
      <c r="AC195">
        <v>704.89977728285101</v>
      </c>
    </row>
    <row r="196" spans="2:29" x14ac:dyDescent="0.2">
      <c r="B196" t="s">
        <v>474</v>
      </c>
      <c r="C196">
        <v>21</v>
      </c>
      <c r="D196">
        <v>49</v>
      </c>
      <c r="E196" t="s">
        <v>605</v>
      </c>
      <c r="F196">
        <v>2733</v>
      </c>
      <c r="G196">
        <v>1</v>
      </c>
      <c r="H196" t="s">
        <v>1141</v>
      </c>
      <c r="I196">
        <v>0</v>
      </c>
      <c r="J196">
        <v>9</v>
      </c>
      <c r="K196">
        <v>3.293085</v>
      </c>
      <c r="L196">
        <v>188.555555555556</v>
      </c>
      <c r="M196">
        <v>159.39709999999999</v>
      </c>
      <c r="N196">
        <v>2.4840589999999998</v>
      </c>
      <c r="O196">
        <v>1275.1769999999999</v>
      </c>
      <c r="P196">
        <v>466.58510000000001</v>
      </c>
      <c r="Q196">
        <v>9</v>
      </c>
      <c r="R196">
        <v>157.5042</v>
      </c>
      <c r="S196">
        <v>1</v>
      </c>
      <c r="T196">
        <v>0.36589830000000001</v>
      </c>
      <c r="U196">
        <v>-1</v>
      </c>
      <c r="V196">
        <v>-1</v>
      </c>
      <c r="W196">
        <v>1</v>
      </c>
      <c r="X196">
        <v>0.36589830000000001</v>
      </c>
      <c r="Y196">
        <v>1</v>
      </c>
      <c r="Z196">
        <v>2733</v>
      </c>
      <c r="AA196">
        <v>558.88130000000001</v>
      </c>
      <c r="AB196">
        <v>204.49369999999999</v>
      </c>
      <c r="AC196">
        <v>585.07135016465395</v>
      </c>
    </row>
    <row r="197" spans="2:29" x14ac:dyDescent="0.2">
      <c r="B197" t="s">
        <v>475</v>
      </c>
      <c r="C197">
        <v>21</v>
      </c>
      <c r="D197">
        <v>87</v>
      </c>
      <c r="E197" t="s">
        <v>605</v>
      </c>
      <c r="F197">
        <v>933</v>
      </c>
      <c r="G197">
        <v>1</v>
      </c>
      <c r="H197" t="s">
        <v>1142</v>
      </c>
      <c r="I197">
        <v>0</v>
      </c>
      <c r="J197">
        <v>2</v>
      </c>
      <c r="K197">
        <v>2.1436229999999998</v>
      </c>
      <c r="L197">
        <v>367</v>
      </c>
      <c r="M197">
        <v>55.602040000000002</v>
      </c>
      <c r="N197">
        <v>0.42122759999999998</v>
      </c>
      <c r="O197">
        <v>55.602040000000002</v>
      </c>
      <c r="P197">
        <v>59.594900000000003</v>
      </c>
      <c r="Q197">
        <v>2</v>
      </c>
      <c r="R197">
        <v>72.359449999999995</v>
      </c>
      <c r="S197">
        <v>1</v>
      </c>
      <c r="T197">
        <v>1.0718110000000001</v>
      </c>
      <c r="U197">
        <v>-1</v>
      </c>
      <c r="V197">
        <v>-1</v>
      </c>
      <c r="W197">
        <v>1</v>
      </c>
      <c r="X197">
        <v>1.0718110000000001</v>
      </c>
      <c r="Y197">
        <v>1</v>
      </c>
      <c r="Z197">
        <v>933</v>
      </c>
      <c r="AA197">
        <v>81.537409999999994</v>
      </c>
      <c r="AB197">
        <v>87.392719999999997</v>
      </c>
      <c r="AC197">
        <v>678.45659163987102</v>
      </c>
    </row>
    <row r="198" spans="2:29" x14ac:dyDescent="0.2">
      <c r="B198" t="s">
        <v>476</v>
      </c>
      <c r="C198">
        <v>21</v>
      </c>
      <c r="D198">
        <v>93</v>
      </c>
      <c r="E198" t="s">
        <v>605</v>
      </c>
      <c r="F198">
        <v>5029</v>
      </c>
      <c r="I198">
        <v>0</v>
      </c>
      <c r="J198">
        <v>3</v>
      </c>
      <c r="K198">
        <v>0.59654010000000002</v>
      </c>
      <c r="L198">
        <v>244.666666666667</v>
      </c>
      <c r="M198">
        <v>289.30799999999999</v>
      </c>
      <c r="N198">
        <v>0.21308099999999999</v>
      </c>
      <c r="O198">
        <v>578.61599999999999</v>
      </c>
      <c r="P198">
        <v>115.05589999999999</v>
      </c>
      <c r="Q198">
        <v>-1</v>
      </c>
      <c r="R198">
        <v>210.7698</v>
      </c>
      <c r="S198">
        <v>1</v>
      </c>
      <c r="T198">
        <v>0.19884669999999999</v>
      </c>
      <c r="U198">
        <v>-1</v>
      </c>
      <c r="V198">
        <v>-1</v>
      </c>
      <c r="W198">
        <v>0</v>
      </c>
      <c r="X198">
        <v>-1</v>
      </c>
      <c r="Y198">
        <v>-1</v>
      </c>
      <c r="Z198">
        <v>-1</v>
      </c>
      <c r="AA198">
        <v>0</v>
      </c>
      <c r="AB198">
        <v>0</v>
      </c>
      <c r="AC198">
        <v>987.07496520182895</v>
      </c>
    </row>
    <row r="199" spans="2:29" x14ac:dyDescent="0.2">
      <c r="B199" t="s">
        <v>477</v>
      </c>
      <c r="C199">
        <v>21</v>
      </c>
      <c r="D199">
        <v>95</v>
      </c>
      <c r="E199" t="s">
        <v>605</v>
      </c>
      <c r="F199">
        <v>799</v>
      </c>
      <c r="G199">
        <v>1</v>
      </c>
      <c r="H199" t="s">
        <v>1143</v>
      </c>
      <c r="I199">
        <v>0</v>
      </c>
      <c r="J199">
        <v>2</v>
      </c>
      <c r="K199">
        <v>2.5031289999999999</v>
      </c>
      <c r="L199">
        <v>266.5</v>
      </c>
      <c r="M199">
        <v>59.006740000000001</v>
      </c>
      <c r="N199">
        <v>0.88069759999999997</v>
      </c>
      <c r="O199">
        <v>59.006740000000001</v>
      </c>
      <c r="P199">
        <v>73.850740000000002</v>
      </c>
      <c r="Q199">
        <v>2</v>
      </c>
      <c r="R199">
        <v>44.275559999999999</v>
      </c>
      <c r="S199">
        <v>1</v>
      </c>
      <c r="T199">
        <v>1.251565</v>
      </c>
      <c r="U199">
        <v>-1</v>
      </c>
      <c r="V199">
        <v>-1</v>
      </c>
      <c r="W199">
        <v>1</v>
      </c>
      <c r="X199">
        <v>1.251565</v>
      </c>
      <c r="Y199">
        <v>1</v>
      </c>
      <c r="Z199">
        <v>799</v>
      </c>
      <c r="AA199">
        <v>60.810479999999998</v>
      </c>
      <c r="AB199">
        <v>76.108239999999995</v>
      </c>
      <c r="AC199">
        <v>667.08385481852304</v>
      </c>
    </row>
    <row r="200" spans="2:29" x14ac:dyDescent="0.2">
      <c r="B200" t="s">
        <v>478</v>
      </c>
      <c r="C200">
        <v>21</v>
      </c>
      <c r="D200">
        <v>93</v>
      </c>
      <c r="E200" t="s">
        <v>605</v>
      </c>
      <c r="F200">
        <v>2732</v>
      </c>
      <c r="G200">
        <v>1</v>
      </c>
      <c r="H200" t="s">
        <v>1144</v>
      </c>
      <c r="I200">
        <v>0</v>
      </c>
      <c r="J200">
        <v>4</v>
      </c>
      <c r="K200">
        <v>1.464129</v>
      </c>
      <c r="L200">
        <v>241.5</v>
      </c>
      <c r="M200">
        <v>166.2946</v>
      </c>
      <c r="N200">
        <v>0.46373760000000003</v>
      </c>
      <c r="O200">
        <v>498.88380000000001</v>
      </c>
      <c r="P200">
        <v>182.60749999999999</v>
      </c>
      <c r="Q200">
        <v>4</v>
      </c>
      <c r="R200">
        <v>115.8871</v>
      </c>
      <c r="S200">
        <v>3</v>
      </c>
      <c r="T200">
        <v>1.0980970000000001</v>
      </c>
      <c r="U200">
        <v>127.5766</v>
      </c>
      <c r="V200">
        <v>0.29525889999999999</v>
      </c>
      <c r="W200">
        <v>1</v>
      </c>
      <c r="X200">
        <v>0.36603219999999997</v>
      </c>
      <c r="Y200">
        <v>3</v>
      </c>
      <c r="Z200">
        <v>2732</v>
      </c>
      <c r="AA200">
        <v>617.89469999999994</v>
      </c>
      <c r="AB200">
        <v>226.16929999999999</v>
      </c>
      <c r="AC200">
        <v>487.55490483162498</v>
      </c>
    </row>
    <row r="201" spans="2:29" x14ac:dyDescent="0.2">
      <c r="B201" t="s">
        <v>479</v>
      </c>
      <c r="C201">
        <v>21</v>
      </c>
      <c r="D201">
        <v>71</v>
      </c>
      <c r="E201" t="s">
        <v>605</v>
      </c>
      <c r="F201">
        <v>666</v>
      </c>
      <c r="G201">
        <v>1</v>
      </c>
      <c r="H201" t="s">
        <v>1145</v>
      </c>
      <c r="I201">
        <v>0</v>
      </c>
      <c r="J201">
        <v>2</v>
      </c>
      <c r="K201">
        <v>3.0030030000000001</v>
      </c>
      <c r="L201">
        <v>249.5</v>
      </c>
      <c r="M201">
        <v>109.09229999999999</v>
      </c>
      <c r="N201">
        <v>3.3058260000000002</v>
      </c>
      <c r="O201">
        <v>109.09229999999999</v>
      </c>
      <c r="P201">
        <v>163.8022</v>
      </c>
      <c r="Q201">
        <v>2</v>
      </c>
      <c r="R201">
        <v>151.26499999999999</v>
      </c>
      <c r="S201">
        <v>1</v>
      </c>
      <c r="T201">
        <v>1.5015019999999999</v>
      </c>
      <c r="U201">
        <v>-1</v>
      </c>
      <c r="V201">
        <v>-1</v>
      </c>
      <c r="W201">
        <v>1</v>
      </c>
      <c r="X201">
        <v>1.5015019999999999</v>
      </c>
      <c r="Y201">
        <v>1</v>
      </c>
      <c r="Z201">
        <v>666</v>
      </c>
      <c r="AA201">
        <v>73.106120000000004</v>
      </c>
      <c r="AB201">
        <v>109.76900000000001</v>
      </c>
      <c r="AC201">
        <v>699.69969969969998</v>
      </c>
    </row>
    <row r="202" spans="2:29" x14ac:dyDescent="0.2">
      <c r="B202" t="s">
        <v>480</v>
      </c>
      <c r="C202">
        <v>21</v>
      </c>
      <c r="D202">
        <v>73</v>
      </c>
      <c r="E202" t="s">
        <v>605</v>
      </c>
      <c r="F202">
        <v>1133</v>
      </c>
      <c r="G202">
        <v>1</v>
      </c>
      <c r="H202" t="s">
        <v>1146</v>
      </c>
      <c r="I202">
        <v>0</v>
      </c>
      <c r="J202">
        <v>2</v>
      </c>
      <c r="K202">
        <v>1.765225</v>
      </c>
      <c r="L202">
        <v>466</v>
      </c>
      <c r="M202">
        <v>83.096279999999993</v>
      </c>
      <c r="N202">
        <v>0.62478409999999995</v>
      </c>
      <c r="O202">
        <v>83.096279999999993</v>
      </c>
      <c r="P202">
        <v>73.341809999999995</v>
      </c>
      <c r="Q202">
        <v>2</v>
      </c>
      <c r="R202">
        <v>108.1322</v>
      </c>
      <c r="S202">
        <v>1</v>
      </c>
      <c r="T202">
        <v>0.88261250000000002</v>
      </c>
      <c r="U202">
        <v>-1</v>
      </c>
      <c r="V202">
        <v>-1</v>
      </c>
      <c r="W202">
        <v>1</v>
      </c>
      <c r="X202">
        <v>0.88261250000000002</v>
      </c>
      <c r="Y202">
        <v>1</v>
      </c>
      <c r="Z202">
        <v>1133</v>
      </c>
      <c r="AA202">
        <v>161.83109999999999</v>
      </c>
      <c r="AB202">
        <v>142.83420000000001</v>
      </c>
      <c r="AC202">
        <v>353.04501323918799</v>
      </c>
    </row>
    <row r="203" spans="2:29" x14ac:dyDescent="0.2">
      <c r="B203" t="s">
        <v>472</v>
      </c>
      <c r="C203">
        <v>23</v>
      </c>
      <c r="D203">
        <v>21</v>
      </c>
      <c r="E203" t="s">
        <v>606</v>
      </c>
      <c r="F203">
        <v>1166</v>
      </c>
      <c r="G203">
        <v>1</v>
      </c>
      <c r="H203" t="s">
        <v>1147</v>
      </c>
      <c r="I203">
        <v>0</v>
      </c>
      <c r="J203">
        <v>2</v>
      </c>
      <c r="K203">
        <v>1.715266</v>
      </c>
      <c r="L203">
        <v>465</v>
      </c>
      <c r="M203">
        <v>91.444270000000003</v>
      </c>
      <c r="N203">
        <v>0.90538879999999999</v>
      </c>
      <c r="O203">
        <v>91.444270000000003</v>
      </c>
      <c r="P203">
        <v>78.425619999999995</v>
      </c>
      <c r="Q203">
        <v>2</v>
      </c>
      <c r="R203">
        <v>50.162939999999999</v>
      </c>
      <c r="S203">
        <v>1</v>
      </c>
      <c r="T203">
        <v>0.85763290000000003</v>
      </c>
      <c r="U203">
        <v>-1</v>
      </c>
      <c r="V203">
        <v>-1</v>
      </c>
      <c r="W203">
        <v>1</v>
      </c>
      <c r="X203">
        <v>0.85763290000000003</v>
      </c>
      <c r="Y203">
        <v>1</v>
      </c>
      <c r="Z203">
        <v>1166</v>
      </c>
      <c r="AA203">
        <v>75.668270000000007</v>
      </c>
      <c r="AB203">
        <v>64.895610000000005</v>
      </c>
      <c r="AC203">
        <v>656.08919382504303</v>
      </c>
    </row>
    <row r="204" spans="2:29" x14ac:dyDescent="0.2">
      <c r="B204" t="s">
        <v>481</v>
      </c>
      <c r="C204">
        <v>23</v>
      </c>
      <c r="D204">
        <v>53</v>
      </c>
      <c r="E204" t="s">
        <v>606</v>
      </c>
      <c r="F204">
        <v>932</v>
      </c>
      <c r="G204">
        <v>1</v>
      </c>
      <c r="H204" t="s">
        <v>1148</v>
      </c>
      <c r="I204">
        <v>0</v>
      </c>
      <c r="J204">
        <v>2</v>
      </c>
      <c r="K204">
        <v>2.1459229999999998</v>
      </c>
      <c r="L204">
        <v>349.5</v>
      </c>
      <c r="M204">
        <v>44.407089999999997</v>
      </c>
      <c r="N204">
        <v>0.2659107</v>
      </c>
      <c r="O204">
        <v>44.407089999999997</v>
      </c>
      <c r="P204">
        <v>47.647089999999999</v>
      </c>
      <c r="Q204">
        <v>2</v>
      </c>
      <c r="R204">
        <v>59.426909999999999</v>
      </c>
      <c r="S204">
        <v>1</v>
      </c>
      <c r="T204">
        <v>1.0729610000000001</v>
      </c>
      <c r="U204">
        <v>-1</v>
      </c>
      <c r="V204">
        <v>-1</v>
      </c>
      <c r="W204">
        <v>1</v>
      </c>
      <c r="X204">
        <v>1.0729610000000001</v>
      </c>
      <c r="Y204">
        <v>1</v>
      </c>
      <c r="Z204">
        <v>932</v>
      </c>
      <c r="AA204">
        <v>78.272000000000006</v>
      </c>
      <c r="AB204">
        <v>83.982830000000007</v>
      </c>
      <c r="AC204">
        <v>608.36909871244598</v>
      </c>
    </row>
    <row r="205" spans="2:29" x14ac:dyDescent="0.2">
      <c r="B205" t="s">
        <v>483</v>
      </c>
      <c r="C205">
        <v>23</v>
      </c>
      <c r="D205">
        <v>79</v>
      </c>
      <c r="E205" t="s">
        <v>606</v>
      </c>
      <c r="F205">
        <v>898</v>
      </c>
      <c r="G205">
        <v>1</v>
      </c>
      <c r="H205" t="s">
        <v>1149</v>
      </c>
      <c r="I205">
        <v>0</v>
      </c>
      <c r="J205">
        <v>1</v>
      </c>
      <c r="K205">
        <v>1.113586</v>
      </c>
      <c r="L205">
        <v>234</v>
      </c>
      <c r="M205">
        <v>-1</v>
      </c>
      <c r="N205">
        <v>-1</v>
      </c>
      <c r="O205">
        <v>-1</v>
      </c>
      <c r="P205">
        <v>-1</v>
      </c>
      <c r="Q205">
        <v>1</v>
      </c>
      <c r="R205">
        <v>81.80977</v>
      </c>
      <c r="S205">
        <v>1</v>
      </c>
      <c r="T205">
        <v>1.113586</v>
      </c>
      <c r="U205">
        <v>-1</v>
      </c>
      <c r="V205">
        <v>-1</v>
      </c>
      <c r="W205">
        <v>1</v>
      </c>
      <c r="X205">
        <v>1.113586</v>
      </c>
      <c r="Y205">
        <v>1</v>
      </c>
      <c r="Z205">
        <v>898</v>
      </c>
      <c r="AA205">
        <v>60.355020000000003</v>
      </c>
      <c r="AB205">
        <v>67.210489999999993</v>
      </c>
      <c r="AC205">
        <v>704.89977728285101</v>
      </c>
    </row>
    <row r="206" spans="2:29" x14ac:dyDescent="0.2">
      <c r="B206" t="s">
        <v>484</v>
      </c>
      <c r="C206">
        <v>23</v>
      </c>
      <c r="D206">
        <v>15</v>
      </c>
      <c r="E206" t="s">
        <v>606</v>
      </c>
      <c r="F206">
        <v>1065</v>
      </c>
      <c r="G206">
        <v>1</v>
      </c>
      <c r="H206" t="s">
        <v>1150</v>
      </c>
      <c r="I206">
        <v>0</v>
      </c>
      <c r="J206">
        <v>1</v>
      </c>
      <c r="K206">
        <v>0.93896710000000005</v>
      </c>
      <c r="L206">
        <v>200</v>
      </c>
      <c r="M206">
        <v>-1</v>
      </c>
      <c r="N206">
        <v>-1</v>
      </c>
      <c r="O206">
        <v>-1</v>
      </c>
      <c r="P206">
        <v>-1</v>
      </c>
      <c r="Q206">
        <v>1</v>
      </c>
      <c r="R206">
        <v>58.335729999999998</v>
      </c>
      <c r="S206">
        <v>1</v>
      </c>
      <c r="T206">
        <v>0.93896710000000005</v>
      </c>
      <c r="U206">
        <v>-1</v>
      </c>
      <c r="V206">
        <v>-1</v>
      </c>
      <c r="W206">
        <v>1</v>
      </c>
      <c r="X206">
        <v>0.93896710000000005</v>
      </c>
      <c r="Y206">
        <v>1</v>
      </c>
      <c r="Z206">
        <v>1065</v>
      </c>
      <c r="AA206">
        <v>79.236549999999994</v>
      </c>
      <c r="AB206">
        <v>74.400509999999997</v>
      </c>
      <c r="AC206">
        <v>532.39436619718299</v>
      </c>
    </row>
    <row r="207" spans="2:29" x14ac:dyDescent="0.2">
      <c r="B207" t="s">
        <v>485</v>
      </c>
      <c r="C207">
        <v>23</v>
      </c>
      <c r="D207">
        <v>43</v>
      </c>
      <c r="E207" t="s">
        <v>606</v>
      </c>
      <c r="F207">
        <v>1166</v>
      </c>
      <c r="G207">
        <v>1</v>
      </c>
      <c r="H207" t="s">
        <v>1151</v>
      </c>
      <c r="I207">
        <v>0</v>
      </c>
      <c r="J207">
        <v>0</v>
      </c>
      <c r="K207">
        <v>0</v>
      </c>
      <c r="L207">
        <v>-1</v>
      </c>
      <c r="M207">
        <v>-1</v>
      </c>
      <c r="N207">
        <v>-1</v>
      </c>
      <c r="O207">
        <v>-1</v>
      </c>
      <c r="P207">
        <v>-1</v>
      </c>
      <c r="Q207">
        <v>0</v>
      </c>
      <c r="R207">
        <v>52.030239999999999</v>
      </c>
      <c r="S207">
        <v>1</v>
      </c>
      <c r="T207">
        <v>0.85763290000000003</v>
      </c>
      <c r="U207">
        <v>-1</v>
      </c>
      <c r="V207">
        <v>-1</v>
      </c>
      <c r="W207">
        <v>1</v>
      </c>
      <c r="X207">
        <v>0.85763290000000003</v>
      </c>
      <c r="Y207">
        <v>1</v>
      </c>
      <c r="Z207">
        <v>1166</v>
      </c>
      <c r="AA207">
        <v>86.237459999999999</v>
      </c>
      <c r="AB207">
        <v>73.960080000000005</v>
      </c>
      <c r="AC207">
        <v>685.24871355059997</v>
      </c>
    </row>
    <row r="208" spans="2:29" x14ac:dyDescent="0.2">
      <c r="B208" t="s">
        <v>486</v>
      </c>
      <c r="C208">
        <v>23</v>
      </c>
      <c r="D208">
        <v>19</v>
      </c>
      <c r="E208" t="s">
        <v>606</v>
      </c>
      <c r="F208">
        <v>933</v>
      </c>
      <c r="G208">
        <v>1</v>
      </c>
      <c r="H208" t="s">
        <v>1152</v>
      </c>
      <c r="I208">
        <v>0</v>
      </c>
      <c r="J208">
        <v>2</v>
      </c>
      <c r="K208">
        <v>2.1436229999999998</v>
      </c>
      <c r="L208">
        <v>367.5</v>
      </c>
      <c r="M208">
        <v>60.296039999999998</v>
      </c>
      <c r="N208">
        <v>0.45678819999999998</v>
      </c>
      <c r="O208">
        <v>60.296039999999998</v>
      </c>
      <c r="P208">
        <v>64.625979999999998</v>
      </c>
      <c r="Q208">
        <v>2</v>
      </c>
      <c r="R208">
        <v>47.359200000000001</v>
      </c>
      <c r="S208">
        <v>1</v>
      </c>
      <c r="T208">
        <v>1.0718110000000001</v>
      </c>
      <c r="U208">
        <v>-1</v>
      </c>
      <c r="V208">
        <v>-1</v>
      </c>
      <c r="W208">
        <v>1</v>
      </c>
      <c r="X208">
        <v>1.0718110000000001</v>
      </c>
      <c r="Y208">
        <v>1</v>
      </c>
      <c r="Z208">
        <v>933</v>
      </c>
      <c r="AA208">
        <v>93.243949999999998</v>
      </c>
      <c r="AB208">
        <v>99.939930000000004</v>
      </c>
      <c r="AC208">
        <v>643.08681672025705</v>
      </c>
    </row>
    <row r="209" spans="2:29" x14ac:dyDescent="0.2">
      <c r="B209" t="s">
        <v>487</v>
      </c>
      <c r="C209">
        <v>23</v>
      </c>
      <c r="D209">
        <v>65</v>
      </c>
      <c r="E209" t="s">
        <v>606</v>
      </c>
      <c r="F209">
        <v>1465</v>
      </c>
      <c r="G209">
        <v>1</v>
      </c>
      <c r="H209" t="s">
        <v>1153</v>
      </c>
      <c r="I209">
        <v>16</v>
      </c>
      <c r="J209">
        <v>0</v>
      </c>
      <c r="K209">
        <v>0</v>
      </c>
      <c r="L209">
        <v>-1</v>
      </c>
      <c r="M209">
        <v>-1</v>
      </c>
      <c r="N209">
        <v>-1</v>
      </c>
      <c r="O209">
        <v>-1</v>
      </c>
      <c r="P209">
        <v>-1</v>
      </c>
      <c r="Q209">
        <v>0</v>
      </c>
      <c r="R209">
        <v>88.784379999999999</v>
      </c>
      <c r="S209">
        <v>1</v>
      </c>
      <c r="T209">
        <v>0.68259389999999998</v>
      </c>
      <c r="U209">
        <v>-1</v>
      </c>
      <c r="V209">
        <v>-1</v>
      </c>
      <c r="W209">
        <v>1</v>
      </c>
      <c r="X209">
        <v>0.68259389999999998</v>
      </c>
      <c r="Y209">
        <v>1</v>
      </c>
      <c r="Z209">
        <v>1465</v>
      </c>
      <c r="AA209">
        <v>100.6464</v>
      </c>
      <c r="AB209">
        <v>68.700620000000001</v>
      </c>
      <c r="AC209">
        <v>658.70307167235501</v>
      </c>
    </row>
    <row r="210" spans="2:29" x14ac:dyDescent="0.2">
      <c r="B210" t="s">
        <v>488</v>
      </c>
      <c r="C210">
        <v>23</v>
      </c>
      <c r="D210">
        <v>43</v>
      </c>
      <c r="E210" t="s">
        <v>606</v>
      </c>
      <c r="F210">
        <v>3231</v>
      </c>
      <c r="G210">
        <v>1</v>
      </c>
      <c r="H210" t="s">
        <v>1154</v>
      </c>
      <c r="I210">
        <v>3</v>
      </c>
      <c r="J210">
        <v>6</v>
      </c>
      <c r="K210">
        <v>1.85701</v>
      </c>
      <c r="L210">
        <v>188.5</v>
      </c>
      <c r="M210">
        <v>206.39019999999999</v>
      </c>
      <c r="N210">
        <v>1.5641099999999999</v>
      </c>
      <c r="O210">
        <v>1031.951</v>
      </c>
      <c r="P210">
        <v>319.39069999999998</v>
      </c>
      <c r="Q210">
        <v>6</v>
      </c>
      <c r="R210">
        <v>156.6344</v>
      </c>
      <c r="S210">
        <v>1</v>
      </c>
      <c r="T210">
        <v>0.30950169999999999</v>
      </c>
      <c r="U210">
        <v>-1</v>
      </c>
      <c r="V210">
        <v>-1</v>
      </c>
      <c r="W210">
        <v>1</v>
      </c>
      <c r="X210">
        <v>0.30950169999999999</v>
      </c>
      <c r="Y210">
        <v>1</v>
      </c>
      <c r="Z210">
        <v>3231</v>
      </c>
      <c r="AA210">
        <v>2022.7349999999999</v>
      </c>
      <c r="AB210">
        <v>626.04</v>
      </c>
      <c r="AC210">
        <v>288.14608480346601</v>
      </c>
    </row>
    <row r="211" spans="2:29" x14ac:dyDescent="0.2">
      <c r="B211" t="s">
        <v>489</v>
      </c>
      <c r="C211">
        <v>23</v>
      </c>
      <c r="D211">
        <v>31</v>
      </c>
      <c r="E211" t="s">
        <v>606</v>
      </c>
      <c r="F211">
        <v>1632</v>
      </c>
      <c r="G211">
        <v>1</v>
      </c>
      <c r="H211" t="s">
        <v>1155</v>
      </c>
      <c r="I211">
        <v>0</v>
      </c>
      <c r="J211">
        <v>0</v>
      </c>
      <c r="K211">
        <v>0</v>
      </c>
      <c r="L211">
        <v>-1</v>
      </c>
      <c r="M211">
        <v>-1</v>
      </c>
      <c r="N211">
        <v>-1</v>
      </c>
      <c r="O211">
        <v>-1</v>
      </c>
      <c r="P211">
        <v>-1</v>
      </c>
      <c r="Q211">
        <v>0</v>
      </c>
      <c r="R211">
        <v>522.78369999999995</v>
      </c>
      <c r="S211">
        <v>2</v>
      </c>
      <c r="T211">
        <v>1.22549</v>
      </c>
      <c r="U211">
        <v>23.083970000000001</v>
      </c>
      <c r="V211">
        <v>7.6946550000000002E-2</v>
      </c>
      <c r="W211">
        <v>1</v>
      </c>
      <c r="X211">
        <v>0.61274510000000004</v>
      </c>
      <c r="Y211">
        <v>2</v>
      </c>
      <c r="Z211">
        <v>1632</v>
      </c>
      <c r="AA211">
        <v>360.49489999999997</v>
      </c>
      <c r="AB211">
        <v>220.89150000000001</v>
      </c>
      <c r="AC211">
        <v>591.29901960784298</v>
      </c>
    </row>
    <row r="212" spans="2:29" x14ac:dyDescent="0.2">
      <c r="B212" t="s">
        <v>490</v>
      </c>
      <c r="C212">
        <v>23</v>
      </c>
      <c r="D212">
        <v>57</v>
      </c>
      <c r="E212" t="s">
        <v>606</v>
      </c>
      <c r="F212">
        <v>1065</v>
      </c>
      <c r="G212">
        <v>1</v>
      </c>
      <c r="H212" t="s">
        <v>1156</v>
      </c>
      <c r="I212">
        <v>0</v>
      </c>
      <c r="J212">
        <v>3</v>
      </c>
      <c r="K212">
        <v>2.8169010000000001</v>
      </c>
      <c r="L212">
        <v>222.333333333333</v>
      </c>
      <c r="M212">
        <v>138.85140000000001</v>
      </c>
      <c r="N212">
        <v>1.1181840000000001</v>
      </c>
      <c r="O212">
        <v>277.70280000000002</v>
      </c>
      <c r="P212">
        <v>260.75380000000001</v>
      </c>
      <c r="Q212">
        <v>3</v>
      </c>
      <c r="R212">
        <v>104.6696</v>
      </c>
      <c r="S212">
        <v>1</v>
      </c>
      <c r="T212">
        <v>0.93896710000000005</v>
      </c>
      <c r="U212">
        <v>-1</v>
      </c>
      <c r="V212">
        <v>-1</v>
      </c>
      <c r="W212">
        <v>1</v>
      </c>
      <c r="X212">
        <v>0.93896710000000005</v>
      </c>
      <c r="Y212">
        <v>1</v>
      </c>
      <c r="Z212">
        <v>1065</v>
      </c>
      <c r="AA212">
        <v>69.083280000000002</v>
      </c>
      <c r="AB212">
        <v>64.866929999999996</v>
      </c>
      <c r="AC212">
        <v>656.33802816901402</v>
      </c>
    </row>
    <row r="213" spans="2:29" x14ac:dyDescent="0.2">
      <c r="B213" t="s">
        <v>491</v>
      </c>
      <c r="C213">
        <v>23</v>
      </c>
      <c r="D213">
        <v>17</v>
      </c>
      <c r="E213" t="s">
        <v>606</v>
      </c>
      <c r="F213">
        <v>1199</v>
      </c>
      <c r="G213">
        <v>1</v>
      </c>
      <c r="H213" t="s">
        <v>1157</v>
      </c>
      <c r="I213">
        <v>0</v>
      </c>
      <c r="J213">
        <v>4</v>
      </c>
      <c r="K213">
        <v>3.3361130000000001</v>
      </c>
      <c r="L213">
        <v>232.75</v>
      </c>
      <c r="M213">
        <v>114.5528</v>
      </c>
      <c r="N213">
        <v>1.7063010000000001</v>
      </c>
      <c r="O213">
        <v>343.6583</v>
      </c>
      <c r="P213">
        <v>286.6207</v>
      </c>
      <c r="Q213">
        <v>4</v>
      </c>
      <c r="R213">
        <v>53.650219999999997</v>
      </c>
      <c r="S213">
        <v>1</v>
      </c>
      <c r="T213">
        <v>0.8340284</v>
      </c>
      <c r="U213">
        <v>-1</v>
      </c>
      <c r="V213">
        <v>-1</v>
      </c>
      <c r="W213">
        <v>1</v>
      </c>
      <c r="X213">
        <v>0.8340284</v>
      </c>
      <c r="Y213">
        <v>1</v>
      </c>
      <c r="Z213">
        <v>1199</v>
      </c>
      <c r="AA213">
        <v>140.40539999999999</v>
      </c>
      <c r="AB213">
        <v>117.10209999999999</v>
      </c>
      <c r="AC213">
        <v>500.41701417848202</v>
      </c>
    </row>
    <row r="214" spans="2:29" x14ac:dyDescent="0.2">
      <c r="B214" t="s">
        <v>285</v>
      </c>
      <c r="C214">
        <v>23</v>
      </c>
      <c r="D214">
        <v>77</v>
      </c>
      <c r="E214" t="s">
        <v>606</v>
      </c>
      <c r="F214">
        <v>1233</v>
      </c>
      <c r="G214">
        <v>1</v>
      </c>
      <c r="H214" t="s">
        <v>1158</v>
      </c>
      <c r="I214">
        <v>0</v>
      </c>
      <c r="J214">
        <v>3</v>
      </c>
      <c r="K214">
        <v>2.43309</v>
      </c>
      <c r="L214">
        <v>344</v>
      </c>
      <c r="M214">
        <v>76.268330000000006</v>
      </c>
      <c r="N214">
        <v>1.579329</v>
      </c>
      <c r="O214">
        <v>152.5367</v>
      </c>
      <c r="P214">
        <v>123.7118</v>
      </c>
      <c r="Q214">
        <v>3</v>
      </c>
      <c r="R214">
        <v>102.10680000000001</v>
      </c>
      <c r="S214">
        <v>2</v>
      </c>
      <c r="T214">
        <v>1.6220600000000001</v>
      </c>
      <c r="U214">
        <v>33.843310000000002</v>
      </c>
      <c r="V214">
        <v>0.33843309999999999</v>
      </c>
      <c r="W214">
        <v>1</v>
      </c>
      <c r="X214">
        <v>0.81103000000000003</v>
      </c>
      <c r="Y214">
        <v>2</v>
      </c>
      <c r="Z214">
        <v>1233</v>
      </c>
      <c r="AA214">
        <v>74.749309999999994</v>
      </c>
      <c r="AB214">
        <v>60.623939999999997</v>
      </c>
      <c r="AC214">
        <v>781.83292781832904</v>
      </c>
    </row>
    <row r="215" spans="2:29" x14ac:dyDescent="0.2">
      <c r="B215" t="s">
        <v>492</v>
      </c>
      <c r="C215">
        <v>23</v>
      </c>
      <c r="D215">
        <v>53</v>
      </c>
      <c r="E215" t="s">
        <v>606</v>
      </c>
      <c r="F215">
        <v>1099</v>
      </c>
      <c r="G215">
        <v>1</v>
      </c>
      <c r="H215" t="s">
        <v>1159</v>
      </c>
      <c r="I215">
        <v>0</v>
      </c>
      <c r="J215">
        <v>2</v>
      </c>
      <c r="K215">
        <v>1.819836</v>
      </c>
      <c r="L215">
        <v>482.5</v>
      </c>
      <c r="M215">
        <v>62.329230000000003</v>
      </c>
      <c r="N215">
        <v>1.7808349999999999</v>
      </c>
      <c r="O215">
        <v>62.329230000000003</v>
      </c>
      <c r="P215">
        <v>56.714500000000001</v>
      </c>
      <c r="Q215">
        <v>2</v>
      </c>
      <c r="R215">
        <v>83.737719999999996</v>
      </c>
      <c r="S215">
        <v>2</v>
      </c>
      <c r="T215">
        <v>1.819836</v>
      </c>
      <c r="U215">
        <v>19.695239999999998</v>
      </c>
      <c r="V215">
        <v>1.193651</v>
      </c>
      <c r="W215">
        <v>1</v>
      </c>
      <c r="X215">
        <v>0.90991809999999995</v>
      </c>
      <c r="Y215">
        <v>2</v>
      </c>
      <c r="Z215">
        <v>1099</v>
      </c>
      <c r="AA215">
        <v>60.53528</v>
      </c>
      <c r="AB215">
        <v>55.082149999999999</v>
      </c>
      <c r="AC215">
        <v>909.918107370337</v>
      </c>
    </row>
    <row r="216" spans="2:29" x14ac:dyDescent="0.2">
      <c r="B216" t="s">
        <v>474</v>
      </c>
      <c r="C216">
        <v>23</v>
      </c>
      <c r="D216">
        <v>29</v>
      </c>
      <c r="E216" t="s">
        <v>606</v>
      </c>
      <c r="F216">
        <v>766</v>
      </c>
      <c r="G216">
        <v>1</v>
      </c>
      <c r="H216" t="s">
        <v>1160</v>
      </c>
      <c r="I216">
        <v>0</v>
      </c>
      <c r="J216">
        <v>3</v>
      </c>
      <c r="K216">
        <v>3.9164490000000001</v>
      </c>
      <c r="L216">
        <v>166.666666666667</v>
      </c>
      <c r="M216">
        <v>37.410220000000002</v>
      </c>
      <c r="N216">
        <v>0.62531829999999999</v>
      </c>
      <c r="O216">
        <v>74.820430000000002</v>
      </c>
      <c r="P216">
        <v>97.676810000000003</v>
      </c>
      <c r="Q216">
        <v>3</v>
      </c>
      <c r="R216">
        <v>41.12359</v>
      </c>
      <c r="S216">
        <v>1</v>
      </c>
      <c r="T216">
        <v>1.3054829999999999</v>
      </c>
      <c r="U216">
        <v>-1</v>
      </c>
      <c r="V216">
        <v>-1</v>
      </c>
      <c r="W216">
        <v>1</v>
      </c>
      <c r="X216">
        <v>1.3054829999999999</v>
      </c>
      <c r="Y216">
        <v>1</v>
      </c>
      <c r="Z216">
        <v>766</v>
      </c>
      <c r="AA216">
        <v>87.816289999999995</v>
      </c>
      <c r="AB216">
        <v>114.6427</v>
      </c>
      <c r="AC216">
        <v>607.04960835509098</v>
      </c>
    </row>
    <row r="217" spans="2:29" x14ac:dyDescent="0.2">
      <c r="B217" t="s">
        <v>475</v>
      </c>
      <c r="C217">
        <v>23</v>
      </c>
      <c r="D217">
        <v>23</v>
      </c>
      <c r="E217" t="s">
        <v>606</v>
      </c>
      <c r="F217">
        <v>934</v>
      </c>
      <c r="G217">
        <v>1</v>
      </c>
      <c r="H217" t="s">
        <v>1161</v>
      </c>
      <c r="I217">
        <v>0</v>
      </c>
      <c r="J217">
        <v>1</v>
      </c>
      <c r="K217">
        <v>1.0706640000000001</v>
      </c>
      <c r="L217">
        <v>199</v>
      </c>
      <c r="M217">
        <v>-1</v>
      </c>
      <c r="N217">
        <v>-1</v>
      </c>
      <c r="O217">
        <v>-1</v>
      </c>
      <c r="P217">
        <v>-1</v>
      </c>
      <c r="Q217">
        <v>1</v>
      </c>
      <c r="R217">
        <v>60.764859999999999</v>
      </c>
      <c r="S217">
        <v>1</v>
      </c>
      <c r="T217">
        <v>1.0706640000000001</v>
      </c>
      <c r="U217">
        <v>-1</v>
      </c>
      <c r="V217">
        <v>-1</v>
      </c>
      <c r="W217">
        <v>1</v>
      </c>
      <c r="X217">
        <v>1.0706640000000001</v>
      </c>
      <c r="Y217">
        <v>1</v>
      </c>
      <c r="Z217">
        <v>934</v>
      </c>
      <c r="AA217">
        <v>102.45489999999999</v>
      </c>
      <c r="AB217">
        <v>109.6947</v>
      </c>
      <c r="AC217">
        <v>535.33190578158496</v>
      </c>
    </row>
    <row r="218" spans="2:29" x14ac:dyDescent="0.2">
      <c r="B218" t="s">
        <v>476</v>
      </c>
      <c r="C218">
        <v>23</v>
      </c>
      <c r="D218">
        <v>61</v>
      </c>
      <c r="E218" t="s">
        <v>606</v>
      </c>
      <c r="F218">
        <v>897</v>
      </c>
      <c r="G218">
        <v>1</v>
      </c>
      <c r="H218" t="s">
        <v>1162</v>
      </c>
      <c r="I218">
        <v>0</v>
      </c>
      <c r="J218">
        <v>2</v>
      </c>
      <c r="K218">
        <v>2.229654</v>
      </c>
      <c r="L218">
        <v>200</v>
      </c>
      <c r="M218">
        <v>48.47598</v>
      </c>
      <c r="N218">
        <v>0.1122129</v>
      </c>
      <c r="O218">
        <v>48.47598</v>
      </c>
      <c r="P218">
        <v>54.042340000000003</v>
      </c>
      <c r="Q218">
        <v>2</v>
      </c>
      <c r="R218">
        <v>31.205760000000001</v>
      </c>
      <c r="S218">
        <v>1</v>
      </c>
      <c r="T218">
        <v>1.114827</v>
      </c>
      <c r="U218">
        <v>-1</v>
      </c>
      <c r="V218">
        <v>-1</v>
      </c>
      <c r="W218">
        <v>1</v>
      </c>
      <c r="X218">
        <v>1.114827</v>
      </c>
      <c r="Y218">
        <v>1</v>
      </c>
      <c r="Z218">
        <v>897</v>
      </c>
      <c r="AA218">
        <v>81.944680000000005</v>
      </c>
      <c r="AB218">
        <v>91.354159999999993</v>
      </c>
      <c r="AC218">
        <v>482.720178372352</v>
      </c>
    </row>
    <row r="219" spans="2:29" x14ac:dyDescent="0.2">
      <c r="B219" t="s">
        <v>477</v>
      </c>
      <c r="C219">
        <v>23</v>
      </c>
      <c r="D219">
        <v>69</v>
      </c>
      <c r="E219" t="s">
        <v>606</v>
      </c>
      <c r="F219">
        <v>701</v>
      </c>
      <c r="G219">
        <v>1</v>
      </c>
      <c r="H219" t="s">
        <v>1163</v>
      </c>
      <c r="I219">
        <v>0</v>
      </c>
      <c r="J219">
        <v>1</v>
      </c>
      <c r="K219">
        <v>1.426534</v>
      </c>
      <c r="L219">
        <v>233</v>
      </c>
      <c r="M219">
        <v>-1</v>
      </c>
      <c r="N219">
        <v>-1</v>
      </c>
      <c r="O219">
        <v>-1</v>
      </c>
      <c r="P219">
        <v>-1</v>
      </c>
      <c r="Q219">
        <v>1</v>
      </c>
      <c r="R219">
        <v>52.420009999999998</v>
      </c>
      <c r="S219">
        <v>1</v>
      </c>
      <c r="T219">
        <v>1.426534</v>
      </c>
      <c r="U219">
        <v>-1</v>
      </c>
      <c r="V219">
        <v>-1</v>
      </c>
      <c r="W219">
        <v>1</v>
      </c>
      <c r="X219">
        <v>1.426534</v>
      </c>
      <c r="Y219">
        <v>1</v>
      </c>
      <c r="Z219">
        <v>701</v>
      </c>
      <c r="AA219">
        <v>66.638109999999998</v>
      </c>
      <c r="AB219">
        <v>95.061490000000006</v>
      </c>
      <c r="AC219">
        <v>617.68901569186903</v>
      </c>
    </row>
    <row r="220" spans="2:29" x14ac:dyDescent="0.2">
      <c r="B220" t="s">
        <v>478</v>
      </c>
      <c r="C220">
        <v>23</v>
      </c>
      <c r="D220">
        <v>65</v>
      </c>
      <c r="E220" t="s">
        <v>606</v>
      </c>
      <c r="F220">
        <v>934</v>
      </c>
      <c r="G220">
        <v>1</v>
      </c>
      <c r="H220" t="s">
        <v>1164</v>
      </c>
      <c r="I220">
        <v>0</v>
      </c>
      <c r="J220">
        <v>2</v>
      </c>
      <c r="K220">
        <v>2.1413280000000001</v>
      </c>
      <c r="L220">
        <v>284</v>
      </c>
      <c r="M220">
        <v>72.536730000000006</v>
      </c>
      <c r="N220">
        <v>0.2425978</v>
      </c>
      <c r="O220">
        <v>72.536730000000006</v>
      </c>
      <c r="P220">
        <v>77.662450000000007</v>
      </c>
      <c r="Q220">
        <v>2</v>
      </c>
      <c r="R220">
        <v>46.498159999999999</v>
      </c>
      <c r="S220">
        <v>1</v>
      </c>
      <c r="T220">
        <v>1.0706640000000001</v>
      </c>
      <c r="U220">
        <v>-1</v>
      </c>
      <c r="V220">
        <v>-1</v>
      </c>
      <c r="W220">
        <v>1</v>
      </c>
      <c r="X220">
        <v>1.0706640000000001</v>
      </c>
      <c r="Y220">
        <v>1</v>
      </c>
      <c r="Z220">
        <v>934</v>
      </c>
      <c r="AA220">
        <v>97.931399999999996</v>
      </c>
      <c r="AB220">
        <v>104.8516</v>
      </c>
      <c r="AC220">
        <v>535.33190578158496</v>
      </c>
    </row>
    <row r="221" spans="2:29" x14ac:dyDescent="0.2">
      <c r="B221" t="s">
        <v>479</v>
      </c>
      <c r="C221">
        <v>23</v>
      </c>
      <c r="D221">
        <v>19</v>
      </c>
      <c r="E221" t="s">
        <v>606</v>
      </c>
      <c r="F221">
        <v>667</v>
      </c>
      <c r="G221">
        <v>1</v>
      </c>
      <c r="H221" t="s">
        <v>1165</v>
      </c>
      <c r="I221">
        <v>0</v>
      </c>
      <c r="J221">
        <v>2</v>
      </c>
      <c r="K221">
        <v>2.9985010000000001</v>
      </c>
      <c r="L221">
        <v>266</v>
      </c>
      <c r="M221">
        <v>62.607939999999999</v>
      </c>
      <c r="N221">
        <v>1.8972100000000001</v>
      </c>
      <c r="O221">
        <v>62.607939999999999</v>
      </c>
      <c r="P221">
        <v>93.864980000000003</v>
      </c>
      <c r="Q221">
        <v>2</v>
      </c>
      <c r="R221">
        <v>40.77525</v>
      </c>
      <c r="S221">
        <v>1</v>
      </c>
      <c r="T221">
        <v>1.49925</v>
      </c>
      <c r="U221">
        <v>-1</v>
      </c>
      <c r="V221">
        <v>-1</v>
      </c>
      <c r="W221">
        <v>1</v>
      </c>
      <c r="X221">
        <v>1.49925</v>
      </c>
      <c r="Y221">
        <v>1</v>
      </c>
      <c r="Z221">
        <v>667</v>
      </c>
      <c r="AA221">
        <v>37.181010000000001</v>
      </c>
      <c r="AB221">
        <v>55.743639999999999</v>
      </c>
      <c r="AC221">
        <v>697.151424287856</v>
      </c>
    </row>
    <row r="222" spans="2:29" x14ac:dyDescent="0.2">
      <c r="B222" t="s">
        <v>480</v>
      </c>
      <c r="C222">
        <v>23</v>
      </c>
      <c r="D222">
        <v>39</v>
      </c>
      <c r="E222" t="s">
        <v>606</v>
      </c>
      <c r="F222">
        <v>899</v>
      </c>
      <c r="G222">
        <v>1</v>
      </c>
      <c r="H222" t="s">
        <v>1166</v>
      </c>
      <c r="I222">
        <v>0</v>
      </c>
      <c r="J222">
        <v>2</v>
      </c>
      <c r="K222">
        <v>2.2246939999999999</v>
      </c>
      <c r="L222">
        <v>350.5</v>
      </c>
      <c r="M222">
        <v>70.497559999999993</v>
      </c>
      <c r="N222">
        <v>0.53005679999999999</v>
      </c>
      <c r="O222">
        <v>70.497559999999993</v>
      </c>
      <c r="P222">
        <v>78.417760000000001</v>
      </c>
      <c r="Q222">
        <v>2</v>
      </c>
      <c r="R222">
        <v>53.183599999999998</v>
      </c>
      <c r="S222">
        <v>1</v>
      </c>
      <c r="T222">
        <v>1.112347</v>
      </c>
      <c r="U222">
        <v>-1</v>
      </c>
      <c r="V222">
        <v>-1</v>
      </c>
      <c r="W222">
        <v>1</v>
      </c>
      <c r="X222">
        <v>1.112347</v>
      </c>
      <c r="Y222">
        <v>1</v>
      </c>
      <c r="Z222">
        <v>899</v>
      </c>
      <c r="AA222">
        <v>89.580650000000006</v>
      </c>
      <c r="AB222">
        <v>99.644779999999997</v>
      </c>
      <c r="AC222">
        <v>556.17352614015601</v>
      </c>
    </row>
    <row r="223" spans="2:29" x14ac:dyDescent="0.2">
      <c r="B223" t="s">
        <v>472</v>
      </c>
      <c r="C223">
        <v>25</v>
      </c>
      <c r="D223">
        <v>65</v>
      </c>
      <c r="E223" t="s">
        <v>607</v>
      </c>
      <c r="F223">
        <v>1197</v>
      </c>
      <c r="G223">
        <v>1</v>
      </c>
      <c r="H223" t="s">
        <v>1167</v>
      </c>
      <c r="I223">
        <v>0</v>
      </c>
      <c r="J223">
        <v>2</v>
      </c>
      <c r="K223">
        <v>1.670844</v>
      </c>
      <c r="L223">
        <v>465.5</v>
      </c>
      <c r="M223">
        <v>172.1104</v>
      </c>
      <c r="N223">
        <v>0.86055219999999999</v>
      </c>
      <c r="O223">
        <v>172.1104</v>
      </c>
      <c r="P223">
        <v>143.78479999999999</v>
      </c>
      <c r="Q223">
        <v>2</v>
      </c>
      <c r="R223">
        <v>68.971500000000006</v>
      </c>
      <c r="S223">
        <v>1</v>
      </c>
      <c r="T223">
        <v>0.83542190000000005</v>
      </c>
      <c r="U223">
        <v>-1</v>
      </c>
      <c r="V223">
        <v>-1</v>
      </c>
      <c r="W223">
        <v>1</v>
      </c>
      <c r="X223">
        <v>0.83542190000000005</v>
      </c>
      <c r="Y223">
        <v>1</v>
      </c>
      <c r="Z223">
        <v>1197</v>
      </c>
      <c r="AA223">
        <v>166.45140000000001</v>
      </c>
      <c r="AB223">
        <v>139.05709999999999</v>
      </c>
      <c r="AC223">
        <v>472.84878863826202</v>
      </c>
    </row>
    <row r="224" spans="2:29" x14ac:dyDescent="0.2">
      <c r="B224" t="s">
        <v>481</v>
      </c>
      <c r="C224">
        <v>25</v>
      </c>
      <c r="D224">
        <v>59</v>
      </c>
      <c r="E224" t="s">
        <v>607</v>
      </c>
      <c r="F224">
        <v>1432</v>
      </c>
      <c r="G224">
        <v>1</v>
      </c>
      <c r="H224" t="s">
        <v>1168</v>
      </c>
      <c r="I224">
        <v>0</v>
      </c>
      <c r="J224">
        <v>4</v>
      </c>
      <c r="K224">
        <v>2.7932959999999998</v>
      </c>
      <c r="L224">
        <v>274.75</v>
      </c>
      <c r="M224">
        <v>140.25450000000001</v>
      </c>
      <c r="N224">
        <v>3.1697030000000002</v>
      </c>
      <c r="O224">
        <v>420.76339999999999</v>
      </c>
      <c r="P224">
        <v>293.82920000000001</v>
      </c>
      <c r="Q224">
        <v>4</v>
      </c>
      <c r="R224">
        <v>82.743399999999994</v>
      </c>
      <c r="S224">
        <v>1</v>
      </c>
      <c r="T224">
        <v>0.69832399999999994</v>
      </c>
      <c r="U224">
        <v>-1</v>
      </c>
      <c r="V224">
        <v>-1</v>
      </c>
      <c r="W224">
        <v>1</v>
      </c>
      <c r="X224">
        <v>0.69832399999999994</v>
      </c>
      <c r="Y224">
        <v>1</v>
      </c>
      <c r="Z224">
        <v>1432</v>
      </c>
      <c r="AA224">
        <v>359.2158</v>
      </c>
      <c r="AB224">
        <v>250.84899999999999</v>
      </c>
      <c r="AC224">
        <v>581.00558659217904</v>
      </c>
    </row>
    <row r="225" spans="2:29" x14ac:dyDescent="0.2">
      <c r="B225" t="s">
        <v>483</v>
      </c>
      <c r="C225">
        <v>25</v>
      </c>
      <c r="D225">
        <v>39</v>
      </c>
      <c r="E225" t="s">
        <v>607</v>
      </c>
      <c r="F225">
        <v>1400</v>
      </c>
      <c r="G225">
        <v>1</v>
      </c>
      <c r="H225" t="s">
        <v>1169</v>
      </c>
      <c r="I225">
        <v>3</v>
      </c>
      <c r="J225">
        <v>4</v>
      </c>
      <c r="K225">
        <v>2.8571430000000002</v>
      </c>
      <c r="L225">
        <v>275</v>
      </c>
      <c r="M225">
        <v>220.02979999999999</v>
      </c>
      <c r="N225">
        <v>4.8537850000000002</v>
      </c>
      <c r="O225">
        <v>660.08950000000004</v>
      </c>
      <c r="P225">
        <v>471.49250000000001</v>
      </c>
      <c r="Q225">
        <v>4</v>
      </c>
      <c r="R225">
        <v>121.0211</v>
      </c>
      <c r="S225">
        <v>1</v>
      </c>
      <c r="T225">
        <v>0.71428570000000002</v>
      </c>
      <c r="U225">
        <v>-1</v>
      </c>
      <c r="V225">
        <v>-1</v>
      </c>
      <c r="W225">
        <v>1</v>
      </c>
      <c r="X225">
        <v>0.71428570000000002</v>
      </c>
      <c r="Y225">
        <v>1</v>
      </c>
      <c r="Z225">
        <v>1400</v>
      </c>
      <c r="AA225">
        <v>156.9965</v>
      </c>
      <c r="AB225">
        <v>112.1404</v>
      </c>
      <c r="AC225">
        <v>712.857142857143</v>
      </c>
    </row>
    <row r="226" spans="2:29" x14ac:dyDescent="0.2">
      <c r="B226" t="s">
        <v>484</v>
      </c>
      <c r="C226">
        <v>25</v>
      </c>
      <c r="D226">
        <v>69</v>
      </c>
      <c r="E226" t="s">
        <v>607</v>
      </c>
      <c r="F226">
        <v>1798</v>
      </c>
      <c r="G226">
        <v>1</v>
      </c>
      <c r="H226" t="s">
        <v>1170</v>
      </c>
      <c r="I226">
        <v>0</v>
      </c>
      <c r="J226">
        <v>1</v>
      </c>
      <c r="K226">
        <v>0.55617349999999999</v>
      </c>
      <c r="L226">
        <v>499</v>
      </c>
      <c r="M226">
        <v>-1</v>
      </c>
      <c r="N226">
        <v>-1</v>
      </c>
      <c r="O226">
        <v>-1</v>
      </c>
      <c r="P226">
        <v>-1</v>
      </c>
      <c r="Q226">
        <v>1</v>
      </c>
      <c r="R226">
        <v>105.99809999999999</v>
      </c>
      <c r="S226">
        <v>2</v>
      </c>
      <c r="T226">
        <v>1.112347</v>
      </c>
      <c r="U226">
        <v>75.55744</v>
      </c>
      <c r="V226">
        <v>0.41401339999999998</v>
      </c>
      <c r="W226">
        <v>1</v>
      </c>
      <c r="X226">
        <v>0.55617349999999999</v>
      </c>
      <c r="Y226">
        <v>2</v>
      </c>
      <c r="Z226">
        <v>1798</v>
      </c>
      <c r="AA226">
        <v>159.7877</v>
      </c>
      <c r="AB226">
        <v>88.869709999999998</v>
      </c>
      <c r="AC226">
        <v>759.73303670745304</v>
      </c>
    </row>
    <row r="227" spans="2:29" x14ac:dyDescent="0.2">
      <c r="B227" t="s">
        <v>485</v>
      </c>
      <c r="C227">
        <v>25</v>
      </c>
      <c r="D227">
        <v>87</v>
      </c>
      <c r="E227" t="s">
        <v>607</v>
      </c>
      <c r="F227">
        <v>2332</v>
      </c>
      <c r="G227">
        <v>1</v>
      </c>
      <c r="H227" t="s">
        <v>1171</v>
      </c>
      <c r="I227">
        <v>0</v>
      </c>
      <c r="J227">
        <v>1</v>
      </c>
      <c r="K227">
        <v>0.42881649999999999</v>
      </c>
      <c r="L227">
        <v>366</v>
      </c>
      <c r="M227">
        <v>-1</v>
      </c>
      <c r="N227">
        <v>-1</v>
      </c>
      <c r="O227">
        <v>-1</v>
      </c>
      <c r="P227">
        <v>-1</v>
      </c>
      <c r="Q227">
        <v>1</v>
      </c>
      <c r="R227">
        <v>107.11190000000001</v>
      </c>
      <c r="S227">
        <v>1</v>
      </c>
      <c r="T227">
        <v>0.42881649999999999</v>
      </c>
      <c r="U227">
        <v>-1</v>
      </c>
      <c r="V227">
        <v>-1</v>
      </c>
      <c r="W227">
        <v>1</v>
      </c>
      <c r="X227">
        <v>0.42881649999999999</v>
      </c>
      <c r="Y227">
        <v>1</v>
      </c>
      <c r="Z227">
        <v>2332</v>
      </c>
      <c r="AA227">
        <v>169.298</v>
      </c>
      <c r="AB227">
        <v>72.597759999999994</v>
      </c>
      <c r="AC227">
        <v>713.97941680960503</v>
      </c>
    </row>
    <row r="228" spans="2:29" x14ac:dyDescent="0.2">
      <c r="B228" t="s">
        <v>486</v>
      </c>
      <c r="C228">
        <v>25</v>
      </c>
      <c r="D228">
        <v>15</v>
      </c>
      <c r="E228" t="s">
        <v>607</v>
      </c>
      <c r="F228">
        <v>4231</v>
      </c>
      <c r="G228">
        <v>1</v>
      </c>
      <c r="H228" t="s">
        <v>1172</v>
      </c>
      <c r="I228">
        <v>0</v>
      </c>
      <c r="J228">
        <v>9</v>
      </c>
      <c r="K228">
        <v>2.127157</v>
      </c>
      <c r="L228">
        <v>281.444444444444</v>
      </c>
      <c r="M228">
        <v>218.43049999999999</v>
      </c>
      <c r="N228">
        <v>2.014608</v>
      </c>
      <c r="O228">
        <v>1747.444</v>
      </c>
      <c r="P228">
        <v>413.00959999999998</v>
      </c>
      <c r="Q228">
        <v>9</v>
      </c>
      <c r="R228">
        <v>152.90119999999999</v>
      </c>
      <c r="S228">
        <v>2</v>
      </c>
      <c r="T228">
        <v>0.4727015</v>
      </c>
      <c r="U228">
        <v>91.850189999999998</v>
      </c>
      <c r="V228">
        <v>0.92311750000000004</v>
      </c>
      <c r="W228">
        <v>2</v>
      </c>
      <c r="X228">
        <v>0.4727015</v>
      </c>
      <c r="Y228">
        <v>2</v>
      </c>
      <c r="Z228">
        <v>3532</v>
      </c>
      <c r="AA228">
        <v>215.28729999999999</v>
      </c>
      <c r="AB228">
        <v>50.883310000000002</v>
      </c>
      <c r="AC228">
        <v>866.22547861025805</v>
      </c>
    </row>
    <row r="229" spans="2:29" x14ac:dyDescent="0.2">
      <c r="B229" t="s">
        <v>487</v>
      </c>
      <c r="C229">
        <v>25</v>
      </c>
      <c r="D229">
        <v>39</v>
      </c>
      <c r="E229" t="s">
        <v>607</v>
      </c>
      <c r="F229">
        <v>1132</v>
      </c>
      <c r="G229">
        <v>1</v>
      </c>
      <c r="H229" t="s">
        <v>1173</v>
      </c>
      <c r="I229">
        <v>0</v>
      </c>
      <c r="J229">
        <v>2</v>
      </c>
      <c r="K229">
        <v>1.7667839999999999</v>
      </c>
      <c r="L229">
        <v>450</v>
      </c>
      <c r="M229">
        <v>152.28530000000001</v>
      </c>
      <c r="N229">
        <v>1.1536770000000001</v>
      </c>
      <c r="O229">
        <v>152.28530000000001</v>
      </c>
      <c r="P229">
        <v>134.52760000000001</v>
      </c>
      <c r="Q229">
        <v>2</v>
      </c>
      <c r="R229">
        <v>71.296520000000001</v>
      </c>
      <c r="S229">
        <v>1</v>
      </c>
      <c r="T229">
        <v>0.88339219999999996</v>
      </c>
      <c r="U229">
        <v>-1</v>
      </c>
      <c r="V229">
        <v>-1</v>
      </c>
      <c r="W229">
        <v>1</v>
      </c>
      <c r="X229">
        <v>0.88339219999999996</v>
      </c>
      <c r="Y229">
        <v>1</v>
      </c>
      <c r="Z229">
        <v>1132</v>
      </c>
      <c r="AA229">
        <v>166.28989999999999</v>
      </c>
      <c r="AB229">
        <v>146.89920000000001</v>
      </c>
      <c r="AC229">
        <v>471.73144876325102</v>
      </c>
    </row>
    <row r="230" spans="2:29" x14ac:dyDescent="0.2">
      <c r="B230" t="s">
        <v>488</v>
      </c>
      <c r="C230">
        <v>25</v>
      </c>
      <c r="D230">
        <v>89</v>
      </c>
      <c r="E230" t="s">
        <v>607</v>
      </c>
      <c r="F230">
        <v>1365</v>
      </c>
      <c r="G230">
        <v>1</v>
      </c>
      <c r="H230" t="s">
        <v>1174</v>
      </c>
      <c r="I230">
        <v>0</v>
      </c>
      <c r="J230">
        <v>4</v>
      </c>
      <c r="K230">
        <v>2.9304030000000001</v>
      </c>
      <c r="L230">
        <v>216.75</v>
      </c>
      <c r="M230">
        <v>120.79179999999999</v>
      </c>
      <c r="N230">
        <v>1.455565</v>
      </c>
      <c r="O230">
        <v>362.37540000000001</v>
      </c>
      <c r="P230">
        <v>265.47649999999999</v>
      </c>
      <c r="Q230">
        <v>4</v>
      </c>
      <c r="R230">
        <v>108.07859999999999</v>
      </c>
      <c r="S230">
        <v>1</v>
      </c>
      <c r="T230">
        <v>0.73260069999999999</v>
      </c>
      <c r="U230">
        <v>-1</v>
      </c>
      <c r="V230">
        <v>-1</v>
      </c>
      <c r="W230">
        <v>1</v>
      </c>
      <c r="X230">
        <v>0.73260069999999999</v>
      </c>
      <c r="Y230">
        <v>1</v>
      </c>
      <c r="Z230">
        <v>1365</v>
      </c>
      <c r="AA230">
        <v>432.77809999999999</v>
      </c>
      <c r="AB230">
        <v>317.05360000000002</v>
      </c>
      <c r="AC230">
        <v>512.08791208791195</v>
      </c>
    </row>
    <row r="231" spans="2:29" x14ac:dyDescent="0.2">
      <c r="B231" t="s">
        <v>489</v>
      </c>
      <c r="C231">
        <v>25</v>
      </c>
      <c r="D231">
        <v>35</v>
      </c>
      <c r="E231" t="s">
        <v>607</v>
      </c>
      <c r="F231">
        <v>1865</v>
      </c>
      <c r="G231">
        <v>1</v>
      </c>
      <c r="H231" t="s">
        <v>1175</v>
      </c>
      <c r="I231">
        <v>0</v>
      </c>
      <c r="J231">
        <v>1</v>
      </c>
      <c r="K231">
        <v>0.53619300000000003</v>
      </c>
      <c r="L231">
        <v>165</v>
      </c>
      <c r="M231">
        <v>-1</v>
      </c>
      <c r="N231">
        <v>-1</v>
      </c>
      <c r="O231">
        <v>-1</v>
      </c>
      <c r="P231">
        <v>-1</v>
      </c>
      <c r="Q231">
        <v>1</v>
      </c>
      <c r="R231">
        <v>644.45889999999997</v>
      </c>
      <c r="S231">
        <v>1</v>
      </c>
      <c r="T231">
        <v>0.53619300000000003</v>
      </c>
      <c r="U231">
        <v>-1</v>
      </c>
      <c r="V231">
        <v>-1</v>
      </c>
      <c r="W231">
        <v>1</v>
      </c>
      <c r="X231">
        <v>0.53619300000000003</v>
      </c>
      <c r="Y231">
        <v>1</v>
      </c>
      <c r="Z231">
        <v>1865</v>
      </c>
      <c r="AA231">
        <v>634.20500000000004</v>
      </c>
      <c r="AB231">
        <v>340.05630000000002</v>
      </c>
      <c r="AC231">
        <v>232.17158176943701</v>
      </c>
    </row>
    <row r="232" spans="2:29" x14ac:dyDescent="0.2">
      <c r="B232" t="s">
        <v>490</v>
      </c>
      <c r="C232">
        <v>25</v>
      </c>
      <c r="D232">
        <v>97</v>
      </c>
      <c r="E232" t="s">
        <v>607</v>
      </c>
      <c r="F232">
        <v>1999</v>
      </c>
      <c r="G232">
        <v>1</v>
      </c>
      <c r="H232" t="s">
        <v>1176</v>
      </c>
      <c r="I232">
        <v>0</v>
      </c>
      <c r="J232">
        <v>1</v>
      </c>
      <c r="K232">
        <v>0.50025010000000003</v>
      </c>
      <c r="L232">
        <v>867</v>
      </c>
      <c r="M232">
        <v>-1</v>
      </c>
      <c r="N232">
        <v>-1</v>
      </c>
      <c r="O232">
        <v>-1</v>
      </c>
      <c r="P232">
        <v>-1</v>
      </c>
      <c r="Q232">
        <v>1</v>
      </c>
      <c r="R232">
        <v>99.481380000000001</v>
      </c>
      <c r="S232">
        <v>2</v>
      </c>
      <c r="T232">
        <v>1.0004999999999999</v>
      </c>
      <c r="U232">
        <v>72.12106</v>
      </c>
      <c r="V232">
        <v>0.43446420000000002</v>
      </c>
      <c r="W232">
        <v>1</v>
      </c>
      <c r="X232">
        <v>0.50025010000000003</v>
      </c>
      <c r="Y232">
        <v>2</v>
      </c>
      <c r="Z232">
        <v>1999</v>
      </c>
      <c r="AA232">
        <v>176.62540000000001</v>
      </c>
      <c r="AB232">
        <v>88.356899999999996</v>
      </c>
      <c r="AC232">
        <v>800.40020010005003</v>
      </c>
    </row>
    <row r="233" spans="2:29" x14ac:dyDescent="0.2">
      <c r="B233" t="s">
        <v>491</v>
      </c>
      <c r="C233">
        <v>25</v>
      </c>
      <c r="D233">
        <v>91</v>
      </c>
      <c r="E233" t="s">
        <v>607</v>
      </c>
      <c r="F233">
        <v>1466</v>
      </c>
      <c r="G233">
        <v>1</v>
      </c>
      <c r="H233" t="s">
        <v>1177</v>
      </c>
      <c r="I233">
        <v>0</v>
      </c>
      <c r="J233">
        <v>1</v>
      </c>
      <c r="K233">
        <v>0.68212830000000002</v>
      </c>
      <c r="L233">
        <v>199</v>
      </c>
      <c r="M233">
        <v>-1</v>
      </c>
      <c r="N233">
        <v>-1</v>
      </c>
      <c r="O233">
        <v>-1</v>
      </c>
      <c r="P233">
        <v>-1</v>
      </c>
      <c r="Q233">
        <v>1</v>
      </c>
      <c r="R233">
        <v>75.206490000000002</v>
      </c>
      <c r="S233">
        <v>1</v>
      </c>
      <c r="T233">
        <v>0.68212830000000002</v>
      </c>
      <c r="U233">
        <v>-1</v>
      </c>
      <c r="V233">
        <v>-1</v>
      </c>
      <c r="W233">
        <v>1</v>
      </c>
      <c r="X233">
        <v>0.68212830000000002</v>
      </c>
      <c r="Y233">
        <v>1</v>
      </c>
      <c r="Z233">
        <v>1466</v>
      </c>
      <c r="AA233">
        <v>208.06819999999999</v>
      </c>
      <c r="AB233">
        <v>141.92920000000001</v>
      </c>
      <c r="AC233">
        <v>636.42564802182801</v>
      </c>
    </row>
    <row r="234" spans="2:29" x14ac:dyDescent="0.2">
      <c r="B234" t="s">
        <v>285</v>
      </c>
      <c r="C234">
        <v>25</v>
      </c>
      <c r="D234">
        <v>71</v>
      </c>
      <c r="E234" t="s">
        <v>607</v>
      </c>
      <c r="F234">
        <v>899</v>
      </c>
      <c r="G234">
        <v>1</v>
      </c>
      <c r="H234" t="s">
        <v>1178</v>
      </c>
      <c r="I234">
        <v>0</v>
      </c>
      <c r="J234">
        <v>2</v>
      </c>
      <c r="K234">
        <v>2.2246939999999999</v>
      </c>
      <c r="L234">
        <v>315.5</v>
      </c>
      <c r="M234">
        <v>188.8425</v>
      </c>
      <c r="N234">
        <v>0.93951490000000004</v>
      </c>
      <c r="O234">
        <v>188.8425</v>
      </c>
      <c r="P234">
        <v>210.05840000000001</v>
      </c>
      <c r="Q234">
        <v>2</v>
      </c>
      <c r="R234">
        <v>90.003159999999994</v>
      </c>
      <c r="S234">
        <v>1</v>
      </c>
      <c r="T234">
        <v>1.112347</v>
      </c>
      <c r="U234">
        <v>-1</v>
      </c>
      <c r="V234">
        <v>-1</v>
      </c>
      <c r="W234">
        <v>1</v>
      </c>
      <c r="X234">
        <v>1.112347</v>
      </c>
      <c r="Y234">
        <v>1</v>
      </c>
      <c r="Z234">
        <v>899</v>
      </c>
      <c r="AA234">
        <v>153.3304</v>
      </c>
      <c r="AB234">
        <v>170.55670000000001</v>
      </c>
      <c r="AC234">
        <v>557.28587319243604</v>
      </c>
    </row>
    <row r="235" spans="2:29" x14ac:dyDescent="0.2">
      <c r="B235" t="s">
        <v>492</v>
      </c>
      <c r="C235">
        <v>25</v>
      </c>
      <c r="D235">
        <v>77</v>
      </c>
      <c r="E235" t="s">
        <v>607</v>
      </c>
      <c r="F235">
        <v>965</v>
      </c>
      <c r="G235">
        <v>1</v>
      </c>
      <c r="H235" t="s">
        <v>1179</v>
      </c>
      <c r="I235">
        <v>0</v>
      </c>
      <c r="J235">
        <v>2</v>
      </c>
      <c r="K235">
        <v>2.0725389999999999</v>
      </c>
      <c r="L235">
        <v>367</v>
      </c>
      <c r="M235">
        <v>157.87</v>
      </c>
      <c r="N235">
        <v>1.186993</v>
      </c>
      <c r="O235">
        <v>157.87</v>
      </c>
      <c r="P235">
        <v>163.5959</v>
      </c>
      <c r="Q235">
        <v>2</v>
      </c>
      <c r="R235">
        <v>70.936329999999998</v>
      </c>
      <c r="S235">
        <v>1</v>
      </c>
      <c r="T235">
        <v>1.0362690000000001</v>
      </c>
      <c r="U235">
        <v>-1</v>
      </c>
      <c r="V235">
        <v>-1</v>
      </c>
      <c r="W235">
        <v>1</v>
      </c>
      <c r="X235">
        <v>1.0362690000000001</v>
      </c>
      <c r="Y235">
        <v>1</v>
      </c>
      <c r="Z235">
        <v>965</v>
      </c>
      <c r="AA235">
        <v>187.8039</v>
      </c>
      <c r="AB235">
        <v>194.6155</v>
      </c>
      <c r="AC235">
        <v>552.33160621761704</v>
      </c>
    </row>
    <row r="236" spans="2:29" x14ac:dyDescent="0.2">
      <c r="B236" t="s">
        <v>474</v>
      </c>
      <c r="C236">
        <v>25</v>
      </c>
      <c r="D236">
        <v>87</v>
      </c>
      <c r="E236" t="s">
        <v>607</v>
      </c>
      <c r="F236">
        <v>999</v>
      </c>
      <c r="G236">
        <v>1</v>
      </c>
      <c r="H236" t="s">
        <v>1180</v>
      </c>
      <c r="I236">
        <v>0</v>
      </c>
      <c r="J236">
        <v>2</v>
      </c>
      <c r="K236">
        <v>2.0020020000000001</v>
      </c>
      <c r="L236">
        <v>316</v>
      </c>
      <c r="M236">
        <v>203.09979999999999</v>
      </c>
      <c r="N236">
        <v>0.67475030000000003</v>
      </c>
      <c r="O236">
        <v>203.09979999999999</v>
      </c>
      <c r="P236">
        <v>203.3031</v>
      </c>
      <c r="Q236">
        <v>2</v>
      </c>
      <c r="R236">
        <v>138.52950000000001</v>
      </c>
      <c r="S236">
        <v>1</v>
      </c>
      <c r="T236">
        <v>1.001001</v>
      </c>
      <c r="U236">
        <v>-1</v>
      </c>
      <c r="V236">
        <v>-1</v>
      </c>
      <c r="W236">
        <v>1</v>
      </c>
      <c r="X236">
        <v>1.001001</v>
      </c>
      <c r="Y236">
        <v>1</v>
      </c>
      <c r="Z236">
        <v>999</v>
      </c>
      <c r="AA236">
        <v>200.01419999999999</v>
      </c>
      <c r="AB236">
        <v>200.21440000000001</v>
      </c>
      <c r="AC236">
        <v>567.56756756756704</v>
      </c>
    </row>
    <row r="237" spans="2:29" x14ac:dyDescent="0.2">
      <c r="B237" t="s">
        <v>475</v>
      </c>
      <c r="C237">
        <v>25</v>
      </c>
      <c r="D237">
        <v>71</v>
      </c>
      <c r="E237" t="s">
        <v>607</v>
      </c>
      <c r="F237">
        <v>1298</v>
      </c>
      <c r="G237">
        <v>1</v>
      </c>
      <c r="H237" t="s">
        <v>1181</v>
      </c>
      <c r="I237">
        <v>0</v>
      </c>
      <c r="J237">
        <v>1</v>
      </c>
      <c r="K237">
        <v>0.77041599999999999</v>
      </c>
      <c r="L237">
        <v>699</v>
      </c>
      <c r="M237">
        <v>-1</v>
      </c>
      <c r="N237">
        <v>-1</v>
      </c>
      <c r="O237">
        <v>-1</v>
      </c>
      <c r="P237">
        <v>-1</v>
      </c>
      <c r="Q237">
        <v>1</v>
      </c>
      <c r="R237">
        <v>94.385390000000001</v>
      </c>
      <c r="S237">
        <v>1</v>
      </c>
      <c r="T237">
        <v>0.77041599999999999</v>
      </c>
      <c r="U237">
        <v>-1</v>
      </c>
      <c r="V237">
        <v>-1</v>
      </c>
      <c r="W237">
        <v>1</v>
      </c>
      <c r="X237">
        <v>0.77041599999999999</v>
      </c>
      <c r="Y237">
        <v>1</v>
      </c>
      <c r="Z237">
        <v>1298</v>
      </c>
      <c r="AA237">
        <v>210.71789999999999</v>
      </c>
      <c r="AB237">
        <v>162.34039999999999</v>
      </c>
      <c r="AC237">
        <v>640.98613251155598</v>
      </c>
    </row>
    <row r="238" spans="2:29" x14ac:dyDescent="0.2">
      <c r="B238" t="s">
        <v>476</v>
      </c>
      <c r="C238">
        <v>25</v>
      </c>
      <c r="D238">
        <v>11</v>
      </c>
      <c r="E238" t="s">
        <v>607</v>
      </c>
      <c r="F238">
        <v>3264</v>
      </c>
      <c r="G238">
        <v>1</v>
      </c>
      <c r="H238" t="s">
        <v>1182</v>
      </c>
      <c r="I238">
        <v>0</v>
      </c>
      <c r="J238">
        <v>5</v>
      </c>
      <c r="K238">
        <v>1.531863</v>
      </c>
      <c r="L238">
        <v>193.2</v>
      </c>
      <c r="M238">
        <v>288.56580000000002</v>
      </c>
      <c r="N238">
        <v>0.9968494</v>
      </c>
      <c r="O238">
        <v>1154.2629999999999</v>
      </c>
      <c r="P238">
        <v>353.63459999999998</v>
      </c>
      <c r="Q238">
        <v>5</v>
      </c>
      <c r="R238">
        <v>175.79650000000001</v>
      </c>
      <c r="S238">
        <v>1</v>
      </c>
      <c r="T238">
        <v>0.30637259999999999</v>
      </c>
      <c r="U238">
        <v>-1</v>
      </c>
      <c r="V238">
        <v>-1</v>
      </c>
      <c r="W238">
        <v>1</v>
      </c>
      <c r="X238">
        <v>0.30637259999999999</v>
      </c>
      <c r="Y238">
        <v>1</v>
      </c>
      <c r="Z238">
        <v>3264</v>
      </c>
      <c r="AA238">
        <v>250.7397</v>
      </c>
      <c r="AB238">
        <v>76.819760000000002</v>
      </c>
      <c r="AC238">
        <v>816.17647058823502</v>
      </c>
    </row>
    <row r="239" spans="2:29" x14ac:dyDescent="0.2">
      <c r="B239" t="s">
        <v>477</v>
      </c>
      <c r="C239">
        <v>25</v>
      </c>
      <c r="D239">
        <v>33</v>
      </c>
      <c r="E239" t="s">
        <v>607</v>
      </c>
      <c r="F239">
        <v>1499</v>
      </c>
      <c r="G239">
        <v>1</v>
      </c>
      <c r="H239" t="s">
        <v>1183</v>
      </c>
      <c r="I239">
        <v>0</v>
      </c>
      <c r="J239">
        <v>2</v>
      </c>
      <c r="K239">
        <v>1.3342229999999999</v>
      </c>
      <c r="L239">
        <v>216.5</v>
      </c>
      <c r="M239">
        <v>256.98930000000001</v>
      </c>
      <c r="N239">
        <v>0.64247319999999997</v>
      </c>
      <c r="O239">
        <v>256.98930000000001</v>
      </c>
      <c r="P239">
        <v>171.44049999999999</v>
      </c>
      <c r="Q239">
        <v>2</v>
      </c>
      <c r="R239">
        <v>160.5223</v>
      </c>
      <c r="S239">
        <v>1</v>
      </c>
      <c r="T239">
        <v>0.66711140000000002</v>
      </c>
      <c r="U239">
        <v>-1</v>
      </c>
      <c r="V239">
        <v>-1</v>
      </c>
      <c r="W239">
        <v>1</v>
      </c>
      <c r="X239">
        <v>0.66711140000000002</v>
      </c>
      <c r="Y239">
        <v>1</v>
      </c>
      <c r="Z239">
        <v>1499</v>
      </c>
      <c r="AA239">
        <v>167.3518</v>
      </c>
      <c r="AB239">
        <v>111.64230000000001</v>
      </c>
      <c r="AC239">
        <v>689.12608405603703</v>
      </c>
    </row>
    <row r="240" spans="2:29" x14ac:dyDescent="0.2">
      <c r="B240" t="s">
        <v>478</v>
      </c>
      <c r="C240">
        <v>25</v>
      </c>
      <c r="D240">
        <v>85</v>
      </c>
      <c r="E240" t="s">
        <v>607</v>
      </c>
      <c r="F240">
        <v>2100</v>
      </c>
      <c r="G240">
        <v>1</v>
      </c>
      <c r="H240" t="s">
        <v>1184</v>
      </c>
      <c r="I240">
        <v>0</v>
      </c>
      <c r="J240">
        <v>5</v>
      </c>
      <c r="K240">
        <v>2.3809520000000002</v>
      </c>
      <c r="L240">
        <v>353.6</v>
      </c>
      <c r="M240">
        <v>144.28800000000001</v>
      </c>
      <c r="N240">
        <v>2.3666100000000001</v>
      </c>
      <c r="O240">
        <v>577.15189999999996</v>
      </c>
      <c r="P240">
        <v>274.83420000000001</v>
      </c>
      <c r="Q240">
        <v>5</v>
      </c>
      <c r="R240">
        <v>205.4589</v>
      </c>
      <c r="S240">
        <v>1</v>
      </c>
      <c r="T240">
        <v>0.47619050000000002</v>
      </c>
      <c r="U240">
        <v>-1</v>
      </c>
      <c r="V240">
        <v>-1</v>
      </c>
      <c r="W240">
        <v>1</v>
      </c>
      <c r="X240">
        <v>0.47619050000000002</v>
      </c>
      <c r="Y240">
        <v>1</v>
      </c>
      <c r="Z240">
        <v>2100</v>
      </c>
      <c r="AA240">
        <v>350.00130000000001</v>
      </c>
      <c r="AB240">
        <v>166.66730000000001</v>
      </c>
      <c r="AC240">
        <v>666.19047619047603</v>
      </c>
    </row>
    <row r="241" spans="2:29" x14ac:dyDescent="0.2">
      <c r="B241" t="s">
        <v>479</v>
      </c>
      <c r="C241">
        <v>25</v>
      </c>
      <c r="D241">
        <v>55</v>
      </c>
      <c r="E241" t="s">
        <v>607</v>
      </c>
      <c r="F241">
        <v>1100</v>
      </c>
      <c r="G241">
        <v>1</v>
      </c>
      <c r="H241" t="s">
        <v>1176</v>
      </c>
      <c r="I241">
        <v>1</v>
      </c>
      <c r="J241">
        <v>2</v>
      </c>
      <c r="K241">
        <v>1.818182</v>
      </c>
      <c r="L241">
        <v>267</v>
      </c>
      <c r="M241">
        <v>56.516080000000002</v>
      </c>
      <c r="N241">
        <v>0.85630419999999996</v>
      </c>
      <c r="O241">
        <v>56.516080000000002</v>
      </c>
      <c r="P241">
        <v>51.378250000000001</v>
      </c>
      <c r="Q241">
        <v>2</v>
      </c>
      <c r="R241">
        <v>118.67619999999999</v>
      </c>
      <c r="S241">
        <v>1</v>
      </c>
      <c r="T241">
        <v>0.90909090000000004</v>
      </c>
      <c r="U241">
        <v>-1</v>
      </c>
      <c r="V241">
        <v>-1</v>
      </c>
      <c r="W241">
        <v>1</v>
      </c>
      <c r="X241">
        <v>0.90909090000000004</v>
      </c>
      <c r="Y241">
        <v>1</v>
      </c>
      <c r="Z241">
        <v>1100</v>
      </c>
      <c r="AA241">
        <v>158.69489999999999</v>
      </c>
      <c r="AB241">
        <v>144.2681</v>
      </c>
      <c r="AC241">
        <v>604.54545454545496</v>
      </c>
    </row>
    <row r="242" spans="2:29" x14ac:dyDescent="0.2">
      <c r="B242" t="s">
        <v>480</v>
      </c>
      <c r="C242">
        <v>25</v>
      </c>
      <c r="D242">
        <v>61</v>
      </c>
      <c r="E242" t="s">
        <v>607</v>
      </c>
      <c r="F242">
        <v>1099</v>
      </c>
      <c r="G242">
        <v>1</v>
      </c>
      <c r="H242" t="s">
        <v>1185</v>
      </c>
      <c r="I242">
        <v>0</v>
      </c>
      <c r="J242">
        <v>1</v>
      </c>
      <c r="K242">
        <v>0.90991809999999995</v>
      </c>
      <c r="L242">
        <v>400</v>
      </c>
      <c r="M242">
        <v>-1</v>
      </c>
      <c r="N242">
        <v>-1</v>
      </c>
      <c r="O242">
        <v>-1</v>
      </c>
      <c r="P242">
        <v>-1</v>
      </c>
      <c r="Q242">
        <v>1</v>
      </c>
      <c r="R242">
        <v>84.286249999999995</v>
      </c>
      <c r="S242">
        <v>1</v>
      </c>
      <c r="T242">
        <v>0.90991809999999995</v>
      </c>
      <c r="U242">
        <v>-1</v>
      </c>
      <c r="V242">
        <v>-1</v>
      </c>
      <c r="W242">
        <v>1</v>
      </c>
      <c r="X242">
        <v>0.90991809999999995</v>
      </c>
      <c r="Y242">
        <v>1</v>
      </c>
      <c r="Z242">
        <v>1099</v>
      </c>
      <c r="AA242">
        <v>152.00129999999999</v>
      </c>
      <c r="AB242">
        <v>138.30869999999999</v>
      </c>
      <c r="AC242">
        <v>545.95086442220202</v>
      </c>
    </row>
    <row r="243" spans="2:29" x14ac:dyDescent="0.2">
      <c r="B243" t="s">
        <v>472</v>
      </c>
      <c r="C243">
        <v>27</v>
      </c>
      <c r="D243">
        <v>25</v>
      </c>
      <c r="E243" t="s">
        <v>608</v>
      </c>
      <c r="F243">
        <v>1499</v>
      </c>
      <c r="G243">
        <v>1</v>
      </c>
      <c r="H243" t="s">
        <v>1186</v>
      </c>
      <c r="I243">
        <v>0</v>
      </c>
      <c r="J243">
        <v>3</v>
      </c>
      <c r="K243">
        <v>2.0013339999999999</v>
      </c>
      <c r="L243">
        <v>255.333333333333</v>
      </c>
      <c r="M243">
        <v>180.74019999999999</v>
      </c>
      <c r="N243">
        <v>0.87860210000000005</v>
      </c>
      <c r="O243">
        <v>361.48039999999997</v>
      </c>
      <c r="P243">
        <v>241.14769999999999</v>
      </c>
      <c r="Q243">
        <v>3</v>
      </c>
      <c r="R243">
        <v>95.956249999999997</v>
      </c>
      <c r="S243">
        <v>1</v>
      </c>
      <c r="T243">
        <v>0.66711140000000002</v>
      </c>
      <c r="U243">
        <v>-1</v>
      </c>
      <c r="V243">
        <v>-1</v>
      </c>
      <c r="W243">
        <v>1</v>
      </c>
      <c r="X243">
        <v>0.66711140000000002</v>
      </c>
      <c r="Y243">
        <v>1</v>
      </c>
      <c r="Z243">
        <v>1499</v>
      </c>
      <c r="AA243">
        <v>166.46799999999999</v>
      </c>
      <c r="AB243">
        <v>111.0527</v>
      </c>
      <c r="AC243">
        <v>622.41494329552995</v>
      </c>
    </row>
    <row r="244" spans="2:29" x14ac:dyDescent="0.2">
      <c r="B244" t="s">
        <v>481</v>
      </c>
      <c r="C244">
        <v>27</v>
      </c>
      <c r="D244">
        <v>43</v>
      </c>
      <c r="E244" t="s">
        <v>608</v>
      </c>
      <c r="F244">
        <v>2164</v>
      </c>
      <c r="G244">
        <v>1</v>
      </c>
      <c r="H244" t="s">
        <v>1187</v>
      </c>
      <c r="I244">
        <v>0</v>
      </c>
      <c r="J244">
        <v>6</v>
      </c>
      <c r="K244">
        <v>2.772643</v>
      </c>
      <c r="L244">
        <v>183.333333333333</v>
      </c>
      <c r="M244">
        <v>185.41159999999999</v>
      </c>
      <c r="N244">
        <v>1.6453139999999999</v>
      </c>
      <c r="O244">
        <v>927.05799999999999</v>
      </c>
      <c r="P244">
        <v>428.40019999999998</v>
      </c>
      <c r="Q244">
        <v>6</v>
      </c>
      <c r="R244">
        <v>156.5804</v>
      </c>
      <c r="S244">
        <v>1</v>
      </c>
      <c r="T244">
        <v>0.4621072</v>
      </c>
      <c r="U244">
        <v>-1</v>
      </c>
      <c r="V244">
        <v>-1</v>
      </c>
      <c r="W244">
        <v>1</v>
      </c>
      <c r="X244">
        <v>0.4621072</v>
      </c>
      <c r="Y244">
        <v>1</v>
      </c>
      <c r="Z244">
        <v>2164</v>
      </c>
      <c r="AA244">
        <v>168.38919999999999</v>
      </c>
      <c r="AB244">
        <v>77.813839999999999</v>
      </c>
      <c r="AC244">
        <v>676.98706099815104</v>
      </c>
    </row>
    <row r="245" spans="2:29" x14ac:dyDescent="0.2">
      <c r="B245" t="s">
        <v>483</v>
      </c>
      <c r="C245">
        <v>27</v>
      </c>
      <c r="D245">
        <v>15</v>
      </c>
      <c r="E245" t="s">
        <v>608</v>
      </c>
      <c r="F245">
        <v>1398</v>
      </c>
      <c r="G245">
        <v>1</v>
      </c>
      <c r="H245" t="s">
        <v>1188</v>
      </c>
      <c r="I245">
        <v>3</v>
      </c>
      <c r="J245">
        <v>1</v>
      </c>
      <c r="K245">
        <v>0.71530760000000004</v>
      </c>
      <c r="L245">
        <v>267</v>
      </c>
      <c r="M245">
        <v>-1</v>
      </c>
      <c r="N245">
        <v>-1</v>
      </c>
      <c r="O245">
        <v>-1</v>
      </c>
      <c r="P245">
        <v>-1</v>
      </c>
      <c r="Q245">
        <v>1</v>
      </c>
      <c r="R245">
        <v>159.38499999999999</v>
      </c>
      <c r="S245">
        <v>1</v>
      </c>
      <c r="T245">
        <v>0.71530760000000004</v>
      </c>
      <c r="U245">
        <v>-1</v>
      </c>
      <c r="V245">
        <v>-1</v>
      </c>
      <c r="W245">
        <v>1</v>
      </c>
      <c r="X245">
        <v>0.71530760000000004</v>
      </c>
      <c r="Y245">
        <v>1</v>
      </c>
      <c r="Z245">
        <v>1398</v>
      </c>
      <c r="AA245">
        <v>158.60749999999999</v>
      </c>
      <c r="AB245">
        <v>113.4532</v>
      </c>
      <c r="AC245">
        <v>690.98712446351897</v>
      </c>
    </row>
    <row r="246" spans="2:29" x14ac:dyDescent="0.2">
      <c r="B246" t="s">
        <v>484</v>
      </c>
      <c r="C246">
        <v>27</v>
      </c>
      <c r="D246">
        <v>27</v>
      </c>
      <c r="E246" t="s">
        <v>608</v>
      </c>
      <c r="F246">
        <v>1465</v>
      </c>
      <c r="G246">
        <v>1</v>
      </c>
      <c r="H246" t="s">
        <v>1189</v>
      </c>
      <c r="I246">
        <v>0</v>
      </c>
      <c r="J246">
        <v>4</v>
      </c>
      <c r="K246">
        <v>2.7303760000000001</v>
      </c>
      <c r="L246">
        <v>283.25</v>
      </c>
      <c r="M246">
        <v>74.950770000000006</v>
      </c>
      <c r="N246">
        <v>2.241374</v>
      </c>
      <c r="O246">
        <v>224.85230000000001</v>
      </c>
      <c r="P246">
        <v>153.4828</v>
      </c>
      <c r="Q246">
        <v>4</v>
      </c>
      <c r="R246">
        <v>93.771039999999999</v>
      </c>
      <c r="S246">
        <v>2</v>
      </c>
      <c r="T246">
        <v>1.3651880000000001</v>
      </c>
      <c r="U246">
        <v>74.203540000000004</v>
      </c>
      <c r="V246">
        <v>0.40437899999999999</v>
      </c>
      <c r="W246">
        <v>1</v>
      </c>
      <c r="X246">
        <v>0.68259389999999998</v>
      </c>
      <c r="Y246">
        <v>2</v>
      </c>
      <c r="Z246">
        <v>1465</v>
      </c>
      <c r="AA246">
        <v>159.91999999999999</v>
      </c>
      <c r="AB246">
        <v>109.1604</v>
      </c>
      <c r="AC246">
        <v>704.43686006825897</v>
      </c>
    </row>
    <row r="247" spans="2:29" x14ac:dyDescent="0.2">
      <c r="B247" t="s">
        <v>485</v>
      </c>
      <c r="C247">
        <v>27</v>
      </c>
      <c r="D247">
        <v>3</v>
      </c>
      <c r="E247" t="s">
        <v>608</v>
      </c>
      <c r="F247">
        <v>1799</v>
      </c>
      <c r="G247">
        <v>1</v>
      </c>
      <c r="H247" t="s">
        <v>1190</v>
      </c>
      <c r="I247">
        <v>0</v>
      </c>
      <c r="J247">
        <v>0</v>
      </c>
      <c r="K247">
        <v>0</v>
      </c>
      <c r="L247">
        <v>-1</v>
      </c>
      <c r="M247">
        <v>-1</v>
      </c>
      <c r="N247">
        <v>-1</v>
      </c>
      <c r="O247">
        <v>-1</v>
      </c>
      <c r="P247">
        <v>-1</v>
      </c>
      <c r="Q247">
        <v>0</v>
      </c>
      <c r="R247">
        <v>71.102680000000007</v>
      </c>
      <c r="S247">
        <v>1</v>
      </c>
      <c r="T247">
        <v>0.55586440000000004</v>
      </c>
      <c r="U247">
        <v>-1</v>
      </c>
      <c r="V247">
        <v>-1</v>
      </c>
      <c r="W247">
        <v>1</v>
      </c>
      <c r="X247">
        <v>0.55586440000000004</v>
      </c>
      <c r="Y247">
        <v>1</v>
      </c>
      <c r="Z247">
        <v>1799</v>
      </c>
      <c r="AA247">
        <v>199.1318</v>
      </c>
      <c r="AB247">
        <v>110.69029999999999</v>
      </c>
      <c r="AC247">
        <v>683.713173985548</v>
      </c>
    </row>
    <row r="248" spans="2:29" x14ac:dyDescent="0.2">
      <c r="B248" t="s">
        <v>486</v>
      </c>
      <c r="C248">
        <v>27</v>
      </c>
      <c r="D248">
        <v>29</v>
      </c>
      <c r="E248" t="s">
        <v>608</v>
      </c>
      <c r="F248">
        <v>1266</v>
      </c>
      <c r="G248">
        <v>1</v>
      </c>
      <c r="H248" t="s">
        <v>1191</v>
      </c>
      <c r="I248">
        <v>0</v>
      </c>
      <c r="J248">
        <v>2</v>
      </c>
      <c r="K248">
        <v>1.579779</v>
      </c>
      <c r="L248">
        <v>199</v>
      </c>
      <c r="M248">
        <v>183.64949999999999</v>
      </c>
      <c r="N248">
        <v>0.22956190000000001</v>
      </c>
      <c r="O248">
        <v>183.64949999999999</v>
      </c>
      <c r="P248">
        <v>145.06280000000001</v>
      </c>
      <c r="Q248">
        <v>2</v>
      </c>
      <c r="R248">
        <v>109.45269999999999</v>
      </c>
      <c r="S248">
        <v>1</v>
      </c>
      <c r="T248">
        <v>0.78988939999999996</v>
      </c>
      <c r="U248">
        <v>-1</v>
      </c>
      <c r="V248">
        <v>-1</v>
      </c>
      <c r="W248">
        <v>1</v>
      </c>
      <c r="X248">
        <v>0.78988939999999996</v>
      </c>
      <c r="Y248">
        <v>1</v>
      </c>
      <c r="Z248">
        <v>1266</v>
      </c>
      <c r="AA248">
        <v>175.43389999999999</v>
      </c>
      <c r="AB248">
        <v>138.57339999999999</v>
      </c>
      <c r="AC248">
        <v>710.110584518167</v>
      </c>
    </row>
    <row r="249" spans="2:29" x14ac:dyDescent="0.2">
      <c r="B249" t="s">
        <v>487</v>
      </c>
      <c r="C249">
        <v>27</v>
      </c>
      <c r="D249">
        <v>91</v>
      </c>
      <c r="E249" t="s">
        <v>608</v>
      </c>
      <c r="F249">
        <v>1065</v>
      </c>
      <c r="G249">
        <v>1</v>
      </c>
      <c r="H249" t="s">
        <v>1192</v>
      </c>
      <c r="I249">
        <v>0</v>
      </c>
      <c r="J249">
        <v>2</v>
      </c>
      <c r="K249">
        <v>1.877934</v>
      </c>
      <c r="L249">
        <v>133.5</v>
      </c>
      <c r="M249">
        <v>43.890430000000002</v>
      </c>
      <c r="N249">
        <v>0.3300032</v>
      </c>
      <c r="O249">
        <v>43.890430000000002</v>
      </c>
      <c r="P249">
        <v>41.211669999999998</v>
      </c>
      <c r="Q249">
        <v>2</v>
      </c>
      <c r="R249">
        <v>54.95682</v>
      </c>
      <c r="S249">
        <v>2</v>
      </c>
      <c r="T249">
        <v>1.877934</v>
      </c>
      <c r="U249">
        <v>87.145790000000005</v>
      </c>
      <c r="V249">
        <v>1.7429159999999999</v>
      </c>
      <c r="W249">
        <v>1</v>
      </c>
      <c r="X249">
        <v>0.93896710000000005</v>
      </c>
      <c r="Y249">
        <v>2</v>
      </c>
      <c r="Z249">
        <v>1065</v>
      </c>
      <c r="AA249">
        <v>181.9667</v>
      </c>
      <c r="AB249">
        <v>170.86080000000001</v>
      </c>
      <c r="AC249">
        <v>843.19248826291096</v>
      </c>
    </row>
    <row r="250" spans="2:29" x14ac:dyDescent="0.2">
      <c r="B250" t="s">
        <v>488</v>
      </c>
      <c r="C250">
        <v>27</v>
      </c>
      <c r="D250">
        <v>83</v>
      </c>
      <c r="E250" t="s">
        <v>608</v>
      </c>
      <c r="F250">
        <v>1699</v>
      </c>
      <c r="G250">
        <v>1</v>
      </c>
      <c r="H250" t="s">
        <v>1193</v>
      </c>
      <c r="I250">
        <v>0</v>
      </c>
      <c r="J250">
        <v>1</v>
      </c>
      <c r="K250">
        <v>0.58858149999999998</v>
      </c>
      <c r="L250">
        <v>231</v>
      </c>
      <c r="M250">
        <v>-1</v>
      </c>
      <c r="N250">
        <v>-1</v>
      </c>
      <c r="O250">
        <v>-1</v>
      </c>
      <c r="P250">
        <v>-1</v>
      </c>
      <c r="Q250">
        <v>1</v>
      </c>
      <c r="R250">
        <v>98.975849999999994</v>
      </c>
      <c r="S250">
        <v>2</v>
      </c>
      <c r="T250">
        <v>1.177163</v>
      </c>
      <c r="U250">
        <v>89.173609999999996</v>
      </c>
      <c r="V250">
        <v>0.31510110000000002</v>
      </c>
      <c r="W250">
        <v>1</v>
      </c>
      <c r="X250">
        <v>0.58858149999999998</v>
      </c>
      <c r="Y250">
        <v>2</v>
      </c>
      <c r="Z250">
        <v>1699</v>
      </c>
      <c r="AA250">
        <v>540.79459999999995</v>
      </c>
      <c r="AB250">
        <v>318.30169999999998</v>
      </c>
      <c r="AC250">
        <v>627.42789876397899</v>
      </c>
    </row>
    <row r="251" spans="2:29" x14ac:dyDescent="0.2">
      <c r="B251" t="s">
        <v>489</v>
      </c>
      <c r="C251">
        <v>27</v>
      </c>
      <c r="D251">
        <v>87</v>
      </c>
      <c r="E251" t="s">
        <v>608</v>
      </c>
      <c r="F251">
        <v>3530</v>
      </c>
      <c r="G251">
        <v>1</v>
      </c>
      <c r="H251" t="s">
        <v>1194</v>
      </c>
      <c r="I251">
        <v>6</v>
      </c>
      <c r="J251">
        <v>3</v>
      </c>
      <c r="K251">
        <v>0.84985829999999996</v>
      </c>
      <c r="L251">
        <v>210.666666666667</v>
      </c>
      <c r="M251">
        <v>633.14260000000002</v>
      </c>
      <c r="N251">
        <v>2.8409849999999999</v>
      </c>
      <c r="O251">
        <v>1266.2850000000001</v>
      </c>
      <c r="P251">
        <v>358.721</v>
      </c>
      <c r="Q251">
        <v>3</v>
      </c>
      <c r="R251">
        <v>594.27670000000001</v>
      </c>
      <c r="S251">
        <v>1</v>
      </c>
      <c r="T251">
        <v>0.28328609999999999</v>
      </c>
      <c r="U251">
        <v>-1</v>
      </c>
      <c r="V251">
        <v>-1</v>
      </c>
      <c r="W251">
        <v>1</v>
      </c>
      <c r="X251">
        <v>0.28328609999999999</v>
      </c>
      <c r="Y251">
        <v>1</v>
      </c>
      <c r="Z251">
        <v>3530</v>
      </c>
      <c r="AA251">
        <v>2021.365</v>
      </c>
      <c r="AB251">
        <v>572.62450000000001</v>
      </c>
      <c r="AC251">
        <v>150.99150141643099</v>
      </c>
    </row>
    <row r="252" spans="2:29" x14ac:dyDescent="0.2">
      <c r="B252" t="s">
        <v>490</v>
      </c>
      <c r="C252">
        <v>27</v>
      </c>
      <c r="D252">
        <v>51</v>
      </c>
      <c r="E252" t="s">
        <v>608</v>
      </c>
      <c r="F252">
        <v>2100</v>
      </c>
      <c r="G252">
        <v>1</v>
      </c>
      <c r="H252" t="s">
        <v>1195</v>
      </c>
      <c r="I252">
        <v>0</v>
      </c>
      <c r="J252">
        <v>4</v>
      </c>
      <c r="K252">
        <v>1.9047620000000001</v>
      </c>
      <c r="L252">
        <v>174.75</v>
      </c>
      <c r="M252">
        <v>273.25459999999998</v>
      </c>
      <c r="N252">
        <v>1.7153389999999999</v>
      </c>
      <c r="O252">
        <v>819.76390000000004</v>
      </c>
      <c r="P252">
        <v>390.36380000000003</v>
      </c>
      <c r="Q252">
        <v>4</v>
      </c>
      <c r="R252">
        <v>176.61340000000001</v>
      </c>
      <c r="S252">
        <v>1</v>
      </c>
      <c r="T252">
        <v>0.47619050000000002</v>
      </c>
      <c r="U252">
        <v>-1</v>
      </c>
      <c r="V252">
        <v>-1</v>
      </c>
      <c r="W252">
        <v>1</v>
      </c>
      <c r="X252">
        <v>0.47619050000000002</v>
      </c>
      <c r="Y252">
        <v>1</v>
      </c>
      <c r="Z252">
        <v>2100</v>
      </c>
      <c r="AA252">
        <v>191.66130000000001</v>
      </c>
      <c r="AB252">
        <v>91.267309999999995</v>
      </c>
      <c r="AC252">
        <v>539.04761904761904</v>
      </c>
    </row>
    <row r="253" spans="2:29" x14ac:dyDescent="0.2">
      <c r="B253" t="s">
        <v>491</v>
      </c>
      <c r="C253">
        <v>27</v>
      </c>
      <c r="D253">
        <v>93</v>
      </c>
      <c r="E253" t="s">
        <v>608</v>
      </c>
      <c r="F253">
        <v>1232</v>
      </c>
      <c r="G253">
        <v>1</v>
      </c>
      <c r="H253" t="s">
        <v>1196</v>
      </c>
      <c r="I253">
        <v>0</v>
      </c>
      <c r="J253">
        <v>3</v>
      </c>
      <c r="K253">
        <v>2.4350649999999998</v>
      </c>
      <c r="L253">
        <v>266</v>
      </c>
      <c r="M253">
        <v>139.7107</v>
      </c>
      <c r="N253">
        <v>1.2395670000000001</v>
      </c>
      <c r="O253">
        <v>279.42140000000001</v>
      </c>
      <c r="P253">
        <v>226.8031</v>
      </c>
      <c r="Q253">
        <v>3</v>
      </c>
      <c r="R253">
        <v>102.3841</v>
      </c>
      <c r="S253">
        <v>1</v>
      </c>
      <c r="T253">
        <v>0.81168830000000003</v>
      </c>
      <c r="U253">
        <v>-1</v>
      </c>
      <c r="V253">
        <v>-1</v>
      </c>
      <c r="W253">
        <v>1</v>
      </c>
      <c r="X253">
        <v>0.81168830000000003</v>
      </c>
      <c r="Y253">
        <v>1</v>
      </c>
      <c r="Z253">
        <v>1232</v>
      </c>
      <c r="AA253">
        <v>143.821</v>
      </c>
      <c r="AB253">
        <v>116.7379</v>
      </c>
      <c r="AC253">
        <v>487.01298701298703</v>
      </c>
    </row>
    <row r="254" spans="2:29" x14ac:dyDescent="0.2">
      <c r="B254" t="s">
        <v>285</v>
      </c>
      <c r="C254">
        <v>27</v>
      </c>
      <c r="D254">
        <v>33</v>
      </c>
      <c r="E254" t="s">
        <v>608</v>
      </c>
      <c r="F254">
        <v>1033</v>
      </c>
      <c r="G254">
        <v>1</v>
      </c>
      <c r="H254" t="s">
        <v>1197</v>
      </c>
      <c r="I254">
        <v>0</v>
      </c>
      <c r="J254">
        <v>1</v>
      </c>
      <c r="K254">
        <v>0.96805419999999998</v>
      </c>
      <c r="L254">
        <v>167</v>
      </c>
      <c r="M254">
        <v>-1</v>
      </c>
      <c r="N254">
        <v>-1</v>
      </c>
      <c r="O254">
        <v>-1</v>
      </c>
      <c r="P254">
        <v>-1</v>
      </c>
      <c r="Q254">
        <v>1</v>
      </c>
      <c r="R254">
        <v>81.924289999999999</v>
      </c>
      <c r="S254">
        <v>1</v>
      </c>
      <c r="T254">
        <v>0.96805419999999998</v>
      </c>
      <c r="U254">
        <v>-1</v>
      </c>
      <c r="V254">
        <v>-1</v>
      </c>
      <c r="W254">
        <v>1</v>
      </c>
      <c r="X254">
        <v>0.96805419999999998</v>
      </c>
      <c r="Y254">
        <v>1</v>
      </c>
      <c r="Z254">
        <v>1033</v>
      </c>
      <c r="AA254">
        <v>149.98740000000001</v>
      </c>
      <c r="AB254">
        <v>145.196</v>
      </c>
      <c r="AC254">
        <v>515.97289448209096</v>
      </c>
    </row>
    <row r="255" spans="2:29" x14ac:dyDescent="0.2">
      <c r="B255" t="s">
        <v>492</v>
      </c>
      <c r="C255">
        <v>27</v>
      </c>
      <c r="D255">
        <v>73</v>
      </c>
      <c r="E255" t="s">
        <v>608</v>
      </c>
      <c r="F255">
        <v>1067</v>
      </c>
      <c r="G255">
        <v>1</v>
      </c>
      <c r="H255" t="s">
        <v>1198</v>
      </c>
      <c r="I255">
        <v>0</v>
      </c>
      <c r="J255">
        <v>2</v>
      </c>
      <c r="K255">
        <v>1.874414</v>
      </c>
      <c r="L255">
        <v>434</v>
      </c>
      <c r="M255">
        <v>185.1438</v>
      </c>
      <c r="N255">
        <v>2.848366</v>
      </c>
      <c r="O255">
        <v>185.1438</v>
      </c>
      <c r="P255">
        <v>173.5181</v>
      </c>
      <c r="Q255">
        <v>2</v>
      </c>
      <c r="R255">
        <v>82.597890000000007</v>
      </c>
      <c r="S255">
        <v>1</v>
      </c>
      <c r="T255">
        <v>0.93720709999999996</v>
      </c>
      <c r="U255">
        <v>-1</v>
      </c>
      <c r="V255">
        <v>-1</v>
      </c>
      <c r="W255">
        <v>1</v>
      </c>
      <c r="X255">
        <v>0.93720709999999996</v>
      </c>
      <c r="Y255">
        <v>1</v>
      </c>
      <c r="Z255">
        <v>1067</v>
      </c>
      <c r="AA255">
        <v>152.56880000000001</v>
      </c>
      <c r="AB255">
        <v>142.98859999999999</v>
      </c>
      <c r="AC255">
        <v>561.38706654170596</v>
      </c>
    </row>
    <row r="256" spans="2:29" x14ac:dyDescent="0.2">
      <c r="B256" t="s">
        <v>474</v>
      </c>
      <c r="C256">
        <v>27</v>
      </c>
      <c r="D256">
        <v>41</v>
      </c>
      <c r="E256" t="s">
        <v>608</v>
      </c>
      <c r="F256">
        <v>1267</v>
      </c>
      <c r="G256">
        <v>1</v>
      </c>
      <c r="H256" t="s">
        <v>1199</v>
      </c>
      <c r="I256">
        <v>0</v>
      </c>
      <c r="J256">
        <v>3</v>
      </c>
      <c r="K256">
        <v>2.3677980000000001</v>
      </c>
      <c r="L256">
        <v>344.33333333333297</v>
      </c>
      <c r="M256">
        <v>90.895570000000006</v>
      </c>
      <c r="N256">
        <v>2.7544110000000002</v>
      </c>
      <c r="O256">
        <v>181.7911</v>
      </c>
      <c r="P256">
        <v>143.48159999999999</v>
      </c>
      <c r="Q256">
        <v>3</v>
      </c>
      <c r="R256">
        <v>158.25120000000001</v>
      </c>
      <c r="S256">
        <v>1</v>
      </c>
      <c r="T256">
        <v>0.78926600000000002</v>
      </c>
      <c r="U256">
        <v>-1</v>
      </c>
      <c r="V256">
        <v>-1</v>
      </c>
      <c r="W256">
        <v>1</v>
      </c>
      <c r="X256">
        <v>0.78926600000000002</v>
      </c>
      <c r="Y256">
        <v>1</v>
      </c>
      <c r="Z256">
        <v>1267</v>
      </c>
      <c r="AA256">
        <v>163.15180000000001</v>
      </c>
      <c r="AB256">
        <v>128.77019999999999</v>
      </c>
      <c r="AC256">
        <v>578.53196527229704</v>
      </c>
    </row>
    <row r="257" spans="2:29" x14ac:dyDescent="0.2">
      <c r="B257" t="s">
        <v>475</v>
      </c>
      <c r="C257">
        <v>27</v>
      </c>
      <c r="D257">
        <v>69</v>
      </c>
      <c r="E257" t="s">
        <v>608</v>
      </c>
      <c r="F257">
        <v>1232</v>
      </c>
      <c r="G257">
        <v>1</v>
      </c>
      <c r="H257" t="s">
        <v>1200</v>
      </c>
      <c r="I257">
        <v>3</v>
      </c>
      <c r="J257">
        <v>1</v>
      </c>
      <c r="K257">
        <v>0.81168830000000003</v>
      </c>
      <c r="L257">
        <v>468</v>
      </c>
      <c r="M257">
        <v>-1</v>
      </c>
      <c r="N257">
        <v>-1</v>
      </c>
      <c r="O257">
        <v>-1</v>
      </c>
      <c r="P257">
        <v>-1</v>
      </c>
      <c r="Q257">
        <v>1</v>
      </c>
      <c r="R257">
        <v>80.587490000000003</v>
      </c>
      <c r="S257">
        <v>1</v>
      </c>
      <c r="T257">
        <v>0.81168830000000003</v>
      </c>
      <c r="U257">
        <v>-1</v>
      </c>
      <c r="V257">
        <v>-1</v>
      </c>
      <c r="W257">
        <v>1</v>
      </c>
      <c r="X257">
        <v>0.81168830000000003</v>
      </c>
      <c r="Y257">
        <v>1</v>
      </c>
      <c r="Z257">
        <v>1232</v>
      </c>
      <c r="AA257">
        <v>164.81460000000001</v>
      </c>
      <c r="AB257">
        <v>133.77809999999999</v>
      </c>
      <c r="AC257">
        <v>539.77272727272702</v>
      </c>
    </row>
    <row r="258" spans="2:29" x14ac:dyDescent="0.2">
      <c r="B258" t="s">
        <v>476</v>
      </c>
      <c r="C258">
        <v>27</v>
      </c>
      <c r="D258">
        <v>23</v>
      </c>
      <c r="E258" t="s">
        <v>608</v>
      </c>
      <c r="F258">
        <v>1666</v>
      </c>
      <c r="G258">
        <v>1</v>
      </c>
      <c r="H258" t="s">
        <v>1201</v>
      </c>
      <c r="I258">
        <v>0</v>
      </c>
      <c r="J258">
        <v>4</v>
      </c>
      <c r="K258">
        <v>2.40096</v>
      </c>
      <c r="L258">
        <v>249.75</v>
      </c>
      <c r="M258">
        <v>108.917</v>
      </c>
      <c r="N258">
        <v>0.99783330000000003</v>
      </c>
      <c r="O258">
        <v>326.75099999999998</v>
      </c>
      <c r="P258">
        <v>196.12899999999999</v>
      </c>
      <c r="Q258">
        <v>4</v>
      </c>
      <c r="R258">
        <v>95.228939999999994</v>
      </c>
      <c r="S258">
        <v>2</v>
      </c>
      <c r="T258">
        <v>1.20048</v>
      </c>
      <c r="U258">
        <v>70.159400000000005</v>
      </c>
      <c r="V258">
        <v>1.4031880000000001</v>
      </c>
      <c r="W258">
        <v>1</v>
      </c>
      <c r="X258">
        <v>0.60024010000000005</v>
      </c>
      <c r="Y258">
        <v>2</v>
      </c>
      <c r="Z258">
        <v>1666</v>
      </c>
      <c r="AA258">
        <v>146.28440000000001</v>
      </c>
      <c r="AB258">
        <v>87.805779999999999</v>
      </c>
      <c r="AC258">
        <v>899.15966386554601</v>
      </c>
    </row>
    <row r="259" spans="2:29" x14ac:dyDescent="0.2">
      <c r="B259" t="s">
        <v>477</v>
      </c>
      <c r="C259">
        <v>27</v>
      </c>
      <c r="D259">
        <v>9</v>
      </c>
      <c r="E259" t="s">
        <v>608</v>
      </c>
      <c r="F259">
        <v>2099</v>
      </c>
      <c r="G259">
        <v>1</v>
      </c>
      <c r="H259" t="s">
        <v>1202</v>
      </c>
      <c r="I259">
        <v>0</v>
      </c>
      <c r="J259">
        <v>5</v>
      </c>
      <c r="K259">
        <v>2.3820869999999998</v>
      </c>
      <c r="L259">
        <v>260</v>
      </c>
      <c r="M259">
        <v>159.66329999999999</v>
      </c>
      <c r="N259">
        <v>1.0491760000000001</v>
      </c>
      <c r="O259">
        <v>638.65329999999994</v>
      </c>
      <c r="P259">
        <v>304.26549999999997</v>
      </c>
      <c r="Q259">
        <v>5</v>
      </c>
      <c r="R259">
        <v>170.26150000000001</v>
      </c>
      <c r="S259">
        <v>2</v>
      </c>
      <c r="T259">
        <v>0.95283470000000003</v>
      </c>
      <c r="U259">
        <v>88.718869999999995</v>
      </c>
      <c r="V259">
        <v>0.88718870000000005</v>
      </c>
      <c r="W259">
        <v>1</v>
      </c>
      <c r="X259">
        <v>0.47641729999999999</v>
      </c>
      <c r="Y259">
        <v>2</v>
      </c>
      <c r="Z259">
        <v>2099</v>
      </c>
      <c r="AA259">
        <v>216.74510000000001</v>
      </c>
      <c r="AB259">
        <v>103.2611</v>
      </c>
      <c r="AC259">
        <v>872.79656979514095</v>
      </c>
    </row>
    <row r="260" spans="2:29" x14ac:dyDescent="0.2">
      <c r="B260" t="s">
        <v>478</v>
      </c>
      <c r="C260">
        <v>27</v>
      </c>
      <c r="D260">
        <v>55</v>
      </c>
      <c r="E260" t="s">
        <v>608</v>
      </c>
      <c r="F260">
        <v>2632</v>
      </c>
      <c r="G260">
        <v>1</v>
      </c>
      <c r="H260" t="s">
        <v>1203</v>
      </c>
      <c r="I260">
        <v>0</v>
      </c>
      <c r="J260">
        <v>3</v>
      </c>
      <c r="K260">
        <v>1.139818</v>
      </c>
      <c r="L260">
        <v>210.333333333333</v>
      </c>
      <c r="M260">
        <v>263.1259</v>
      </c>
      <c r="N260">
        <v>0.28281529999999999</v>
      </c>
      <c r="O260">
        <v>526.2518</v>
      </c>
      <c r="P260">
        <v>199.94370000000001</v>
      </c>
      <c r="Q260">
        <v>3</v>
      </c>
      <c r="R260">
        <v>166.47210000000001</v>
      </c>
      <c r="S260">
        <v>1</v>
      </c>
      <c r="T260">
        <v>0.37993919999999998</v>
      </c>
      <c r="U260">
        <v>-1</v>
      </c>
      <c r="V260">
        <v>-1</v>
      </c>
      <c r="W260">
        <v>1</v>
      </c>
      <c r="X260">
        <v>0.37993919999999998</v>
      </c>
      <c r="Y260">
        <v>1</v>
      </c>
      <c r="Z260">
        <v>2632</v>
      </c>
      <c r="AA260">
        <v>709.75300000000004</v>
      </c>
      <c r="AB260">
        <v>269.66300000000001</v>
      </c>
      <c r="AC260">
        <v>493.161094224924</v>
      </c>
    </row>
    <row r="261" spans="2:29" x14ac:dyDescent="0.2">
      <c r="B261" t="s">
        <v>479</v>
      </c>
      <c r="C261">
        <v>27</v>
      </c>
      <c r="D261">
        <v>13</v>
      </c>
      <c r="E261" t="s">
        <v>608</v>
      </c>
      <c r="F261">
        <v>999</v>
      </c>
      <c r="G261">
        <v>1</v>
      </c>
      <c r="H261" t="s">
        <v>1204</v>
      </c>
      <c r="I261">
        <v>0</v>
      </c>
      <c r="J261">
        <v>2</v>
      </c>
      <c r="K261">
        <v>2.0020020000000001</v>
      </c>
      <c r="L261">
        <v>316.5</v>
      </c>
      <c r="M261">
        <v>173.93389999999999</v>
      </c>
      <c r="N261">
        <v>0.57977979999999996</v>
      </c>
      <c r="O261">
        <v>173.93389999999999</v>
      </c>
      <c r="P261">
        <v>174.108</v>
      </c>
      <c r="Q261">
        <v>2</v>
      </c>
      <c r="R261">
        <v>78.209500000000006</v>
      </c>
      <c r="S261">
        <v>1</v>
      </c>
      <c r="T261">
        <v>1.001001</v>
      </c>
      <c r="U261">
        <v>-1</v>
      </c>
      <c r="V261">
        <v>-1</v>
      </c>
      <c r="W261">
        <v>1</v>
      </c>
      <c r="X261">
        <v>1.001001</v>
      </c>
      <c r="Y261">
        <v>1</v>
      </c>
      <c r="Z261">
        <v>999</v>
      </c>
      <c r="AA261">
        <v>123.63849999999999</v>
      </c>
      <c r="AB261">
        <v>123.7623</v>
      </c>
      <c r="AC261">
        <v>633.63363363363396</v>
      </c>
    </row>
    <row r="262" spans="2:29" x14ac:dyDescent="0.2">
      <c r="B262" t="s">
        <v>480</v>
      </c>
      <c r="C262">
        <v>27</v>
      </c>
      <c r="D262">
        <v>95</v>
      </c>
      <c r="E262" t="s">
        <v>608</v>
      </c>
      <c r="F262">
        <v>1399</v>
      </c>
      <c r="G262">
        <v>1</v>
      </c>
      <c r="H262" t="s">
        <v>1205</v>
      </c>
      <c r="I262">
        <v>0</v>
      </c>
      <c r="J262">
        <v>0</v>
      </c>
      <c r="K262">
        <v>0</v>
      </c>
      <c r="L262">
        <v>-1</v>
      </c>
      <c r="M262">
        <v>-1</v>
      </c>
      <c r="N262">
        <v>-1</v>
      </c>
      <c r="O262">
        <v>-1</v>
      </c>
      <c r="P262">
        <v>-1</v>
      </c>
      <c r="Q262">
        <v>0</v>
      </c>
      <c r="R262">
        <v>165.89959999999999</v>
      </c>
      <c r="S262">
        <v>1</v>
      </c>
      <c r="T262">
        <v>0.71479630000000005</v>
      </c>
      <c r="U262">
        <v>-1</v>
      </c>
      <c r="V262">
        <v>-1</v>
      </c>
      <c r="W262">
        <v>1</v>
      </c>
      <c r="X262">
        <v>0.71479630000000005</v>
      </c>
      <c r="Y262">
        <v>1</v>
      </c>
      <c r="Z262">
        <v>1399</v>
      </c>
      <c r="AA262">
        <v>158.5463</v>
      </c>
      <c r="AB262">
        <v>113.3283</v>
      </c>
      <c r="AC262">
        <v>667.619728377412</v>
      </c>
    </row>
    <row r="263" spans="2:29" x14ac:dyDescent="0.2">
      <c r="B263" t="s">
        <v>472</v>
      </c>
      <c r="C263">
        <v>29</v>
      </c>
      <c r="D263">
        <v>3</v>
      </c>
      <c r="E263" t="s">
        <v>609</v>
      </c>
      <c r="F263">
        <v>2565</v>
      </c>
      <c r="G263">
        <v>1</v>
      </c>
      <c r="H263" t="s">
        <v>1206</v>
      </c>
      <c r="I263">
        <v>2</v>
      </c>
      <c r="J263">
        <v>4</v>
      </c>
      <c r="K263">
        <v>1.5594539999999999</v>
      </c>
      <c r="L263">
        <v>216.75</v>
      </c>
      <c r="M263">
        <v>61.955719999999999</v>
      </c>
      <c r="N263">
        <v>1.0796589999999999</v>
      </c>
      <c r="O263">
        <v>185.86709999999999</v>
      </c>
      <c r="P263">
        <v>72.462819999999994</v>
      </c>
      <c r="Q263">
        <v>4</v>
      </c>
      <c r="R263">
        <v>57.329189999999997</v>
      </c>
      <c r="S263">
        <v>2</v>
      </c>
      <c r="T263">
        <v>0.77972710000000001</v>
      </c>
      <c r="U263">
        <v>38.877299999999998</v>
      </c>
      <c r="V263">
        <v>0.78539999999999999</v>
      </c>
      <c r="W263">
        <v>1</v>
      </c>
      <c r="X263">
        <v>0.38986359999999998</v>
      </c>
      <c r="Y263">
        <v>2</v>
      </c>
      <c r="Z263">
        <v>2565</v>
      </c>
      <c r="AA263">
        <v>103.5377</v>
      </c>
      <c r="AB263">
        <v>40.365580000000001</v>
      </c>
      <c r="AC263">
        <v>935.28265107212496</v>
      </c>
    </row>
    <row r="264" spans="2:29" x14ac:dyDescent="0.2">
      <c r="B264" t="s">
        <v>481</v>
      </c>
      <c r="C264">
        <v>29</v>
      </c>
      <c r="D264">
        <v>79</v>
      </c>
      <c r="E264" t="s">
        <v>609</v>
      </c>
      <c r="F264">
        <v>1099</v>
      </c>
      <c r="G264">
        <v>1</v>
      </c>
      <c r="H264" t="s">
        <v>1207</v>
      </c>
      <c r="I264">
        <v>0</v>
      </c>
      <c r="J264">
        <v>3</v>
      </c>
      <c r="K264">
        <v>2.7297539999999998</v>
      </c>
      <c r="L264">
        <v>310.66666666666703</v>
      </c>
      <c r="M264">
        <v>55.081229999999998</v>
      </c>
      <c r="N264">
        <v>1.146485</v>
      </c>
      <c r="O264">
        <v>110.16249999999999</v>
      </c>
      <c r="P264">
        <v>100.2388</v>
      </c>
      <c r="Q264">
        <v>3</v>
      </c>
      <c r="R264">
        <v>42.232939999999999</v>
      </c>
      <c r="S264">
        <v>2</v>
      </c>
      <c r="T264">
        <v>1.819836</v>
      </c>
      <c r="U264">
        <v>12.706860000000001</v>
      </c>
      <c r="V264">
        <v>0.77011280000000004</v>
      </c>
      <c r="W264">
        <v>1</v>
      </c>
      <c r="X264">
        <v>0.90991809999999995</v>
      </c>
      <c r="Y264">
        <v>2</v>
      </c>
      <c r="Z264">
        <v>1099</v>
      </c>
      <c r="AA264">
        <v>38.534709999999997</v>
      </c>
      <c r="AB264">
        <v>35.063429999999997</v>
      </c>
      <c r="AC264">
        <v>909.00818926296597</v>
      </c>
    </row>
    <row r="265" spans="2:29" x14ac:dyDescent="0.2">
      <c r="B265" t="s">
        <v>483</v>
      </c>
      <c r="C265">
        <v>29</v>
      </c>
      <c r="D265">
        <v>35</v>
      </c>
      <c r="E265" t="s">
        <v>609</v>
      </c>
      <c r="F265">
        <v>799</v>
      </c>
      <c r="G265">
        <v>1</v>
      </c>
      <c r="H265" t="s">
        <v>1208</v>
      </c>
      <c r="I265">
        <v>0</v>
      </c>
      <c r="J265">
        <v>2</v>
      </c>
      <c r="K265">
        <v>2.5031289999999999</v>
      </c>
      <c r="L265">
        <v>233.5</v>
      </c>
      <c r="M265">
        <v>105.1902</v>
      </c>
      <c r="N265">
        <v>0.79090400000000005</v>
      </c>
      <c r="O265">
        <v>105.1902</v>
      </c>
      <c r="P265">
        <v>131.6524</v>
      </c>
      <c r="Q265">
        <v>2</v>
      </c>
      <c r="R265">
        <v>90.675809999999998</v>
      </c>
      <c r="S265">
        <v>1</v>
      </c>
      <c r="T265">
        <v>1.251565</v>
      </c>
      <c r="U265">
        <v>-1</v>
      </c>
      <c r="V265">
        <v>-1</v>
      </c>
      <c r="W265">
        <v>1</v>
      </c>
      <c r="X265">
        <v>1.251565</v>
      </c>
      <c r="Y265">
        <v>1</v>
      </c>
      <c r="Z265">
        <v>799</v>
      </c>
      <c r="AA265">
        <v>86.26567</v>
      </c>
      <c r="AB265">
        <v>107.967</v>
      </c>
      <c r="AC265">
        <v>667.08385481852304</v>
      </c>
    </row>
    <row r="266" spans="2:29" x14ac:dyDescent="0.2">
      <c r="B266" t="s">
        <v>484</v>
      </c>
      <c r="C266">
        <v>29</v>
      </c>
      <c r="D266">
        <v>5</v>
      </c>
      <c r="E266" t="s">
        <v>609</v>
      </c>
      <c r="F266">
        <v>1432</v>
      </c>
      <c r="G266">
        <v>1</v>
      </c>
      <c r="H266" t="s">
        <v>1209</v>
      </c>
      <c r="I266">
        <v>0</v>
      </c>
      <c r="J266">
        <v>2</v>
      </c>
      <c r="K266">
        <v>1.3966479999999999</v>
      </c>
      <c r="L266">
        <v>150.5</v>
      </c>
      <c r="M266">
        <v>156.4462</v>
      </c>
      <c r="N266">
        <v>0.22381429999999999</v>
      </c>
      <c r="O266">
        <v>156.4462</v>
      </c>
      <c r="P266">
        <v>109.2501</v>
      </c>
      <c r="Q266">
        <v>2</v>
      </c>
      <c r="R266">
        <v>81.186549999999997</v>
      </c>
      <c r="S266">
        <v>2</v>
      </c>
      <c r="T266">
        <v>1.3966479999999999</v>
      </c>
      <c r="U266">
        <v>20.589790000000001</v>
      </c>
      <c r="V266">
        <v>1.2111639999999999</v>
      </c>
      <c r="W266">
        <v>1</v>
      </c>
      <c r="X266">
        <v>0.69832399999999994</v>
      </c>
      <c r="Y266">
        <v>2</v>
      </c>
      <c r="Z266">
        <v>1432</v>
      </c>
      <c r="AA266">
        <v>55.563450000000003</v>
      </c>
      <c r="AB266">
        <v>38.801290000000002</v>
      </c>
      <c r="AC266">
        <v>930.16759776536298</v>
      </c>
    </row>
    <row r="267" spans="2:29" x14ac:dyDescent="0.2">
      <c r="B267" t="s">
        <v>485</v>
      </c>
      <c r="C267">
        <v>29</v>
      </c>
      <c r="D267">
        <v>97</v>
      </c>
      <c r="E267" t="s">
        <v>609</v>
      </c>
      <c r="F267">
        <v>1332</v>
      </c>
      <c r="G267">
        <v>1</v>
      </c>
      <c r="H267" t="s">
        <v>1210</v>
      </c>
      <c r="I267">
        <v>0</v>
      </c>
      <c r="J267">
        <v>1</v>
      </c>
      <c r="K267">
        <v>0.75075080000000005</v>
      </c>
      <c r="L267">
        <v>967</v>
      </c>
      <c r="M267">
        <v>-1</v>
      </c>
      <c r="N267">
        <v>-1</v>
      </c>
      <c r="O267">
        <v>-1</v>
      </c>
      <c r="P267">
        <v>-1</v>
      </c>
      <c r="Q267">
        <v>1</v>
      </c>
      <c r="R267">
        <v>54.359749999999998</v>
      </c>
      <c r="S267">
        <v>1</v>
      </c>
      <c r="T267">
        <v>0.75075080000000005</v>
      </c>
      <c r="U267">
        <v>-1</v>
      </c>
      <c r="V267">
        <v>-1</v>
      </c>
      <c r="W267">
        <v>1</v>
      </c>
      <c r="X267">
        <v>0.75075080000000005</v>
      </c>
      <c r="Y267">
        <v>1</v>
      </c>
      <c r="Z267">
        <v>1332</v>
      </c>
      <c r="AA267">
        <v>64.315349999999995</v>
      </c>
      <c r="AB267">
        <v>48.284799999999997</v>
      </c>
      <c r="AC267">
        <v>775.52552552552595</v>
      </c>
    </row>
    <row r="268" spans="2:29" x14ac:dyDescent="0.2">
      <c r="B268" t="s">
        <v>486</v>
      </c>
      <c r="C268">
        <v>29</v>
      </c>
      <c r="D268">
        <v>33</v>
      </c>
      <c r="E268" t="s">
        <v>609</v>
      </c>
      <c r="F268">
        <v>799</v>
      </c>
      <c r="G268">
        <v>1</v>
      </c>
      <c r="H268" t="s">
        <v>1211</v>
      </c>
      <c r="I268">
        <v>0</v>
      </c>
      <c r="J268">
        <v>1</v>
      </c>
      <c r="K268">
        <v>1.251565</v>
      </c>
      <c r="L268">
        <v>233</v>
      </c>
      <c r="M268">
        <v>-1</v>
      </c>
      <c r="N268">
        <v>-1</v>
      </c>
      <c r="O268">
        <v>-1</v>
      </c>
      <c r="P268">
        <v>-1</v>
      </c>
      <c r="Q268">
        <v>1</v>
      </c>
      <c r="R268">
        <v>66.18647</v>
      </c>
      <c r="S268">
        <v>1</v>
      </c>
      <c r="T268">
        <v>1.251565</v>
      </c>
      <c r="U268">
        <v>-1</v>
      </c>
      <c r="V268">
        <v>-1</v>
      </c>
      <c r="W268">
        <v>1</v>
      </c>
      <c r="X268">
        <v>1.251565</v>
      </c>
      <c r="Y268">
        <v>1</v>
      </c>
      <c r="Z268">
        <v>799</v>
      </c>
      <c r="AA268">
        <v>55.356630000000003</v>
      </c>
      <c r="AB268">
        <v>69.282390000000007</v>
      </c>
      <c r="AC268">
        <v>665.83229036295404</v>
      </c>
    </row>
    <row r="269" spans="2:29" x14ac:dyDescent="0.2">
      <c r="B269" t="s">
        <v>487</v>
      </c>
      <c r="C269">
        <v>29</v>
      </c>
      <c r="D269">
        <v>9</v>
      </c>
      <c r="E269" t="s">
        <v>609</v>
      </c>
      <c r="F269">
        <v>999</v>
      </c>
      <c r="G269">
        <v>1</v>
      </c>
      <c r="H269" t="s">
        <v>1212</v>
      </c>
      <c r="I269">
        <v>0</v>
      </c>
      <c r="J269">
        <v>2</v>
      </c>
      <c r="K269">
        <v>2.0020020000000001</v>
      </c>
      <c r="L269">
        <v>367</v>
      </c>
      <c r="M269">
        <v>48.226759999999999</v>
      </c>
      <c r="N269">
        <v>0.36535420000000002</v>
      </c>
      <c r="O269">
        <v>48.226759999999999</v>
      </c>
      <c r="P269">
        <v>48.275039999999997</v>
      </c>
      <c r="Q269">
        <v>2</v>
      </c>
      <c r="R269">
        <v>66.750510000000006</v>
      </c>
      <c r="S269">
        <v>2</v>
      </c>
      <c r="T269">
        <v>2.0020020000000001</v>
      </c>
      <c r="U269">
        <v>32.000979999999998</v>
      </c>
      <c r="V269">
        <v>0.64001949999999996</v>
      </c>
      <c r="W269">
        <v>1</v>
      </c>
      <c r="X269">
        <v>1.001001</v>
      </c>
      <c r="Y269">
        <v>2</v>
      </c>
      <c r="Z269">
        <v>999</v>
      </c>
      <c r="AA269">
        <v>67.414749999999998</v>
      </c>
      <c r="AB269">
        <v>67.482230000000001</v>
      </c>
      <c r="AC269">
        <v>833.83383383383398</v>
      </c>
    </row>
    <row r="270" spans="2:29" x14ac:dyDescent="0.2">
      <c r="B270" t="s">
        <v>488</v>
      </c>
      <c r="C270">
        <v>29</v>
      </c>
      <c r="D270">
        <v>77</v>
      </c>
      <c r="E270" t="s">
        <v>609</v>
      </c>
      <c r="F270">
        <v>1032</v>
      </c>
      <c r="G270">
        <v>1</v>
      </c>
      <c r="H270" t="s">
        <v>1213</v>
      </c>
      <c r="I270">
        <v>0</v>
      </c>
      <c r="J270">
        <v>2</v>
      </c>
      <c r="K270">
        <v>1.9379839999999999</v>
      </c>
      <c r="L270">
        <v>183.5</v>
      </c>
      <c r="M270">
        <v>127.4295</v>
      </c>
      <c r="N270">
        <v>1.93075</v>
      </c>
      <c r="O270">
        <v>127.4295</v>
      </c>
      <c r="P270">
        <v>123.4782</v>
      </c>
      <c r="Q270">
        <v>2</v>
      </c>
      <c r="R270">
        <v>79.516710000000003</v>
      </c>
      <c r="S270">
        <v>1</v>
      </c>
      <c r="T270">
        <v>0.96899219999999997</v>
      </c>
      <c r="U270">
        <v>-1</v>
      </c>
      <c r="V270">
        <v>-1</v>
      </c>
      <c r="W270">
        <v>1</v>
      </c>
      <c r="X270">
        <v>0.96899219999999997</v>
      </c>
      <c r="Y270">
        <v>1</v>
      </c>
      <c r="Z270">
        <v>1032</v>
      </c>
      <c r="AA270">
        <v>237.5196</v>
      </c>
      <c r="AB270">
        <v>230.15459999999999</v>
      </c>
      <c r="AC270">
        <v>548.44961240310101</v>
      </c>
    </row>
    <row r="271" spans="2:29" x14ac:dyDescent="0.2">
      <c r="B271" t="s">
        <v>489</v>
      </c>
      <c r="C271">
        <v>29</v>
      </c>
      <c r="D271">
        <v>55</v>
      </c>
      <c r="E271" t="s">
        <v>609</v>
      </c>
      <c r="F271">
        <v>1300</v>
      </c>
      <c r="G271">
        <v>1</v>
      </c>
      <c r="H271" t="s">
        <v>1214</v>
      </c>
      <c r="I271">
        <v>0</v>
      </c>
      <c r="J271">
        <v>0</v>
      </c>
      <c r="K271">
        <v>0</v>
      </c>
      <c r="L271">
        <v>-1</v>
      </c>
      <c r="M271">
        <v>-1</v>
      </c>
      <c r="N271">
        <v>-1</v>
      </c>
      <c r="O271">
        <v>-1</v>
      </c>
      <c r="P271">
        <v>-1</v>
      </c>
      <c r="Q271">
        <v>0</v>
      </c>
      <c r="R271">
        <v>526.43939999999998</v>
      </c>
      <c r="S271">
        <v>1</v>
      </c>
      <c r="T271">
        <v>0.76923079999999999</v>
      </c>
      <c r="U271">
        <v>-1</v>
      </c>
      <c r="V271">
        <v>-1</v>
      </c>
      <c r="W271">
        <v>1</v>
      </c>
      <c r="X271">
        <v>0.76923079999999999</v>
      </c>
      <c r="Y271">
        <v>1</v>
      </c>
      <c r="Z271">
        <v>1300</v>
      </c>
      <c r="AA271">
        <v>101.55589999999999</v>
      </c>
      <c r="AB271">
        <v>78.119900000000001</v>
      </c>
      <c r="AC271">
        <v>716.92307692307702</v>
      </c>
    </row>
    <row r="272" spans="2:29" x14ac:dyDescent="0.2">
      <c r="B272" t="s">
        <v>490</v>
      </c>
      <c r="C272">
        <v>29</v>
      </c>
      <c r="D272">
        <v>47</v>
      </c>
      <c r="E272" t="s">
        <v>609</v>
      </c>
      <c r="F272">
        <v>1165</v>
      </c>
      <c r="G272">
        <v>1</v>
      </c>
      <c r="H272" t="s">
        <v>1215</v>
      </c>
      <c r="I272">
        <v>0</v>
      </c>
      <c r="J272">
        <v>1</v>
      </c>
      <c r="K272">
        <v>0.8583691</v>
      </c>
      <c r="L272">
        <v>300</v>
      </c>
      <c r="M272">
        <v>-1</v>
      </c>
      <c r="N272">
        <v>-1</v>
      </c>
      <c r="O272">
        <v>-1</v>
      </c>
      <c r="P272">
        <v>-1</v>
      </c>
      <c r="Q272">
        <v>1</v>
      </c>
      <c r="R272">
        <v>63.697629999999997</v>
      </c>
      <c r="S272">
        <v>2</v>
      </c>
      <c r="T272">
        <v>1.7167380000000001</v>
      </c>
      <c r="U272">
        <v>23.419180000000001</v>
      </c>
      <c r="V272">
        <v>1.4193439999999999</v>
      </c>
      <c r="W272">
        <v>1</v>
      </c>
      <c r="X272">
        <v>0.8583691</v>
      </c>
      <c r="Y272">
        <v>2</v>
      </c>
      <c r="Z272">
        <v>1165</v>
      </c>
      <c r="AA272">
        <v>68.271640000000005</v>
      </c>
      <c r="AB272">
        <v>58.602269999999997</v>
      </c>
      <c r="AC272">
        <v>915.02145922746797</v>
      </c>
    </row>
    <row r="273" spans="2:29" x14ac:dyDescent="0.2">
      <c r="B273" t="s">
        <v>491</v>
      </c>
      <c r="C273">
        <v>29</v>
      </c>
      <c r="D273">
        <v>71</v>
      </c>
      <c r="E273" t="s">
        <v>609</v>
      </c>
      <c r="F273">
        <v>865</v>
      </c>
      <c r="G273">
        <v>1</v>
      </c>
      <c r="H273" t="s">
        <v>1216</v>
      </c>
      <c r="I273">
        <v>0</v>
      </c>
      <c r="J273">
        <v>2</v>
      </c>
      <c r="K273">
        <v>2.3121390000000002</v>
      </c>
      <c r="L273">
        <v>250.5</v>
      </c>
      <c r="M273">
        <v>49.583500000000001</v>
      </c>
      <c r="N273">
        <v>0.18640419999999999</v>
      </c>
      <c r="O273">
        <v>49.583500000000001</v>
      </c>
      <c r="P273">
        <v>57.32197</v>
      </c>
      <c r="Q273">
        <v>2</v>
      </c>
      <c r="R273">
        <v>57.095799999999997</v>
      </c>
      <c r="S273">
        <v>1</v>
      </c>
      <c r="T273">
        <v>1.156069</v>
      </c>
      <c r="U273">
        <v>-1</v>
      </c>
      <c r="V273">
        <v>-1</v>
      </c>
      <c r="W273">
        <v>1</v>
      </c>
      <c r="X273">
        <v>1.156069</v>
      </c>
      <c r="Y273">
        <v>1</v>
      </c>
      <c r="Z273">
        <v>865</v>
      </c>
      <c r="AA273">
        <v>80.12782</v>
      </c>
      <c r="AB273">
        <v>92.633319999999998</v>
      </c>
      <c r="AC273">
        <v>578.03468208092499</v>
      </c>
    </row>
    <row r="274" spans="2:29" x14ac:dyDescent="0.2">
      <c r="B274" t="s">
        <v>285</v>
      </c>
      <c r="C274">
        <v>29</v>
      </c>
      <c r="D274">
        <v>87</v>
      </c>
      <c r="E274" t="s">
        <v>609</v>
      </c>
      <c r="F274">
        <v>1466</v>
      </c>
      <c r="G274">
        <v>1</v>
      </c>
      <c r="H274" t="s">
        <v>1217</v>
      </c>
      <c r="I274">
        <v>0</v>
      </c>
      <c r="J274">
        <v>3</v>
      </c>
      <c r="K274">
        <v>2.0463849999999999</v>
      </c>
      <c r="L274">
        <v>388.66666666666703</v>
      </c>
      <c r="M274">
        <v>204.97710000000001</v>
      </c>
      <c r="N274">
        <v>3.9037670000000002</v>
      </c>
      <c r="O274">
        <v>409.95420000000001</v>
      </c>
      <c r="P274">
        <v>279.6413</v>
      </c>
      <c r="Q274">
        <v>3</v>
      </c>
      <c r="R274">
        <v>143.46979999999999</v>
      </c>
      <c r="S274">
        <v>1</v>
      </c>
      <c r="T274">
        <v>0.68212830000000002</v>
      </c>
      <c r="U274">
        <v>-1</v>
      </c>
      <c r="V274">
        <v>-1</v>
      </c>
      <c r="W274">
        <v>1</v>
      </c>
      <c r="X274">
        <v>0.68212830000000002</v>
      </c>
      <c r="Y274">
        <v>1</v>
      </c>
      <c r="Z274">
        <v>1466</v>
      </c>
      <c r="AA274">
        <v>568.6721</v>
      </c>
      <c r="AB274">
        <v>387.90730000000002</v>
      </c>
      <c r="AC274">
        <v>272.169167803547</v>
      </c>
    </row>
    <row r="275" spans="2:29" x14ac:dyDescent="0.2">
      <c r="B275" t="s">
        <v>492</v>
      </c>
      <c r="C275">
        <v>29</v>
      </c>
      <c r="D275">
        <v>75</v>
      </c>
      <c r="E275" t="s">
        <v>609</v>
      </c>
      <c r="F275">
        <v>800</v>
      </c>
      <c r="G275">
        <v>1</v>
      </c>
      <c r="H275" t="s">
        <v>1218</v>
      </c>
      <c r="I275">
        <v>0</v>
      </c>
      <c r="J275">
        <v>2</v>
      </c>
      <c r="K275">
        <v>2.5</v>
      </c>
      <c r="L275">
        <v>301</v>
      </c>
      <c r="M275">
        <v>126.86069999999999</v>
      </c>
      <c r="N275">
        <v>0.96106590000000003</v>
      </c>
      <c r="O275">
        <v>126.86069999999999</v>
      </c>
      <c r="P275">
        <v>158.57589999999999</v>
      </c>
      <c r="Q275">
        <v>2</v>
      </c>
      <c r="R275">
        <v>60.207940000000001</v>
      </c>
      <c r="S275">
        <v>1</v>
      </c>
      <c r="T275">
        <v>1.25</v>
      </c>
      <c r="U275">
        <v>-1</v>
      </c>
      <c r="V275">
        <v>-1</v>
      </c>
      <c r="W275">
        <v>1</v>
      </c>
      <c r="X275">
        <v>1.25</v>
      </c>
      <c r="Y275">
        <v>1</v>
      </c>
      <c r="Z275">
        <v>800</v>
      </c>
      <c r="AA275">
        <v>44.041670000000003</v>
      </c>
      <c r="AB275">
        <v>55.05209</v>
      </c>
      <c r="AC275">
        <v>583.75</v>
      </c>
    </row>
    <row r="276" spans="2:29" x14ac:dyDescent="0.2">
      <c r="B276" t="s">
        <v>474</v>
      </c>
      <c r="C276">
        <v>29</v>
      </c>
      <c r="D276">
        <v>81</v>
      </c>
      <c r="E276" t="s">
        <v>609</v>
      </c>
      <c r="F276">
        <v>1465</v>
      </c>
      <c r="G276">
        <v>1</v>
      </c>
      <c r="H276" t="s">
        <v>1219</v>
      </c>
      <c r="I276">
        <v>0</v>
      </c>
      <c r="J276">
        <v>4</v>
      </c>
      <c r="K276">
        <v>2.7303760000000001</v>
      </c>
      <c r="L276">
        <v>216.25</v>
      </c>
      <c r="M276">
        <v>183.36959999999999</v>
      </c>
      <c r="N276">
        <v>1.0687629999999999</v>
      </c>
      <c r="O276">
        <v>550.10860000000002</v>
      </c>
      <c r="P276">
        <v>375.50080000000003</v>
      </c>
      <c r="Q276">
        <v>4</v>
      </c>
      <c r="R276">
        <v>150.03030000000001</v>
      </c>
      <c r="S276">
        <v>1</v>
      </c>
      <c r="T276">
        <v>0.68259389999999998</v>
      </c>
      <c r="U276">
        <v>-1</v>
      </c>
      <c r="V276">
        <v>-1</v>
      </c>
      <c r="W276">
        <v>1</v>
      </c>
      <c r="X276">
        <v>0.68259389999999998</v>
      </c>
      <c r="Y276">
        <v>1</v>
      </c>
      <c r="Z276">
        <v>1465</v>
      </c>
      <c r="AA276">
        <v>243.6919</v>
      </c>
      <c r="AB276">
        <v>166.3426</v>
      </c>
      <c r="AC276">
        <v>636.17747440273001</v>
      </c>
    </row>
    <row r="277" spans="2:29" x14ac:dyDescent="0.2">
      <c r="B277" t="s">
        <v>475</v>
      </c>
      <c r="C277">
        <v>29</v>
      </c>
      <c r="D277">
        <v>35</v>
      </c>
      <c r="E277" t="s">
        <v>609</v>
      </c>
      <c r="F277">
        <v>1166</v>
      </c>
      <c r="G277">
        <v>1</v>
      </c>
      <c r="H277" t="s">
        <v>1220</v>
      </c>
      <c r="I277">
        <v>0</v>
      </c>
      <c r="J277">
        <v>1</v>
      </c>
      <c r="K277">
        <v>0.85763290000000003</v>
      </c>
      <c r="L277">
        <v>265</v>
      </c>
      <c r="M277">
        <v>-1</v>
      </c>
      <c r="N277">
        <v>-1</v>
      </c>
      <c r="O277">
        <v>-1</v>
      </c>
      <c r="P277">
        <v>-1</v>
      </c>
      <c r="Q277">
        <v>1</v>
      </c>
      <c r="R277">
        <v>96.186319999999995</v>
      </c>
      <c r="S277">
        <v>1</v>
      </c>
      <c r="T277">
        <v>0.85763290000000003</v>
      </c>
      <c r="U277">
        <v>-1</v>
      </c>
      <c r="V277">
        <v>-1</v>
      </c>
      <c r="W277">
        <v>1</v>
      </c>
      <c r="X277">
        <v>0.85763290000000003</v>
      </c>
      <c r="Y277">
        <v>1</v>
      </c>
      <c r="Z277">
        <v>1166</v>
      </c>
      <c r="AA277">
        <v>74.9238</v>
      </c>
      <c r="AB277">
        <v>64.25712</v>
      </c>
      <c r="AC277">
        <v>713.55060034305302</v>
      </c>
    </row>
    <row r="278" spans="2:29" x14ac:dyDescent="0.2">
      <c r="B278" t="s">
        <v>476</v>
      </c>
      <c r="C278">
        <v>29</v>
      </c>
      <c r="D278">
        <v>57</v>
      </c>
      <c r="E278" t="s">
        <v>609</v>
      </c>
      <c r="F278">
        <v>865</v>
      </c>
      <c r="G278">
        <v>1</v>
      </c>
      <c r="H278" t="s">
        <v>1221</v>
      </c>
      <c r="I278">
        <v>0</v>
      </c>
      <c r="J278">
        <v>0</v>
      </c>
      <c r="K278">
        <v>0</v>
      </c>
      <c r="L278">
        <v>-1</v>
      </c>
      <c r="M278">
        <v>-1</v>
      </c>
      <c r="N278">
        <v>-1</v>
      </c>
      <c r="O278">
        <v>-1</v>
      </c>
      <c r="P278">
        <v>-1</v>
      </c>
      <c r="Q278">
        <v>0</v>
      </c>
      <c r="R278">
        <v>49.108379999999997</v>
      </c>
      <c r="S278">
        <v>1</v>
      </c>
      <c r="T278">
        <v>1.156069</v>
      </c>
      <c r="U278">
        <v>-1</v>
      </c>
      <c r="V278">
        <v>-1</v>
      </c>
      <c r="W278">
        <v>1</v>
      </c>
      <c r="X278">
        <v>1.156069</v>
      </c>
      <c r="Y278">
        <v>1</v>
      </c>
      <c r="Z278">
        <v>865</v>
      </c>
      <c r="AA278">
        <v>99.021730000000005</v>
      </c>
      <c r="AB278">
        <v>114.476</v>
      </c>
      <c r="AC278">
        <v>539.88439306358396</v>
      </c>
    </row>
    <row r="279" spans="2:29" x14ac:dyDescent="0.2">
      <c r="B279" t="s">
        <v>477</v>
      </c>
      <c r="C279">
        <v>29</v>
      </c>
      <c r="D279">
        <v>63</v>
      </c>
      <c r="E279" t="s">
        <v>609</v>
      </c>
      <c r="F279">
        <v>967</v>
      </c>
      <c r="G279">
        <v>1</v>
      </c>
      <c r="H279" t="s">
        <v>1222</v>
      </c>
      <c r="I279">
        <v>0</v>
      </c>
      <c r="J279">
        <v>2</v>
      </c>
      <c r="K279">
        <v>2.0682520000000002</v>
      </c>
      <c r="L279">
        <v>267.5</v>
      </c>
      <c r="M279">
        <v>102.95050000000001</v>
      </c>
      <c r="N279">
        <v>0.28205619999999998</v>
      </c>
      <c r="O279">
        <v>102.95050000000001</v>
      </c>
      <c r="P279">
        <v>106.46380000000001</v>
      </c>
      <c r="Q279">
        <v>2</v>
      </c>
      <c r="R279">
        <v>70.932419999999993</v>
      </c>
      <c r="S279">
        <v>1</v>
      </c>
      <c r="T279">
        <v>1.0341260000000001</v>
      </c>
      <c r="U279">
        <v>-1</v>
      </c>
      <c r="V279">
        <v>-1</v>
      </c>
      <c r="W279">
        <v>1</v>
      </c>
      <c r="X279">
        <v>1.0341260000000001</v>
      </c>
      <c r="Y279">
        <v>1</v>
      </c>
      <c r="Z279">
        <v>967</v>
      </c>
      <c r="AA279">
        <v>47.83005</v>
      </c>
      <c r="AB279">
        <v>49.462299999999999</v>
      </c>
      <c r="AC279">
        <v>724.92244053774596</v>
      </c>
    </row>
    <row r="280" spans="2:29" x14ac:dyDescent="0.2">
      <c r="B280" t="s">
        <v>478</v>
      </c>
      <c r="C280">
        <v>29</v>
      </c>
      <c r="D280">
        <v>25</v>
      </c>
      <c r="E280" t="s">
        <v>609</v>
      </c>
      <c r="F280">
        <v>2165</v>
      </c>
      <c r="G280">
        <v>1</v>
      </c>
      <c r="H280" t="s">
        <v>1223</v>
      </c>
      <c r="I280">
        <v>0</v>
      </c>
      <c r="J280">
        <v>4</v>
      </c>
      <c r="K280">
        <v>1.847575</v>
      </c>
      <c r="L280">
        <v>191.5</v>
      </c>
      <c r="M280">
        <v>156.23779999999999</v>
      </c>
      <c r="N280">
        <v>3.1821519999999999</v>
      </c>
      <c r="O280">
        <v>468.71350000000001</v>
      </c>
      <c r="P280">
        <v>216.4958</v>
      </c>
      <c r="Q280">
        <v>4</v>
      </c>
      <c r="R280">
        <v>142.87260000000001</v>
      </c>
      <c r="S280">
        <v>1</v>
      </c>
      <c r="T280">
        <v>0.46189380000000002</v>
      </c>
      <c r="U280">
        <v>-1</v>
      </c>
      <c r="V280">
        <v>-1</v>
      </c>
      <c r="W280">
        <v>1</v>
      </c>
      <c r="X280">
        <v>0.46189380000000002</v>
      </c>
      <c r="Y280">
        <v>1</v>
      </c>
      <c r="Z280">
        <v>2165</v>
      </c>
      <c r="AA280">
        <v>53.90701</v>
      </c>
      <c r="AB280">
        <v>24.89931</v>
      </c>
      <c r="AC280">
        <v>861.43187066974599</v>
      </c>
    </row>
    <row r="281" spans="2:29" x14ac:dyDescent="0.2">
      <c r="B281" t="s">
        <v>479</v>
      </c>
      <c r="C281">
        <v>29</v>
      </c>
      <c r="D281">
        <v>17</v>
      </c>
      <c r="E281" t="s">
        <v>609</v>
      </c>
      <c r="F281">
        <v>767</v>
      </c>
      <c r="G281">
        <v>1</v>
      </c>
      <c r="H281" t="s">
        <v>1224</v>
      </c>
      <c r="I281">
        <v>0</v>
      </c>
      <c r="J281">
        <v>3</v>
      </c>
      <c r="K281">
        <v>3.911343</v>
      </c>
      <c r="L281">
        <v>210.666666666667</v>
      </c>
      <c r="M281">
        <v>85.639719999999997</v>
      </c>
      <c r="N281">
        <v>2.5951430000000002</v>
      </c>
      <c r="O281">
        <v>171.27940000000001</v>
      </c>
      <c r="P281">
        <v>223.3109</v>
      </c>
      <c r="Q281">
        <v>3</v>
      </c>
      <c r="R281">
        <v>41.663780000000003</v>
      </c>
      <c r="S281">
        <v>1</v>
      </c>
      <c r="T281">
        <v>1.3037810000000001</v>
      </c>
      <c r="U281">
        <v>-1</v>
      </c>
      <c r="V281">
        <v>-1</v>
      </c>
      <c r="W281">
        <v>1</v>
      </c>
      <c r="X281">
        <v>1.3037810000000001</v>
      </c>
      <c r="Y281">
        <v>1</v>
      </c>
      <c r="Z281">
        <v>767</v>
      </c>
      <c r="AA281">
        <v>48.435920000000003</v>
      </c>
      <c r="AB281">
        <v>63.149830000000001</v>
      </c>
      <c r="AC281">
        <v>737.94002607561902</v>
      </c>
    </row>
    <row r="282" spans="2:29" x14ac:dyDescent="0.2">
      <c r="B282" t="s">
        <v>480</v>
      </c>
      <c r="C282">
        <v>29</v>
      </c>
      <c r="D282">
        <v>83</v>
      </c>
      <c r="E282" t="s">
        <v>609</v>
      </c>
      <c r="F282">
        <v>965</v>
      </c>
      <c r="G282">
        <v>1</v>
      </c>
      <c r="H282" t="s">
        <v>1225</v>
      </c>
      <c r="I282">
        <v>0</v>
      </c>
      <c r="J282">
        <v>1</v>
      </c>
      <c r="K282">
        <v>1.0362690000000001</v>
      </c>
      <c r="L282">
        <v>266</v>
      </c>
      <c r="M282">
        <v>-1</v>
      </c>
      <c r="N282">
        <v>-1</v>
      </c>
      <c r="O282">
        <v>-1</v>
      </c>
      <c r="P282">
        <v>-1</v>
      </c>
      <c r="Q282">
        <v>1</v>
      </c>
      <c r="R282">
        <v>76.285550000000001</v>
      </c>
      <c r="S282">
        <v>1</v>
      </c>
      <c r="T282">
        <v>1.0362690000000001</v>
      </c>
      <c r="U282">
        <v>-1</v>
      </c>
      <c r="V282">
        <v>-1</v>
      </c>
      <c r="W282">
        <v>1</v>
      </c>
      <c r="X282">
        <v>1.0362690000000001</v>
      </c>
      <c r="Y282">
        <v>1</v>
      </c>
      <c r="Z282">
        <v>965</v>
      </c>
      <c r="AA282">
        <v>68.379769999999994</v>
      </c>
      <c r="AB282">
        <v>70.859859999999998</v>
      </c>
      <c r="AC282">
        <v>690.15544041450801</v>
      </c>
    </row>
    <row r="283" spans="2:29" x14ac:dyDescent="0.2">
      <c r="B283" t="s">
        <v>472</v>
      </c>
      <c r="C283">
        <v>31</v>
      </c>
      <c r="D283">
        <v>51</v>
      </c>
      <c r="E283" t="s">
        <v>610</v>
      </c>
      <c r="F283">
        <v>1100</v>
      </c>
      <c r="G283">
        <v>1</v>
      </c>
      <c r="H283" t="s">
        <v>1226</v>
      </c>
      <c r="I283">
        <v>0</v>
      </c>
      <c r="J283">
        <v>3</v>
      </c>
      <c r="K283">
        <v>2.7272729999999998</v>
      </c>
      <c r="L283">
        <v>300.33333333333297</v>
      </c>
      <c r="M283">
        <v>51.228050000000003</v>
      </c>
      <c r="N283">
        <v>0.99659759999999997</v>
      </c>
      <c r="O283">
        <v>102.45610000000001</v>
      </c>
      <c r="P283">
        <v>93.141909999999996</v>
      </c>
      <c r="Q283">
        <v>3</v>
      </c>
      <c r="R283">
        <v>43.246549999999999</v>
      </c>
      <c r="S283">
        <v>1</v>
      </c>
      <c r="T283">
        <v>0.90909090000000004</v>
      </c>
      <c r="U283">
        <v>-1</v>
      </c>
      <c r="V283">
        <v>-1</v>
      </c>
      <c r="W283">
        <v>1</v>
      </c>
      <c r="X283">
        <v>0.90909090000000004</v>
      </c>
      <c r="Y283">
        <v>1</v>
      </c>
      <c r="Z283">
        <v>1100</v>
      </c>
      <c r="AA283">
        <v>88.251570000000001</v>
      </c>
      <c r="AB283">
        <v>80.228700000000003</v>
      </c>
      <c r="AC283">
        <v>515.45454545454595</v>
      </c>
    </row>
    <row r="284" spans="2:29" x14ac:dyDescent="0.2">
      <c r="B284" t="s">
        <v>481</v>
      </c>
      <c r="C284">
        <v>31</v>
      </c>
      <c r="D284">
        <v>45</v>
      </c>
      <c r="E284" t="s">
        <v>610</v>
      </c>
      <c r="F284">
        <v>966</v>
      </c>
      <c r="G284">
        <v>1</v>
      </c>
      <c r="H284" t="s">
        <v>1227</v>
      </c>
      <c r="I284">
        <v>0</v>
      </c>
      <c r="J284">
        <v>2</v>
      </c>
      <c r="K284">
        <v>2.0703930000000001</v>
      </c>
      <c r="L284">
        <v>216.5</v>
      </c>
      <c r="M284">
        <v>74.079220000000007</v>
      </c>
      <c r="N284">
        <v>0.15862789999999999</v>
      </c>
      <c r="O284">
        <v>74.079220000000007</v>
      </c>
      <c r="P284">
        <v>76.686570000000003</v>
      </c>
      <c r="Q284">
        <v>2</v>
      </c>
      <c r="R284">
        <v>58.006160000000001</v>
      </c>
      <c r="S284">
        <v>1</v>
      </c>
      <c r="T284">
        <v>1.0351969999999999</v>
      </c>
      <c r="U284">
        <v>-1</v>
      </c>
      <c r="V284">
        <v>-1</v>
      </c>
      <c r="W284">
        <v>1</v>
      </c>
      <c r="X284">
        <v>1.0351969999999999</v>
      </c>
      <c r="Y284">
        <v>1</v>
      </c>
      <c r="Z284">
        <v>966</v>
      </c>
      <c r="AA284">
        <v>77.876099999999994</v>
      </c>
      <c r="AB284">
        <v>80.617080000000001</v>
      </c>
      <c r="AC284">
        <v>656.31469979296105</v>
      </c>
    </row>
    <row r="285" spans="2:29" x14ac:dyDescent="0.2">
      <c r="B285" t="s">
        <v>483</v>
      </c>
      <c r="C285">
        <v>31</v>
      </c>
      <c r="D285">
        <v>29</v>
      </c>
      <c r="E285" t="s">
        <v>610</v>
      </c>
      <c r="F285">
        <v>1065</v>
      </c>
      <c r="G285">
        <v>1</v>
      </c>
      <c r="H285" t="s">
        <v>1228</v>
      </c>
      <c r="I285">
        <v>1</v>
      </c>
      <c r="J285">
        <v>0</v>
      </c>
      <c r="K285">
        <v>0</v>
      </c>
      <c r="L285">
        <v>-1</v>
      </c>
      <c r="M285">
        <v>-1</v>
      </c>
      <c r="N285">
        <v>-1</v>
      </c>
      <c r="O285">
        <v>-1</v>
      </c>
      <c r="P285">
        <v>-1</v>
      </c>
      <c r="Q285">
        <v>0</v>
      </c>
      <c r="R285">
        <v>91.467380000000006</v>
      </c>
      <c r="S285">
        <v>1</v>
      </c>
      <c r="T285">
        <v>0.93896710000000005</v>
      </c>
      <c r="U285">
        <v>-1</v>
      </c>
      <c r="V285">
        <v>-1</v>
      </c>
      <c r="W285">
        <v>1</v>
      </c>
      <c r="X285">
        <v>0.93896710000000005</v>
      </c>
      <c r="Y285">
        <v>1</v>
      </c>
      <c r="Z285">
        <v>1065</v>
      </c>
      <c r="AA285">
        <v>70.123080000000002</v>
      </c>
      <c r="AB285">
        <v>65.843260000000001</v>
      </c>
      <c r="AC285">
        <v>751.17370892018801</v>
      </c>
    </row>
    <row r="286" spans="2:29" x14ac:dyDescent="0.2">
      <c r="B286" t="s">
        <v>484</v>
      </c>
      <c r="C286">
        <v>31</v>
      </c>
      <c r="D286">
        <v>67</v>
      </c>
      <c r="E286" t="s">
        <v>610</v>
      </c>
      <c r="F286">
        <v>1499</v>
      </c>
      <c r="G286">
        <v>1</v>
      </c>
      <c r="H286" t="s">
        <v>1229</v>
      </c>
      <c r="I286">
        <v>0</v>
      </c>
      <c r="J286">
        <v>2</v>
      </c>
      <c r="K286">
        <v>1.3342229999999999</v>
      </c>
      <c r="L286">
        <v>216.5</v>
      </c>
      <c r="M286">
        <v>218.7397</v>
      </c>
      <c r="N286">
        <v>2.209492</v>
      </c>
      <c r="O286">
        <v>218.7397</v>
      </c>
      <c r="P286">
        <v>145.9238</v>
      </c>
      <c r="Q286">
        <v>2</v>
      </c>
      <c r="R286">
        <v>104.96210000000001</v>
      </c>
      <c r="S286">
        <v>2</v>
      </c>
      <c r="T286">
        <v>1.3342229999999999</v>
      </c>
      <c r="U286">
        <v>32.318570000000001</v>
      </c>
      <c r="V286">
        <v>0.96473330000000002</v>
      </c>
      <c r="W286">
        <v>1</v>
      </c>
      <c r="X286">
        <v>0.66711140000000002</v>
      </c>
      <c r="Y286">
        <v>2</v>
      </c>
      <c r="Z286">
        <v>1499</v>
      </c>
      <c r="AA286">
        <v>73.45711</v>
      </c>
      <c r="AB286">
        <v>49.004069999999999</v>
      </c>
      <c r="AC286">
        <v>910.60707138092096</v>
      </c>
    </row>
    <row r="287" spans="2:29" x14ac:dyDescent="0.2">
      <c r="B287" t="s">
        <v>485</v>
      </c>
      <c r="C287">
        <v>31</v>
      </c>
      <c r="D287">
        <v>47</v>
      </c>
      <c r="E287" t="s">
        <v>610</v>
      </c>
      <c r="F287">
        <v>1332</v>
      </c>
      <c r="G287">
        <v>1</v>
      </c>
      <c r="H287" t="s">
        <v>1230</v>
      </c>
      <c r="I287">
        <v>0</v>
      </c>
      <c r="J287">
        <v>0</v>
      </c>
      <c r="K287">
        <v>0</v>
      </c>
      <c r="L287">
        <v>-1</v>
      </c>
      <c r="M287">
        <v>-1</v>
      </c>
      <c r="N287">
        <v>-1</v>
      </c>
      <c r="O287">
        <v>-1</v>
      </c>
      <c r="P287">
        <v>-1</v>
      </c>
      <c r="Q287">
        <v>0</v>
      </c>
      <c r="R287">
        <v>55.898710000000001</v>
      </c>
      <c r="S287">
        <v>2</v>
      </c>
      <c r="T287">
        <v>1.5015019999999999</v>
      </c>
      <c r="U287">
        <v>38.873519999999999</v>
      </c>
      <c r="V287">
        <v>1.160404</v>
      </c>
      <c r="W287">
        <v>1</v>
      </c>
      <c r="X287">
        <v>0.75075080000000005</v>
      </c>
      <c r="Y287">
        <v>2</v>
      </c>
      <c r="Z287">
        <v>1332</v>
      </c>
      <c r="AA287">
        <v>85.307460000000006</v>
      </c>
      <c r="AB287">
        <v>64.044640000000001</v>
      </c>
      <c r="AC287">
        <v>900.90090090090098</v>
      </c>
    </row>
    <row r="288" spans="2:29" x14ac:dyDescent="0.2">
      <c r="B288" t="s">
        <v>486</v>
      </c>
      <c r="C288">
        <v>31</v>
      </c>
      <c r="D288">
        <v>47</v>
      </c>
      <c r="E288" t="s">
        <v>610</v>
      </c>
      <c r="F288">
        <v>766</v>
      </c>
      <c r="G288">
        <v>1</v>
      </c>
      <c r="H288" t="s">
        <v>1231</v>
      </c>
      <c r="I288">
        <v>0</v>
      </c>
      <c r="J288">
        <v>2</v>
      </c>
      <c r="K288">
        <v>2.6109659999999999</v>
      </c>
      <c r="L288">
        <v>217</v>
      </c>
      <c r="M288">
        <v>107.8627</v>
      </c>
      <c r="N288">
        <v>0.4054989</v>
      </c>
      <c r="O288">
        <v>107.8627</v>
      </c>
      <c r="P288">
        <v>140.81290000000001</v>
      </c>
      <c r="Q288">
        <v>2</v>
      </c>
      <c r="R288">
        <v>44.316899999999997</v>
      </c>
      <c r="S288">
        <v>1</v>
      </c>
      <c r="T288">
        <v>1.3054829999999999</v>
      </c>
      <c r="U288">
        <v>-1</v>
      </c>
      <c r="V288">
        <v>-1</v>
      </c>
      <c r="W288">
        <v>1</v>
      </c>
      <c r="X288">
        <v>1.3054829999999999</v>
      </c>
      <c r="Y288">
        <v>1</v>
      </c>
      <c r="Z288">
        <v>766</v>
      </c>
      <c r="AA288">
        <v>46.960009999999997</v>
      </c>
      <c r="AB288">
        <v>61.305489999999999</v>
      </c>
      <c r="AC288">
        <v>652.74151436031298</v>
      </c>
    </row>
    <row r="289" spans="2:29" x14ac:dyDescent="0.2">
      <c r="B289" t="s">
        <v>487</v>
      </c>
      <c r="C289">
        <v>31</v>
      </c>
      <c r="D289">
        <v>71</v>
      </c>
      <c r="E289" t="s">
        <v>610</v>
      </c>
      <c r="F289">
        <v>1400</v>
      </c>
      <c r="G289">
        <v>1</v>
      </c>
      <c r="H289" t="s">
        <v>1232</v>
      </c>
      <c r="I289">
        <v>22</v>
      </c>
      <c r="J289">
        <v>0</v>
      </c>
      <c r="K289">
        <v>0</v>
      </c>
      <c r="L289">
        <v>-1</v>
      </c>
      <c r="M289">
        <v>-1</v>
      </c>
      <c r="N289">
        <v>-1</v>
      </c>
      <c r="O289">
        <v>-1</v>
      </c>
      <c r="P289">
        <v>-1</v>
      </c>
      <c r="Q289">
        <v>0</v>
      </c>
      <c r="R289">
        <v>70.772289999999998</v>
      </c>
      <c r="S289">
        <v>1</v>
      </c>
      <c r="T289">
        <v>0.71428570000000002</v>
      </c>
      <c r="U289">
        <v>-1</v>
      </c>
      <c r="V289">
        <v>-1</v>
      </c>
      <c r="W289">
        <v>1</v>
      </c>
      <c r="X289">
        <v>0.71428570000000002</v>
      </c>
      <c r="Y289">
        <v>1</v>
      </c>
      <c r="Z289">
        <v>1400</v>
      </c>
      <c r="AA289">
        <v>143.1978</v>
      </c>
      <c r="AB289">
        <v>102.2841</v>
      </c>
      <c r="AC289">
        <v>642.142857142857</v>
      </c>
    </row>
    <row r="290" spans="2:29" x14ac:dyDescent="0.2">
      <c r="B290" t="s">
        <v>488</v>
      </c>
      <c r="C290">
        <v>31</v>
      </c>
      <c r="D290">
        <v>49</v>
      </c>
      <c r="E290" t="s">
        <v>610</v>
      </c>
      <c r="F290">
        <v>1133</v>
      </c>
      <c r="G290">
        <v>1</v>
      </c>
      <c r="H290" t="s">
        <v>1233</v>
      </c>
      <c r="I290">
        <v>0</v>
      </c>
      <c r="J290">
        <v>3</v>
      </c>
      <c r="K290">
        <v>2.6478380000000001</v>
      </c>
      <c r="L290">
        <v>221</v>
      </c>
      <c r="M290">
        <v>84.362089999999995</v>
      </c>
      <c r="N290">
        <v>0.90912669999999995</v>
      </c>
      <c r="O290">
        <v>168.7242</v>
      </c>
      <c r="P290">
        <v>148.91810000000001</v>
      </c>
      <c r="Q290">
        <v>3</v>
      </c>
      <c r="R290">
        <v>39.716209999999997</v>
      </c>
      <c r="S290">
        <v>1</v>
      </c>
      <c r="T290">
        <v>0.88261250000000002</v>
      </c>
      <c r="U290">
        <v>-1</v>
      </c>
      <c r="V290">
        <v>-1</v>
      </c>
      <c r="W290">
        <v>1</v>
      </c>
      <c r="X290">
        <v>0.88261250000000002</v>
      </c>
      <c r="Y290">
        <v>1</v>
      </c>
      <c r="Z290">
        <v>1133</v>
      </c>
      <c r="AA290">
        <v>144.86490000000001</v>
      </c>
      <c r="AB290">
        <v>127.8596</v>
      </c>
      <c r="AC290">
        <v>498.676081200353</v>
      </c>
    </row>
    <row r="291" spans="2:29" x14ac:dyDescent="0.2">
      <c r="B291" t="s">
        <v>489</v>
      </c>
      <c r="C291">
        <v>31</v>
      </c>
      <c r="D291">
        <v>47</v>
      </c>
      <c r="E291" t="s">
        <v>610</v>
      </c>
      <c r="F291">
        <v>1098</v>
      </c>
      <c r="G291">
        <v>1</v>
      </c>
      <c r="H291" t="s">
        <v>1234</v>
      </c>
      <c r="I291">
        <v>0</v>
      </c>
      <c r="J291">
        <v>0</v>
      </c>
      <c r="K291">
        <v>0</v>
      </c>
      <c r="L291">
        <v>-1</v>
      </c>
      <c r="M291">
        <v>-1</v>
      </c>
      <c r="N291">
        <v>-1</v>
      </c>
      <c r="O291">
        <v>-1</v>
      </c>
      <c r="P291">
        <v>-1</v>
      </c>
      <c r="Q291">
        <v>0</v>
      </c>
      <c r="R291">
        <v>552.3623</v>
      </c>
      <c r="S291">
        <v>2</v>
      </c>
      <c r="T291">
        <v>1.8214939999999999</v>
      </c>
      <c r="U291">
        <v>23.939029999999999</v>
      </c>
      <c r="V291">
        <v>1.4081779999999999</v>
      </c>
      <c r="W291">
        <v>1</v>
      </c>
      <c r="X291">
        <v>0.91074679999999997</v>
      </c>
      <c r="Y291">
        <v>2</v>
      </c>
      <c r="Z291">
        <v>1098</v>
      </c>
      <c r="AA291">
        <v>63.650120000000001</v>
      </c>
      <c r="AB291">
        <v>57.969140000000003</v>
      </c>
      <c r="AC291">
        <v>908.92531876138401</v>
      </c>
    </row>
    <row r="292" spans="2:29" x14ac:dyDescent="0.2">
      <c r="B292" t="s">
        <v>490</v>
      </c>
      <c r="C292">
        <v>31</v>
      </c>
      <c r="D292">
        <v>7</v>
      </c>
      <c r="E292" t="s">
        <v>610</v>
      </c>
      <c r="F292">
        <v>2697</v>
      </c>
      <c r="G292">
        <v>1</v>
      </c>
      <c r="H292" t="s">
        <v>1235</v>
      </c>
      <c r="I292">
        <v>0</v>
      </c>
      <c r="J292">
        <v>5</v>
      </c>
      <c r="K292">
        <v>1.853912</v>
      </c>
      <c r="L292">
        <v>239.2</v>
      </c>
      <c r="M292">
        <v>343.48849999999999</v>
      </c>
      <c r="N292">
        <v>3.518437</v>
      </c>
      <c r="O292">
        <v>1373.954</v>
      </c>
      <c r="P292">
        <v>509.43779999999998</v>
      </c>
      <c r="Q292">
        <v>5</v>
      </c>
      <c r="R292">
        <v>222.4254</v>
      </c>
      <c r="S292">
        <v>1</v>
      </c>
      <c r="T292">
        <v>0.37078230000000001</v>
      </c>
      <c r="U292">
        <v>-1</v>
      </c>
      <c r="V292">
        <v>-1</v>
      </c>
      <c r="W292">
        <v>1</v>
      </c>
      <c r="X292">
        <v>0.37078230000000001</v>
      </c>
      <c r="Y292">
        <v>1</v>
      </c>
      <c r="Z292">
        <v>2697</v>
      </c>
      <c r="AA292">
        <v>69.607780000000005</v>
      </c>
      <c r="AB292">
        <v>25.809339999999999</v>
      </c>
      <c r="AC292">
        <v>889.13607712272903</v>
      </c>
    </row>
    <row r="293" spans="2:29" x14ac:dyDescent="0.2">
      <c r="B293" t="s">
        <v>491</v>
      </c>
      <c r="C293">
        <v>31</v>
      </c>
      <c r="D293">
        <v>73</v>
      </c>
      <c r="E293" t="s">
        <v>610</v>
      </c>
      <c r="F293">
        <v>900</v>
      </c>
      <c r="G293">
        <v>1</v>
      </c>
      <c r="H293" t="s">
        <v>1236</v>
      </c>
      <c r="I293">
        <v>1</v>
      </c>
      <c r="J293">
        <v>1</v>
      </c>
      <c r="K293">
        <v>1.111111</v>
      </c>
      <c r="L293">
        <v>235</v>
      </c>
      <c r="M293">
        <v>-1</v>
      </c>
      <c r="N293">
        <v>-1</v>
      </c>
      <c r="O293">
        <v>-1</v>
      </c>
      <c r="P293">
        <v>-1</v>
      </c>
      <c r="Q293">
        <v>1</v>
      </c>
      <c r="R293">
        <v>59.366900000000001</v>
      </c>
      <c r="S293">
        <v>1</v>
      </c>
      <c r="T293">
        <v>1.111111</v>
      </c>
      <c r="U293">
        <v>-1</v>
      </c>
      <c r="V293">
        <v>-1</v>
      </c>
      <c r="W293">
        <v>1</v>
      </c>
      <c r="X293">
        <v>1.111111</v>
      </c>
      <c r="Y293">
        <v>1</v>
      </c>
      <c r="Z293">
        <v>900</v>
      </c>
      <c r="AA293">
        <v>60.423180000000002</v>
      </c>
      <c r="AB293">
        <v>67.136859999999999</v>
      </c>
      <c r="AC293">
        <v>665.555555555556</v>
      </c>
    </row>
    <row r="294" spans="2:29" x14ac:dyDescent="0.2">
      <c r="B294" t="s">
        <v>285</v>
      </c>
      <c r="C294">
        <v>31</v>
      </c>
      <c r="D294">
        <v>11</v>
      </c>
      <c r="E294" t="s">
        <v>610</v>
      </c>
      <c r="F294">
        <v>999</v>
      </c>
      <c r="G294">
        <v>1</v>
      </c>
      <c r="H294" t="s">
        <v>1237</v>
      </c>
      <c r="I294">
        <v>0</v>
      </c>
      <c r="J294">
        <v>3</v>
      </c>
      <c r="K294">
        <v>3.0030030000000001</v>
      </c>
      <c r="L294">
        <v>200</v>
      </c>
      <c r="M294">
        <v>102.07899999999999</v>
      </c>
      <c r="N294">
        <v>1.26275</v>
      </c>
      <c r="O294">
        <v>204.15809999999999</v>
      </c>
      <c r="P294">
        <v>204.36240000000001</v>
      </c>
      <c r="Q294">
        <v>3</v>
      </c>
      <c r="R294">
        <v>137.303</v>
      </c>
      <c r="S294">
        <v>1</v>
      </c>
      <c r="T294">
        <v>1.001001</v>
      </c>
      <c r="U294">
        <v>-1</v>
      </c>
      <c r="V294">
        <v>-1</v>
      </c>
      <c r="W294">
        <v>1</v>
      </c>
      <c r="X294">
        <v>1.001001</v>
      </c>
      <c r="Y294">
        <v>1</v>
      </c>
      <c r="Z294">
        <v>999</v>
      </c>
      <c r="AA294">
        <v>99.095569999999995</v>
      </c>
      <c r="AB294">
        <v>99.194770000000005</v>
      </c>
      <c r="AC294">
        <v>399.39939939939899</v>
      </c>
    </row>
    <row r="295" spans="2:29" x14ac:dyDescent="0.2">
      <c r="B295" t="s">
        <v>492</v>
      </c>
      <c r="C295">
        <v>31</v>
      </c>
      <c r="D295">
        <v>55</v>
      </c>
      <c r="E295" t="s">
        <v>610</v>
      </c>
      <c r="F295">
        <v>832</v>
      </c>
      <c r="G295">
        <v>1</v>
      </c>
      <c r="H295" t="s">
        <v>1238</v>
      </c>
      <c r="I295">
        <v>0</v>
      </c>
      <c r="J295">
        <v>2</v>
      </c>
      <c r="K295">
        <v>2.4038460000000001</v>
      </c>
      <c r="L295">
        <v>317.5</v>
      </c>
      <c r="M295">
        <v>99.94453</v>
      </c>
      <c r="N295">
        <v>0.75715549999999998</v>
      </c>
      <c r="O295">
        <v>99.94453</v>
      </c>
      <c r="P295">
        <v>120.12560000000001</v>
      </c>
      <c r="Q295">
        <v>2</v>
      </c>
      <c r="R295">
        <v>48.168559999999999</v>
      </c>
      <c r="S295">
        <v>1</v>
      </c>
      <c r="T295">
        <v>1.2019230000000001</v>
      </c>
      <c r="U295">
        <v>-1</v>
      </c>
      <c r="V295">
        <v>-1</v>
      </c>
      <c r="W295">
        <v>1</v>
      </c>
      <c r="X295">
        <v>1.2019230000000001</v>
      </c>
      <c r="Y295">
        <v>1</v>
      </c>
      <c r="Z295">
        <v>832</v>
      </c>
      <c r="AA295">
        <v>78.829830000000001</v>
      </c>
      <c r="AB295">
        <v>94.747389999999996</v>
      </c>
      <c r="AC295">
        <v>640.625</v>
      </c>
    </row>
    <row r="296" spans="2:29" x14ac:dyDescent="0.2">
      <c r="B296" t="s">
        <v>474</v>
      </c>
      <c r="C296">
        <v>31</v>
      </c>
      <c r="D296">
        <v>25</v>
      </c>
      <c r="E296" t="s">
        <v>610</v>
      </c>
      <c r="F296">
        <v>999</v>
      </c>
      <c r="G296">
        <v>1</v>
      </c>
      <c r="H296" t="s">
        <v>1239</v>
      </c>
      <c r="I296">
        <v>0</v>
      </c>
      <c r="J296">
        <v>3</v>
      </c>
      <c r="K296">
        <v>3.0030030000000001</v>
      </c>
      <c r="L296">
        <v>234</v>
      </c>
      <c r="M296">
        <v>69.971680000000006</v>
      </c>
      <c r="N296">
        <v>2.1673399999999998</v>
      </c>
      <c r="O296">
        <v>139.9434</v>
      </c>
      <c r="P296">
        <v>140.08349999999999</v>
      </c>
      <c r="Q296">
        <v>3</v>
      </c>
      <c r="R296">
        <v>72.520300000000006</v>
      </c>
      <c r="S296">
        <v>1</v>
      </c>
      <c r="T296">
        <v>1.001001</v>
      </c>
      <c r="U296">
        <v>-1</v>
      </c>
      <c r="V296">
        <v>-1</v>
      </c>
      <c r="W296">
        <v>1</v>
      </c>
      <c r="X296">
        <v>1.001001</v>
      </c>
      <c r="Y296">
        <v>1</v>
      </c>
      <c r="Z296">
        <v>999</v>
      </c>
      <c r="AA296">
        <v>50.965519999999998</v>
      </c>
      <c r="AB296">
        <v>51.016539999999999</v>
      </c>
      <c r="AC296">
        <v>667.66766766766796</v>
      </c>
    </row>
    <row r="297" spans="2:29" x14ac:dyDescent="0.2">
      <c r="B297" t="s">
        <v>475</v>
      </c>
      <c r="C297">
        <v>31</v>
      </c>
      <c r="D297">
        <v>91</v>
      </c>
      <c r="E297" t="s">
        <v>610</v>
      </c>
      <c r="F297">
        <v>1267</v>
      </c>
      <c r="G297">
        <v>1</v>
      </c>
      <c r="H297" t="s">
        <v>1240</v>
      </c>
      <c r="I297">
        <v>0</v>
      </c>
      <c r="J297">
        <v>1</v>
      </c>
      <c r="K297">
        <v>0.78926600000000002</v>
      </c>
      <c r="L297">
        <v>300</v>
      </c>
      <c r="M297">
        <v>-1</v>
      </c>
      <c r="N297">
        <v>-1</v>
      </c>
      <c r="O297">
        <v>-1</v>
      </c>
      <c r="P297">
        <v>-1</v>
      </c>
      <c r="Q297">
        <v>1</v>
      </c>
      <c r="R297">
        <v>94.047989999999999</v>
      </c>
      <c r="S297">
        <v>1</v>
      </c>
      <c r="T297">
        <v>0.78926600000000002</v>
      </c>
      <c r="U297">
        <v>-1</v>
      </c>
      <c r="V297">
        <v>-1</v>
      </c>
      <c r="W297">
        <v>1</v>
      </c>
      <c r="X297">
        <v>0.78926600000000002</v>
      </c>
      <c r="Y297">
        <v>1</v>
      </c>
      <c r="Z297">
        <v>1267</v>
      </c>
      <c r="AA297">
        <v>70.908630000000002</v>
      </c>
      <c r="AB297">
        <v>55.965769999999999</v>
      </c>
      <c r="AC297">
        <v>711.12865035516995</v>
      </c>
    </row>
    <row r="298" spans="2:29" x14ac:dyDescent="0.2">
      <c r="B298" t="s">
        <v>476</v>
      </c>
      <c r="C298">
        <v>31</v>
      </c>
      <c r="D298">
        <v>3</v>
      </c>
      <c r="E298" t="s">
        <v>610</v>
      </c>
      <c r="F298">
        <v>4630</v>
      </c>
      <c r="G298">
        <v>1</v>
      </c>
      <c r="H298" t="s">
        <v>1241</v>
      </c>
      <c r="I298">
        <v>0</v>
      </c>
      <c r="J298">
        <v>1</v>
      </c>
      <c r="K298">
        <v>0.2159827</v>
      </c>
      <c r="L298">
        <v>301</v>
      </c>
      <c r="M298">
        <v>-1</v>
      </c>
      <c r="N298">
        <v>-1</v>
      </c>
      <c r="O298">
        <v>-1</v>
      </c>
      <c r="P298">
        <v>-1</v>
      </c>
      <c r="Q298">
        <v>1</v>
      </c>
      <c r="R298">
        <v>187.05529999999999</v>
      </c>
      <c r="S298">
        <v>1</v>
      </c>
      <c r="T298">
        <v>0.2159827</v>
      </c>
      <c r="U298">
        <v>-1</v>
      </c>
      <c r="V298">
        <v>-1</v>
      </c>
      <c r="W298">
        <v>1</v>
      </c>
      <c r="X298">
        <v>0.2159827</v>
      </c>
      <c r="Y298">
        <v>1</v>
      </c>
      <c r="Z298">
        <v>4630</v>
      </c>
      <c r="AA298">
        <v>228.03749999999999</v>
      </c>
      <c r="AB298">
        <v>49.252160000000003</v>
      </c>
      <c r="AC298">
        <v>877.75377969762405</v>
      </c>
    </row>
    <row r="299" spans="2:29" x14ac:dyDescent="0.2">
      <c r="B299" t="s">
        <v>477</v>
      </c>
      <c r="C299">
        <v>31</v>
      </c>
      <c r="D299">
        <v>31</v>
      </c>
      <c r="E299" t="s">
        <v>610</v>
      </c>
      <c r="F299">
        <v>2199</v>
      </c>
      <c r="G299">
        <v>1</v>
      </c>
      <c r="H299" t="s">
        <v>1242</v>
      </c>
      <c r="I299">
        <v>0</v>
      </c>
      <c r="J299">
        <v>6</v>
      </c>
      <c r="K299">
        <v>2.728513</v>
      </c>
      <c r="L299">
        <v>244.166666666667</v>
      </c>
      <c r="M299">
        <v>182.7516</v>
      </c>
      <c r="N299">
        <v>1.924191</v>
      </c>
      <c r="O299">
        <v>913.75779999999997</v>
      </c>
      <c r="P299">
        <v>415.5333</v>
      </c>
      <c r="Q299">
        <v>6</v>
      </c>
      <c r="R299">
        <v>161.26769999999999</v>
      </c>
      <c r="S299">
        <v>2</v>
      </c>
      <c r="T299">
        <v>0.90950430000000004</v>
      </c>
      <c r="U299">
        <v>82.142939999999996</v>
      </c>
      <c r="V299">
        <v>1.2169319999999999</v>
      </c>
      <c r="W299">
        <v>1</v>
      </c>
      <c r="X299">
        <v>0.45475209999999999</v>
      </c>
      <c r="Y299">
        <v>2</v>
      </c>
      <c r="Z299">
        <v>2199</v>
      </c>
      <c r="AA299">
        <v>305.77480000000003</v>
      </c>
      <c r="AB299">
        <v>139.05179999999999</v>
      </c>
      <c r="AC299">
        <v>771.71441564347401</v>
      </c>
    </row>
    <row r="300" spans="2:29" x14ac:dyDescent="0.2">
      <c r="B300" t="s">
        <v>478</v>
      </c>
      <c r="C300">
        <v>31</v>
      </c>
      <c r="D300">
        <v>87</v>
      </c>
      <c r="E300" t="s">
        <v>610</v>
      </c>
      <c r="F300">
        <v>1666</v>
      </c>
      <c r="G300">
        <v>1</v>
      </c>
      <c r="H300" t="s">
        <v>1243</v>
      </c>
      <c r="I300">
        <v>0</v>
      </c>
      <c r="J300">
        <v>2</v>
      </c>
      <c r="K300">
        <v>1.20048</v>
      </c>
      <c r="L300">
        <v>166.5</v>
      </c>
      <c r="M300">
        <v>113.7711</v>
      </c>
      <c r="N300">
        <v>0.8554216</v>
      </c>
      <c r="O300">
        <v>113.7711</v>
      </c>
      <c r="P300">
        <v>68.289959999999994</v>
      </c>
      <c r="Q300">
        <v>2</v>
      </c>
      <c r="R300">
        <v>108.61499999999999</v>
      </c>
      <c r="S300">
        <v>1</v>
      </c>
      <c r="T300">
        <v>0.60024010000000005</v>
      </c>
      <c r="U300">
        <v>-1</v>
      </c>
      <c r="V300">
        <v>-1</v>
      </c>
      <c r="W300">
        <v>1</v>
      </c>
      <c r="X300">
        <v>0.60024010000000005</v>
      </c>
      <c r="Y300">
        <v>1</v>
      </c>
      <c r="Z300">
        <v>1666</v>
      </c>
      <c r="AA300">
        <v>120.3891</v>
      </c>
      <c r="AB300">
        <v>72.262349999999998</v>
      </c>
      <c r="AC300">
        <v>680.072028811525</v>
      </c>
    </row>
    <row r="301" spans="2:29" x14ac:dyDescent="0.2">
      <c r="B301" t="s">
        <v>479</v>
      </c>
      <c r="C301">
        <v>31</v>
      </c>
      <c r="D301">
        <v>45</v>
      </c>
      <c r="E301" t="s">
        <v>610</v>
      </c>
      <c r="F301">
        <v>2533</v>
      </c>
      <c r="G301">
        <v>1</v>
      </c>
      <c r="H301" t="s">
        <v>1244</v>
      </c>
      <c r="I301">
        <v>0</v>
      </c>
      <c r="J301">
        <v>4</v>
      </c>
      <c r="K301">
        <v>1.5791550000000001</v>
      </c>
      <c r="L301">
        <v>458</v>
      </c>
      <c r="M301">
        <v>90.781009999999995</v>
      </c>
      <c r="N301">
        <v>1.0164610000000001</v>
      </c>
      <c r="O301">
        <v>272.34300000000002</v>
      </c>
      <c r="P301">
        <v>107.518</v>
      </c>
      <c r="Q301">
        <v>2</v>
      </c>
      <c r="R301">
        <v>73.444280000000006</v>
      </c>
      <c r="S301">
        <v>1</v>
      </c>
      <c r="T301">
        <v>0.3947888</v>
      </c>
      <c r="U301">
        <v>-1</v>
      </c>
      <c r="V301">
        <v>-1</v>
      </c>
      <c r="W301">
        <v>4</v>
      </c>
      <c r="X301">
        <v>1.5791550000000001</v>
      </c>
      <c r="Y301">
        <v>1</v>
      </c>
      <c r="Z301">
        <v>1167</v>
      </c>
      <c r="AA301">
        <v>56.351030000000002</v>
      </c>
      <c r="AB301">
        <v>22.246759999999998</v>
      </c>
      <c r="AC301">
        <v>867.74575602052903</v>
      </c>
    </row>
    <row r="302" spans="2:29" x14ac:dyDescent="0.2">
      <c r="B302" t="s">
        <v>480</v>
      </c>
      <c r="C302">
        <v>31</v>
      </c>
      <c r="D302">
        <v>85</v>
      </c>
      <c r="E302" t="s">
        <v>610</v>
      </c>
      <c r="F302">
        <v>933</v>
      </c>
      <c r="G302">
        <v>1</v>
      </c>
      <c r="H302" t="s">
        <v>1245</v>
      </c>
      <c r="I302">
        <v>0</v>
      </c>
      <c r="J302">
        <v>0</v>
      </c>
      <c r="K302">
        <v>0</v>
      </c>
      <c r="L302">
        <v>-1</v>
      </c>
      <c r="M302">
        <v>-1</v>
      </c>
      <c r="N302">
        <v>-1</v>
      </c>
      <c r="O302">
        <v>-1</v>
      </c>
      <c r="P302">
        <v>-1</v>
      </c>
      <c r="Q302">
        <v>0</v>
      </c>
      <c r="R302">
        <v>61.03501</v>
      </c>
      <c r="S302">
        <v>1</v>
      </c>
      <c r="T302">
        <v>1.0718110000000001</v>
      </c>
      <c r="U302">
        <v>-1</v>
      </c>
      <c r="V302">
        <v>-1</v>
      </c>
      <c r="W302">
        <v>1</v>
      </c>
      <c r="X302">
        <v>1.0718110000000001</v>
      </c>
      <c r="Y302">
        <v>1</v>
      </c>
      <c r="Z302">
        <v>933</v>
      </c>
      <c r="AA302">
        <v>85.744460000000004</v>
      </c>
      <c r="AB302">
        <v>91.901889999999995</v>
      </c>
      <c r="AC302">
        <v>642.015005359057</v>
      </c>
    </row>
    <row r="303" spans="2:29" x14ac:dyDescent="0.2">
      <c r="B303" t="s">
        <v>472</v>
      </c>
      <c r="C303">
        <v>33</v>
      </c>
      <c r="D303">
        <v>41</v>
      </c>
      <c r="E303" t="s">
        <v>611</v>
      </c>
      <c r="F303">
        <v>1265</v>
      </c>
      <c r="G303">
        <v>1</v>
      </c>
      <c r="H303" t="s">
        <v>1246</v>
      </c>
      <c r="I303">
        <v>0</v>
      </c>
      <c r="J303">
        <v>2</v>
      </c>
      <c r="K303">
        <v>1.5810280000000001</v>
      </c>
      <c r="L303">
        <v>398.5</v>
      </c>
      <c r="M303">
        <v>167.4469</v>
      </c>
      <c r="N303">
        <v>0.41861720000000002</v>
      </c>
      <c r="O303">
        <v>167.4469</v>
      </c>
      <c r="P303">
        <v>132.3691</v>
      </c>
      <c r="Q303">
        <v>2</v>
      </c>
      <c r="R303">
        <v>64.231909999999999</v>
      </c>
      <c r="S303">
        <v>1</v>
      </c>
      <c r="T303">
        <v>0.79051380000000004</v>
      </c>
      <c r="U303">
        <v>-1</v>
      </c>
      <c r="V303">
        <v>-1</v>
      </c>
      <c r="W303">
        <v>1</v>
      </c>
      <c r="X303">
        <v>0.79051380000000004</v>
      </c>
      <c r="Y303">
        <v>1</v>
      </c>
      <c r="Z303">
        <v>1265</v>
      </c>
      <c r="AA303">
        <v>193.2527</v>
      </c>
      <c r="AB303">
        <v>152.7689</v>
      </c>
      <c r="AC303">
        <v>500.395256916996</v>
      </c>
    </row>
    <row r="304" spans="2:29" x14ac:dyDescent="0.2">
      <c r="B304" t="s">
        <v>481</v>
      </c>
      <c r="C304">
        <v>33</v>
      </c>
      <c r="D304">
        <v>47</v>
      </c>
      <c r="E304" t="s">
        <v>611</v>
      </c>
      <c r="F304">
        <v>1632</v>
      </c>
      <c r="G304">
        <v>1</v>
      </c>
      <c r="H304" t="s">
        <v>1247</v>
      </c>
      <c r="I304">
        <v>0</v>
      </c>
      <c r="J304">
        <v>6</v>
      </c>
      <c r="K304">
        <v>3.6764709999999998</v>
      </c>
      <c r="L304">
        <v>177.5</v>
      </c>
      <c r="M304">
        <v>167.98079999999999</v>
      </c>
      <c r="N304">
        <v>2.4509820000000002</v>
      </c>
      <c r="O304">
        <v>839.90409999999997</v>
      </c>
      <c r="P304">
        <v>514.64710000000002</v>
      </c>
      <c r="Q304">
        <v>6</v>
      </c>
      <c r="R304">
        <v>105.904</v>
      </c>
      <c r="S304">
        <v>1</v>
      </c>
      <c r="T304">
        <v>0.61274510000000004</v>
      </c>
      <c r="U304">
        <v>-1</v>
      </c>
      <c r="V304">
        <v>-1</v>
      </c>
      <c r="W304">
        <v>1</v>
      </c>
      <c r="X304">
        <v>0.61274510000000004</v>
      </c>
      <c r="Y304">
        <v>1</v>
      </c>
      <c r="Z304">
        <v>1632</v>
      </c>
      <c r="AA304">
        <v>156.92670000000001</v>
      </c>
      <c r="AB304">
        <v>96.15607</v>
      </c>
      <c r="AC304">
        <v>795.34313725490199</v>
      </c>
    </row>
    <row r="305" spans="2:29" x14ac:dyDescent="0.2">
      <c r="B305" t="s">
        <v>483</v>
      </c>
      <c r="C305">
        <v>33</v>
      </c>
      <c r="D305">
        <v>49</v>
      </c>
      <c r="E305" t="s">
        <v>611</v>
      </c>
      <c r="F305">
        <v>1033</v>
      </c>
      <c r="G305">
        <v>1</v>
      </c>
      <c r="H305" t="s">
        <v>1248</v>
      </c>
      <c r="I305">
        <v>0</v>
      </c>
      <c r="J305">
        <v>1</v>
      </c>
      <c r="K305">
        <v>0.96805419999999998</v>
      </c>
      <c r="L305">
        <v>134</v>
      </c>
      <c r="M305">
        <v>-1</v>
      </c>
      <c r="N305">
        <v>-1</v>
      </c>
      <c r="O305">
        <v>-1</v>
      </c>
      <c r="P305">
        <v>-1</v>
      </c>
      <c r="Q305">
        <v>1</v>
      </c>
      <c r="R305">
        <v>99.865520000000004</v>
      </c>
      <c r="S305">
        <v>1</v>
      </c>
      <c r="T305">
        <v>0.96805419999999998</v>
      </c>
      <c r="U305">
        <v>-1</v>
      </c>
      <c r="V305">
        <v>-1</v>
      </c>
      <c r="W305">
        <v>1</v>
      </c>
      <c r="X305">
        <v>0.96805419999999998</v>
      </c>
      <c r="Y305">
        <v>1</v>
      </c>
      <c r="Z305">
        <v>1033</v>
      </c>
      <c r="AA305">
        <v>141.34790000000001</v>
      </c>
      <c r="AB305">
        <v>136.83240000000001</v>
      </c>
      <c r="AC305">
        <v>644.72410454985504</v>
      </c>
    </row>
    <row r="306" spans="2:29" x14ac:dyDescent="0.2">
      <c r="B306" t="s">
        <v>484</v>
      </c>
      <c r="C306">
        <v>33</v>
      </c>
      <c r="D306">
        <v>41</v>
      </c>
      <c r="E306" t="s">
        <v>611</v>
      </c>
      <c r="F306">
        <v>1133</v>
      </c>
      <c r="G306">
        <v>1</v>
      </c>
      <c r="H306" t="s">
        <v>1249</v>
      </c>
      <c r="I306">
        <v>0</v>
      </c>
      <c r="J306">
        <v>2</v>
      </c>
      <c r="K306">
        <v>1.765225</v>
      </c>
      <c r="L306">
        <v>167</v>
      </c>
      <c r="M306">
        <v>178.84450000000001</v>
      </c>
      <c r="N306">
        <v>0.24432309999999999</v>
      </c>
      <c r="O306">
        <v>178.84450000000001</v>
      </c>
      <c r="P306">
        <v>157.85040000000001</v>
      </c>
      <c r="Q306">
        <v>2</v>
      </c>
      <c r="R306">
        <v>51.093809999999998</v>
      </c>
      <c r="S306">
        <v>1</v>
      </c>
      <c r="T306">
        <v>0.88261250000000002</v>
      </c>
      <c r="U306">
        <v>-1</v>
      </c>
      <c r="V306">
        <v>-1</v>
      </c>
      <c r="W306">
        <v>1</v>
      </c>
      <c r="X306">
        <v>0.88261250000000002</v>
      </c>
      <c r="Y306">
        <v>1</v>
      </c>
      <c r="Z306">
        <v>1133</v>
      </c>
      <c r="AA306">
        <v>163.29689999999999</v>
      </c>
      <c r="AB306">
        <v>144.12790000000001</v>
      </c>
      <c r="AC306">
        <v>499.55869373345098</v>
      </c>
    </row>
    <row r="307" spans="2:29" x14ac:dyDescent="0.2">
      <c r="B307" t="s">
        <v>485</v>
      </c>
      <c r="C307">
        <v>33</v>
      </c>
      <c r="D307">
        <v>25</v>
      </c>
      <c r="E307" t="s">
        <v>611</v>
      </c>
      <c r="F307">
        <v>1932</v>
      </c>
      <c r="G307">
        <v>1</v>
      </c>
      <c r="H307" t="s">
        <v>1250</v>
      </c>
      <c r="I307">
        <v>0</v>
      </c>
      <c r="J307">
        <v>1</v>
      </c>
      <c r="K307">
        <v>0.51759829999999996</v>
      </c>
      <c r="L307">
        <v>135</v>
      </c>
      <c r="M307">
        <v>-1</v>
      </c>
      <c r="N307">
        <v>-1</v>
      </c>
      <c r="O307">
        <v>-1</v>
      </c>
      <c r="P307">
        <v>-1</v>
      </c>
      <c r="Q307">
        <v>1</v>
      </c>
      <c r="R307">
        <v>80.278660000000002</v>
      </c>
      <c r="S307">
        <v>1</v>
      </c>
      <c r="T307">
        <v>0.51759829999999996</v>
      </c>
      <c r="U307">
        <v>-1</v>
      </c>
      <c r="V307">
        <v>-1</v>
      </c>
      <c r="W307">
        <v>1</v>
      </c>
      <c r="X307">
        <v>0.51759829999999996</v>
      </c>
      <c r="Y307">
        <v>1</v>
      </c>
      <c r="Z307">
        <v>1932</v>
      </c>
      <c r="AA307">
        <v>163.0504</v>
      </c>
      <c r="AB307">
        <v>84.394599999999997</v>
      </c>
      <c r="AC307">
        <v>621.11801242236004</v>
      </c>
    </row>
    <row r="308" spans="2:29" x14ac:dyDescent="0.2">
      <c r="B308" t="s">
        <v>486</v>
      </c>
      <c r="C308">
        <v>33</v>
      </c>
      <c r="D308">
        <v>93</v>
      </c>
      <c r="E308" t="s">
        <v>611</v>
      </c>
      <c r="F308">
        <v>999</v>
      </c>
      <c r="G308">
        <v>1</v>
      </c>
      <c r="H308" t="s">
        <v>1251</v>
      </c>
      <c r="I308">
        <v>0</v>
      </c>
      <c r="J308">
        <v>2</v>
      </c>
      <c r="K308">
        <v>2.0020020000000001</v>
      </c>
      <c r="L308">
        <v>183</v>
      </c>
      <c r="M308">
        <v>179.05119999999999</v>
      </c>
      <c r="N308">
        <v>0.31634479999999998</v>
      </c>
      <c r="O308">
        <v>179.05119999999999</v>
      </c>
      <c r="P308">
        <v>179.2304</v>
      </c>
      <c r="Q308">
        <v>2</v>
      </c>
      <c r="R308">
        <v>52.678159999999998</v>
      </c>
      <c r="S308">
        <v>1</v>
      </c>
      <c r="T308">
        <v>1.001001</v>
      </c>
      <c r="U308">
        <v>-1</v>
      </c>
      <c r="V308">
        <v>-1</v>
      </c>
      <c r="W308">
        <v>1</v>
      </c>
      <c r="X308">
        <v>1.001001</v>
      </c>
      <c r="Y308">
        <v>1</v>
      </c>
      <c r="Z308">
        <v>999</v>
      </c>
      <c r="AA308">
        <v>166.28559999999999</v>
      </c>
      <c r="AB308">
        <v>166.452</v>
      </c>
      <c r="AC308">
        <v>566.56656656656696</v>
      </c>
    </row>
    <row r="309" spans="2:29" x14ac:dyDescent="0.2">
      <c r="B309" t="s">
        <v>487</v>
      </c>
      <c r="C309">
        <v>33</v>
      </c>
      <c r="D309">
        <v>49</v>
      </c>
      <c r="E309" t="s">
        <v>611</v>
      </c>
      <c r="F309">
        <v>1033</v>
      </c>
      <c r="G309">
        <v>1</v>
      </c>
      <c r="H309" t="s">
        <v>1252</v>
      </c>
      <c r="I309">
        <v>0</v>
      </c>
      <c r="J309">
        <v>1</v>
      </c>
      <c r="K309">
        <v>0.96805419999999998</v>
      </c>
      <c r="L309">
        <v>233</v>
      </c>
      <c r="M309">
        <v>-1</v>
      </c>
      <c r="N309">
        <v>-1</v>
      </c>
      <c r="O309">
        <v>-1</v>
      </c>
      <c r="P309">
        <v>-1</v>
      </c>
      <c r="Q309">
        <v>1</v>
      </c>
      <c r="R309">
        <v>58.985149999999997</v>
      </c>
      <c r="S309">
        <v>1</v>
      </c>
      <c r="T309">
        <v>0.96805419999999998</v>
      </c>
      <c r="U309">
        <v>-1</v>
      </c>
      <c r="V309">
        <v>-1</v>
      </c>
      <c r="W309">
        <v>1</v>
      </c>
      <c r="X309">
        <v>0.96805419999999998</v>
      </c>
      <c r="Y309">
        <v>1</v>
      </c>
      <c r="Z309">
        <v>1033</v>
      </c>
      <c r="AA309">
        <v>175.90020000000001</v>
      </c>
      <c r="AB309">
        <v>170.2809</v>
      </c>
      <c r="AC309">
        <v>484.995159728945</v>
      </c>
    </row>
    <row r="310" spans="2:29" x14ac:dyDescent="0.2">
      <c r="B310" t="s">
        <v>488</v>
      </c>
      <c r="C310">
        <v>33</v>
      </c>
      <c r="D310">
        <v>9</v>
      </c>
      <c r="E310" t="s">
        <v>611</v>
      </c>
      <c r="F310">
        <v>3130</v>
      </c>
      <c r="G310">
        <v>1</v>
      </c>
      <c r="H310" t="s">
        <v>1253</v>
      </c>
      <c r="I310">
        <v>0</v>
      </c>
      <c r="J310">
        <v>3</v>
      </c>
      <c r="K310">
        <v>0.9584665</v>
      </c>
      <c r="L310">
        <v>244.333333333333</v>
      </c>
      <c r="M310">
        <v>160.59370000000001</v>
      </c>
      <c r="N310">
        <v>0.1505087</v>
      </c>
      <c r="O310">
        <v>321.18740000000003</v>
      </c>
      <c r="P310">
        <v>102.61579999999999</v>
      </c>
      <c r="Q310">
        <v>3</v>
      </c>
      <c r="R310">
        <v>148.476</v>
      </c>
      <c r="S310">
        <v>2</v>
      </c>
      <c r="T310">
        <v>0.63897760000000003</v>
      </c>
      <c r="U310">
        <v>96.54186</v>
      </c>
      <c r="V310">
        <v>0.22321820000000001</v>
      </c>
      <c r="W310">
        <v>1</v>
      </c>
      <c r="X310">
        <v>0.31948880000000002</v>
      </c>
      <c r="Y310">
        <v>2</v>
      </c>
      <c r="Z310">
        <v>3130</v>
      </c>
      <c r="AA310">
        <v>818.25879999999995</v>
      </c>
      <c r="AB310">
        <v>261.42450000000002</v>
      </c>
      <c r="AC310">
        <v>702.55591054313095</v>
      </c>
    </row>
    <row r="311" spans="2:29" x14ac:dyDescent="0.2">
      <c r="B311" t="s">
        <v>489</v>
      </c>
      <c r="C311">
        <v>33</v>
      </c>
      <c r="D311">
        <v>3</v>
      </c>
      <c r="E311" t="s">
        <v>611</v>
      </c>
      <c r="F311">
        <v>3963</v>
      </c>
      <c r="G311">
        <v>1</v>
      </c>
      <c r="H311" t="s">
        <v>1254</v>
      </c>
      <c r="I311">
        <v>0</v>
      </c>
      <c r="J311">
        <v>1</v>
      </c>
      <c r="K311">
        <v>0.25233410000000001</v>
      </c>
      <c r="L311">
        <v>600</v>
      </c>
      <c r="M311">
        <v>-1</v>
      </c>
      <c r="N311">
        <v>-1</v>
      </c>
      <c r="O311">
        <v>-1</v>
      </c>
      <c r="P311">
        <v>-1</v>
      </c>
      <c r="Q311">
        <v>1</v>
      </c>
      <c r="R311">
        <v>737.04010000000005</v>
      </c>
      <c r="S311">
        <v>2</v>
      </c>
      <c r="T311">
        <v>0.50466820000000001</v>
      </c>
      <c r="U311">
        <v>227.98939999999999</v>
      </c>
      <c r="V311">
        <v>0.2793987</v>
      </c>
      <c r="W311">
        <v>1</v>
      </c>
      <c r="X311">
        <v>0.25233410000000001</v>
      </c>
      <c r="Y311">
        <v>2</v>
      </c>
      <c r="Z311">
        <v>3963</v>
      </c>
      <c r="AA311">
        <v>2016.029</v>
      </c>
      <c r="AB311">
        <v>508.71289999999999</v>
      </c>
      <c r="AC311">
        <v>336.36134241736102</v>
      </c>
    </row>
    <row r="312" spans="2:29" x14ac:dyDescent="0.2">
      <c r="B312" t="s">
        <v>490</v>
      </c>
      <c r="C312">
        <v>33</v>
      </c>
      <c r="D312">
        <v>49</v>
      </c>
      <c r="E312" t="s">
        <v>611</v>
      </c>
      <c r="F312">
        <v>1331</v>
      </c>
      <c r="G312">
        <v>1</v>
      </c>
      <c r="H312" t="s">
        <v>1255</v>
      </c>
      <c r="I312">
        <v>0</v>
      </c>
      <c r="J312">
        <v>2</v>
      </c>
      <c r="K312">
        <v>1.5026299999999999</v>
      </c>
      <c r="L312">
        <v>200.5</v>
      </c>
      <c r="M312">
        <v>70.45966</v>
      </c>
      <c r="N312">
        <v>1.067571</v>
      </c>
      <c r="O312">
        <v>70.45966</v>
      </c>
      <c r="P312">
        <v>52.937390000000001</v>
      </c>
      <c r="Q312">
        <v>2</v>
      </c>
      <c r="R312">
        <v>99.877759999999995</v>
      </c>
      <c r="S312">
        <v>1</v>
      </c>
      <c r="T312">
        <v>0.75131479999999995</v>
      </c>
      <c r="U312">
        <v>-1</v>
      </c>
      <c r="V312">
        <v>-1</v>
      </c>
      <c r="W312">
        <v>1</v>
      </c>
      <c r="X312">
        <v>0.75131479999999995</v>
      </c>
      <c r="Y312">
        <v>1</v>
      </c>
      <c r="Z312">
        <v>1331</v>
      </c>
      <c r="AA312">
        <v>144.4033</v>
      </c>
      <c r="AB312">
        <v>108.4924</v>
      </c>
      <c r="AC312">
        <v>649.88730277986497</v>
      </c>
    </row>
    <row r="313" spans="2:29" x14ac:dyDescent="0.2">
      <c r="B313" t="s">
        <v>491</v>
      </c>
      <c r="C313">
        <v>33</v>
      </c>
      <c r="D313">
        <v>95</v>
      </c>
      <c r="E313" t="s">
        <v>611</v>
      </c>
      <c r="F313">
        <v>4063</v>
      </c>
      <c r="G313">
        <v>1</v>
      </c>
      <c r="H313" t="s">
        <v>1256</v>
      </c>
      <c r="I313">
        <v>15</v>
      </c>
      <c r="J313">
        <v>5</v>
      </c>
      <c r="K313">
        <v>1.230618</v>
      </c>
      <c r="L313">
        <v>272.8</v>
      </c>
      <c r="M313">
        <v>228.36150000000001</v>
      </c>
      <c r="N313">
        <v>0.39049669999999997</v>
      </c>
      <c r="O313">
        <v>913.44579999999996</v>
      </c>
      <c r="P313">
        <v>224.82050000000001</v>
      </c>
      <c r="Q313">
        <v>5</v>
      </c>
      <c r="R313">
        <v>133.1113</v>
      </c>
      <c r="S313">
        <v>2</v>
      </c>
      <c r="T313">
        <v>0.49224709999999999</v>
      </c>
      <c r="U313">
        <v>91.772440000000003</v>
      </c>
      <c r="V313">
        <v>0.39387309999999998</v>
      </c>
      <c r="W313">
        <v>1</v>
      </c>
      <c r="X313">
        <v>0.2461236</v>
      </c>
      <c r="Y313">
        <v>2</v>
      </c>
      <c r="Z313">
        <v>4063</v>
      </c>
      <c r="AA313">
        <v>1760.857</v>
      </c>
      <c r="AB313">
        <v>433.38839999999999</v>
      </c>
      <c r="AC313">
        <v>295.34826482894402</v>
      </c>
    </row>
    <row r="314" spans="2:29" x14ac:dyDescent="0.2">
      <c r="B314" t="s">
        <v>285</v>
      </c>
      <c r="C314">
        <v>33</v>
      </c>
      <c r="D314">
        <v>65</v>
      </c>
      <c r="E314" t="s">
        <v>611</v>
      </c>
      <c r="F314">
        <v>1432</v>
      </c>
      <c r="G314">
        <v>1</v>
      </c>
      <c r="H314" t="s">
        <v>1257</v>
      </c>
      <c r="I314">
        <v>2</v>
      </c>
      <c r="J314">
        <v>3</v>
      </c>
      <c r="K314">
        <v>2.0949719999999998</v>
      </c>
      <c r="L314">
        <v>344</v>
      </c>
      <c r="M314">
        <v>260.10059999999999</v>
      </c>
      <c r="N314">
        <v>3.7865030000000002</v>
      </c>
      <c r="O314">
        <v>520.20129999999995</v>
      </c>
      <c r="P314">
        <v>363.26909999999998</v>
      </c>
      <c r="Q314">
        <v>3</v>
      </c>
      <c r="R314">
        <v>155.69120000000001</v>
      </c>
      <c r="S314">
        <v>1</v>
      </c>
      <c r="T314">
        <v>0.69832399999999994</v>
      </c>
      <c r="U314">
        <v>-1</v>
      </c>
      <c r="V314">
        <v>-1</v>
      </c>
      <c r="W314">
        <v>1</v>
      </c>
      <c r="X314">
        <v>0.69832399999999994</v>
      </c>
      <c r="Y314">
        <v>1</v>
      </c>
      <c r="Z314">
        <v>1432</v>
      </c>
      <c r="AA314">
        <v>183.91730000000001</v>
      </c>
      <c r="AB314">
        <v>128.43389999999999</v>
      </c>
      <c r="AC314">
        <v>534.916201117318</v>
      </c>
    </row>
    <row r="315" spans="2:29" x14ac:dyDescent="0.2">
      <c r="B315" t="s">
        <v>492</v>
      </c>
      <c r="C315">
        <v>33</v>
      </c>
      <c r="D315">
        <v>3</v>
      </c>
      <c r="E315" t="s">
        <v>611</v>
      </c>
      <c r="F315">
        <v>1400</v>
      </c>
      <c r="G315">
        <v>1</v>
      </c>
      <c r="H315" t="s">
        <v>1258</v>
      </c>
      <c r="I315">
        <v>0</v>
      </c>
      <c r="J315">
        <v>3</v>
      </c>
      <c r="K315">
        <v>2.1428569999999998</v>
      </c>
      <c r="L315">
        <v>277.66666666666703</v>
      </c>
      <c r="M315">
        <v>162.33080000000001</v>
      </c>
      <c r="N315">
        <v>1.317977</v>
      </c>
      <c r="O315">
        <v>324.6617</v>
      </c>
      <c r="P315">
        <v>231.90119999999999</v>
      </c>
      <c r="Q315">
        <v>3</v>
      </c>
      <c r="R315">
        <v>91.75103</v>
      </c>
      <c r="S315">
        <v>1</v>
      </c>
      <c r="T315">
        <v>0.71428570000000002</v>
      </c>
      <c r="U315">
        <v>-1</v>
      </c>
      <c r="V315">
        <v>-1</v>
      </c>
      <c r="W315">
        <v>1</v>
      </c>
      <c r="X315">
        <v>0.71428570000000002</v>
      </c>
      <c r="Y315">
        <v>1</v>
      </c>
      <c r="Z315">
        <v>1400</v>
      </c>
      <c r="AA315">
        <v>232.0521</v>
      </c>
      <c r="AB315">
        <v>165.75149999999999</v>
      </c>
      <c r="AC315">
        <v>547.857142857143</v>
      </c>
    </row>
    <row r="316" spans="2:29" x14ac:dyDescent="0.2">
      <c r="B316" t="s">
        <v>474</v>
      </c>
      <c r="C316">
        <v>33</v>
      </c>
      <c r="D316">
        <v>11</v>
      </c>
      <c r="E316" t="s">
        <v>611</v>
      </c>
      <c r="F316">
        <v>2831</v>
      </c>
      <c r="G316">
        <v>1</v>
      </c>
      <c r="H316" t="s">
        <v>1259</v>
      </c>
      <c r="I316">
        <v>0</v>
      </c>
      <c r="J316">
        <v>9</v>
      </c>
      <c r="K316">
        <v>3.1790889999999998</v>
      </c>
      <c r="L316">
        <v>218.333333333333</v>
      </c>
      <c r="M316">
        <v>135.34119999999999</v>
      </c>
      <c r="N316">
        <v>2.165791</v>
      </c>
      <c r="O316">
        <v>1082.73</v>
      </c>
      <c r="P316">
        <v>382.45499999999998</v>
      </c>
      <c r="Q316">
        <v>9</v>
      </c>
      <c r="R316">
        <v>239.08670000000001</v>
      </c>
      <c r="S316">
        <v>1</v>
      </c>
      <c r="T316">
        <v>0.35323209999999999</v>
      </c>
      <c r="U316">
        <v>-1</v>
      </c>
      <c r="V316">
        <v>-1</v>
      </c>
      <c r="W316">
        <v>1</v>
      </c>
      <c r="X316">
        <v>0.35323209999999999</v>
      </c>
      <c r="Y316">
        <v>1</v>
      </c>
      <c r="Z316">
        <v>2831</v>
      </c>
      <c r="AA316">
        <v>190.5558</v>
      </c>
      <c r="AB316">
        <v>67.310400000000001</v>
      </c>
      <c r="AC316">
        <v>835.39385376192104</v>
      </c>
    </row>
    <row r="317" spans="2:29" x14ac:dyDescent="0.2">
      <c r="B317" t="s">
        <v>475</v>
      </c>
      <c r="C317">
        <v>33</v>
      </c>
      <c r="D317">
        <v>45</v>
      </c>
      <c r="E317" t="s">
        <v>611</v>
      </c>
      <c r="F317">
        <v>966</v>
      </c>
      <c r="G317">
        <v>1</v>
      </c>
      <c r="H317" t="s">
        <v>1260</v>
      </c>
      <c r="I317">
        <v>0</v>
      </c>
      <c r="J317">
        <v>2</v>
      </c>
      <c r="K317">
        <v>2.0703930000000001</v>
      </c>
      <c r="L317">
        <v>351</v>
      </c>
      <c r="M317">
        <v>168.14570000000001</v>
      </c>
      <c r="N317">
        <v>0.84922059999999999</v>
      </c>
      <c r="O317">
        <v>168.14570000000001</v>
      </c>
      <c r="P317">
        <v>174.06379999999999</v>
      </c>
      <c r="Q317">
        <v>2</v>
      </c>
      <c r="R317">
        <v>66.567930000000004</v>
      </c>
      <c r="S317">
        <v>1</v>
      </c>
      <c r="T317">
        <v>1.0351969999999999</v>
      </c>
      <c r="U317">
        <v>-1</v>
      </c>
      <c r="V317">
        <v>-1</v>
      </c>
      <c r="W317">
        <v>1</v>
      </c>
      <c r="X317">
        <v>1.0351969999999999</v>
      </c>
      <c r="Y317">
        <v>1</v>
      </c>
      <c r="Z317">
        <v>966</v>
      </c>
      <c r="AA317">
        <v>154.75659999999999</v>
      </c>
      <c r="AB317">
        <v>160.20349999999999</v>
      </c>
      <c r="AC317">
        <v>481.36645962732899</v>
      </c>
    </row>
    <row r="318" spans="2:29" x14ac:dyDescent="0.2">
      <c r="B318" t="s">
        <v>476</v>
      </c>
      <c r="C318">
        <v>33</v>
      </c>
      <c r="D318">
        <v>9</v>
      </c>
      <c r="E318" t="s">
        <v>611</v>
      </c>
      <c r="F318">
        <v>1332</v>
      </c>
      <c r="G318">
        <v>1</v>
      </c>
      <c r="H318" t="s">
        <v>1261</v>
      </c>
      <c r="I318">
        <v>0</v>
      </c>
      <c r="J318">
        <v>0</v>
      </c>
      <c r="K318">
        <v>0</v>
      </c>
      <c r="L318">
        <v>-1</v>
      </c>
      <c r="M318">
        <v>-1</v>
      </c>
      <c r="N318">
        <v>-1</v>
      </c>
      <c r="O318">
        <v>-1</v>
      </c>
      <c r="P318">
        <v>-1</v>
      </c>
      <c r="Q318">
        <v>0</v>
      </c>
      <c r="R318">
        <v>97.540199999999999</v>
      </c>
      <c r="S318">
        <v>2</v>
      </c>
      <c r="T318">
        <v>1.5015019999999999</v>
      </c>
      <c r="U318">
        <v>82.22099</v>
      </c>
      <c r="V318">
        <v>0.98468239999999996</v>
      </c>
      <c r="W318">
        <v>1</v>
      </c>
      <c r="X318">
        <v>0.75075080000000005</v>
      </c>
      <c r="Y318">
        <v>2</v>
      </c>
      <c r="Z318">
        <v>1332</v>
      </c>
      <c r="AA318">
        <v>194.56100000000001</v>
      </c>
      <c r="AB318">
        <v>146.0668</v>
      </c>
      <c r="AC318">
        <v>824.32432432432404</v>
      </c>
    </row>
    <row r="319" spans="2:29" x14ac:dyDescent="0.2">
      <c r="B319" t="s">
        <v>477</v>
      </c>
      <c r="C319">
        <v>33</v>
      </c>
      <c r="D319">
        <v>85</v>
      </c>
      <c r="E319" t="s">
        <v>611</v>
      </c>
      <c r="F319">
        <v>2464</v>
      </c>
      <c r="G319">
        <v>1</v>
      </c>
      <c r="H319" t="s">
        <v>1262</v>
      </c>
      <c r="I319">
        <v>0</v>
      </c>
      <c r="J319">
        <v>5</v>
      </c>
      <c r="K319">
        <v>2.0292210000000002</v>
      </c>
      <c r="L319">
        <v>300</v>
      </c>
      <c r="M319">
        <v>207.19640000000001</v>
      </c>
      <c r="N319">
        <v>1.0935440000000001</v>
      </c>
      <c r="O319">
        <v>828.78560000000004</v>
      </c>
      <c r="P319">
        <v>336.3578</v>
      </c>
      <c r="Q319">
        <v>5</v>
      </c>
      <c r="R319">
        <v>144.49350000000001</v>
      </c>
      <c r="S319">
        <v>1</v>
      </c>
      <c r="T319">
        <v>0.40584419999999999</v>
      </c>
      <c r="U319">
        <v>-1</v>
      </c>
      <c r="V319">
        <v>-1</v>
      </c>
      <c r="W319">
        <v>1</v>
      </c>
      <c r="X319">
        <v>0.40584419999999999</v>
      </c>
      <c r="Y319">
        <v>1</v>
      </c>
      <c r="Z319">
        <v>2464</v>
      </c>
      <c r="AA319">
        <v>147.8466</v>
      </c>
      <c r="AB319">
        <v>60.002670000000002</v>
      </c>
      <c r="AC319">
        <v>784.90259740259705</v>
      </c>
    </row>
    <row r="320" spans="2:29" x14ac:dyDescent="0.2">
      <c r="B320" t="s">
        <v>478</v>
      </c>
      <c r="C320">
        <v>33</v>
      </c>
      <c r="D320">
        <v>79</v>
      </c>
      <c r="E320" t="s">
        <v>611</v>
      </c>
      <c r="F320">
        <v>2998</v>
      </c>
      <c r="G320">
        <v>1</v>
      </c>
      <c r="H320" t="s">
        <v>1263</v>
      </c>
      <c r="I320">
        <v>0</v>
      </c>
      <c r="J320">
        <v>5</v>
      </c>
      <c r="K320">
        <v>1.667778</v>
      </c>
      <c r="L320">
        <v>220</v>
      </c>
      <c r="M320">
        <v>193.00540000000001</v>
      </c>
      <c r="N320">
        <v>1.8535189999999999</v>
      </c>
      <c r="O320">
        <v>772.02149999999995</v>
      </c>
      <c r="P320">
        <v>257.51220000000001</v>
      </c>
      <c r="Q320">
        <v>5</v>
      </c>
      <c r="R320">
        <v>185.63339999999999</v>
      </c>
      <c r="S320">
        <v>2</v>
      </c>
      <c r="T320">
        <v>0.66711140000000002</v>
      </c>
      <c r="U320">
        <v>170.2508</v>
      </c>
      <c r="V320">
        <v>0.72912560000000004</v>
      </c>
      <c r="W320">
        <v>1</v>
      </c>
      <c r="X320">
        <v>0.33355570000000001</v>
      </c>
      <c r="Y320">
        <v>2</v>
      </c>
      <c r="Z320">
        <v>2998</v>
      </c>
      <c r="AA320">
        <v>630.6046</v>
      </c>
      <c r="AB320">
        <v>210.34180000000001</v>
      </c>
      <c r="AC320">
        <v>654.76984656437605</v>
      </c>
    </row>
    <row r="321" spans="2:29" x14ac:dyDescent="0.2">
      <c r="B321" t="s">
        <v>479</v>
      </c>
      <c r="C321">
        <v>33</v>
      </c>
      <c r="D321">
        <v>41</v>
      </c>
      <c r="E321" t="s">
        <v>611</v>
      </c>
      <c r="F321">
        <v>934</v>
      </c>
      <c r="G321">
        <v>1</v>
      </c>
      <c r="H321" t="s">
        <v>1264</v>
      </c>
      <c r="I321">
        <v>0</v>
      </c>
      <c r="J321">
        <v>2</v>
      </c>
      <c r="K321">
        <v>2.1413280000000001</v>
      </c>
      <c r="L321">
        <v>300.5</v>
      </c>
      <c r="M321">
        <v>211.64750000000001</v>
      </c>
      <c r="N321">
        <v>1.063555</v>
      </c>
      <c r="O321">
        <v>211.64750000000001</v>
      </c>
      <c r="P321">
        <v>226.60329999999999</v>
      </c>
      <c r="Q321">
        <v>2</v>
      </c>
      <c r="R321">
        <v>100.44799999999999</v>
      </c>
      <c r="S321">
        <v>1</v>
      </c>
      <c r="T321">
        <v>1.0706640000000001</v>
      </c>
      <c r="U321">
        <v>-1</v>
      </c>
      <c r="V321">
        <v>-1</v>
      </c>
      <c r="W321">
        <v>1</v>
      </c>
      <c r="X321">
        <v>1.0706640000000001</v>
      </c>
      <c r="Y321">
        <v>1</v>
      </c>
      <c r="Z321">
        <v>934</v>
      </c>
      <c r="AA321">
        <v>132.7894</v>
      </c>
      <c r="AB321">
        <v>142.1728</v>
      </c>
      <c r="AC321">
        <v>642.39828693790196</v>
      </c>
    </row>
    <row r="322" spans="2:29" x14ac:dyDescent="0.2">
      <c r="B322" t="s">
        <v>480</v>
      </c>
      <c r="C322">
        <v>33</v>
      </c>
      <c r="D322">
        <v>59</v>
      </c>
      <c r="E322" t="s">
        <v>611</v>
      </c>
      <c r="F322">
        <v>1398</v>
      </c>
      <c r="G322">
        <v>1</v>
      </c>
      <c r="H322" t="s">
        <v>1265</v>
      </c>
      <c r="I322">
        <v>0</v>
      </c>
      <c r="J322">
        <v>0</v>
      </c>
      <c r="K322">
        <v>0</v>
      </c>
      <c r="L322">
        <v>-1</v>
      </c>
      <c r="M322">
        <v>-1</v>
      </c>
      <c r="N322">
        <v>-1</v>
      </c>
      <c r="O322">
        <v>-1</v>
      </c>
      <c r="P322">
        <v>-1</v>
      </c>
      <c r="Q322">
        <v>0</v>
      </c>
      <c r="R322">
        <v>83.155019999999993</v>
      </c>
      <c r="S322">
        <v>1</v>
      </c>
      <c r="T322">
        <v>0.71530760000000004</v>
      </c>
      <c r="U322">
        <v>-1</v>
      </c>
      <c r="V322">
        <v>-1</v>
      </c>
      <c r="W322">
        <v>1</v>
      </c>
      <c r="X322">
        <v>0.71530760000000004</v>
      </c>
      <c r="Y322">
        <v>1</v>
      </c>
      <c r="Z322">
        <v>1398</v>
      </c>
      <c r="AA322">
        <v>170.54140000000001</v>
      </c>
      <c r="AB322">
        <v>121.9896</v>
      </c>
      <c r="AC322">
        <v>500.71530758225998</v>
      </c>
    </row>
    <row r="323" spans="2:29" x14ac:dyDescent="0.2">
      <c r="B323" t="s">
        <v>472</v>
      </c>
      <c r="C323">
        <v>35</v>
      </c>
      <c r="D323">
        <v>61</v>
      </c>
      <c r="E323" t="s">
        <v>612</v>
      </c>
      <c r="F323">
        <v>1198</v>
      </c>
      <c r="G323">
        <v>1</v>
      </c>
      <c r="H323" t="s">
        <v>1266</v>
      </c>
      <c r="I323">
        <v>0</v>
      </c>
      <c r="J323">
        <v>3</v>
      </c>
      <c r="K323">
        <v>2.5041739999999999</v>
      </c>
      <c r="L323">
        <v>344</v>
      </c>
      <c r="M323">
        <v>115.4256</v>
      </c>
      <c r="N323">
        <v>2.0436200000000002</v>
      </c>
      <c r="O323">
        <v>230.85130000000001</v>
      </c>
      <c r="P323">
        <v>192.69720000000001</v>
      </c>
      <c r="Q323">
        <v>3</v>
      </c>
      <c r="R323">
        <v>95.109080000000006</v>
      </c>
      <c r="S323">
        <v>1</v>
      </c>
      <c r="T323">
        <v>0.83472449999999998</v>
      </c>
      <c r="U323">
        <v>-1</v>
      </c>
      <c r="V323">
        <v>-1</v>
      </c>
      <c r="W323">
        <v>1</v>
      </c>
      <c r="X323">
        <v>0.83472449999999998</v>
      </c>
      <c r="Y323">
        <v>1</v>
      </c>
      <c r="Z323">
        <v>1198</v>
      </c>
      <c r="AA323">
        <v>236.16829999999999</v>
      </c>
      <c r="AB323">
        <v>197.13550000000001</v>
      </c>
      <c r="AC323">
        <v>472.45409015025001</v>
      </c>
    </row>
    <row r="324" spans="2:29" x14ac:dyDescent="0.2">
      <c r="B324" t="s">
        <v>481</v>
      </c>
      <c r="C324">
        <v>35</v>
      </c>
      <c r="D324">
        <v>19</v>
      </c>
      <c r="E324" t="s">
        <v>612</v>
      </c>
      <c r="F324">
        <v>1999</v>
      </c>
      <c r="G324">
        <v>1</v>
      </c>
      <c r="H324" t="s">
        <v>1267</v>
      </c>
      <c r="I324">
        <v>0</v>
      </c>
      <c r="J324">
        <v>5</v>
      </c>
      <c r="K324">
        <v>2.5012509999999999</v>
      </c>
      <c r="L324">
        <v>226</v>
      </c>
      <c r="M324">
        <v>242.16890000000001</v>
      </c>
      <c r="N324">
        <v>1.5688949999999999</v>
      </c>
      <c r="O324">
        <v>968.67570000000001</v>
      </c>
      <c r="P324">
        <v>484.58010000000002</v>
      </c>
      <c r="Q324">
        <v>5</v>
      </c>
      <c r="R324">
        <v>166.31710000000001</v>
      </c>
      <c r="S324">
        <v>1</v>
      </c>
      <c r="T324">
        <v>0.50025010000000003</v>
      </c>
      <c r="U324">
        <v>-1</v>
      </c>
      <c r="V324">
        <v>-1</v>
      </c>
      <c r="W324">
        <v>1</v>
      </c>
      <c r="X324">
        <v>0.50025010000000003</v>
      </c>
      <c r="Y324">
        <v>1</v>
      </c>
      <c r="Z324">
        <v>1999</v>
      </c>
      <c r="AA324">
        <v>248.6001</v>
      </c>
      <c r="AB324">
        <v>124.3622</v>
      </c>
      <c r="AC324">
        <v>783.39169584792398</v>
      </c>
    </row>
    <row r="325" spans="2:29" x14ac:dyDescent="0.2">
      <c r="B325" t="s">
        <v>483</v>
      </c>
      <c r="C325">
        <v>35</v>
      </c>
      <c r="D325">
        <v>17</v>
      </c>
      <c r="E325" t="s">
        <v>612</v>
      </c>
      <c r="F325">
        <v>1232</v>
      </c>
      <c r="G325">
        <v>1</v>
      </c>
      <c r="H325" t="s">
        <v>1268</v>
      </c>
      <c r="I325">
        <v>0</v>
      </c>
      <c r="J325">
        <v>2</v>
      </c>
      <c r="K325">
        <v>1.6233770000000001</v>
      </c>
      <c r="L325">
        <v>300.5</v>
      </c>
      <c r="M325">
        <v>264.63010000000003</v>
      </c>
      <c r="N325">
        <v>0.46754430000000002</v>
      </c>
      <c r="O325">
        <v>264.63010000000003</v>
      </c>
      <c r="P325">
        <v>214.7971</v>
      </c>
      <c r="Q325">
        <v>2</v>
      </c>
      <c r="R325">
        <v>98.383300000000006</v>
      </c>
      <c r="S325">
        <v>1</v>
      </c>
      <c r="T325">
        <v>0.81168830000000003</v>
      </c>
      <c r="U325">
        <v>-1</v>
      </c>
      <c r="V325">
        <v>-1</v>
      </c>
      <c r="W325">
        <v>1</v>
      </c>
      <c r="X325">
        <v>0.81168830000000003</v>
      </c>
      <c r="Y325">
        <v>1</v>
      </c>
      <c r="Z325">
        <v>1232</v>
      </c>
      <c r="AA325">
        <v>245.26570000000001</v>
      </c>
      <c r="AB325">
        <v>199.07929999999999</v>
      </c>
      <c r="AC325">
        <v>487.82467532467501</v>
      </c>
    </row>
    <row r="326" spans="2:29" x14ac:dyDescent="0.2">
      <c r="B326" t="s">
        <v>484</v>
      </c>
      <c r="C326">
        <v>35</v>
      </c>
      <c r="D326">
        <v>13</v>
      </c>
      <c r="E326" t="s">
        <v>612</v>
      </c>
      <c r="F326">
        <v>3162</v>
      </c>
      <c r="G326">
        <v>1</v>
      </c>
      <c r="H326" t="s">
        <v>1269</v>
      </c>
      <c r="I326">
        <v>0</v>
      </c>
      <c r="J326">
        <v>5</v>
      </c>
      <c r="K326">
        <v>1.581278</v>
      </c>
      <c r="L326">
        <v>233.4</v>
      </c>
      <c r="M326">
        <v>258.47059999999999</v>
      </c>
      <c r="N326">
        <v>0.75761849999999997</v>
      </c>
      <c r="O326">
        <v>1033.8820000000001</v>
      </c>
      <c r="P326">
        <v>326.971</v>
      </c>
      <c r="Q326">
        <v>5</v>
      </c>
      <c r="R326">
        <v>192.41059999999999</v>
      </c>
      <c r="S326">
        <v>1</v>
      </c>
      <c r="T326">
        <v>0.31625550000000002</v>
      </c>
      <c r="U326">
        <v>-1</v>
      </c>
      <c r="V326">
        <v>-1</v>
      </c>
      <c r="W326">
        <v>1</v>
      </c>
      <c r="X326">
        <v>0.31625550000000002</v>
      </c>
      <c r="Y326">
        <v>1</v>
      </c>
      <c r="Z326">
        <v>3162</v>
      </c>
      <c r="AA326">
        <v>348.68630000000002</v>
      </c>
      <c r="AB326">
        <v>110.274</v>
      </c>
      <c r="AC326">
        <v>737.50790638836202</v>
      </c>
    </row>
    <row r="327" spans="2:29" x14ac:dyDescent="0.2">
      <c r="B327" t="s">
        <v>485</v>
      </c>
      <c r="C327">
        <v>35</v>
      </c>
      <c r="D327">
        <v>63</v>
      </c>
      <c r="E327" t="s">
        <v>612</v>
      </c>
      <c r="F327">
        <v>2997</v>
      </c>
      <c r="G327">
        <v>1</v>
      </c>
      <c r="H327" t="s">
        <v>1270</v>
      </c>
      <c r="I327">
        <v>5</v>
      </c>
      <c r="J327">
        <v>2</v>
      </c>
      <c r="K327">
        <v>0.66733399999999998</v>
      </c>
      <c r="L327">
        <v>200</v>
      </c>
      <c r="M327">
        <v>282.81720000000001</v>
      </c>
      <c r="N327">
        <v>0.13265350000000001</v>
      </c>
      <c r="O327">
        <v>282.81720000000001</v>
      </c>
      <c r="P327">
        <v>94.366780000000006</v>
      </c>
      <c r="Q327">
        <v>2</v>
      </c>
      <c r="R327">
        <v>163.36859999999999</v>
      </c>
      <c r="S327">
        <v>2</v>
      </c>
      <c r="T327">
        <v>0.66733399999999998</v>
      </c>
      <c r="U327">
        <v>106.5933</v>
      </c>
      <c r="V327">
        <v>0.5840727</v>
      </c>
      <c r="W327">
        <v>1</v>
      </c>
      <c r="X327">
        <v>0.33366699999999999</v>
      </c>
      <c r="Y327">
        <v>2</v>
      </c>
      <c r="Z327">
        <v>2997</v>
      </c>
      <c r="AA327">
        <v>286.01240000000001</v>
      </c>
      <c r="AB327">
        <v>95.432900000000004</v>
      </c>
      <c r="AC327">
        <v>855.85585585585602</v>
      </c>
    </row>
    <row r="328" spans="2:29" x14ac:dyDescent="0.2">
      <c r="B328" t="s">
        <v>486</v>
      </c>
      <c r="C328">
        <v>35</v>
      </c>
      <c r="D328">
        <v>13</v>
      </c>
      <c r="E328" t="s">
        <v>612</v>
      </c>
      <c r="F328">
        <v>2065</v>
      </c>
      <c r="G328">
        <v>1</v>
      </c>
      <c r="H328" t="s">
        <v>1271</v>
      </c>
      <c r="I328">
        <v>0</v>
      </c>
      <c r="J328">
        <v>4</v>
      </c>
      <c r="K328">
        <v>1.937046</v>
      </c>
      <c r="L328">
        <v>175.25</v>
      </c>
      <c r="M328">
        <v>173.75980000000001</v>
      </c>
      <c r="N328">
        <v>1.1784239999999999</v>
      </c>
      <c r="O328">
        <v>521.27919999999995</v>
      </c>
      <c r="P328">
        <v>252.43549999999999</v>
      </c>
      <c r="Q328">
        <v>4</v>
      </c>
      <c r="R328">
        <v>144.29750000000001</v>
      </c>
      <c r="S328">
        <v>1</v>
      </c>
      <c r="T328">
        <v>0.48426150000000001</v>
      </c>
      <c r="U328">
        <v>-1</v>
      </c>
      <c r="V328">
        <v>-1</v>
      </c>
      <c r="W328">
        <v>1</v>
      </c>
      <c r="X328">
        <v>0.48426150000000001</v>
      </c>
      <c r="Y328">
        <v>1</v>
      </c>
      <c r="Z328">
        <v>2065</v>
      </c>
      <c r="AA328">
        <v>277.92680000000001</v>
      </c>
      <c r="AB328">
        <v>134.58920000000001</v>
      </c>
      <c r="AC328">
        <v>758.837772397094</v>
      </c>
    </row>
    <row r="329" spans="2:29" x14ac:dyDescent="0.2">
      <c r="B329" t="s">
        <v>487</v>
      </c>
      <c r="C329">
        <v>35</v>
      </c>
      <c r="D329">
        <v>83</v>
      </c>
      <c r="E329" t="s">
        <v>612</v>
      </c>
      <c r="F329">
        <v>1166</v>
      </c>
      <c r="G329">
        <v>1</v>
      </c>
      <c r="H329" t="s">
        <v>1272</v>
      </c>
      <c r="I329">
        <v>0</v>
      </c>
      <c r="J329">
        <v>1</v>
      </c>
      <c r="K329">
        <v>0.85763290000000003</v>
      </c>
      <c r="L329">
        <v>267</v>
      </c>
      <c r="M329">
        <v>-1</v>
      </c>
      <c r="N329">
        <v>-1</v>
      </c>
      <c r="O329">
        <v>-1</v>
      </c>
      <c r="P329">
        <v>-1</v>
      </c>
      <c r="Q329">
        <v>1</v>
      </c>
      <c r="R329">
        <v>84.376189999999994</v>
      </c>
      <c r="S329">
        <v>1</v>
      </c>
      <c r="T329">
        <v>0.85763290000000003</v>
      </c>
      <c r="U329">
        <v>-1</v>
      </c>
      <c r="V329">
        <v>-1</v>
      </c>
      <c r="W329">
        <v>1</v>
      </c>
      <c r="X329">
        <v>0.85763290000000003</v>
      </c>
      <c r="Y329">
        <v>1</v>
      </c>
      <c r="Z329">
        <v>1166</v>
      </c>
      <c r="AA329">
        <v>229.91079999999999</v>
      </c>
      <c r="AB329">
        <v>197.179</v>
      </c>
      <c r="AC329">
        <v>600.34305317324197</v>
      </c>
    </row>
    <row r="330" spans="2:29" x14ac:dyDescent="0.2">
      <c r="B330" t="s">
        <v>488</v>
      </c>
      <c r="C330">
        <v>35</v>
      </c>
      <c r="D330">
        <v>3</v>
      </c>
      <c r="E330" t="s">
        <v>612</v>
      </c>
      <c r="F330">
        <v>4229</v>
      </c>
      <c r="G330">
        <v>1</v>
      </c>
      <c r="H330" t="s">
        <v>1273</v>
      </c>
      <c r="I330">
        <v>0</v>
      </c>
      <c r="J330">
        <v>6</v>
      </c>
      <c r="K330">
        <v>1.4187749999999999</v>
      </c>
      <c r="L330">
        <v>277.33333333333297</v>
      </c>
      <c r="M330">
        <v>212.14760000000001</v>
      </c>
      <c r="N330">
        <v>1.6826920000000001</v>
      </c>
      <c r="O330">
        <v>1060.7380000000001</v>
      </c>
      <c r="P330">
        <v>250.82480000000001</v>
      </c>
      <c r="Q330">
        <v>6</v>
      </c>
      <c r="R330">
        <v>194.32050000000001</v>
      </c>
      <c r="S330">
        <v>2</v>
      </c>
      <c r="T330">
        <v>0.47292499999999998</v>
      </c>
      <c r="U330">
        <v>105.4659</v>
      </c>
      <c r="V330">
        <v>0.26399470000000003</v>
      </c>
      <c r="W330">
        <v>1</v>
      </c>
      <c r="X330">
        <v>0.23646249999999999</v>
      </c>
      <c r="Y330">
        <v>2</v>
      </c>
      <c r="Z330">
        <v>4229</v>
      </c>
      <c r="AA330">
        <v>1487.729</v>
      </c>
      <c r="AB330">
        <v>351.7921</v>
      </c>
      <c r="AC330">
        <v>795.45991960274296</v>
      </c>
    </row>
    <row r="331" spans="2:29" x14ac:dyDescent="0.2">
      <c r="B331" t="s">
        <v>489</v>
      </c>
      <c r="C331">
        <v>35</v>
      </c>
      <c r="D331">
        <v>73</v>
      </c>
      <c r="E331" t="s">
        <v>612</v>
      </c>
      <c r="F331">
        <v>2898</v>
      </c>
      <c r="G331">
        <v>1</v>
      </c>
      <c r="H331" t="s">
        <v>1274</v>
      </c>
      <c r="I331">
        <v>0</v>
      </c>
      <c r="J331">
        <v>2</v>
      </c>
      <c r="K331">
        <v>0.6901311</v>
      </c>
      <c r="L331">
        <v>399</v>
      </c>
      <c r="M331">
        <v>669.34979999999996</v>
      </c>
      <c r="N331">
        <v>0.49000719999999998</v>
      </c>
      <c r="O331">
        <v>669.34979999999996</v>
      </c>
      <c r="P331">
        <v>230.96960000000001</v>
      </c>
      <c r="Q331">
        <v>2</v>
      </c>
      <c r="R331">
        <v>750.572</v>
      </c>
      <c r="S331">
        <v>1</v>
      </c>
      <c r="T331">
        <v>0.34506559999999997</v>
      </c>
      <c r="U331">
        <v>-1</v>
      </c>
      <c r="V331">
        <v>-1</v>
      </c>
      <c r="W331">
        <v>1</v>
      </c>
      <c r="X331">
        <v>0.34506559999999997</v>
      </c>
      <c r="Y331">
        <v>1</v>
      </c>
      <c r="Z331">
        <v>2898</v>
      </c>
      <c r="AA331">
        <v>1203.3440000000001</v>
      </c>
      <c r="AB331">
        <v>415.23259999999999</v>
      </c>
      <c r="AC331">
        <v>149.06832298136601</v>
      </c>
    </row>
    <row r="332" spans="2:29" x14ac:dyDescent="0.2">
      <c r="B332" t="s">
        <v>490</v>
      </c>
      <c r="C332">
        <v>35</v>
      </c>
      <c r="D332">
        <v>45</v>
      </c>
      <c r="E332" t="s">
        <v>612</v>
      </c>
      <c r="F332">
        <v>1800</v>
      </c>
      <c r="G332">
        <v>1</v>
      </c>
      <c r="H332" t="s">
        <v>1275</v>
      </c>
      <c r="I332">
        <v>0</v>
      </c>
      <c r="J332">
        <v>2</v>
      </c>
      <c r="K332">
        <v>1.111111</v>
      </c>
      <c r="L332">
        <v>216</v>
      </c>
      <c r="M332">
        <v>473.94069999999999</v>
      </c>
      <c r="N332">
        <v>0.8891945</v>
      </c>
      <c r="O332">
        <v>473.94069999999999</v>
      </c>
      <c r="P332">
        <v>263.30040000000002</v>
      </c>
      <c r="Q332">
        <v>2</v>
      </c>
      <c r="R332">
        <v>175.60210000000001</v>
      </c>
      <c r="S332">
        <v>1</v>
      </c>
      <c r="T332">
        <v>0.55555560000000004</v>
      </c>
      <c r="U332">
        <v>-1</v>
      </c>
      <c r="V332">
        <v>-1</v>
      </c>
      <c r="W332">
        <v>1</v>
      </c>
      <c r="X332">
        <v>0.55555560000000004</v>
      </c>
      <c r="Y332">
        <v>1</v>
      </c>
      <c r="Z332">
        <v>1800</v>
      </c>
      <c r="AA332">
        <v>227.5626</v>
      </c>
      <c r="AB332">
        <v>126.4237</v>
      </c>
      <c r="AC332">
        <v>665.555555555556</v>
      </c>
    </row>
    <row r="333" spans="2:29" x14ac:dyDescent="0.2">
      <c r="B333" t="s">
        <v>491</v>
      </c>
      <c r="C333">
        <v>35</v>
      </c>
      <c r="D333">
        <v>75</v>
      </c>
      <c r="E333" t="s">
        <v>612</v>
      </c>
      <c r="F333">
        <v>2364</v>
      </c>
      <c r="G333">
        <v>1</v>
      </c>
      <c r="H333" t="s">
        <v>1276</v>
      </c>
      <c r="I333">
        <v>0</v>
      </c>
      <c r="J333">
        <v>6</v>
      </c>
      <c r="K333">
        <v>2.538071</v>
      </c>
      <c r="L333">
        <v>200.666666666667</v>
      </c>
      <c r="M333">
        <v>203.76220000000001</v>
      </c>
      <c r="N333">
        <v>0.99723709999999999</v>
      </c>
      <c r="O333">
        <v>1018.811</v>
      </c>
      <c r="P333">
        <v>430.96910000000003</v>
      </c>
      <c r="Q333">
        <v>6</v>
      </c>
      <c r="R333">
        <v>144.6206</v>
      </c>
      <c r="S333">
        <v>1</v>
      </c>
      <c r="T333">
        <v>0.42301179999999999</v>
      </c>
      <c r="U333">
        <v>-1</v>
      </c>
      <c r="V333">
        <v>-1</v>
      </c>
      <c r="W333">
        <v>1</v>
      </c>
      <c r="X333">
        <v>0.42301179999999999</v>
      </c>
      <c r="Y333">
        <v>1</v>
      </c>
      <c r="Z333">
        <v>2364</v>
      </c>
      <c r="AA333">
        <v>332.78460000000001</v>
      </c>
      <c r="AB333">
        <v>140.77189999999999</v>
      </c>
      <c r="AC333">
        <v>774.95769881556703</v>
      </c>
    </row>
    <row r="334" spans="2:29" x14ac:dyDescent="0.2">
      <c r="B334" t="s">
        <v>285</v>
      </c>
      <c r="C334">
        <v>35</v>
      </c>
      <c r="D334">
        <v>81</v>
      </c>
      <c r="E334" t="s">
        <v>612</v>
      </c>
      <c r="F334">
        <v>1399</v>
      </c>
      <c r="G334">
        <v>1</v>
      </c>
      <c r="H334" t="s">
        <v>1277</v>
      </c>
      <c r="I334">
        <v>0</v>
      </c>
      <c r="J334">
        <v>3</v>
      </c>
      <c r="K334">
        <v>2.1443889999999999</v>
      </c>
      <c r="L334">
        <v>266.33333333333297</v>
      </c>
      <c r="M334">
        <v>299.52269999999999</v>
      </c>
      <c r="N334">
        <v>1.1432020000000001</v>
      </c>
      <c r="O334">
        <v>599.04539999999997</v>
      </c>
      <c r="P334">
        <v>428.19540000000001</v>
      </c>
      <c r="Q334">
        <v>3</v>
      </c>
      <c r="R334">
        <v>105.0724</v>
      </c>
      <c r="S334">
        <v>1</v>
      </c>
      <c r="T334">
        <v>0.71479630000000005</v>
      </c>
      <c r="U334">
        <v>-1</v>
      </c>
      <c r="V334">
        <v>-1</v>
      </c>
      <c r="W334">
        <v>1</v>
      </c>
      <c r="X334">
        <v>0.71479630000000005</v>
      </c>
      <c r="Y334">
        <v>1</v>
      </c>
      <c r="Z334">
        <v>1399</v>
      </c>
      <c r="AA334">
        <v>295.45850000000002</v>
      </c>
      <c r="AB334">
        <v>211.1927</v>
      </c>
      <c r="AC334">
        <v>547.53395282344502</v>
      </c>
    </row>
    <row r="335" spans="2:29" x14ac:dyDescent="0.2">
      <c r="B335" t="s">
        <v>492</v>
      </c>
      <c r="C335">
        <v>35</v>
      </c>
      <c r="D335">
        <v>83</v>
      </c>
      <c r="E335" t="s">
        <v>612</v>
      </c>
      <c r="F335">
        <v>1133</v>
      </c>
      <c r="G335">
        <v>1</v>
      </c>
      <c r="H335" t="s">
        <v>1278</v>
      </c>
      <c r="I335">
        <v>0</v>
      </c>
      <c r="J335">
        <v>3</v>
      </c>
      <c r="K335">
        <v>2.6478380000000001</v>
      </c>
      <c r="L335">
        <v>277.33333333333297</v>
      </c>
      <c r="M335">
        <v>148.1773</v>
      </c>
      <c r="N335">
        <v>1.8767419999999999</v>
      </c>
      <c r="O335">
        <v>296.35469999999998</v>
      </c>
      <c r="P335">
        <v>261.56630000000001</v>
      </c>
      <c r="Q335">
        <v>3</v>
      </c>
      <c r="R335">
        <v>96.891379999999998</v>
      </c>
      <c r="S335">
        <v>1</v>
      </c>
      <c r="T335">
        <v>0.88261250000000002</v>
      </c>
      <c r="U335">
        <v>-1</v>
      </c>
      <c r="V335">
        <v>-1</v>
      </c>
      <c r="W335">
        <v>1</v>
      </c>
      <c r="X335">
        <v>0.88261250000000002</v>
      </c>
      <c r="Y335">
        <v>1</v>
      </c>
      <c r="Z335">
        <v>1133</v>
      </c>
      <c r="AA335">
        <v>225.32259999999999</v>
      </c>
      <c r="AB335">
        <v>198.8725</v>
      </c>
      <c r="AC335">
        <v>527.80229479258605</v>
      </c>
    </row>
    <row r="336" spans="2:29" x14ac:dyDescent="0.2">
      <c r="B336" t="s">
        <v>474</v>
      </c>
      <c r="C336">
        <v>35</v>
      </c>
      <c r="D336">
        <v>21</v>
      </c>
      <c r="E336" t="s">
        <v>612</v>
      </c>
      <c r="F336">
        <v>2597</v>
      </c>
      <c r="G336">
        <v>1</v>
      </c>
      <c r="H336" t="s">
        <v>1279</v>
      </c>
      <c r="I336">
        <v>0</v>
      </c>
      <c r="J336">
        <v>8</v>
      </c>
      <c r="K336">
        <v>3.0804770000000001</v>
      </c>
      <c r="L336">
        <v>212</v>
      </c>
      <c r="M336">
        <v>183.2124</v>
      </c>
      <c r="N336">
        <v>2.2660010000000002</v>
      </c>
      <c r="O336">
        <v>1282.4860000000001</v>
      </c>
      <c r="P336">
        <v>493.8338</v>
      </c>
      <c r="Q336">
        <v>8</v>
      </c>
      <c r="R336">
        <v>196.55549999999999</v>
      </c>
      <c r="S336">
        <v>2</v>
      </c>
      <c r="T336">
        <v>0.77011940000000001</v>
      </c>
      <c r="U336">
        <v>64.382689999999997</v>
      </c>
      <c r="V336">
        <v>0.96093569999999995</v>
      </c>
      <c r="W336">
        <v>1</v>
      </c>
      <c r="X336">
        <v>0.3850597</v>
      </c>
      <c r="Y336">
        <v>2</v>
      </c>
      <c r="Z336">
        <v>2597</v>
      </c>
      <c r="AA336">
        <v>316.6694</v>
      </c>
      <c r="AB336">
        <v>121.9366</v>
      </c>
      <c r="AC336">
        <v>756.25721986908002</v>
      </c>
    </row>
    <row r="337" spans="2:29" x14ac:dyDescent="0.2">
      <c r="B337" t="s">
        <v>475</v>
      </c>
      <c r="C337">
        <v>35</v>
      </c>
      <c r="D337">
        <v>5</v>
      </c>
      <c r="E337" t="s">
        <v>612</v>
      </c>
      <c r="F337">
        <v>4130</v>
      </c>
      <c r="G337">
        <v>1</v>
      </c>
      <c r="H337" t="s">
        <v>1280</v>
      </c>
      <c r="I337">
        <v>0</v>
      </c>
      <c r="J337">
        <v>9</v>
      </c>
      <c r="K337">
        <v>2.1791770000000001</v>
      </c>
      <c r="L337">
        <v>203.666666666667</v>
      </c>
      <c r="M337">
        <v>248.8596</v>
      </c>
      <c r="N337">
        <v>2.8955199999999999</v>
      </c>
      <c r="O337">
        <v>1990.877</v>
      </c>
      <c r="P337">
        <v>482.05239999999998</v>
      </c>
      <c r="Q337">
        <v>9</v>
      </c>
      <c r="R337">
        <v>154.20650000000001</v>
      </c>
      <c r="S337">
        <v>1</v>
      </c>
      <c r="T337">
        <v>0.24213080000000001</v>
      </c>
      <c r="U337">
        <v>-1</v>
      </c>
      <c r="V337">
        <v>-1</v>
      </c>
      <c r="W337">
        <v>1</v>
      </c>
      <c r="X337">
        <v>0.24213080000000001</v>
      </c>
      <c r="Y337">
        <v>1</v>
      </c>
      <c r="Z337">
        <v>4130</v>
      </c>
      <c r="AA337">
        <v>2392.125</v>
      </c>
      <c r="AB337">
        <v>579.20699999999999</v>
      </c>
      <c r="AC337">
        <v>209.68523002421301</v>
      </c>
    </row>
    <row r="338" spans="2:29" x14ac:dyDescent="0.2">
      <c r="B338" t="s">
        <v>476</v>
      </c>
      <c r="C338">
        <v>35</v>
      </c>
      <c r="D338">
        <v>83</v>
      </c>
      <c r="E338" t="s">
        <v>612</v>
      </c>
      <c r="F338">
        <v>1466</v>
      </c>
      <c r="G338">
        <v>1</v>
      </c>
      <c r="H338" t="s">
        <v>1281</v>
      </c>
      <c r="I338">
        <v>0</v>
      </c>
      <c r="J338">
        <v>2</v>
      </c>
      <c r="K338">
        <v>1.3642570000000001</v>
      </c>
      <c r="L338">
        <v>233.5</v>
      </c>
      <c r="M338">
        <v>215.7304</v>
      </c>
      <c r="N338">
        <v>0.23147039999999999</v>
      </c>
      <c r="O338">
        <v>215.7304</v>
      </c>
      <c r="P338">
        <v>147.1558</v>
      </c>
      <c r="Q338">
        <v>2</v>
      </c>
      <c r="R338">
        <v>106.1553</v>
      </c>
      <c r="S338">
        <v>1</v>
      </c>
      <c r="T338">
        <v>0.68212830000000002</v>
      </c>
      <c r="U338">
        <v>-1</v>
      </c>
      <c r="V338">
        <v>-1</v>
      </c>
      <c r="W338">
        <v>1</v>
      </c>
      <c r="X338">
        <v>0.68212830000000002</v>
      </c>
      <c r="Y338">
        <v>1</v>
      </c>
      <c r="Z338">
        <v>1466</v>
      </c>
      <c r="AA338">
        <v>237.44900000000001</v>
      </c>
      <c r="AB338">
        <v>161.97069999999999</v>
      </c>
      <c r="AC338">
        <v>545.02046384720302</v>
      </c>
    </row>
    <row r="339" spans="2:29" x14ac:dyDescent="0.2">
      <c r="B339" t="s">
        <v>477</v>
      </c>
      <c r="C339">
        <v>35</v>
      </c>
      <c r="D339">
        <v>29</v>
      </c>
      <c r="E339" t="s">
        <v>612</v>
      </c>
      <c r="F339">
        <v>4496</v>
      </c>
      <c r="G339">
        <v>1</v>
      </c>
      <c r="H339" t="s">
        <v>1282</v>
      </c>
      <c r="I339">
        <v>0</v>
      </c>
      <c r="J339">
        <v>13</v>
      </c>
      <c r="K339">
        <v>2.8914589999999998</v>
      </c>
      <c r="L339">
        <v>179.461538461538</v>
      </c>
      <c r="M339">
        <v>199.42089999999999</v>
      </c>
      <c r="N339">
        <v>2.3668990000000001</v>
      </c>
      <c r="O339">
        <v>2393.0509999999999</v>
      </c>
      <c r="P339">
        <v>532.26210000000003</v>
      </c>
      <c r="Q339">
        <v>13</v>
      </c>
      <c r="R339">
        <v>190.27770000000001</v>
      </c>
      <c r="S339">
        <v>3</v>
      </c>
      <c r="T339">
        <v>0.66725979999999996</v>
      </c>
      <c r="U339">
        <v>64.920649999999995</v>
      </c>
      <c r="V339">
        <v>1.417621</v>
      </c>
      <c r="W339">
        <v>1</v>
      </c>
      <c r="X339">
        <v>0.2224199</v>
      </c>
      <c r="Y339">
        <v>3</v>
      </c>
      <c r="Z339">
        <v>4496</v>
      </c>
      <c r="AA339">
        <v>449.42329999999998</v>
      </c>
      <c r="AB339">
        <v>99.96069</v>
      </c>
      <c r="AC339">
        <v>836.74377224199304</v>
      </c>
    </row>
    <row r="340" spans="2:29" x14ac:dyDescent="0.2">
      <c r="B340" t="s">
        <v>478</v>
      </c>
      <c r="C340">
        <v>35</v>
      </c>
      <c r="D340">
        <v>43</v>
      </c>
      <c r="E340" t="s">
        <v>612</v>
      </c>
      <c r="F340">
        <v>3165</v>
      </c>
      <c r="G340">
        <v>1</v>
      </c>
      <c r="H340" t="s">
        <v>1283</v>
      </c>
      <c r="I340">
        <v>0</v>
      </c>
      <c r="J340">
        <v>6</v>
      </c>
      <c r="K340">
        <v>1.8957349999999999</v>
      </c>
      <c r="L340">
        <v>172</v>
      </c>
      <c r="M340">
        <v>181.55799999999999</v>
      </c>
      <c r="N340">
        <v>1.498232</v>
      </c>
      <c r="O340">
        <v>907.79010000000005</v>
      </c>
      <c r="P340">
        <v>286.82150000000001</v>
      </c>
      <c r="Q340">
        <v>6</v>
      </c>
      <c r="R340">
        <v>139.22139999999999</v>
      </c>
      <c r="S340">
        <v>2</v>
      </c>
      <c r="T340">
        <v>0.63191149999999996</v>
      </c>
      <c r="U340">
        <v>116.2561</v>
      </c>
      <c r="V340">
        <v>0.24044689999999999</v>
      </c>
      <c r="W340">
        <v>1</v>
      </c>
      <c r="X340">
        <v>0.31595580000000001</v>
      </c>
      <c r="Y340">
        <v>2</v>
      </c>
      <c r="Z340">
        <v>3165</v>
      </c>
      <c r="AA340">
        <v>397.83940000000001</v>
      </c>
      <c r="AB340">
        <v>125.69970000000001</v>
      </c>
      <c r="AC340">
        <v>672.98578199052099</v>
      </c>
    </row>
    <row r="341" spans="2:29" x14ac:dyDescent="0.2">
      <c r="B341" t="s">
        <v>479</v>
      </c>
      <c r="C341">
        <v>35</v>
      </c>
      <c r="D341">
        <v>77</v>
      </c>
      <c r="E341" t="s">
        <v>612</v>
      </c>
      <c r="F341">
        <v>1731</v>
      </c>
      <c r="G341">
        <v>1</v>
      </c>
      <c r="H341" t="s">
        <v>1284</v>
      </c>
      <c r="I341">
        <v>0</v>
      </c>
      <c r="J341">
        <v>3</v>
      </c>
      <c r="K341">
        <v>1.7331019999999999</v>
      </c>
      <c r="L341">
        <v>333</v>
      </c>
      <c r="M341">
        <v>213.8109</v>
      </c>
      <c r="N341">
        <v>0.60373209999999999</v>
      </c>
      <c r="O341">
        <v>427.62189999999998</v>
      </c>
      <c r="P341">
        <v>247.03749999999999</v>
      </c>
      <c r="Q341">
        <v>3</v>
      </c>
      <c r="R341">
        <v>113.9889</v>
      </c>
      <c r="S341">
        <v>2</v>
      </c>
      <c r="T341">
        <v>1.1554009999999999</v>
      </c>
      <c r="U341">
        <v>103.95099999999999</v>
      </c>
      <c r="V341">
        <v>1.2524219999999999</v>
      </c>
      <c r="W341">
        <v>2</v>
      </c>
      <c r="X341">
        <v>1.1554009999999999</v>
      </c>
      <c r="Y341">
        <v>2</v>
      </c>
      <c r="Z341">
        <v>1399</v>
      </c>
      <c r="AA341">
        <v>221.82050000000001</v>
      </c>
      <c r="AB341">
        <v>128.14590000000001</v>
      </c>
      <c r="AC341">
        <v>865.97342576545304</v>
      </c>
    </row>
    <row r="342" spans="2:29" x14ac:dyDescent="0.2">
      <c r="B342" t="s">
        <v>480</v>
      </c>
      <c r="C342">
        <v>35</v>
      </c>
      <c r="D342">
        <v>81</v>
      </c>
      <c r="E342" t="s">
        <v>612</v>
      </c>
      <c r="F342">
        <v>1366</v>
      </c>
      <c r="G342">
        <v>1</v>
      </c>
      <c r="H342" t="s">
        <v>1285</v>
      </c>
      <c r="I342">
        <v>0</v>
      </c>
      <c r="J342">
        <v>0</v>
      </c>
      <c r="K342">
        <v>0</v>
      </c>
      <c r="L342">
        <v>-1</v>
      </c>
      <c r="M342">
        <v>-1</v>
      </c>
      <c r="N342">
        <v>-1</v>
      </c>
      <c r="O342">
        <v>-1</v>
      </c>
      <c r="P342">
        <v>-1</v>
      </c>
      <c r="Q342">
        <v>0</v>
      </c>
      <c r="R342">
        <v>90.293880000000001</v>
      </c>
      <c r="S342">
        <v>1</v>
      </c>
      <c r="T342">
        <v>0.73206439999999995</v>
      </c>
      <c r="U342">
        <v>-1</v>
      </c>
      <c r="V342">
        <v>-1</v>
      </c>
      <c r="W342">
        <v>1</v>
      </c>
      <c r="X342">
        <v>0.73206439999999995</v>
      </c>
      <c r="Y342">
        <v>1</v>
      </c>
      <c r="Z342">
        <v>1366</v>
      </c>
      <c r="AA342">
        <v>230.15889999999999</v>
      </c>
      <c r="AB342">
        <v>168.49109999999999</v>
      </c>
      <c r="AC342">
        <v>610.54172767203499</v>
      </c>
    </row>
    <row r="343" spans="2:29" x14ac:dyDescent="0.2">
      <c r="B343" t="s">
        <v>472</v>
      </c>
      <c r="C343">
        <v>37</v>
      </c>
      <c r="D343">
        <v>87</v>
      </c>
      <c r="E343" t="s">
        <v>613</v>
      </c>
      <c r="F343">
        <v>1265</v>
      </c>
      <c r="G343">
        <v>1</v>
      </c>
      <c r="H343" t="s">
        <v>1286</v>
      </c>
      <c r="I343">
        <v>0</v>
      </c>
      <c r="J343">
        <v>3</v>
      </c>
      <c r="K343">
        <v>2.3715419999999998</v>
      </c>
      <c r="L343">
        <v>299.33333333333297</v>
      </c>
      <c r="M343">
        <v>124.00620000000001</v>
      </c>
      <c r="N343">
        <v>1.2929029999999999</v>
      </c>
      <c r="O343">
        <v>248.01240000000001</v>
      </c>
      <c r="P343">
        <v>196.05719999999999</v>
      </c>
      <c r="Q343">
        <v>3</v>
      </c>
      <c r="R343">
        <v>95.282480000000007</v>
      </c>
      <c r="S343">
        <v>1</v>
      </c>
      <c r="T343">
        <v>0.79051380000000004</v>
      </c>
      <c r="U343">
        <v>-1</v>
      </c>
      <c r="V343">
        <v>-1</v>
      </c>
      <c r="W343">
        <v>1</v>
      </c>
      <c r="X343">
        <v>0.79051380000000004</v>
      </c>
      <c r="Y343">
        <v>1</v>
      </c>
      <c r="Z343">
        <v>1265</v>
      </c>
      <c r="AA343">
        <v>174.00219999999999</v>
      </c>
      <c r="AB343">
        <v>137.55119999999999</v>
      </c>
      <c r="AC343">
        <v>500.395256916996</v>
      </c>
    </row>
    <row r="344" spans="2:29" x14ac:dyDescent="0.2">
      <c r="B344" t="s">
        <v>481</v>
      </c>
      <c r="C344">
        <v>37</v>
      </c>
      <c r="D344">
        <v>3</v>
      </c>
      <c r="E344" t="s">
        <v>613</v>
      </c>
      <c r="F344">
        <v>2065</v>
      </c>
      <c r="G344">
        <v>1</v>
      </c>
      <c r="H344" t="s">
        <v>1287</v>
      </c>
      <c r="I344">
        <v>10</v>
      </c>
      <c r="J344">
        <v>3</v>
      </c>
      <c r="K344">
        <v>1.452785</v>
      </c>
      <c r="L344">
        <v>178.666666666667</v>
      </c>
      <c r="M344">
        <v>178.60169999999999</v>
      </c>
      <c r="N344">
        <v>0.61708220000000003</v>
      </c>
      <c r="O344">
        <v>357.20339999999999</v>
      </c>
      <c r="P344">
        <v>172.97980000000001</v>
      </c>
      <c r="Q344">
        <v>3</v>
      </c>
      <c r="R344">
        <v>127.425</v>
      </c>
      <c r="S344">
        <v>1</v>
      </c>
      <c r="T344">
        <v>0.48426150000000001</v>
      </c>
      <c r="U344">
        <v>-1</v>
      </c>
      <c r="V344">
        <v>-1</v>
      </c>
      <c r="W344">
        <v>1</v>
      </c>
      <c r="X344">
        <v>0.48426150000000001</v>
      </c>
      <c r="Y344">
        <v>1</v>
      </c>
      <c r="Z344">
        <v>2065</v>
      </c>
      <c r="AA344">
        <v>195.28639999999999</v>
      </c>
      <c r="AB344">
        <v>94.569689999999994</v>
      </c>
      <c r="AC344">
        <v>758.35351089588403</v>
      </c>
    </row>
    <row r="345" spans="2:29" x14ac:dyDescent="0.2">
      <c r="B345" t="s">
        <v>483</v>
      </c>
      <c r="C345">
        <v>37</v>
      </c>
      <c r="D345">
        <v>3</v>
      </c>
      <c r="E345" t="s">
        <v>613</v>
      </c>
      <c r="F345">
        <v>1898</v>
      </c>
      <c r="G345">
        <v>1</v>
      </c>
      <c r="H345" t="s">
        <v>1288</v>
      </c>
      <c r="I345">
        <v>0</v>
      </c>
      <c r="J345">
        <v>3</v>
      </c>
      <c r="K345">
        <v>1.580611</v>
      </c>
      <c r="L345">
        <v>321.66666666666703</v>
      </c>
      <c r="M345">
        <v>182.3211</v>
      </c>
      <c r="N345">
        <v>0.44346049999999998</v>
      </c>
      <c r="O345">
        <v>364.6422</v>
      </c>
      <c r="P345">
        <v>192.11920000000001</v>
      </c>
      <c r="Q345">
        <v>3</v>
      </c>
      <c r="R345">
        <v>95.044079999999994</v>
      </c>
      <c r="S345">
        <v>2</v>
      </c>
      <c r="T345">
        <v>1.053741</v>
      </c>
      <c r="U345">
        <v>93.803759999999997</v>
      </c>
      <c r="V345">
        <v>1.1233979999999999</v>
      </c>
      <c r="W345">
        <v>1</v>
      </c>
      <c r="X345">
        <v>0.52687039999999996</v>
      </c>
      <c r="Y345">
        <v>2</v>
      </c>
      <c r="Z345">
        <v>1898</v>
      </c>
      <c r="AA345">
        <v>201.01300000000001</v>
      </c>
      <c r="AB345">
        <v>105.90779999999999</v>
      </c>
      <c r="AC345">
        <v>876.71232876712304</v>
      </c>
    </row>
    <row r="346" spans="2:29" x14ac:dyDescent="0.2">
      <c r="B346" t="s">
        <v>484</v>
      </c>
      <c r="C346">
        <v>37</v>
      </c>
      <c r="D346">
        <v>79</v>
      </c>
      <c r="E346" t="s">
        <v>613</v>
      </c>
      <c r="F346">
        <v>1764</v>
      </c>
      <c r="G346">
        <v>1</v>
      </c>
      <c r="H346" t="s">
        <v>1289</v>
      </c>
      <c r="I346">
        <v>0</v>
      </c>
      <c r="J346">
        <v>1</v>
      </c>
      <c r="K346">
        <v>0.56689339999999999</v>
      </c>
      <c r="L346">
        <v>168</v>
      </c>
      <c r="M346">
        <v>-1</v>
      </c>
      <c r="N346">
        <v>-1</v>
      </c>
      <c r="O346">
        <v>-1</v>
      </c>
      <c r="P346">
        <v>-1</v>
      </c>
      <c r="Q346">
        <v>1</v>
      </c>
      <c r="R346">
        <v>129.29599999999999</v>
      </c>
      <c r="S346">
        <v>2</v>
      </c>
      <c r="T346">
        <v>1.1337870000000001</v>
      </c>
      <c r="U346">
        <v>71.711079999999995</v>
      </c>
      <c r="V346">
        <v>0.4780739</v>
      </c>
      <c r="W346">
        <v>1</v>
      </c>
      <c r="X346">
        <v>0.56689339999999999</v>
      </c>
      <c r="Y346">
        <v>2</v>
      </c>
      <c r="Z346">
        <v>1764</v>
      </c>
      <c r="AA346">
        <v>164.44919999999999</v>
      </c>
      <c r="AB346">
        <v>93.225189999999998</v>
      </c>
      <c r="AC346">
        <v>792.51700680272097</v>
      </c>
    </row>
    <row r="347" spans="2:29" x14ac:dyDescent="0.2">
      <c r="B347" t="s">
        <v>485</v>
      </c>
      <c r="C347">
        <v>37</v>
      </c>
      <c r="D347">
        <v>35</v>
      </c>
      <c r="E347" t="s">
        <v>613</v>
      </c>
      <c r="F347">
        <v>2565</v>
      </c>
      <c r="G347">
        <v>1</v>
      </c>
      <c r="H347" t="s">
        <v>1290</v>
      </c>
      <c r="I347">
        <v>0</v>
      </c>
      <c r="J347">
        <v>3</v>
      </c>
      <c r="K347">
        <v>1.169591</v>
      </c>
      <c r="L347">
        <v>344</v>
      </c>
      <c r="M347">
        <v>127.99760000000001</v>
      </c>
      <c r="N347">
        <v>0.23476910000000001</v>
      </c>
      <c r="O347">
        <v>255.99529999999999</v>
      </c>
      <c r="P347">
        <v>99.803219999999996</v>
      </c>
      <c r="Q347">
        <v>3</v>
      </c>
      <c r="R347">
        <v>128.43350000000001</v>
      </c>
      <c r="S347">
        <v>1</v>
      </c>
      <c r="T347">
        <v>0.38986359999999998</v>
      </c>
      <c r="U347">
        <v>-1</v>
      </c>
      <c r="V347">
        <v>-1</v>
      </c>
      <c r="W347">
        <v>1</v>
      </c>
      <c r="X347">
        <v>0.38986359999999998</v>
      </c>
      <c r="Y347">
        <v>1</v>
      </c>
      <c r="Z347">
        <v>2565</v>
      </c>
      <c r="AA347">
        <v>282.8193</v>
      </c>
      <c r="AB347">
        <v>110.26090000000001</v>
      </c>
      <c r="AC347">
        <v>727.09551656920098</v>
      </c>
    </row>
    <row r="348" spans="2:29" x14ac:dyDescent="0.2">
      <c r="B348" t="s">
        <v>486</v>
      </c>
      <c r="C348">
        <v>37</v>
      </c>
      <c r="D348">
        <v>21</v>
      </c>
      <c r="E348" t="s">
        <v>613</v>
      </c>
      <c r="F348">
        <v>1632</v>
      </c>
      <c r="G348">
        <v>1</v>
      </c>
      <c r="H348" t="s">
        <v>1291</v>
      </c>
      <c r="I348">
        <v>0</v>
      </c>
      <c r="J348">
        <v>4</v>
      </c>
      <c r="K348">
        <v>2.4509799999999999</v>
      </c>
      <c r="L348">
        <v>217</v>
      </c>
      <c r="M348">
        <v>131.80420000000001</v>
      </c>
      <c r="N348">
        <v>1.0277350000000001</v>
      </c>
      <c r="O348">
        <v>395.4126</v>
      </c>
      <c r="P348">
        <v>242.28710000000001</v>
      </c>
      <c r="Q348">
        <v>4</v>
      </c>
      <c r="R348">
        <v>154.65960000000001</v>
      </c>
      <c r="S348">
        <v>1</v>
      </c>
      <c r="T348">
        <v>0.61274510000000004</v>
      </c>
      <c r="U348">
        <v>-1</v>
      </c>
      <c r="V348">
        <v>-1</v>
      </c>
      <c r="W348">
        <v>1</v>
      </c>
      <c r="X348">
        <v>0.61274510000000004</v>
      </c>
      <c r="Y348">
        <v>1</v>
      </c>
      <c r="Z348">
        <v>1632</v>
      </c>
      <c r="AA348">
        <v>162.39340000000001</v>
      </c>
      <c r="AB348">
        <v>99.505780000000001</v>
      </c>
      <c r="AC348">
        <v>775.73529411764696</v>
      </c>
    </row>
    <row r="349" spans="2:29" x14ac:dyDescent="0.2">
      <c r="B349" t="s">
        <v>487</v>
      </c>
      <c r="C349">
        <v>37</v>
      </c>
      <c r="D349">
        <v>43</v>
      </c>
      <c r="E349" t="s">
        <v>613</v>
      </c>
      <c r="F349">
        <v>1398</v>
      </c>
      <c r="G349">
        <v>1</v>
      </c>
      <c r="H349" t="s">
        <v>1292</v>
      </c>
      <c r="I349">
        <v>0</v>
      </c>
      <c r="J349">
        <v>3</v>
      </c>
      <c r="K349">
        <v>2.1459229999999998</v>
      </c>
      <c r="L349">
        <v>344.33333333333297</v>
      </c>
      <c r="M349">
        <v>193.97909999999999</v>
      </c>
      <c r="N349">
        <v>1.4527399999999999</v>
      </c>
      <c r="O349">
        <v>387.95830000000001</v>
      </c>
      <c r="P349">
        <v>277.5095</v>
      </c>
      <c r="Q349">
        <v>3</v>
      </c>
      <c r="R349">
        <v>108.5026</v>
      </c>
      <c r="S349">
        <v>1</v>
      </c>
      <c r="T349">
        <v>0.71530760000000004</v>
      </c>
      <c r="U349">
        <v>-1</v>
      </c>
      <c r="V349">
        <v>-1</v>
      </c>
      <c r="W349">
        <v>1</v>
      </c>
      <c r="X349">
        <v>0.71530760000000004</v>
      </c>
      <c r="Y349">
        <v>1</v>
      </c>
      <c r="Z349">
        <v>1398</v>
      </c>
      <c r="AA349">
        <v>191.29060000000001</v>
      </c>
      <c r="AB349">
        <v>136.83160000000001</v>
      </c>
      <c r="AC349">
        <v>595.13590844062901</v>
      </c>
    </row>
    <row r="350" spans="2:29" x14ac:dyDescent="0.2">
      <c r="B350" t="s">
        <v>488</v>
      </c>
      <c r="C350">
        <v>37</v>
      </c>
      <c r="D350">
        <v>91</v>
      </c>
      <c r="E350" t="s">
        <v>613</v>
      </c>
      <c r="F350">
        <v>2365</v>
      </c>
      <c r="G350">
        <v>1</v>
      </c>
      <c r="H350" t="s">
        <v>1293</v>
      </c>
      <c r="I350">
        <v>0</v>
      </c>
      <c r="J350">
        <v>2</v>
      </c>
      <c r="K350">
        <v>0.84566600000000003</v>
      </c>
      <c r="L350">
        <v>283</v>
      </c>
      <c r="M350">
        <v>146.54320000000001</v>
      </c>
      <c r="N350">
        <v>8.4560389999999999E-2</v>
      </c>
      <c r="O350">
        <v>146.54320000000001</v>
      </c>
      <c r="P350">
        <v>61.963279999999997</v>
      </c>
      <c r="Q350">
        <v>2</v>
      </c>
      <c r="R350">
        <v>139.2664</v>
      </c>
      <c r="S350">
        <v>1</v>
      </c>
      <c r="T350">
        <v>0.42283300000000001</v>
      </c>
      <c r="U350">
        <v>-1</v>
      </c>
      <c r="V350">
        <v>-1</v>
      </c>
      <c r="W350">
        <v>1</v>
      </c>
      <c r="X350">
        <v>0.42283300000000001</v>
      </c>
      <c r="Y350">
        <v>1</v>
      </c>
      <c r="Z350">
        <v>2365</v>
      </c>
      <c r="AA350">
        <v>744.12840000000006</v>
      </c>
      <c r="AB350">
        <v>314.642</v>
      </c>
      <c r="AC350">
        <v>648.20295983086703</v>
      </c>
    </row>
    <row r="351" spans="2:29" x14ac:dyDescent="0.2">
      <c r="B351" t="s">
        <v>489</v>
      </c>
      <c r="C351">
        <v>37</v>
      </c>
      <c r="D351">
        <v>85</v>
      </c>
      <c r="E351" t="s">
        <v>613</v>
      </c>
      <c r="F351">
        <v>1466</v>
      </c>
      <c r="G351">
        <v>1</v>
      </c>
      <c r="H351" t="s">
        <v>1294</v>
      </c>
      <c r="I351">
        <v>0</v>
      </c>
      <c r="J351">
        <v>1</v>
      </c>
      <c r="K351">
        <v>0.68212830000000002</v>
      </c>
      <c r="L351">
        <v>233</v>
      </c>
      <c r="M351">
        <v>-1</v>
      </c>
      <c r="N351">
        <v>-1</v>
      </c>
      <c r="O351">
        <v>-1</v>
      </c>
      <c r="P351">
        <v>-1</v>
      </c>
      <c r="Q351">
        <v>1</v>
      </c>
      <c r="R351">
        <v>616.34339999999997</v>
      </c>
      <c r="S351">
        <v>1</v>
      </c>
      <c r="T351">
        <v>0.68212830000000002</v>
      </c>
      <c r="U351">
        <v>-1</v>
      </c>
      <c r="V351">
        <v>-1</v>
      </c>
      <c r="W351">
        <v>1</v>
      </c>
      <c r="X351">
        <v>0.68212830000000002</v>
      </c>
      <c r="Y351">
        <v>1</v>
      </c>
      <c r="Z351">
        <v>1466</v>
      </c>
      <c r="AA351">
        <v>484.03120000000001</v>
      </c>
      <c r="AB351">
        <v>330.17140000000001</v>
      </c>
      <c r="AC351">
        <v>386.76671214188298</v>
      </c>
    </row>
    <row r="352" spans="2:29" x14ac:dyDescent="0.2">
      <c r="B352" t="s">
        <v>490</v>
      </c>
      <c r="C352">
        <v>37</v>
      </c>
      <c r="D352">
        <v>23</v>
      </c>
      <c r="E352" t="s">
        <v>613</v>
      </c>
      <c r="F352">
        <v>3731</v>
      </c>
      <c r="G352">
        <v>1</v>
      </c>
      <c r="H352" t="s">
        <v>1295</v>
      </c>
      <c r="I352">
        <v>1</v>
      </c>
      <c r="J352">
        <v>12</v>
      </c>
      <c r="K352">
        <v>3.2162959999999998</v>
      </c>
      <c r="L352">
        <v>180.25</v>
      </c>
      <c r="M352">
        <v>247.82660000000001</v>
      </c>
      <c r="N352">
        <v>2.5455320000000001</v>
      </c>
      <c r="O352">
        <v>2726.0929999999998</v>
      </c>
      <c r="P352">
        <v>730.66010000000006</v>
      </c>
      <c r="Q352">
        <v>12</v>
      </c>
      <c r="R352">
        <v>192.96109999999999</v>
      </c>
      <c r="S352">
        <v>3</v>
      </c>
      <c r="T352">
        <v>0.80407399999999996</v>
      </c>
      <c r="U352">
        <v>46.403239999999997</v>
      </c>
      <c r="V352">
        <v>0.80078329999999998</v>
      </c>
      <c r="W352">
        <v>1</v>
      </c>
      <c r="X352">
        <v>0.2680247</v>
      </c>
      <c r="Y352">
        <v>3</v>
      </c>
      <c r="Z352">
        <v>3731</v>
      </c>
      <c r="AA352">
        <v>1055.115</v>
      </c>
      <c r="AB352">
        <v>282.79680000000002</v>
      </c>
      <c r="AC352">
        <v>419.19056553202898</v>
      </c>
    </row>
    <row r="353" spans="2:29" x14ac:dyDescent="0.2">
      <c r="B353" t="s">
        <v>491</v>
      </c>
      <c r="C353">
        <v>37</v>
      </c>
      <c r="D353">
        <v>47</v>
      </c>
      <c r="E353" t="s">
        <v>613</v>
      </c>
      <c r="F353">
        <v>1332</v>
      </c>
      <c r="G353">
        <v>1</v>
      </c>
      <c r="H353" t="s">
        <v>1296</v>
      </c>
      <c r="I353">
        <v>0</v>
      </c>
      <c r="J353">
        <v>4</v>
      </c>
      <c r="K353">
        <v>3.0030030000000001</v>
      </c>
      <c r="L353">
        <v>216</v>
      </c>
      <c r="M353">
        <v>135.74930000000001</v>
      </c>
      <c r="N353">
        <v>1.5155350000000001</v>
      </c>
      <c r="O353">
        <v>407.24799999999999</v>
      </c>
      <c r="P353">
        <v>305.74169999999998</v>
      </c>
      <c r="Q353">
        <v>4</v>
      </c>
      <c r="R353">
        <v>123.8036</v>
      </c>
      <c r="S353">
        <v>1</v>
      </c>
      <c r="T353">
        <v>0.75075080000000005</v>
      </c>
      <c r="U353">
        <v>-1</v>
      </c>
      <c r="V353">
        <v>-1</v>
      </c>
      <c r="W353">
        <v>1</v>
      </c>
      <c r="X353">
        <v>0.75075080000000005</v>
      </c>
      <c r="Y353">
        <v>1</v>
      </c>
      <c r="Z353">
        <v>1332</v>
      </c>
      <c r="AA353">
        <v>182.63220000000001</v>
      </c>
      <c r="AB353">
        <v>137.1113</v>
      </c>
      <c r="AC353">
        <v>575.07507507507501</v>
      </c>
    </row>
    <row r="354" spans="2:29" x14ac:dyDescent="0.2">
      <c r="B354" t="s">
        <v>285</v>
      </c>
      <c r="C354">
        <v>37</v>
      </c>
      <c r="D354">
        <v>43</v>
      </c>
      <c r="E354" t="s">
        <v>613</v>
      </c>
      <c r="F354">
        <v>1766</v>
      </c>
      <c r="G354">
        <v>1</v>
      </c>
      <c r="H354" t="s">
        <v>1297</v>
      </c>
      <c r="I354">
        <v>0</v>
      </c>
      <c r="J354">
        <v>5</v>
      </c>
      <c r="K354">
        <v>2.8312569999999999</v>
      </c>
      <c r="L354">
        <v>219.8</v>
      </c>
      <c r="M354">
        <v>154.51939999999999</v>
      </c>
      <c r="N354">
        <v>1.653214</v>
      </c>
      <c r="O354">
        <v>618.07759999999996</v>
      </c>
      <c r="P354">
        <v>349.9873</v>
      </c>
      <c r="Q354">
        <v>5</v>
      </c>
      <c r="R354">
        <v>105.4486</v>
      </c>
      <c r="S354">
        <v>2</v>
      </c>
      <c r="T354">
        <v>1.132503</v>
      </c>
      <c r="U354">
        <v>80.120800000000003</v>
      </c>
      <c r="V354">
        <v>0.2289166</v>
      </c>
      <c r="W354">
        <v>1</v>
      </c>
      <c r="X354">
        <v>0.56625139999999996</v>
      </c>
      <c r="Y354">
        <v>2</v>
      </c>
      <c r="Z354">
        <v>1766</v>
      </c>
      <c r="AA354">
        <v>364.28469999999999</v>
      </c>
      <c r="AB354">
        <v>206.27670000000001</v>
      </c>
      <c r="AC354">
        <v>566.25141562853901</v>
      </c>
    </row>
    <row r="355" spans="2:29" x14ac:dyDescent="0.2">
      <c r="B355" t="s">
        <v>492</v>
      </c>
      <c r="C355">
        <v>37</v>
      </c>
      <c r="D355">
        <v>51</v>
      </c>
      <c r="E355" t="s">
        <v>613</v>
      </c>
      <c r="F355">
        <v>1698</v>
      </c>
      <c r="G355">
        <v>1</v>
      </c>
      <c r="H355" t="s">
        <v>1298</v>
      </c>
      <c r="I355">
        <v>2</v>
      </c>
      <c r="J355">
        <v>3</v>
      </c>
      <c r="K355">
        <v>1.7667839999999999</v>
      </c>
      <c r="L355">
        <v>244.666666666667</v>
      </c>
      <c r="M355">
        <v>160.77520000000001</v>
      </c>
      <c r="N355">
        <v>0.45531509999999997</v>
      </c>
      <c r="O355">
        <v>321.55040000000002</v>
      </c>
      <c r="P355">
        <v>189.37010000000001</v>
      </c>
      <c r="Q355">
        <v>3</v>
      </c>
      <c r="R355">
        <v>98.513599999999997</v>
      </c>
      <c r="S355">
        <v>1</v>
      </c>
      <c r="T355">
        <v>0.58892820000000001</v>
      </c>
      <c r="U355">
        <v>-1</v>
      </c>
      <c r="V355">
        <v>-1</v>
      </c>
      <c r="W355">
        <v>1</v>
      </c>
      <c r="X355">
        <v>0.58892820000000001</v>
      </c>
      <c r="Y355">
        <v>1</v>
      </c>
      <c r="Z355">
        <v>1698</v>
      </c>
      <c r="AA355">
        <v>159.0446</v>
      </c>
      <c r="AB355">
        <v>93.665869999999998</v>
      </c>
      <c r="AC355">
        <v>686.690223792697</v>
      </c>
    </row>
    <row r="356" spans="2:29" x14ac:dyDescent="0.2">
      <c r="B356" t="s">
        <v>474</v>
      </c>
      <c r="C356">
        <v>37</v>
      </c>
      <c r="D356">
        <v>93</v>
      </c>
      <c r="E356" t="s">
        <v>613</v>
      </c>
      <c r="F356">
        <v>2266</v>
      </c>
      <c r="G356">
        <v>1</v>
      </c>
      <c r="H356" t="s">
        <v>1299</v>
      </c>
      <c r="I356">
        <v>0</v>
      </c>
      <c r="J356">
        <v>8</v>
      </c>
      <c r="K356">
        <v>3.5304500000000001</v>
      </c>
      <c r="L356">
        <v>224.75</v>
      </c>
      <c r="M356">
        <v>180.12700000000001</v>
      </c>
      <c r="N356">
        <v>2.7953130000000002</v>
      </c>
      <c r="O356">
        <v>1260.8889999999999</v>
      </c>
      <c r="P356">
        <v>556.43830000000003</v>
      </c>
      <c r="Q356">
        <v>8</v>
      </c>
      <c r="R356">
        <v>161.64259999999999</v>
      </c>
      <c r="S356">
        <v>1</v>
      </c>
      <c r="T356">
        <v>0.44130629999999998</v>
      </c>
      <c r="U356">
        <v>-1</v>
      </c>
      <c r="V356">
        <v>-1</v>
      </c>
      <c r="W356">
        <v>1</v>
      </c>
      <c r="X356">
        <v>0.44130629999999998</v>
      </c>
      <c r="Y356">
        <v>1</v>
      </c>
      <c r="Z356">
        <v>2266</v>
      </c>
      <c r="AA356">
        <v>277.49709999999999</v>
      </c>
      <c r="AB356">
        <v>122.46120000000001</v>
      </c>
      <c r="AC356">
        <v>691.08561341571101</v>
      </c>
    </row>
    <row r="357" spans="2:29" x14ac:dyDescent="0.2">
      <c r="B357" t="s">
        <v>475</v>
      </c>
      <c r="C357">
        <v>37</v>
      </c>
      <c r="D357">
        <v>77</v>
      </c>
      <c r="E357" t="s">
        <v>613</v>
      </c>
      <c r="F357">
        <v>1599</v>
      </c>
      <c r="G357">
        <v>1</v>
      </c>
      <c r="H357" t="s">
        <v>1300</v>
      </c>
      <c r="I357">
        <v>0</v>
      </c>
      <c r="J357">
        <v>4</v>
      </c>
      <c r="K357">
        <v>2.5015640000000001</v>
      </c>
      <c r="L357">
        <v>274</v>
      </c>
      <c r="M357">
        <v>114.624</v>
      </c>
      <c r="N357">
        <v>1.119756</v>
      </c>
      <c r="O357">
        <v>343.87200000000001</v>
      </c>
      <c r="P357">
        <v>215.05439999999999</v>
      </c>
      <c r="Q357">
        <v>4</v>
      </c>
      <c r="R357">
        <v>80.62527</v>
      </c>
      <c r="S357">
        <v>1</v>
      </c>
      <c r="T357">
        <v>0.62539089999999997</v>
      </c>
      <c r="U357">
        <v>-1</v>
      </c>
      <c r="V357">
        <v>-1</v>
      </c>
      <c r="W357">
        <v>1</v>
      </c>
      <c r="X357">
        <v>0.62539089999999997</v>
      </c>
      <c r="Y357">
        <v>1</v>
      </c>
      <c r="Z357">
        <v>1599</v>
      </c>
      <c r="AA357">
        <v>198.3612</v>
      </c>
      <c r="AB357">
        <v>124.05329999999999</v>
      </c>
      <c r="AC357">
        <v>728.58036272670404</v>
      </c>
    </row>
    <row r="358" spans="2:29" x14ac:dyDescent="0.2">
      <c r="B358" t="s">
        <v>476</v>
      </c>
      <c r="C358">
        <v>37</v>
      </c>
      <c r="D358">
        <v>89</v>
      </c>
      <c r="E358" t="s">
        <v>613</v>
      </c>
      <c r="F358">
        <v>1731</v>
      </c>
      <c r="G358">
        <v>1</v>
      </c>
      <c r="H358" t="s">
        <v>1301</v>
      </c>
      <c r="I358">
        <v>0</v>
      </c>
      <c r="J358">
        <v>1</v>
      </c>
      <c r="K358">
        <v>0.57770069999999996</v>
      </c>
      <c r="L358">
        <v>366</v>
      </c>
      <c r="M358">
        <v>-1</v>
      </c>
      <c r="N358">
        <v>-1</v>
      </c>
      <c r="O358">
        <v>-1</v>
      </c>
      <c r="P358">
        <v>-1</v>
      </c>
      <c r="Q358">
        <v>1</v>
      </c>
      <c r="R358">
        <v>115.60850000000001</v>
      </c>
      <c r="S358">
        <v>2</v>
      </c>
      <c r="T358">
        <v>1.1554009999999999</v>
      </c>
      <c r="U358">
        <v>92.664109999999994</v>
      </c>
      <c r="V358">
        <v>1.1031439999999999</v>
      </c>
      <c r="W358">
        <v>1</v>
      </c>
      <c r="X358">
        <v>0.57770069999999996</v>
      </c>
      <c r="Y358">
        <v>2</v>
      </c>
      <c r="Z358">
        <v>1731</v>
      </c>
      <c r="AA358">
        <v>260.00060000000002</v>
      </c>
      <c r="AB358">
        <v>150.20249999999999</v>
      </c>
      <c r="AC358">
        <v>692.08549971114996</v>
      </c>
    </row>
    <row r="359" spans="2:29" x14ac:dyDescent="0.2">
      <c r="B359" t="s">
        <v>477</v>
      </c>
      <c r="C359">
        <v>37</v>
      </c>
      <c r="D359">
        <v>97</v>
      </c>
      <c r="E359" t="s">
        <v>613</v>
      </c>
      <c r="F359">
        <v>2365</v>
      </c>
      <c r="G359">
        <v>1</v>
      </c>
      <c r="H359" t="s">
        <v>1302</v>
      </c>
      <c r="I359">
        <v>0</v>
      </c>
      <c r="J359">
        <v>7</v>
      </c>
      <c r="K359">
        <v>2.9598309999999999</v>
      </c>
      <c r="L359">
        <v>176.142857142857</v>
      </c>
      <c r="M359">
        <v>189.78649999999999</v>
      </c>
      <c r="N359">
        <v>1.6125970000000001</v>
      </c>
      <c r="O359">
        <v>1138.7190000000001</v>
      </c>
      <c r="P359">
        <v>481.48790000000002</v>
      </c>
      <c r="Q359">
        <v>7</v>
      </c>
      <c r="R359">
        <v>180.9239</v>
      </c>
      <c r="S359">
        <v>1</v>
      </c>
      <c r="T359">
        <v>0.42283300000000001</v>
      </c>
      <c r="U359">
        <v>-1</v>
      </c>
      <c r="V359">
        <v>-1</v>
      </c>
      <c r="W359">
        <v>1</v>
      </c>
      <c r="X359">
        <v>0.42283300000000001</v>
      </c>
      <c r="Y359">
        <v>1</v>
      </c>
      <c r="Z359">
        <v>2365</v>
      </c>
      <c r="AA359">
        <v>288.86090000000002</v>
      </c>
      <c r="AB359">
        <v>122.1399</v>
      </c>
      <c r="AC359">
        <v>704.01691331923905</v>
      </c>
    </row>
    <row r="360" spans="2:29" x14ac:dyDescent="0.2">
      <c r="B360" t="s">
        <v>478</v>
      </c>
      <c r="C360">
        <v>37</v>
      </c>
      <c r="D360">
        <v>11</v>
      </c>
      <c r="E360" t="s">
        <v>613</v>
      </c>
      <c r="F360">
        <v>2532</v>
      </c>
      <c r="G360">
        <v>1</v>
      </c>
      <c r="H360" t="s">
        <v>1303</v>
      </c>
      <c r="I360">
        <v>0</v>
      </c>
      <c r="J360">
        <v>3</v>
      </c>
      <c r="K360">
        <v>1.1848339999999999</v>
      </c>
      <c r="L360">
        <v>178</v>
      </c>
      <c r="M360">
        <v>199.69759999999999</v>
      </c>
      <c r="N360">
        <v>0.69080220000000003</v>
      </c>
      <c r="O360">
        <v>399.39519999999999</v>
      </c>
      <c r="P360">
        <v>157.739</v>
      </c>
      <c r="Q360">
        <v>3</v>
      </c>
      <c r="R360">
        <v>154.1183</v>
      </c>
      <c r="S360">
        <v>2</v>
      </c>
      <c r="T360">
        <v>0.78988939999999996</v>
      </c>
      <c r="U360">
        <v>45.717480000000002</v>
      </c>
      <c r="V360">
        <v>0.2285874</v>
      </c>
      <c r="W360">
        <v>1</v>
      </c>
      <c r="X360">
        <v>0.39494469999999998</v>
      </c>
      <c r="Y360">
        <v>2</v>
      </c>
      <c r="Z360">
        <v>2532</v>
      </c>
      <c r="AA360">
        <v>305.90960000000001</v>
      </c>
      <c r="AB360">
        <v>120.81740000000001</v>
      </c>
      <c r="AC360">
        <v>618.48341232227494</v>
      </c>
    </row>
    <row r="361" spans="2:29" x14ac:dyDescent="0.2">
      <c r="B361" t="s">
        <v>479</v>
      </c>
      <c r="C361">
        <v>37</v>
      </c>
      <c r="D361">
        <v>75</v>
      </c>
      <c r="E361" t="s">
        <v>613</v>
      </c>
      <c r="F361">
        <v>2531</v>
      </c>
      <c r="G361">
        <v>1</v>
      </c>
      <c r="H361" t="s">
        <v>1304</v>
      </c>
      <c r="I361">
        <v>0</v>
      </c>
      <c r="J361">
        <v>6</v>
      </c>
      <c r="K361">
        <v>2.3706049999999999</v>
      </c>
      <c r="L361">
        <v>188.166666666667</v>
      </c>
      <c r="M361">
        <v>235.00380000000001</v>
      </c>
      <c r="N361">
        <v>1.035798</v>
      </c>
      <c r="O361">
        <v>1175.019</v>
      </c>
      <c r="P361">
        <v>464.2509</v>
      </c>
      <c r="Q361">
        <v>5</v>
      </c>
      <c r="R361">
        <v>185.72040000000001</v>
      </c>
      <c r="S361">
        <v>1</v>
      </c>
      <c r="T361">
        <v>0.39510070000000003</v>
      </c>
      <c r="U361">
        <v>-1</v>
      </c>
      <c r="V361">
        <v>-1</v>
      </c>
      <c r="W361">
        <v>2</v>
      </c>
      <c r="X361">
        <v>0.7902015</v>
      </c>
      <c r="Y361">
        <v>1</v>
      </c>
      <c r="Z361">
        <v>2231</v>
      </c>
      <c r="AA361">
        <v>168.26840000000001</v>
      </c>
      <c r="AB361">
        <v>66.482960000000006</v>
      </c>
      <c r="AC361">
        <v>763.33465033583605</v>
      </c>
    </row>
    <row r="362" spans="2:29" x14ac:dyDescent="0.2">
      <c r="B362" t="s">
        <v>480</v>
      </c>
      <c r="C362">
        <v>37</v>
      </c>
      <c r="D362">
        <v>23</v>
      </c>
      <c r="E362" t="s">
        <v>613</v>
      </c>
      <c r="F362">
        <v>2100</v>
      </c>
      <c r="G362">
        <v>1</v>
      </c>
      <c r="H362" t="s">
        <v>1305</v>
      </c>
      <c r="I362">
        <v>0</v>
      </c>
      <c r="J362">
        <v>0</v>
      </c>
      <c r="K362">
        <v>0</v>
      </c>
      <c r="L362">
        <v>-1</v>
      </c>
      <c r="M362">
        <v>-1</v>
      </c>
      <c r="N362">
        <v>-1</v>
      </c>
      <c r="O362">
        <v>-1</v>
      </c>
      <c r="P362">
        <v>-1</v>
      </c>
      <c r="Q362">
        <v>0</v>
      </c>
      <c r="R362">
        <v>160.4469</v>
      </c>
      <c r="S362">
        <v>1</v>
      </c>
      <c r="T362">
        <v>0.47619050000000002</v>
      </c>
      <c r="U362">
        <v>-1</v>
      </c>
      <c r="V362">
        <v>-1</v>
      </c>
      <c r="W362">
        <v>1</v>
      </c>
      <c r="X362">
        <v>0.47619050000000002</v>
      </c>
      <c r="Y362">
        <v>1</v>
      </c>
      <c r="Z362">
        <v>2100</v>
      </c>
      <c r="AA362">
        <v>341.70190000000002</v>
      </c>
      <c r="AB362">
        <v>162.71520000000001</v>
      </c>
      <c r="AC362">
        <v>650</v>
      </c>
    </row>
    <row r="363" spans="2:29" x14ac:dyDescent="0.2">
      <c r="B363" t="s">
        <v>472</v>
      </c>
      <c r="C363">
        <v>39</v>
      </c>
      <c r="D363">
        <v>17</v>
      </c>
      <c r="E363" t="s">
        <v>614</v>
      </c>
      <c r="F363">
        <v>4230</v>
      </c>
      <c r="G363">
        <v>1</v>
      </c>
      <c r="H363" t="s">
        <v>1306</v>
      </c>
      <c r="I363">
        <v>0</v>
      </c>
      <c r="J363">
        <v>11</v>
      </c>
      <c r="K363">
        <v>2.600473</v>
      </c>
      <c r="L363">
        <v>178.727272727273</v>
      </c>
      <c r="M363">
        <v>163.4178</v>
      </c>
      <c r="N363">
        <v>2.4940880000000001</v>
      </c>
      <c r="O363">
        <v>1634.1780000000001</v>
      </c>
      <c r="P363">
        <v>386.3306</v>
      </c>
      <c r="Q363">
        <v>11</v>
      </c>
      <c r="R363">
        <v>150.5198</v>
      </c>
      <c r="S363">
        <v>1</v>
      </c>
      <c r="T363">
        <v>0.23640659999999999</v>
      </c>
      <c r="U363">
        <v>-1</v>
      </c>
      <c r="V363">
        <v>-1</v>
      </c>
      <c r="W363">
        <v>1</v>
      </c>
      <c r="X363">
        <v>0.23640659999999999</v>
      </c>
      <c r="Y363">
        <v>1</v>
      </c>
      <c r="Z363">
        <v>4230</v>
      </c>
      <c r="AA363">
        <v>161.30889999999999</v>
      </c>
      <c r="AB363">
        <v>38.13449</v>
      </c>
      <c r="AC363">
        <v>865.72104018912501</v>
      </c>
    </row>
    <row r="364" spans="2:29" x14ac:dyDescent="0.2">
      <c r="B364" t="s">
        <v>481</v>
      </c>
      <c r="C364">
        <v>39</v>
      </c>
      <c r="D364">
        <v>31</v>
      </c>
      <c r="E364" t="s">
        <v>614</v>
      </c>
      <c r="F364">
        <v>1432</v>
      </c>
      <c r="G364">
        <v>1</v>
      </c>
      <c r="H364" t="s">
        <v>1307</v>
      </c>
      <c r="I364">
        <v>1</v>
      </c>
      <c r="J364">
        <v>3</v>
      </c>
      <c r="K364">
        <v>2.0949719999999998</v>
      </c>
      <c r="L364">
        <v>200</v>
      </c>
      <c r="M364">
        <v>304.4332</v>
      </c>
      <c r="N364">
        <v>0.94350900000000004</v>
      </c>
      <c r="O364">
        <v>608.86630000000002</v>
      </c>
      <c r="P364">
        <v>425.18599999999998</v>
      </c>
      <c r="Q364">
        <v>3</v>
      </c>
      <c r="R364">
        <v>106.0423</v>
      </c>
      <c r="S364">
        <v>1</v>
      </c>
      <c r="T364">
        <v>0.69832399999999994</v>
      </c>
      <c r="U364">
        <v>-1</v>
      </c>
      <c r="V364">
        <v>-1</v>
      </c>
      <c r="W364">
        <v>1</v>
      </c>
      <c r="X364">
        <v>0.69832399999999994</v>
      </c>
      <c r="Y364">
        <v>1</v>
      </c>
      <c r="Z364">
        <v>1432</v>
      </c>
      <c r="AA364">
        <v>173.00919999999999</v>
      </c>
      <c r="AB364">
        <v>120.8165</v>
      </c>
      <c r="AC364">
        <v>558.65921787709499</v>
      </c>
    </row>
    <row r="365" spans="2:29" x14ac:dyDescent="0.2">
      <c r="B365" t="s">
        <v>483</v>
      </c>
      <c r="C365">
        <v>39</v>
      </c>
      <c r="D365">
        <v>13</v>
      </c>
      <c r="E365" t="s">
        <v>614</v>
      </c>
      <c r="F365">
        <v>1765</v>
      </c>
      <c r="G365">
        <v>1</v>
      </c>
      <c r="H365" t="s">
        <v>1308</v>
      </c>
      <c r="I365">
        <v>2</v>
      </c>
      <c r="J365">
        <v>5</v>
      </c>
      <c r="K365">
        <v>2.8328609999999999</v>
      </c>
      <c r="L365">
        <v>219.8</v>
      </c>
      <c r="M365">
        <v>284.6087</v>
      </c>
      <c r="N365">
        <v>2.3179120000000002</v>
      </c>
      <c r="O365">
        <v>1138.4349999999999</v>
      </c>
      <c r="P365">
        <v>645.00559999999996</v>
      </c>
      <c r="Q365">
        <v>5</v>
      </c>
      <c r="R365">
        <v>175.92259999999999</v>
      </c>
      <c r="S365">
        <v>1</v>
      </c>
      <c r="T365">
        <v>0.56657219999999997</v>
      </c>
      <c r="U365">
        <v>-1</v>
      </c>
      <c r="V365">
        <v>-1</v>
      </c>
      <c r="W365">
        <v>1</v>
      </c>
      <c r="X365">
        <v>0.56657219999999997</v>
      </c>
      <c r="Y365">
        <v>1</v>
      </c>
      <c r="Z365">
        <v>1765</v>
      </c>
      <c r="AA365">
        <v>193.6138</v>
      </c>
      <c r="AB365">
        <v>109.6962</v>
      </c>
      <c r="AC365">
        <v>773.37110481586399</v>
      </c>
    </row>
    <row r="366" spans="2:29" x14ac:dyDescent="0.2">
      <c r="B366" t="s">
        <v>484</v>
      </c>
      <c r="C366">
        <v>39</v>
      </c>
      <c r="D366">
        <v>9</v>
      </c>
      <c r="E366" t="s">
        <v>614</v>
      </c>
      <c r="F366">
        <v>2266</v>
      </c>
      <c r="G366">
        <v>1</v>
      </c>
      <c r="H366" t="s">
        <v>1309</v>
      </c>
      <c r="I366">
        <v>0</v>
      </c>
      <c r="J366">
        <v>5</v>
      </c>
      <c r="K366">
        <v>2.206531</v>
      </c>
      <c r="L366">
        <v>266.2</v>
      </c>
      <c r="M366">
        <v>237.89189999999999</v>
      </c>
      <c r="N366">
        <v>1.1517109999999999</v>
      </c>
      <c r="O366">
        <v>951.56740000000002</v>
      </c>
      <c r="P366">
        <v>419.93270000000001</v>
      </c>
      <c r="Q366">
        <v>5</v>
      </c>
      <c r="R366">
        <v>163.85220000000001</v>
      </c>
      <c r="S366">
        <v>1</v>
      </c>
      <c r="T366">
        <v>0.44130629999999998</v>
      </c>
      <c r="U366">
        <v>-1</v>
      </c>
      <c r="V366">
        <v>-1</v>
      </c>
      <c r="W366">
        <v>1</v>
      </c>
      <c r="X366">
        <v>0.44130629999999998</v>
      </c>
      <c r="Y366">
        <v>1</v>
      </c>
      <c r="Z366">
        <v>2266</v>
      </c>
      <c r="AA366">
        <v>173.62989999999999</v>
      </c>
      <c r="AB366">
        <v>76.62397</v>
      </c>
      <c r="AC366">
        <v>748.45542806707897</v>
      </c>
    </row>
    <row r="367" spans="2:29" x14ac:dyDescent="0.2">
      <c r="B367" t="s">
        <v>485</v>
      </c>
      <c r="C367">
        <v>39</v>
      </c>
      <c r="D367">
        <v>39</v>
      </c>
      <c r="E367" t="s">
        <v>614</v>
      </c>
      <c r="F367">
        <v>3297</v>
      </c>
      <c r="G367">
        <v>1</v>
      </c>
      <c r="H367" t="s">
        <v>1307</v>
      </c>
      <c r="I367">
        <v>0</v>
      </c>
      <c r="J367">
        <v>2</v>
      </c>
      <c r="K367">
        <v>0.60661209999999999</v>
      </c>
      <c r="L367">
        <v>249.5</v>
      </c>
      <c r="M367">
        <v>272.23750000000001</v>
      </c>
      <c r="N367">
        <v>9.9647700000000006E-2</v>
      </c>
      <c r="O367">
        <v>272.23750000000001</v>
      </c>
      <c r="P367">
        <v>82.571280000000002</v>
      </c>
      <c r="Q367">
        <v>2</v>
      </c>
      <c r="R367">
        <v>113.8873</v>
      </c>
      <c r="S367">
        <v>2</v>
      </c>
      <c r="T367">
        <v>0.60661209999999999</v>
      </c>
      <c r="U367">
        <v>81.342849999999999</v>
      </c>
      <c r="V367">
        <v>0.48562899999999998</v>
      </c>
      <c r="W367">
        <v>1</v>
      </c>
      <c r="X367">
        <v>0.30330600000000002</v>
      </c>
      <c r="Y367">
        <v>2</v>
      </c>
      <c r="Z367">
        <v>3297</v>
      </c>
      <c r="AA367">
        <v>184.19970000000001</v>
      </c>
      <c r="AB367">
        <v>55.868879999999997</v>
      </c>
      <c r="AC367">
        <v>878.37427964816504</v>
      </c>
    </row>
    <row r="368" spans="2:29" x14ac:dyDescent="0.2">
      <c r="B368" t="s">
        <v>486</v>
      </c>
      <c r="C368">
        <v>39</v>
      </c>
      <c r="D368">
        <v>83</v>
      </c>
      <c r="E368" t="s">
        <v>614</v>
      </c>
      <c r="F368">
        <v>2498</v>
      </c>
      <c r="G368">
        <v>1</v>
      </c>
      <c r="H368" t="s">
        <v>1310</v>
      </c>
      <c r="I368">
        <v>0</v>
      </c>
      <c r="J368">
        <v>2</v>
      </c>
      <c r="K368">
        <v>0.80064049999999998</v>
      </c>
      <c r="L368">
        <v>283</v>
      </c>
      <c r="M368">
        <v>56.979080000000003</v>
      </c>
      <c r="N368">
        <v>0.42521700000000001</v>
      </c>
      <c r="O368">
        <v>56.979080000000003</v>
      </c>
      <c r="P368">
        <v>22.80988</v>
      </c>
      <c r="Q368">
        <v>2</v>
      </c>
      <c r="R368">
        <v>209.3981</v>
      </c>
      <c r="S368">
        <v>1</v>
      </c>
      <c r="T368">
        <v>0.40032030000000002</v>
      </c>
      <c r="U368">
        <v>-1</v>
      </c>
      <c r="V368">
        <v>-1</v>
      </c>
      <c r="W368">
        <v>1</v>
      </c>
      <c r="X368">
        <v>0.40032030000000002</v>
      </c>
      <c r="Y368">
        <v>1</v>
      </c>
      <c r="Z368">
        <v>2498</v>
      </c>
      <c r="AA368">
        <v>194.35220000000001</v>
      </c>
      <c r="AB368">
        <v>77.803129999999996</v>
      </c>
      <c r="AC368">
        <v>813.45076060848703</v>
      </c>
    </row>
    <row r="369" spans="2:29" x14ac:dyDescent="0.2">
      <c r="B369" t="s">
        <v>487</v>
      </c>
      <c r="C369">
        <v>39</v>
      </c>
      <c r="D369">
        <v>47</v>
      </c>
      <c r="E369" t="s">
        <v>614</v>
      </c>
      <c r="F369">
        <v>2064</v>
      </c>
      <c r="G369">
        <v>1</v>
      </c>
      <c r="H369" t="s">
        <v>1311</v>
      </c>
      <c r="I369">
        <v>0</v>
      </c>
      <c r="J369">
        <v>1</v>
      </c>
      <c r="K369">
        <v>0.48449609999999999</v>
      </c>
      <c r="L369">
        <v>400</v>
      </c>
      <c r="M369">
        <v>-1</v>
      </c>
      <c r="N369">
        <v>-1</v>
      </c>
      <c r="O369">
        <v>-1</v>
      </c>
      <c r="P369">
        <v>-1</v>
      </c>
      <c r="Q369">
        <v>1</v>
      </c>
      <c r="R369">
        <v>129.81659999999999</v>
      </c>
      <c r="S369">
        <v>2</v>
      </c>
      <c r="T369">
        <v>0.96899219999999997</v>
      </c>
      <c r="U369">
        <v>95.832809999999995</v>
      </c>
      <c r="V369">
        <v>0.82614489999999996</v>
      </c>
      <c r="W369">
        <v>1</v>
      </c>
      <c r="X369">
        <v>0.48449609999999999</v>
      </c>
      <c r="Y369">
        <v>2</v>
      </c>
      <c r="Z369">
        <v>2064</v>
      </c>
      <c r="AA369">
        <v>244.667</v>
      </c>
      <c r="AB369">
        <v>118.5402</v>
      </c>
      <c r="AC369">
        <v>856.10465116279101</v>
      </c>
    </row>
    <row r="370" spans="2:29" x14ac:dyDescent="0.2">
      <c r="B370" t="s">
        <v>488</v>
      </c>
      <c r="C370">
        <v>39</v>
      </c>
      <c r="D370">
        <v>95</v>
      </c>
      <c r="E370" t="s">
        <v>614</v>
      </c>
      <c r="F370">
        <v>1666</v>
      </c>
      <c r="G370">
        <v>1</v>
      </c>
      <c r="H370" t="s">
        <v>1312</v>
      </c>
      <c r="I370">
        <v>0</v>
      </c>
      <c r="J370">
        <v>1</v>
      </c>
      <c r="K370">
        <v>0.60024010000000005</v>
      </c>
      <c r="L370">
        <v>200</v>
      </c>
      <c r="M370">
        <v>-1</v>
      </c>
      <c r="N370">
        <v>-1</v>
      </c>
      <c r="O370">
        <v>-1</v>
      </c>
      <c r="P370">
        <v>-1</v>
      </c>
      <c r="Q370">
        <v>1</v>
      </c>
      <c r="R370">
        <v>156.17140000000001</v>
      </c>
      <c r="S370">
        <v>1</v>
      </c>
      <c r="T370">
        <v>0.60024010000000005</v>
      </c>
      <c r="U370">
        <v>-1</v>
      </c>
      <c r="V370">
        <v>-1</v>
      </c>
      <c r="W370">
        <v>1</v>
      </c>
      <c r="X370">
        <v>0.60024010000000005</v>
      </c>
      <c r="Y370">
        <v>1</v>
      </c>
      <c r="Z370">
        <v>1666</v>
      </c>
      <c r="AA370">
        <v>344.81549999999999</v>
      </c>
      <c r="AB370">
        <v>206.97210000000001</v>
      </c>
      <c r="AC370">
        <v>579.23169267707101</v>
      </c>
    </row>
    <row r="371" spans="2:29" x14ac:dyDescent="0.2">
      <c r="B371" t="s">
        <v>489</v>
      </c>
      <c r="C371">
        <v>39</v>
      </c>
      <c r="D371">
        <v>15</v>
      </c>
      <c r="E371" t="s">
        <v>614</v>
      </c>
      <c r="F371">
        <v>2264</v>
      </c>
      <c r="G371">
        <v>1</v>
      </c>
      <c r="H371" t="s">
        <v>1313</v>
      </c>
      <c r="I371">
        <v>0</v>
      </c>
      <c r="J371">
        <v>1</v>
      </c>
      <c r="K371">
        <v>0.44169609999999998</v>
      </c>
      <c r="L371">
        <v>200</v>
      </c>
      <c r="M371">
        <v>-1</v>
      </c>
      <c r="N371">
        <v>-1</v>
      </c>
      <c r="O371">
        <v>-1</v>
      </c>
      <c r="P371">
        <v>-1</v>
      </c>
      <c r="Q371">
        <v>1</v>
      </c>
      <c r="R371">
        <v>615.40369999999996</v>
      </c>
      <c r="S371">
        <v>1</v>
      </c>
      <c r="T371">
        <v>0.44169609999999998</v>
      </c>
      <c r="U371">
        <v>-1</v>
      </c>
      <c r="V371">
        <v>-1</v>
      </c>
      <c r="W371">
        <v>1</v>
      </c>
      <c r="X371">
        <v>0.44169609999999998</v>
      </c>
      <c r="Y371">
        <v>1</v>
      </c>
      <c r="Z371">
        <v>2264</v>
      </c>
      <c r="AA371">
        <v>1099.0889999999999</v>
      </c>
      <c r="AB371">
        <v>485.46339999999998</v>
      </c>
      <c r="AC371">
        <v>308.74558303886897</v>
      </c>
    </row>
    <row r="372" spans="2:29" x14ac:dyDescent="0.2">
      <c r="B372" t="s">
        <v>490</v>
      </c>
      <c r="C372">
        <v>39</v>
      </c>
      <c r="D372">
        <v>81</v>
      </c>
      <c r="E372" t="s">
        <v>614</v>
      </c>
      <c r="F372">
        <v>1565</v>
      </c>
      <c r="G372">
        <v>1</v>
      </c>
      <c r="H372" t="s">
        <v>1314</v>
      </c>
      <c r="I372">
        <v>3</v>
      </c>
      <c r="J372">
        <v>3</v>
      </c>
      <c r="K372">
        <v>1.916933</v>
      </c>
      <c r="L372">
        <v>199.333333333333</v>
      </c>
      <c r="M372">
        <v>341.6995</v>
      </c>
      <c r="N372">
        <v>2.2711519999999998</v>
      </c>
      <c r="O372">
        <v>683.399</v>
      </c>
      <c r="P372">
        <v>436.67669999999998</v>
      </c>
      <c r="Q372">
        <v>3</v>
      </c>
      <c r="R372">
        <v>183.32159999999999</v>
      </c>
      <c r="S372">
        <v>2</v>
      </c>
      <c r="T372">
        <v>1.277955</v>
      </c>
      <c r="U372">
        <v>92.260419999999996</v>
      </c>
      <c r="V372">
        <v>1.1115710000000001</v>
      </c>
      <c r="W372">
        <v>1</v>
      </c>
      <c r="X372">
        <v>0.63897760000000003</v>
      </c>
      <c r="Y372">
        <v>2</v>
      </c>
      <c r="Z372">
        <v>1565</v>
      </c>
      <c r="AA372">
        <v>196.0352</v>
      </c>
      <c r="AB372">
        <v>125.2621</v>
      </c>
      <c r="AC372">
        <v>851.11821086262</v>
      </c>
    </row>
    <row r="373" spans="2:29" x14ac:dyDescent="0.2">
      <c r="B373" t="s">
        <v>491</v>
      </c>
      <c r="C373">
        <v>39</v>
      </c>
      <c r="D373">
        <v>67</v>
      </c>
      <c r="E373" t="s">
        <v>614</v>
      </c>
      <c r="F373">
        <v>1533</v>
      </c>
      <c r="G373">
        <v>1</v>
      </c>
      <c r="H373" t="s">
        <v>1315</v>
      </c>
      <c r="I373">
        <v>2</v>
      </c>
      <c r="J373">
        <v>2</v>
      </c>
      <c r="K373">
        <v>1.3046310000000001</v>
      </c>
      <c r="L373">
        <v>267</v>
      </c>
      <c r="M373">
        <v>37.767040000000001</v>
      </c>
      <c r="N373">
        <v>1.1444559999999999</v>
      </c>
      <c r="O373">
        <v>37.767040000000001</v>
      </c>
      <c r="P373">
        <v>24.636040000000001</v>
      </c>
      <c r="Q373">
        <v>2</v>
      </c>
      <c r="R373">
        <v>131.51480000000001</v>
      </c>
      <c r="S373">
        <v>1</v>
      </c>
      <c r="T373">
        <v>0.65231570000000005</v>
      </c>
      <c r="U373">
        <v>-1</v>
      </c>
      <c r="V373">
        <v>-1</v>
      </c>
      <c r="W373">
        <v>1</v>
      </c>
      <c r="X373">
        <v>0.65231570000000005</v>
      </c>
      <c r="Y373">
        <v>1</v>
      </c>
      <c r="Z373">
        <v>1533</v>
      </c>
      <c r="AA373">
        <v>195.64519999999999</v>
      </c>
      <c r="AB373">
        <v>127.6225</v>
      </c>
      <c r="AC373">
        <v>696.02087410306603</v>
      </c>
    </row>
    <row r="374" spans="2:29" x14ac:dyDescent="0.2">
      <c r="B374" t="s">
        <v>285</v>
      </c>
      <c r="C374">
        <v>39</v>
      </c>
      <c r="D374">
        <v>79</v>
      </c>
      <c r="E374" t="s">
        <v>614</v>
      </c>
      <c r="F374">
        <v>2399</v>
      </c>
      <c r="G374">
        <v>1</v>
      </c>
      <c r="H374" t="s">
        <v>1316</v>
      </c>
      <c r="I374">
        <v>0</v>
      </c>
      <c r="J374">
        <v>9</v>
      </c>
      <c r="K374">
        <v>3.751563</v>
      </c>
      <c r="L374">
        <v>185.222222222222</v>
      </c>
      <c r="M374">
        <v>144.78579999999999</v>
      </c>
      <c r="N374">
        <v>2.6177090000000001</v>
      </c>
      <c r="O374">
        <v>1158.2860000000001</v>
      </c>
      <c r="P374">
        <v>482.82029999999997</v>
      </c>
      <c r="Q374">
        <v>9</v>
      </c>
      <c r="R374">
        <v>95.150459999999995</v>
      </c>
      <c r="S374">
        <v>1</v>
      </c>
      <c r="T374">
        <v>0.4168403</v>
      </c>
      <c r="U374">
        <v>-1</v>
      </c>
      <c r="V374">
        <v>-1</v>
      </c>
      <c r="W374">
        <v>1</v>
      </c>
      <c r="X374">
        <v>0.4168403</v>
      </c>
      <c r="Y374">
        <v>1</v>
      </c>
      <c r="Z374">
        <v>2399</v>
      </c>
      <c r="AA374">
        <v>1002.946</v>
      </c>
      <c r="AB374">
        <v>418.0684</v>
      </c>
      <c r="AC374">
        <v>208.42017507294699</v>
      </c>
    </row>
    <row r="375" spans="2:29" x14ac:dyDescent="0.2">
      <c r="B375" t="s">
        <v>492</v>
      </c>
      <c r="C375">
        <v>39</v>
      </c>
      <c r="D375">
        <v>21</v>
      </c>
      <c r="E375" t="s">
        <v>614</v>
      </c>
      <c r="F375">
        <v>1999</v>
      </c>
      <c r="G375">
        <v>1</v>
      </c>
      <c r="H375" t="s">
        <v>1317</v>
      </c>
      <c r="I375">
        <v>0</v>
      </c>
      <c r="J375">
        <v>6</v>
      </c>
      <c r="K375">
        <v>3.0015010000000002</v>
      </c>
      <c r="L375">
        <v>233.333333333333</v>
      </c>
      <c r="M375">
        <v>172.803</v>
      </c>
      <c r="N375">
        <v>1.609421</v>
      </c>
      <c r="O375">
        <v>864.01480000000004</v>
      </c>
      <c r="P375">
        <v>432.2235</v>
      </c>
      <c r="Q375">
        <v>6</v>
      </c>
      <c r="R375">
        <v>140.334</v>
      </c>
      <c r="S375">
        <v>1</v>
      </c>
      <c r="T375">
        <v>0.50025010000000003</v>
      </c>
      <c r="U375">
        <v>-1</v>
      </c>
      <c r="V375">
        <v>-1</v>
      </c>
      <c r="W375">
        <v>1</v>
      </c>
      <c r="X375">
        <v>0.50025010000000003</v>
      </c>
      <c r="Y375">
        <v>1</v>
      </c>
      <c r="Z375">
        <v>1999</v>
      </c>
      <c r="AA375">
        <v>154.3219</v>
      </c>
      <c r="AB375">
        <v>77.199529999999996</v>
      </c>
      <c r="AC375">
        <v>715.35767883942003</v>
      </c>
    </row>
    <row r="376" spans="2:29" x14ac:dyDescent="0.2">
      <c r="B376" t="s">
        <v>474</v>
      </c>
      <c r="C376">
        <v>39</v>
      </c>
      <c r="D376">
        <v>67</v>
      </c>
      <c r="E376" t="s">
        <v>614</v>
      </c>
      <c r="F376">
        <v>2331</v>
      </c>
      <c r="G376">
        <v>1</v>
      </c>
      <c r="H376" t="s">
        <v>1318</v>
      </c>
      <c r="I376">
        <v>0</v>
      </c>
      <c r="J376">
        <v>6</v>
      </c>
      <c r="K376">
        <v>2.5740029999999998</v>
      </c>
      <c r="L376">
        <v>333.16666666666703</v>
      </c>
      <c r="M376">
        <v>142.935</v>
      </c>
      <c r="N376">
        <v>3.2962579999999999</v>
      </c>
      <c r="O376">
        <v>714.67520000000002</v>
      </c>
      <c r="P376">
        <v>306.59589999999997</v>
      </c>
      <c r="Q376">
        <v>6</v>
      </c>
      <c r="R376">
        <v>127.1246</v>
      </c>
      <c r="S376">
        <v>2</v>
      </c>
      <c r="T376">
        <v>0.85800089999999996</v>
      </c>
      <c r="U376">
        <v>14.61978</v>
      </c>
      <c r="V376">
        <v>0.88604700000000003</v>
      </c>
      <c r="W376">
        <v>1</v>
      </c>
      <c r="X376">
        <v>0.4290004</v>
      </c>
      <c r="Y376">
        <v>2</v>
      </c>
      <c r="Z376">
        <v>2331</v>
      </c>
      <c r="AA376">
        <v>388.35849999999999</v>
      </c>
      <c r="AB376">
        <v>166.60599999999999</v>
      </c>
      <c r="AC376">
        <v>700.12870012869996</v>
      </c>
    </row>
    <row r="377" spans="2:29" x14ac:dyDescent="0.2">
      <c r="B377" t="s">
        <v>475</v>
      </c>
      <c r="C377">
        <v>39</v>
      </c>
      <c r="D377">
        <v>41</v>
      </c>
      <c r="E377" t="s">
        <v>614</v>
      </c>
      <c r="F377">
        <v>3529</v>
      </c>
      <c r="G377">
        <v>1</v>
      </c>
      <c r="H377" t="s">
        <v>1319</v>
      </c>
      <c r="I377">
        <v>0</v>
      </c>
      <c r="J377">
        <v>9</v>
      </c>
      <c r="K377">
        <v>2.550297</v>
      </c>
      <c r="L377">
        <v>288.33333333333297</v>
      </c>
      <c r="M377">
        <v>174.1198</v>
      </c>
      <c r="N377">
        <v>2.5903960000000001</v>
      </c>
      <c r="O377">
        <v>1392.9580000000001</v>
      </c>
      <c r="P377">
        <v>394.71749999999997</v>
      </c>
      <c r="Q377">
        <v>9</v>
      </c>
      <c r="R377">
        <v>115.634</v>
      </c>
      <c r="S377">
        <v>4</v>
      </c>
      <c r="T377">
        <v>1.1334660000000001</v>
      </c>
      <c r="U377">
        <v>152.00479999999999</v>
      </c>
      <c r="V377">
        <v>0.78181699999999998</v>
      </c>
      <c r="W377">
        <v>1</v>
      </c>
      <c r="X377">
        <v>0.28336640000000002</v>
      </c>
      <c r="Y377">
        <v>4</v>
      </c>
      <c r="Z377">
        <v>3529</v>
      </c>
      <c r="AA377">
        <v>1352.5050000000001</v>
      </c>
      <c r="AB377">
        <v>383.25450000000001</v>
      </c>
      <c r="AC377">
        <v>481.15613488240302</v>
      </c>
    </row>
    <row r="378" spans="2:29" x14ac:dyDescent="0.2">
      <c r="B378" t="s">
        <v>476</v>
      </c>
      <c r="C378">
        <v>39</v>
      </c>
      <c r="D378">
        <v>25</v>
      </c>
      <c r="E378" t="s">
        <v>614</v>
      </c>
      <c r="F378">
        <v>4995</v>
      </c>
      <c r="I378">
        <v>0</v>
      </c>
      <c r="J378">
        <v>3</v>
      </c>
      <c r="K378">
        <v>0.60060060000000004</v>
      </c>
      <c r="L378">
        <v>166</v>
      </c>
      <c r="M378">
        <v>45.27608</v>
      </c>
      <c r="N378">
        <v>3.4976119999999999E-2</v>
      </c>
      <c r="O378">
        <v>90.552170000000004</v>
      </c>
      <c r="P378">
        <v>18.12856</v>
      </c>
      <c r="Q378">
        <v>-1</v>
      </c>
      <c r="R378">
        <v>187.90899999999999</v>
      </c>
      <c r="S378">
        <v>2</v>
      </c>
      <c r="T378">
        <v>0.40040039999999999</v>
      </c>
      <c r="U378">
        <v>13.128069999999999</v>
      </c>
      <c r="V378">
        <v>0.79564029999999997</v>
      </c>
      <c r="W378">
        <v>0</v>
      </c>
      <c r="X378">
        <v>-1</v>
      </c>
      <c r="Y378">
        <v>-1</v>
      </c>
      <c r="Z378">
        <v>-1</v>
      </c>
      <c r="AA378">
        <v>30.413679999999999</v>
      </c>
      <c r="AB378">
        <v>6.0888260000000001</v>
      </c>
      <c r="AC378">
        <v>980.18018018017995</v>
      </c>
    </row>
    <row r="379" spans="2:29" x14ac:dyDescent="0.2">
      <c r="B379" t="s">
        <v>477</v>
      </c>
      <c r="C379">
        <v>39</v>
      </c>
      <c r="D379">
        <v>11</v>
      </c>
      <c r="E379" t="s">
        <v>614</v>
      </c>
      <c r="F379">
        <v>2964</v>
      </c>
      <c r="G379">
        <v>1</v>
      </c>
      <c r="H379" t="s">
        <v>1320</v>
      </c>
      <c r="I379">
        <v>0</v>
      </c>
      <c r="J379">
        <v>8</v>
      </c>
      <c r="K379">
        <v>2.699055</v>
      </c>
      <c r="L379">
        <v>232.75</v>
      </c>
      <c r="M379">
        <v>137.08609999999999</v>
      </c>
      <c r="N379">
        <v>2.298184</v>
      </c>
      <c r="O379">
        <v>959.60249999999996</v>
      </c>
      <c r="P379">
        <v>323.7525</v>
      </c>
      <c r="Q379">
        <v>8</v>
      </c>
      <c r="R379">
        <v>175.80080000000001</v>
      </c>
      <c r="S379">
        <v>2</v>
      </c>
      <c r="T379">
        <v>0.67476389999999997</v>
      </c>
      <c r="U379">
        <v>97.849010000000007</v>
      </c>
      <c r="V379">
        <v>0.48924509999999999</v>
      </c>
      <c r="W379">
        <v>1</v>
      </c>
      <c r="X379">
        <v>0.33738190000000001</v>
      </c>
      <c r="Y379">
        <v>2</v>
      </c>
      <c r="Z379">
        <v>2964</v>
      </c>
      <c r="AA379">
        <v>298.2217</v>
      </c>
      <c r="AB379">
        <v>100.6146</v>
      </c>
      <c r="AC379">
        <v>753.03643724696406</v>
      </c>
    </row>
    <row r="380" spans="2:29" x14ac:dyDescent="0.2">
      <c r="B380" t="s">
        <v>478</v>
      </c>
      <c r="C380">
        <v>39</v>
      </c>
      <c r="D380">
        <v>5</v>
      </c>
      <c r="E380" t="s">
        <v>614</v>
      </c>
      <c r="F380">
        <v>1665</v>
      </c>
      <c r="G380">
        <v>1</v>
      </c>
      <c r="H380" t="s">
        <v>1321</v>
      </c>
      <c r="I380">
        <v>0</v>
      </c>
      <c r="J380">
        <v>3</v>
      </c>
      <c r="K380">
        <v>1.8018019999999999</v>
      </c>
      <c r="L380">
        <v>266.66666666666703</v>
      </c>
      <c r="M380">
        <v>152.11099999999999</v>
      </c>
      <c r="N380">
        <v>2.9320529999999998</v>
      </c>
      <c r="O380">
        <v>304.22199999999998</v>
      </c>
      <c r="P380">
        <v>182.7159</v>
      </c>
      <c r="Q380">
        <v>3</v>
      </c>
      <c r="R380">
        <v>122.1803</v>
      </c>
      <c r="S380">
        <v>1</v>
      </c>
      <c r="T380">
        <v>0.60060060000000004</v>
      </c>
      <c r="U380">
        <v>-1</v>
      </c>
      <c r="V380">
        <v>-1</v>
      </c>
      <c r="W380">
        <v>1</v>
      </c>
      <c r="X380">
        <v>0.60060060000000004</v>
      </c>
      <c r="Y380">
        <v>1</v>
      </c>
      <c r="Z380">
        <v>1665</v>
      </c>
      <c r="AA380">
        <v>228.1567</v>
      </c>
      <c r="AB380">
        <v>137.03110000000001</v>
      </c>
      <c r="AC380">
        <v>439.63963963964</v>
      </c>
    </row>
    <row r="381" spans="2:29" x14ac:dyDescent="0.2">
      <c r="B381" t="s">
        <v>479</v>
      </c>
      <c r="C381">
        <v>39</v>
      </c>
      <c r="D381">
        <v>81</v>
      </c>
      <c r="E381" t="s">
        <v>614</v>
      </c>
      <c r="F381">
        <v>3065</v>
      </c>
      <c r="G381">
        <v>1</v>
      </c>
      <c r="H381" t="s">
        <v>1322</v>
      </c>
      <c r="I381">
        <v>0</v>
      </c>
      <c r="J381">
        <v>8</v>
      </c>
      <c r="K381">
        <v>2.6101139999999998</v>
      </c>
      <c r="L381">
        <v>207.75</v>
      </c>
      <c r="M381">
        <v>226.57939999999999</v>
      </c>
      <c r="N381">
        <v>2.477128</v>
      </c>
      <c r="O381">
        <v>1586.056</v>
      </c>
      <c r="P381">
        <v>517.47339999999997</v>
      </c>
      <c r="Q381">
        <v>8</v>
      </c>
      <c r="R381">
        <v>197.3552</v>
      </c>
      <c r="S381">
        <v>1</v>
      </c>
      <c r="T381">
        <v>0.32626430000000001</v>
      </c>
      <c r="U381">
        <v>-1</v>
      </c>
      <c r="V381">
        <v>-1</v>
      </c>
      <c r="W381">
        <v>1</v>
      </c>
      <c r="X381">
        <v>0.32626430000000001</v>
      </c>
      <c r="Y381">
        <v>1</v>
      </c>
      <c r="Z381">
        <v>3065</v>
      </c>
      <c r="AA381">
        <v>201.624</v>
      </c>
      <c r="AB381">
        <v>65.782719999999998</v>
      </c>
      <c r="AC381">
        <v>858.40130505709601</v>
      </c>
    </row>
    <row r="382" spans="2:29" x14ac:dyDescent="0.2">
      <c r="B382" t="s">
        <v>480</v>
      </c>
      <c r="C382">
        <v>39</v>
      </c>
      <c r="D382">
        <v>97</v>
      </c>
      <c r="E382" t="s">
        <v>614</v>
      </c>
      <c r="F382">
        <v>2931</v>
      </c>
      <c r="G382">
        <v>1</v>
      </c>
      <c r="H382" t="s">
        <v>1323</v>
      </c>
      <c r="I382">
        <v>0</v>
      </c>
      <c r="J382">
        <v>1</v>
      </c>
      <c r="K382">
        <v>0.3411805</v>
      </c>
      <c r="L382">
        <v>131</v>
      </c>
      <c r="M382">
        <v>-1</v>
      </c>
      <c r="N382">
        <v>-1</v>
      </c>
      <c r="O382">
        <v>-1</v>
      </c>
      <c r="P382">
        <v>-1</v>
      </c>
      <c r="Q382">
        <v>1</v>
      </c>
      <c r="R382">
        <v>162.7159</v>
      </c>
      <c r="S382">
        <v>1</v>
      </c>
      <c r="T382">
        <v>0.3411805</v>
      </c>
      <c r="U382">
        <v>-1</v>
      </c>
      <c r="V382">
        <v>-1</v>
      </c>
      <c r="W382">
        <v>1</v>
      </c>
      <c r="X382">
        <v>0.3411805</v>
      </c>
      <c r="Y382">
        <v>1</v>
      </c>
      <c r="Z382">
        <v>2931</v>
      </c>
      <c r="AA382">
        <v>636.55380000000002</v>
      </c>
      <c r="AB382">
        <v>217.1797</v>
      </c>
      <c r="AC382">
        <v>625.04264756056</v>
      </c>
    </row>
    <row r="383" spans="2:29" x14ac:dyDescent="0.2">
      <c r="B383" t="s">
        <v>472</v>
      </c>
      <c r="C383">
        <v>41</v>
      </c>
      <c r="D383">
        <v>53</v>
      </c>
      <c r="E383" t="s">
        <v>615</v>
      </c>
      <c r="F383">
        <v>1165</v>
      </c>
      <c r="G383">
        <v>1</v>
      </c>
      <c r="H383" t="s">
        <v>1324</v>
      </c>
      <c r="I383">
        <v>0</v>
      </c>
      <c r="J383">
        <v>3</v>
      </c>
      <c r="K383">
        <v>2.575107</v>
      </c>
      <c r="L383">
        <v>200</v>
      </c>
      <c r="M383">
        <v>117.9277</v>
      </c>
      <c r="N383">
        <v>0.65182260000000003</v>
      </c>
      <c r="O383">
        <v>235.8553</v>
      </c>
      <c r="P383">
        <v>202.45089999999999</v>
      </c>
      <c r="Q383">
        <v>3</v>
      </c>
      <c r="R383">
        <v>79.0535</v>
      </c>
      <c r="S383">
        <v>1</v>
      </c>
      <c r="T383">
        <v>0.8583691</v>
      </c>
      <c r="U383">
        <v>-1</v>
      </c>
      <c r="V383">
        <v>-1</v>
      </c>
      <c r="W383">
        <v>1</v>
      </c>
      <c r="X383">
        <v>0.8583691</v>
      </c>
      <c r="Y383">
        <v>1</v>
      </c>
      <c r="Z383">
        <v>1165</v>
      </c>
      <c r="AA383">
        <v>218.19560000000001</v>
      </c>
      <c r="AB383">
        <v>187.29239999999999</v>
      </c>
      <c r="AC383">
        <v>542.48927038626596</v>
      </c>
    </row>
    <row r="384" spans="2:29" x14ac:dyDescent="0.2">
      <c r="B384" t="s">
        <v>481</v>
      </c>
      <c r="C384">
        <v>41</v>
      </c>
      <c r="D384">
        <v>69</v>
      </c>
      <c r="E384" t="s">
        <v>615</v>
      </c>
      <c r="F384">
        <v>1566</v>
      </c>
      <c r="G384">
        <v>1</v>
      </c>
      <c r="H384" t="s">
        <v>1325</v>
      </c>
      <c r="I384">
        <v>0</v>
      </c>
      <c r="J384">
        <v>2</v>
      </c>
      <c r="K384">
        <v>1.277139</v>
      </c>
      <c r="L384">
        <v>350</v>
      </c>
      <c r="M384">
        <v>331.1678</v>
      </c>
      <c r="N384">
        <v>0.41447780000000001</v>
      </c>
      <c r="O384">
        <v>331.1678</v>
      </c>
      <c r="P384">
        <v>211.47370000000001</v>
      </c>
      <c r="Q384">
        <v>2</v>
      </c>
      <c r="R384">
        <v>140.82130000000001</v>
      </c>
      <c r="S384">
        <v>1</v>
      </c>
      <c r="T384">
        <v>0.63856959999999996</v>
      </c>
      <c r="U384">
        <v>-1</v>
      </c>
      <c r="V384">
        <v>-1</v>
      </c>
      <c r="W384">
        <v>1</v>
      </c>
      <c r="X384">
        <v>0.63856959999999996</v>
      </c>
      <c r="Y384">
        <v>1</v>
      </c>
      <c r="Z384">
        <v>1566</v>
      </c>
      <c r="AA384">
        <v>218.28210000000001</v>
      </c>
      <c r="AB384">
        <v>139.38829999999999</v>
      </c>
      <c r="AC384">
        <v>616.21966794380603</v>
      </c>
    </row>
    <row r="385" spans="2:29" x14ac:dyDescent="0.2">
      <c r="B385" t="s">
        <v>483</v>
      </c>
      <c r="C385">
        <v>41</v>
      </c>
      <c r="D385">
        <v>83</v>
      </c>
      <c r="E385" t="s">
        <v>615</v>
      </c>
      <c r="F385">
        <v>1233</v>
      </c>
      <c r="G385">
        <v>1</v>
      </c>
      <c r="H385" t="s">
        <v>1326</v>
      </c>
      <c r="I385">
        <v>0</v>
      </c>
      <c r="J385">
        <v>2</v>
      </c>
      <c r="K385">
        <v>1.6220600000000001</v>
      </c>
      <c r="L385">
        <v>366.5</v>
      </c>
      <c r="M385">
        <v>213.15639999999999</v>
      </c>
      <c r="N385">
        <v>0.532891</v>
      </c>
      <c r="O385">
        <v>213.15639999999999</v>
      </c>
      <c r="P385">
        <v>172.87620000000001</v>
      </c>
      <c r="Q385">
        <v>2</v>
      </c>
      <c r="R385">
        <v>65.068179999999998</v>
      </c>
      <c r="S385">
        <v>2</v>
      </c>
      <c r="T385">
        <v>1.6220600000000001</v>
      </c>
      <c r="U385">
        <v>80.864130000000003</v>
      </c>
      <c r="V385">
        <v>1.617283</v>
      </c>
      <c r="W385">
        <v>2</v>
      </c>
      <c r="X385">
        <v>1.6220600000000001</v>
      </c>
      <c r="Y385">
        <v>2</v>
      </c>
      <c r="Z385">
        <v>900</v>
      </c>
      <c r="AA385">
        <v>206.82050000000001</v>
      </c>
      <c r="AB385">
        <v>167.73769999999999</v>
      </c>
      <c r="AC385">
        <v>756.69099756691003</v>
      </c>
    </row>
    <row r="386" spans="2:29" x14ac:dyDescent="0.2">
      <c r="B386" t="s">
        <v>484</v>
      </c>
      <c r="C386">
        <v>41</v>
      </c>
      <c r="D386">
        <v>17</v>
      </c>
      <c r="E386" t="s">
        <v>615</v>
      </c>
      <c r="F386">
        <v>2298</v>
      </c>
      <c r="G386">
        <v>1</v>
      </c>
      <c r="H386" t="s">
        <v>1327</v>
      </c>
      <c r="I386">
        <v>0</v>
      </c>
      <c r="J386">
        <v>4</v>
      </c>
      <c r="K386">
        <v>1.7406440000000001</v>
      </c>
      <c r="L386">
        <v>441.25</v>
      </c>
      <c r="M386">
        <v>106.9222</v>
      </c>
      <c r="N386">
        <v>0.99691320000000005</v>
      </c>
      <c r="O386">
        <v>320.76670000000001</v>
      </c>
      <c r="P386">
        <v>139.58519999999999</v>
      </c>
      <c r="Q386">
        <v>4</v>
      </c>
      <c r="R386">
        <v>85.729990000000001</v>
      </c>
      <c r="S386">
        <v>2</v>
      </c>
      <c r="T386">
        <v>0.87032200000000004</v>
      </c>
      <c r="U386">
        <v>74.421790000000001</v>
      </c>
      <c r="V386">
        <v>0.49947510000000001</v>
      </c>
      <c r="W386">
        <v>1</v>
      </c>
      <c r="X386">
        <v>0.43516100000000002</v>
      </c>
      <c r="Y386">
        <v>2</v>
      </c>
      <c r="Z386">
        <v>2298</v>
      </c>
      <c r="AA386">
        <v>238.0677</v>
      </c>
      <c r="AB386">
        <v>103.59780000000001</v>
      </c>
      <c r="AC386">
        <v>696.69277632724095</v>
      </c>
    </row>
    <row r="387" spans="2:29" x14ac:dyDescent="0.2">
      <c r="B387" t="s">
        <v>485</v>
      </c>
      <c r="C387">
        <v>41</v>
      </c>
      <c r="D387">
        <v>91</v>
      </c>
      <c r="E387" t="s">
        <v>615</v>
      </c>
      <c r="F387">
        <v>2964</v>
      </c>
      <c r="G387">
        <v>1</v>
      </c>
      <c r="H387" t="s">
        <v>1328</v>
      </c>
      <c r="I387">
        <v>0</v>
      </c>
      <c r="J387">
        <v>3</v>
      </c>
      <c r="K387">
        <v>1.012146</v>
      </c>
      <c r="L387">
        <v>355.33333333333297</v>
      </c>
      <c r="M387">
        <v>135.73330000000001</v>
      </c>
      <c r="N387">
        <v>0.56469610000000003</v>
      </c>
      <c r="O387">
        <v>271.46660000000003</v>
      </c>
      <c r="P387">
        <v>91.587909999999994</v>
      </c>
      <c r="Q387">
        <v>3</v>
      </c>
      <c r="R387">
        <v>128.80789999999999</v>
      </c>
      <c r="S387">
        <v>1</v>
      </c>
      <c r="T387">
        <v>0.33738190000000001</v>
      </c>
      <c r="U387">
        <v>-1</v>
      </c>
      <c r="V387">
        <v>-1</v>
      </c>
      <c r="W387">
        <v>1</v>
      </c>
      <c r="X387">
        <v>0.33738190000000001</v>
      </c>
      <c r="Y387">
        <v>1</v>
      </c>
      <c r="Z387">
        <v>2964</v>
      </c>
      <c r="AA387">
        <v>262.98070000000001</v>
      </c>
      <c r="AB387">
        <v>88.724909999999994</v>
      </c>
      <c r="AC387">
        <v>730.76923076923094</v>
      </c>
    </row>
    <row r="388" spans="2:29" x14ac:dyDescent="0.2">
      <c r="B388" t="s">
        <v>486</v>
      </c>
      <c r="C388">
        <v>41</v>
      </c>
      <c r="D388">
        <v>5</v>
      </c>
      <c r="E388" t="s">
        <v>615</v>
      </c>
      <c r="F388">
        <v>2731</v>
      </c>
      <c r="G388">
        <v>1</v>
      </c>
      <c r="H388" t="s">
        <v>1329</v>
      </c>
      <c r="I388">
        <v>0</v>
      </c>
      <c r="J388">
        <v>2</v>
      </c>
      <c r="K388">
        <v>0.73233250000000005</v>
      </c>
      <c r="L388">
        <v>282.5</v>
      </c>
      <c r="M388">
        <v>256.66379999999998</v>
      </c>
      <c r="N388">
        <v>0.1222791</v>
      </c>
      <c r="O388">
        <v>256.66379999999998</v>
      </c>
      <c r="P388">
        <v>93.981639999999999</v>
      </c>
      <c r="Q388">
        <v>2</v>
      </c>
      <c r="R388">
        <v>148.39089999999999</v>
      </c>
      <c r="S388">
        <v>1</v>
      </c>
      <c r="T388">
        <v>0.3661662</v>
      </c>
      <c r="U388">
        <v>-1</v>
      </c>
      <c r="V388">
        <v>-1</v>
      </c>
      <c r="W388">
        <v>1</v>
      </c>
      <c r="X388">
        <v>0.3661662</v>
      </c>
      <c r="Y388">
        <v>1</v>
      </c>
      <c r="Z388">
        <v>2731</v>
      </c>
      <c r="AA388">
        <v>390.05599999999998</v>
      </c>
      <c r="AB388">
        <v>142.8253</v>
      </c>
      <c r="AC388">
        <v>779.93409007689502</v>
      </c>
    </row>
    <row r="389" spans="2:29" x14ac:dyDescent="0.2">
      <c r="B389" t="s">
        <v>487</v>
      </c>
      <c r="C389">
        <v>41</v>
      </c>
      <c r="D389">
        <v>97</v>
      </c>
      <c r="E389" t="s">
        <v>615</v>
      </c>
      <c r="F389">
        <v>1666</v>
      </c>
      <c r="G389">
        <v>1</v>
      </c>
      <c r="H389" t="s">
        <v>1330</v>
      </c>
      <c r="I389">
        <v>0</v>
      </c>
      <c r="J389">
        <v>2</v>
      </c>
      <c r="K389">
        <v>1.20048</v>
      </c>
      <c r="L389">
        <v>199.5</v>
      </c>
      <c r="M389">
        <v>236.42439999999999</v>
      </c>
      <c r="N389">
        <v>0.26269369999999997</v>
      </c>
      <c r="O389">
        <v>236.42439999999999</v>
      </c>
      <c r="P389">
        <v>141.91139999999999</v>
      </c>
      <c r="Q389">
        <v>2</v>
      </c>
      <c r="R389">
        <v>77.71884</v>
      </c>
      <c r="S389">
        <v>2</v>
      </c>
      <c r="T389">
        <v>1.20048</v>
      </c>
      <c r="U389">
        <v>112.8522</v>
      </c>
      <c r="V389">
        <v>0.52246389999999998</v>
      </c>
      <c r="W389">
        <v>1</v>
      </c>
      <c r="X389">
        <v>0.60024010000000005</v>
      </c>
      <c r="Y389">
        <v>2</v>
      </c>
      <c r="Z389">
        <v>1666</v>
      </c>
      <c r="AA389">
        <v>605.09140000000002</v>
      </c>
      <c r="AB389">
        <v>363.20010000000002</v>
      </c>
      <c r="AC389">
        <v>700.48019207683103</v>
      </c>
    </row>
    <row r="390" spans="2:29" x14ac:dyDescent="0.2">
      <c r="B390" t="s">
        <v>488</v>
      </c>
      <c r="C390">
        <v>41</v>
      </c>
      <c r="D390">
        <v>79</v>
      </c>
      <c r="E390" t="s">
        <v>615</v>
      </c>
      <c r="F390">
        <v>1165</v>
      </c>
      <c r="G390">
        <v>1</v>
      </c>
      <c r="H390" t="s">
        <v>1331</v>
      </c>
      <c r="I390">
        <v>0</v>
      </c>
      <c r="J390">
        <v>2</v>
      </c>
      <c r="K390">
        <v>1.7167380000000001</v>
      </c>
      <c r="L390">
        <v>249.5</v>
      </c>
      <c r="M390">
        <v>239.98820000000001</v>
      </c>
      <c r="N390">
        <v>0.42400739999999998</v>
      </c>
      <c r="O390">
        <v>239.98820000000001</v>
      </c>
      <c r="P390">
        <v>205.99850000000001</v>
      </c>
      <c r="Q390">
        <v>2</v>
      </c>
      <c r="R390">
        <v>61.201970000000003</v>
      </c>
      <c r="S390">
        <v>1</v>
      </c>
      <c r="T390">
        <v>0.8583691</v>
      </c>
      <c r="U390">
        <v>-1</v>
      </c>
      <c r="V390">
        <v>-1</v>
      </c>
      <c r="W390">
        <v>1</v>
      </c>
      <c r="X390">
        <v>0.8583691</v>
      </c>
      <c r="Y390">
        <v>1</v>
      </c>
      <c r="Z390">
        <v>1165</v>
      </c>
      <c r="AA390">
        <v>381.75529999999998</v>
      </c>
      <c r="AB390">
        <v>327.68700000000001</v>
      </c>
      <c r="AC390">
        <v>428.326180257511</v>
      </c>
    </row>
    <row r="391" spans="2:29" x14ac:dyDescent="0.2">
      <c r="B391" t="s">
        <v>489</v>
      </c>
      <c r="C391">
        <v>41</v>
      </c>
      <c r="D391">
        <v>27</v>
      </c>
      <c r="E391" t="s">
        <v>615</v>
      </c>
      <c r="F391">
        <v>2197</v>
      </c>
      <c r="G391">
        <v>1</v>
      </c>
      <c r="H391" t="s">
        <v>1332</v>
      </c>
      <c r="I391">
        <v>0</v>
      </c>
      <c r="J391">
        <v>0</v>
      </c>
      <c r="K391">
        <v>0</v>
      </c>
      <c r="L391">
        <v>-1</v>
      </c>
      <c r="M391">
        <v>-1</v>
      </c>
      <c r="N391">
        <v>-1</v>
      </c>
      <c r="O391">
        <v>-1</v>
      </c>
      <c r="P391">
        <v>-1</v>
      </c>
      <c r="Q391">
        <v>0</v>
      </c>
      <c r="R391">
        <v>574.40189999999996</v>
      </c>
      <c r="S391">
        <v>2</v>
      </c>
      <c r="T391">
        <v>0.91033229999999998</v>
      </c>
      <c r="U391">
        <v>109.786</v>
      </c>
      <c r="V391">
        <v>0.1832821</v>
      </c>
      <c r="W391">
        <v>1</v>
      </c>
      <c r="X391">
        <v>0.45516610000000002</v>
      </c>
      <c r="Y391">
        <v>2</v>
      </c>
      <c r="Z391">
        <v>2197</v>
      </c>
      <c r="AA391">
        <v>1213.1510000000001</v>
      </c>
      <c r="AB391">
        <v>552.18550000000005</v>
      </c>
      <c r="AC391">
        <v>424.67000455166101</v>
      </c>
    </row>
    <row r="392" spans="2:29" x14ac:dyDescent="0.2">
      <c r="B392" t="s">
        <v>490</v>
      </c>
      <c r="C392">
        <v>41</v>
      </c>
      <c r="D392">
        <v>43</v>
      </c>
      <c r="E392" t="s">
        <v>615</v>
      </c>
      <c r="F392">
        <v>2432</v>
      </c>
      <c r="G392">
        <v>1</v>
      </c>
      <c r="H392" t="s">
        <v>1333</v>
      </c>
      <c r="I392">
        <v>3</v>
      </c>
      <c r="J392">
        <v>4</v>
      </c>
      <c r="K392">
        <v>1.6447369999999999</v>
      </c>
      <c r="L392">
        <v>191</v>
      </c>
      <c r="M392">
        <v>250.59719999999999</v>
      </c>
      <c r="N392">
        <v>0.81556870000000004</v>
      </c>
      <c r="O392">
        <v>751.79139999999995</v>
      </c>
      <c r="P392">
        <v>309.12479999999999</v>
      </c>
      <c r="Q392">
        <v>4</v>
      </c>
      <c r="R392">
        <v>147.76900000000001</v>
      </c>
      <c r="S392">
        <v>3</v>
      </c>
      <c r="T392">
        <v>1.2335529999999999</v>
      </c>
      <c r="U392">
        <v>45.07837</v>
      </c>
      <c r="V392">
        <v>1.111022</v>
      </c>
      <c r="W392">
        <v>1</v>
      </c>
      <c r="X392">
        <v>0.4111842</v>
      </c>
      <c r="Y392">
        <v>3</v>
      </c>
      <c r="Z392">
        <v>2432</v>
      </c>
      <c r="AA392">
        <v>527.70699999999999</v>
      </c>
      <c r="AB392">
        <v>216.98480000000001</v>
      </c>
      <c r="AC392">
        <v>560.85526315789502</v>
      </c>
    </row>
    <row r="393" spans="2:29" x14ac:dyDescent="0.2">
      <c r="B393" t="s">
        <v>491</v>
      </c>
      <c r="C393">
        <v>41</v>
      </c>
      <c r="D393">
        <v>59</v>
      </c>
      <c r="E393" t="s">
        <v>615</v>
      </c>
      <c r="F393">
        <v>1430</v>
      </c>
      <c r="G393">
        <v>1</v>
      </c>
      <c r="H393" t="s">
        <v>1334</v>
      </c>
      <c r="I393">
        <v>1</v>
      </c>
      <c r="J393">
        <v>3</v>
      </c>
      <c r="K393">
        <v>2.0979019999999999</v>
      </c>
      <c r="L393">
        <v>243.666666666667</v>
      </c>
      <c r="M393">
        <v>29.720120000000001</v>
      </c>
      <c r="N393">
        <v>0.69784310000000005</v>
      </c>
      <c r="O393">
        <v>59.440249999999999</v>
      </c>
      <c r="P393">
        <v>41.566600000000001</v>
      </c>
      <c r="Q393">
        <v>3</v>
      </c>
      <c r="R393">
        <v>150.82310000000001</v>
      </c>
      <c r="S393">
        <v>1</v>
      </c>
      <c r="T393">
        <v>0.6993007</v>
      </c>
      <c r="U393">
        <v>-1</v>
      </c>
      <c r="V393">
        <v>-1</v>
      </c>
      <c r="W393">
        <v>1</v>
      </c>
      <c r="X393">
        <v>0.6993007</v>
      </c>
      <c r="Y393">
        <v>1</v>
      </c>
      <c r="Z393">
        <v>1430</v>
      </c>
      <c r="AA393">
        <v>214.4196</v>
      </c>
      <c r="AB393">
        <v>149.94380000000001</v>
      </c>
      <c r="AC393">
        <v>512.58741258741304</v>
      </c>
    </row>
    <row r="394" spans="2:29" x14ac:dyDescent="0.2">
      <c r="B394" t="s">
        <v>285</v>
      </c>
      <c r="C394">
        <v>41</v>
      </c>
      <c r="D394">
        <v>75</v>
      </c>
      <c r="E394" t="s">
        <v>615</v>
      </c>
      <c r="F394">
        <v>1466</v>
      </c>
      <c r="G394">
        <v>1</v>
      </c>
      <c r="H394" t="s">
        <v>1335</v>
      </c>
      <c r="I394">
        <v>0</v>
      </c>
      <c r="J394">
        <v>3</v>
      </c>
      <c r="K394">
        <v>2.0463849999999999</v>
      </c>
      <c r="L394">
        <v>389.66666666666703</v>
      </c>
      <c r="M394">
        <v>196.4837</v>
      </c>
      <c r="N394">
        <v>1.690526</v>
      </c>
      <c r="O394">
        <v>392.9674</v>
      </c>
      <c r="P394">
        <v>268.05410000000001</v>
      </c>
      <c r="Q394">
        <v>3</v>
      </c>
      <c r="R394">
        <v>75.353650000000002</v>
      </c>
      <c r="S394">
        <v>1</v>
      </c>
      <c r="T394">
        <v>0.68212830000000002</v>
      </c>
      <c r="U394">
        <v>-1</v>
      </c>
      <c r="V394">
        <v>-1</v>
      </c>
      <c r="W394">
        <v>1</v>
      </c>
      <c r="X394">
        <v>0.68212830000000002</v>
      </c>
      <c r="Y394">
        <v>1</v>
      </c>
      <c r="Z394">
        <v>1466</v>
      </c>
      <c r="AA394">
        <v>636.10699999999997</v>
      </c>
      <c r="AB394">
        <v>433.90660000000003</v>
      </c>
      <c r="AC394">
        <v>386.76671214188298</v>
      </c>
    </row>
    <row r="395" spans="2:29" x14ac:dyDescent="0.2">
      <c r="B395" t="s">
        <v>492</v>
      </c>
      <c r="C395">
        <v>41</v>
      </c>
      <c r="D395">
        <v>25</v>
      </c>
      <c r="E395" t="s">
        <v>615</v>
      </c>
      <c r="F395">
        <v>1832</v>
      </c>
      <c r="G395">
        <v>1</v>
      </c>
      <c r="H395" t="s">
        <v>1336</v>
      </c>
      <c r="I395">
        <v>0</v>
      </c>
      <c r="J395">
        <v>4</v>
      </c>
      <c r="K395">
        <v>2.1834060000000002</v>
      </c>
      <c r="L395">
        <v>216.5</v>
      </c>
      <c r="M395">
        <v>197.7612</v>
      </c>
      <c r="N395">
        <v>0.75422719999999999</v>
      </c>
      <c r="O395">
        <v>593.28340000000003</v>
      </c>
      <c r="P395">
        <v>323.84469999999999</v>
      </c>
      <c r="Q395">
        <v>4</v>
      </c>
      <c r="R395">
        <v>132.86340000000001</v>
      </c>
      <c r="S395">
        <v>1</v>
      </c>
      <c r="T395">
        <v>0.54585150000000004</v>
      </c>
      <c r="U395">
        <v>-1</v>
      </c>
      <c r="V395">
        <v>-1</v>
      </c>
      <c r="W395">
        <v>1</v>
      </c>
      <c r="X395">
        <v>0.54585150000000004</v>
      </c>
      <c r="Y395">
        <v>1</v>
      </c>
      <c r="Z395">
        <v>1832</v>
      </c>
      <c r="AA395">
        <v>225.39410000000001</v>
      </c>
      <c r="AB395">
        <v>123.0317</v>
      </c>
      <c r="AC395">
        <v>690.502183406114</v>
      </c>
    </row>
    <row r="396" spans="2:29" x14ac:dyDescent="0.2">
      <c r="B396" t="s">
        <v>474</v>
      </c>
      <c r="C396">
        <v>41</v>
      </c>
      <c r="D396">
        <v>65</v>
      </c>
      <c r="E396" t="s">
        <v>615</v>
      </c>
      <c r="F396">
        <v>2664</v>
      </c>
      <c r="G396">
        <v>1</v>
      </c>
      <c r="H396" t="s">
        <v>1337</v>
      </c>
      <c r="I396">
        <v>0</v>
      </c>
      <c r="J396">
        <v>10</v>
      </c>
      <c r="K396">
        <v>3.7537539999999998</v>
      </c>
      <c r="L396">
        <v>213.5</v>
      </c>
      <c r="M396">
        <v>139.89699999999999</v>
      </c>
      <c r="N396">
        <v>2.9855450000000001</v>
      </c>
      <c r="O396">
        <v>1259.0730000000001</v>
      </c>
      <c r="P396">
        <v>472.62479999999999</v>
      </c>
      <c r="Q396">
        <v>10</v>
      </c>
      <c r="R396">
        <v>215.91759999999999</v>
      </c>
      <c r="S396">
        <v>2</v>
      </c>
      <c r="T396">
        <v>0.75075080000000005</v>
      </c>
      <c r="U396">
        <v>87.044370000000001</v>
      </c>
      <c r="V396">
        <v>1.042448</v>
      </c>
      <c r="W396">
        <v>1</v>
      </c>
      <c r="X396">
        <v>0.37537540000000003</v>
      </c>
      <c r="Y396">
        <v>2</v>
      </c>
      <c r="Z396">
        <v>2664</v>
      </c>
      <c r="AA396">
        <v>269.43950000000001</v>
      </c>
      <c r="AB396">
        <v>101.14100000000001</v>
      </c>
      <c r="AC396">
        <v>812.31231231231197</v>
      </c>
    </row>
    <row r="397" spans="2:29" x14ac:dyDescent="0.2">
      <c r="B397" t="s">
        <v>475</v>
      </c>
      <c r="C397">
        <v>41</v>
      </c>
      <c r="D397">
        <v>29</v>
      </c>
      <c r="E397" t="s">
        <v>615</v>
      </c>
      <c r="F397">
        <v>1632</v>
      </c>
      <c r="G397">
        <v>1</v>
      </c>
      <c r="H397" t="s">
        <v>1338</v>
      </c>
      <c r="I397">
        <v>0</v>
      </c>
      <c r="J397">
        <v>3</v>
      </c>
      <c r="K397">
        <v>1.8382350000000001</v>
      </c>
      <c r="L397">
        <v>321</v>
      </c>
      <c r="M397">
        <v>252.66749999999999</v>
      </c>
      <c r="N397">
        <v>0.79673229999999995</v>
      </c>
      <c r="O397">
        <v>505.33499999999998</v>
      </c>
      <c r="P397">
        <v>309.64159999999998</v>
      </c>
      <c r="Q397">
        <v>3</v>
      </c>
      <c r="R397">
        <v>120.8541</v>
      </c>
      <c r="S397">
        <v>1</v>
      </c>
      <c r="T397">
        <v>0.61274510000000004</v>
      </c>
      <c r="U397">
        <v>-1</v>
      </c>
      <c r="V397">
        <v>-1</v>
      </c>
      <c r="W397">
        <v>1</v>
      </c>
      <c r="X397">
        <v>0.61274510000000004</v>
      </c>
      <c r="Y397">
        <v>1</v>
      </c>
      <c r="Z397">
        <v>1632</v>
      </c>
      <c r="AA397">
        <v>265.9622</v>
      </c>
      <c r="AB397">
        <v>162.96709999999999</v>
      </c>
      <c r="AC397">
        <v>591.91176470588198</v>
      </c>
    </row>
    <row r="398" spans="2:29" x14ac:dyDescent="0.2">
      <c r="B398" t="s">
        <v>476</v>
      </c>
      <c r="C398">
        <v>41</v>
      </c>
      <c r="D398">
        <v>77</v>
      </c>
      <c r="E398" t="s">
        <v>615</v>
      </c>
      <c r="F398">
        <v>1333</v>
      </c>
      <c r="G398">
        <v>1</v>
      </c>
      <c r="H398" t="s">
        <v>1339</v>
      </c>
      <c r="I398">
        <v>0</v>
      </c>
      <c r="J398">
        <v>2</v>
      </c>
      <c r="K398">
        <v>1.500375</v>
      </c>
      <c r="L398">
        <v>399.5</v>
      </c>
      <c r="M398">
        <v>226.01589999999999</v>
      </c>
      <c r="N398">
        <v>0.48501280000000002</v>
      </c>
      <c r="O398">
        <v>226.01589999999999</v>
      </c>
      <c r="P398">
        <v>169.55439999999999</v>
      </c>
      <c r="Q398">
        <v>2</v>
      </c>
      <c r="R398">
        <v>95.996899999999997</v>
      </c>
      <c r="S398">
        <v>2</v>
      </c>
      <c r="T398">
        <v>1.500375</v>
      </c>
      <c r="U398">
        <v>99.541989999999998</v>
      </c>
      <c r="V398">
        <v>1.496872</v>
      </c>
      <c r="W398">
        <v>1</v>
      </c>
      <c r="X398">
        <v>0.75018759999999995</v>
      </c>
      <c r="Y398">
        <v>2</v>
      </c>
      <c r="Z398">
        <v>1333</v>
      </c>
      <c r="AA398">
        <v>229.01949999999999</v>
      </c>
      <c r="AB398">
        <v>171.80760000000001</v>
      </c>
      <c r="AC398">
        <v>849.212303075769</v>
      </c>
    </row>
    <row r="399" spans="2:29" x14ac:dyDescent="0.2">
      <c r="B399" t="s">
        <v>477</v>
      </c>
      <c r="C399">
        <v>41</v>
      </c>
      <c r="D399">
        <v>15</v>
      </c>
      <c r="E399" t="s">
        <v>615</v>
      </c>
      <c r="F399">
        <v>1898</v>
      </c>
      <c r="G399">
        <v>1</v>
      </c>
      <c r="H399" t="s">
        <v>1340</v>
      </c>
      <c r="I399">
        <v>0</v>
      </c>
      <c r="J399">
        <v>5</v>
      </c>
      <c r="K399">
        <v>2.6343519999999998</v>
      </c>
      <c r="L399">
        <v>226.2</v>
      </c>
      <c r="M399">
        <v>212.1123</v>
      </c>
      <c r="N399">
        <v>2.1257160000000002</v>
      </c>
      <c r="O399">
        <v>848.44899999999996</v>
      </c>
      <c r="P399">
        <v>447.02269999999999</v>
      </c>
      <c r="Q399">
        <v>5</v>
      </c>
      <c r="R399">
        <v>144.12180000000001</v>
      </c>
      <c r="S399">
        <v>1</v>
      </c>
      <c r="T399">
        <v>0.52687039999999996</v>
      </c>
      <c r="U399">
        <v>-1</v>
      </c>
      <c r="V399">
        <v>-1</v>
      </c>
      <c r="W399">
        <v>1</v>
      </c>
      <c r="X399">
        <v>0.52687039999999996</v>
      </c>
      <c r="Y399">
        <v>1</v>
      </c>
      <c r="Z399">
        <v>1898</v>
      </c>
      <c r="AA399">
        <v>234.94450000000001</v>
      </c>
      <c r="AB399">
        <v>123.78530000000001</v>
      </c>
      <c r="AC399">
        <v>719.704952581665</v>
      </c>
    </row>
    <row r="400" spans="2:29" x14ac:dyDescent="0.2">
      <c r="B400" t="s">
        <v>478</v>
      </c>
      <c r="C400">
        <v>41</v>
      </c>
      <c r="D400">
        <v>27</v>
      </c>
      <c r="E400" t="s">
        <v>615</v>
      </c>
      <c r="F400">
        <v>2399</v>
      </c>
      <c r="G400">
        <v>1</v>
      </c>
      <c r="H400" t="s">
        <v>1341</v>
      </c>
      <c r="I400">
        <v>0</v>
      </c>
      <c r="J400">
        <v>6</v>
      </c>
      <c r="K400">
        <v>2.501042</v>
      </c>
      <c r="L400">
        <v>222.166666666667</v>
      </c>
      <c r="M400">
        <v>178.60990000000001</v>
      </c>
      <c r="N400">
        <v>2.159907</v>
      </c>
      <c r="O400">
        <v>893.04930000000002</v>
      </c>
      <c r="P400">
        <v>372.25900000000001</v>
      </c>
      <c r="Q400">
        <v>6</v>
      </c>
      <c r="R400">
        <v>132.8486</v>
      </c>
      <c r="S400">
        <v>2</v>
      </c>
      <c r="T400">
        <v>0.83368070000000005</v>
      </c>
      <c r="U400">
        <v>101.878</v>
      </c>
      <c r="V400">
        <v>0.46948410000000002</v>
      </c>
      <c r="W400">
        <v>1</v>
      </c>
      <c r="X400">
        <v>0.4168403</v>
      </c>
      <c r="Y400">
        <v>2</v>
      </c>
      <c r="Z400">
        <v>2399</v>
      </c>
      <c r="AA400">
        <v>216.727</v>
      </c>
      <c r="AB400">
        <v>90.340540000000004</v>
      </c>
      <c r="AC400">
        <v>791.16298457690698</v>
      </c>
    </row>
    <row r="401" spans="2:29" x14ac:dyDescent="0.2">
      <c r="B401" t="s">
        <v>479</v>
      </c>
      <c r="C401">
        <v>41</v>
      </c>
      <c r="D401">
        <v>39</v>
      </c>
      <c r="E401" t="s">
        <v>615</v>
      </c>
      <c r="F401">
        <v>1665</v>
      </c>
      <c r="G401">
        <v>1</v>
      </c>
      <c r="H401" t="s">
        <v>1342</v>
      </c>
      <c r="I401">
        <v>0</v>
      </c>
      <c r="J401">
        <v>4</v>
      </c>
      <c r="K401">
        <v>2.4024019999999999</v>
      </c>
      <c r="L401">
        <v>282.5</v>
      </c>
      <c r="M401">
        <v>214.42400000000001</v>
      </c>
      <c r="N401">
        <v>1.3073300000000001</v>
      </c>
      <c r="O401">
        <v>643.27200000000005</v>
      </c>
      <c r="P401">
        <v>386.34949999999998</v>
      </c>
      <c r="Q401">
        <v>4</v>
      </c>
      <c r="R401">
        <v>169.21680000000001</v>
      </c>
      <c r="S401">
        <v>1</v>
      </c>
      <c r="T401">
        <v>0.60060060000000004</v>
      </c>
      <c r="U401">
        <v>-1</v>
      </c>
      <c r="V401">
        <v>-1</v>
      </c>
      <c r="W401">
        <v>1</v>
      </c>
      <c r="X401">
        <v>0.60060060000000004</v>
      </c>
      <c r="Y401">
        <v>1</v>
      </c>
      <c r="Z401">
        <v>1665</v>
      </c>
      <c r="AA401">
        <v>210.2296</v>
      </c>
      <c r="AB401">
        <v>126.264</v>
      </c>
      <c r="AC401">
        <v>780.18018018017995</v>
      </c>
    </row>
    <row r="402" spans="2:29" x14ac:dyDescent="0.2">
      <c r="B402" t="s">
        <v>480</v>
      </c>
      <c r="C402">
        <v>41</v>
      </c>
      <c r="D402">
        <v>25</v>
      </c>
      <c r="E402" t="s">
        <v>615</v>
      </c>
      <c r="F402">
        <v>1865</v>
      </c>
      <c r="G402">
        <v>1</v>
      </c>
      <c r="H402" t="s">
        <v>1343</v>
      </c>
      <c r="I402">
        <v>0</v>
      </c>
      <c r="J402">
        <v>1</v>
      </c>
      <c r="K402">
        <v>0.53619300000000003</v>
      </c>
      <c r="L402">
        <v>233</v>
      </c>
      <c r="M402">
        <v>-1</v>
      </c>
      <c r="N402">
        <v>-1</v>
      </c>
      <c r="O402">
        <v>-1</v>
      </c>
      <c r="P402">
        <v>-1</v>
      </c>
      <c r="Q402">
        <v>1</v>
      </c>
      <c r="R402">
        <v>151.1071</v>
      </c>
      <c r="S402">
        <v>1</v>
      </c>
      <c r="T402">
        <v>0.53619300000000003</v>
      </c>
      <c r="U402">
        <v>-1</v>
      </c>
      <c r="V402">
        <v>-1</v>
      </c>
      <c r="W402">
        <v>1</v>
      </c>
      <c r="X402">
        <v>0.53619300000000003</v>
      </c>
      <c r="Y402">
        <v>1</v>
      </c>
      <c r="Z402">
        <v>1865</v>
      </c>
      <c r="AA402">
        <v>208.5532</v>
      </c>
      <c r="AB402">
        <v>111.8248</v>
      </c>
      <c r="AC402">
        <v>678.28418230563</v>
      </c>
    </row>
    <row r="403" spans="2:29" x14ac:dyDescent="0.2">
      <c r="B403" t="s">
        <v>472</v>
      </c>
      <c r="C403">
        <v>43</v>
      </c>
      <c r="D403">
        <v>77</v>
      </c>
      <c r="E403" t="s">
        <v>616</v>
      </c>
      <c r="F403">
        <v>1399</v>
      </c>
      <c r="G403">
        <v>1</v>
      </c>
      <c r="H403" t="s">
        <v>1344</v>
      </c>
      <c r="I403">
        <v>0</v>
      </c>
      <c r="J403">
        <v>3</v>
      </c>
      <c r="K403">
        <v>2.1443889999999999</v>
      </c>
      <c r="L403">
        <v>310</v>
      </c>
      <c r="M403">
        <v>246.94130000000001</v>
      </c>
      <c r="N403">
        <v>1.1826000000000001</v>
      </c>
      <c r="O403">
        <v>493.88249999999999</v>
      </c>
      <c r="P403">
        <v>353.02539999999999</v>
      </c>
      <c r="Q403">
        <v>3</v>
      </c>
      <c r="R403">
        <v>109.72669999999999</v>
      </c>
      <c r="S403">
        <v>1</v>
      </c>
      <c r="T403">
        <v>0.71479630000000005</v>
      </c>
      <c r="U403">
        <v>-1</v>
      </c>
      <c r="V403">
        <v>-1</v>
      </c>
      <c r="W403">
        <v>1</v>
      </c>
      <c r="X403">
        <v>0.71479630000000005</v>
      </c>
      <c r="Y403">
        <v>1</v>
      </c>
      <c r="Z403">
        <v>1399</v>
      </c>
      <c r="AA403">
        <v>389.27019999999999</v>
      </c>
      <c r="AB403">
        <v>278.24889999999999</v>
      </c>
      <c r="AC403">
        <v>500.35739814152998</v>
      </c>
    </row>
    <row r="404" spans="2:29" x14ac:dyDescent="0.2">
      <c r="B404" t="s">
        <v>481</v>
      </c>
      <c r="C404">
        <v>43</v>
      </c>
      <c r="D404">
        <v>75</v>
      </c>
      <c r="E404" t="s">
        <v>616</v>
      </c>
      <c r="F404">
        <v>2297</v>
      </c>
      <c r="G404">
        <v>1</v>
      </c>
      <c r="H404" t="s">
        <v>1345</v>
      </c>
      <c r="I404">
        <v>0</v>
      </c>
      <c r="J404">
        <v>5</v>
      </c>
      <c r="K404">
        <v>2.176752</v>
      </c>
      <c r="L404">
        <v>253.4</v>
      </c>
      <c r="M404">
        <v>195.5189</v>
      </c>
      <c r="N404">
        <v>1.0015639999999999</v>
      </c>
      <c r="O404">
        <v>782.07569999999998</v>
      </c>
      <c r="P404">
        <v>340.47699999999998</v>
      </c>
      <c r="Q404">
        <v>5</v>
      </c>
      <c r="R404">
        <v>148.75229999999999</v>
      </c>
      <c r="S404">
        <v>2</v>
      </c>
      <c r="T404">
        <v>0.8707009</v>
      </c>
      <c r="U404">
        <v>38.062800000000003</v>
      </c>
      <c r="V404">
        <v>1.1534180000000001</v>
      </c>
      <c r="W404">
        <v>1</v>
      </c>
      <c r="X404">
        <v>0.43535040000000003</v>
      </c>
      <c r="Y404">
        <v>2</v>
      </c>
      <c r="Z404">
        <v>2297</v>
      </c>
      <c r="AA404">
        <v>798.22119999999995</v>
      </c>
      <c r="AB404">
        <v>347.50599999999997</v>
      </c>
      <c r="AC404">
        <v>493.25206791467099</v>
      </c>
    </row>
    <row r="405" spans="2:29" x14ac:dyDescent="0.2">
      <c r="B405" t="s">
        <v>483</v>
      </c>
      <c r="C405">
        <v>43</v>
      </c>
      <c r="D405">
        <v>23</v>
      </c>
      <c r="E405" t="s">
        <v>616</v>
      </c>
      <c r="F405">
        <v>2231</v>
      </c>
      <c r="G405">
        <v>1</v>
      </c>
      <c r="H405" t="s">
        <v>1346</v>
      </c>
      <c r="I405">
        <v>0</v>
      </c>
      <c r="J405">
        <v>4</v>
      </c>
      <c r="K405">
        <v>1.792918</v>
      </c>
      <c r="L405">
        <v>241.75</v>
      </c>
      <c r="M405">
        <v>206.93889999999999</v>
      </c>
      <c r="N405">
        <v>1.0465819999999999</v>
      </c>
      <c r="O405">
        <v>620.81679999999994</v>
      </c>
      <c r="P405">
        <v>278.26839999999999</v>
      </c>
      <c r="Q405">
        <v>4</v>
      </c>
      <c r="R405">
        <v>178.7782</v>
      </c>
      <c r="S405">
        <v>1</v>
      </c>
      <c r="T405">
        <v>0.4482295</v>
      </c>
      <c r="U405">
        <v>-1</v>
      </c>
      <c r="V405">
        <v>-1</v>
      </c>
      <c r="W405">
        <v>1</v>
      </c>
      <c r="X405">
        <v>0.4482295</v>
      </c>
      <c r="Y405">
        <v>1</v>
      </c>
      <c r="Z405">
        <v>2231</v>
      </c>
      <c r="AA405">
        <v>646.57820000000004</v>
      </c>
      <c r="AB405">
        <v>289.81540000000001</v>
      </c>
      <c r="AC405">
        <v>641.86463469296302</v>
      </c>
    </row>
    <row r="406" spans="2:29" x14ac:dyDescent="0.2">
      <c r="B406" t="s">
        <v>484</v>
      </c>
      <c r="C406">
        <v>43</v>
      </c>
      <c r="D406">
        <v>97</v>
      </c>
      <c r="E406" t="s">
        <v>616</v>
      </c>
      <c r="F406">
        <v>1698</v>
      </c>
      <c r="G406">
        <v>1</v>
      </c>
      <c r="H406" t="s">
        <v>1347</v>
      </c>
      <c r="I406">
        <v>0</v>
      </c>
      <c r="J406">
        <v>2</v>
      </c>
      <c r="K406">
        <v>1.177856</v>
      </c>
      <c r="L406">
        <v>467.5</v>
      </c>
      <c r="M406">
        <v>368.26429999999999</v>
      </c>
      <c r="N406">
        <v>0.55461499999999997</v>
      </c>
      <c r="O406">
        <v>368.26429999999999</v>
      </c>
      <c r="P406">
        <v>216.88120000000001</v>
      </c>
      <c r="Q406">
        <v>2</v>
      </c>
      <c r="R406">
        <v>123.9122</v>
      </c>
      <c r="S406">
        <v>2</v>
      </c>
      <c r="T406">
        <v>1.177856</v>
      </c>
      <c r="U406">
        <v>153.8331</v>
      </c>
      <c r="V406">
        <v>0.76916549999999995</v>
      </c>
      <c r="W406">
        <v>1</v>
      </c>
      <c r="X406">
        <v>0.58892820000000001</v>
      </c>
      <c r="Y406">
        <v>2</v>
      </c>
      <c r="Z406">
        <v>1698</v>
      </c>
      <c r="AA406">
        <v>326.9615</v>
      </c>
      <c r="AB406">
        <v>192.55690000000001</v>
      </c>
      <c r="AC406">
        <v>725.55948174322702</v>
      </c>
    </row>
    <row r="407" spans="2:29" x14ac:dyDescent="0.2">
      <c r="B407" t="s">
        <v>485</v>
      </c>
      <c r="C407">
        <v>43</v>
      </c>
      <c r="D407">
        <v>13</v>
      </c>
      <c r="E407" t="s">
        <v>616</v>
      </c>
      <c r="F407">
        <v>2598</v>
      </c>
      <c r="G407">
        <v>1</v>
      </c>
      <c r="H407" t="s">
        <v>1348</v>
      </c>
      <c r="I407">
        <v>0</v>
      </c>
      <c r="J407">
        <v>1</v>
      </c>
      <c r="K407">
        <v>0.38491150000000002</v>
      </c>
      <c r="L407">
        <v>400</v>
      </c>
      <c r="M407">
        <v>-1</v>
      </c>
      <c r="N407">
        <v>-1</v>
      </c>
      <c r="O407">
        <v>-1</v>
      </c>
      <c r="P407">
        <v>-1</v>
      </c>
      <c r="Q407">
        <v>1</v>
      </c>
      <c r="R407">
        <v>180.67310000000001</v>
      </c>
      <c r="S407">
        <v>1</v>
      </c>
      <c r="T407">
        <v>0.38491150000000002</v>
      </c>
      <c r="U407">
        <v>-1</v>
      </c>
      <c r="V407">
        <v>-1</v>
      </c>
      <c r="W407">
        <v>1</v>
      </c>
      <c r="X407">
        <v>0.38491150000000002</v>
      </c>
      <c r="Y407">
        <v>1</v>
      </c>
      <c r="Z407">
        <v>2598</v>
      </c>
      <c r="AA407">
        <v>344.4864</v>
      </c>
      <c r="AB407">
        <v>132.5968</v>
      </c>
      <c r="AC407">
        <v>756.35103926096997</v>
      </c>
    </row>
    <row r="408" spans="2:29" x14ac:dyDescent="0.2">
      <c r="B408" t="s">
        <v>486</v>
      </c>
      <c r="C408">
        <v>43</v>
      </c>
      <c r="D408">
        <v>41</v>
      </c>
      <c r="E408" t="s">
        <v>616</v>
      </c>
      <c r="F408">
        <v>1731</v>
      </c>
      <c r="G408">
        <v>1</v>
      </c>
      <c r="H408" t="s">
        <v>1349</v>
      </c>
      <c r="I408">
        <v>0</v>
      </c>
      <c r="J408">
        <v>2</v>
      </c>
      <c r="K408">
        <v>1.1554009999999999</v>
      </c>
      <c r="L408">
        <v>217</v>
      </c>
      <c r="M408">
        <v>482.15839999999997</v>
      </c>
      <c r="N408">
        <v>0.3913624</v>
      </c>
      <c r="O408">
        <v>482.15839999999997</v>
      </c>
      <c r="P408">
        <v>278.54329999999999</v>
      </c>
      <c r="Q408">
        <v>2</v>
      </c>
      <c r="R408">
        <v>182.23070000000001</v>
      </c>
      <c r="S408">
        <v>1</v>
      </c>
      <c r="T408">
        <v>0.57770069999999996</v>
      </c>
      <c r="U408">
        <v>-1</v>
      </c>
      <c r="V408">
        <v>-1</v>
      </c>
      <c r="W408">
        <v>1</v>
      </c>
      <c r="X408">
        <v>0.57770069999999996</v>
      </c>
      <c r="Y408">
        <v>1</v>
      </c>
      <c r="Z408">
        <v>1731</v>
      </c>
      <c r="AA408">
        <v>461.93209999999999</v>
      </c>
      <c r="AB408">
        <v>266.85860000000002</v>
      </c>
      <c r="AC408">
        <v>654.53495089543605</v>
      </c>
    </row>
    <row r="409" spans="2:29" x14ac:dyDescent="0.2">
      <c r="B409" t="s">
        <v>487</v>
      </c>
      <c r="C409">
        <v>43</v>
      </c>
      <c r="D409">
        <v>23</v>
      </c>
      <c r="E409" t="s">
        <v>616</v>
      </c>
      <c r="F409">
        <v>2431</v>
      </c>
      <c r="G409">
        <v>1</v>
      </c>
      <c r="H409" t="s">
        <v>1350</v>
      </c>
      <c r="I409">
        <v>0</v>
      </c>
      <c r="J409">
        <v>2</v>
      </c>
      <c r="K409">
        <v>0.82270670000000001</v>
      </c>
      <c r="L409">
        <v>150</v>
      </c>
      <c r="M409">
        <v>65.460170000000005</v>
      </c>
      <c r="N409">
        <v>0.4921818</v>
      </c>
      <c r="O409">
        <v>65.460170000000005</v>
      </c>
      <c r="P409">
        <v>26.92726</v>
      </c>
      <c r="Q409">
        <v>2</v>
      </c>
      <c r="R409">
        <v>126.81780000000001</v>
      </c>
      <c r="S409">
        <v>1</v>
      </c>
      <c r="T409">
        <v>0.41135329999999998</v>
      </c>
      <c r="U409">
        <v>-1</v>
      </c>
      <c r="V409">
        <v>-1</v>
      </c>
      <c r="W409">
        <v>1</v>
      </c>
      <c r="X409">
        <v>0.41135329999999998</v>
      </c>
      <c r="Y409">
        <v>1</v>
      </c>
      <c r="Z409">
        <v>2431</v>
      </c>
      <c r="AA409">
        <v>491.78539999999998</v>
      </c>
      <c r="AB409">
        <v>202.29759999999999</v>
      </c>
      <c r="AC409">
        <v>534.75935828877004</v>
      </c>
    </row>
    <row r="410" spans="2:29" x14ac:dyDescent="0.2">
      <c r="B410" t="s">
        <v>488</v>
      </c>
      <c r="C410">
        <v>43</v>
      </c>
      <c r="D410">
        <v>65</v>
      </c>
      <c r="E410" t="s">
        <v>616</v>
      </c>
      <c r="F410">
        <v>3265</v>
      </c>
      <c r="G410">
        <v>1</v>
      </c>
      <c r="H410" t="s">
        <v>1351</v>
      </c>
      <c r="I410">
        <v>0</v>
      </c>
      <c r="J410">
        <v>5</v>
      </c>
      <c r="K410">
        <v>1.5313939999999999</v>
      </c>
      <c r="L410">
        <v>200.4</v>
      </c>
      <c r="M410">
        <v>255.14080000000001</v>
      </c>
      <c r="N410">
        <v>1.7394540000000001</v>
      </c>
      <c r="O410">
        <v>1020.563</v>
      </c>
      <c r="P410">
        <v>312.57679999999999</v>
      </c>
      <c r="Q410">
        <v>5</v>
      </c>
      <c r="R410">
        <v>139.83420000000001</v>
      </c>
      <c r="S410">
        <v>3</v>
      </c>
      <c r="T410">
        <v>0.91883610000000004</v>
      </c>
      <c r="U410">
        <v>110.6785</v>
      </c>
      <c r="V410">
        <v>0.2711421</v>
      </c>
      <c r="W410">
        <v>1</v>
      </c>
      <c r="X410">
        <v>0.30627870000000001</v>
      </c>
      <c r="Y410">
        <v>3</v>
      </c>
      <c r="Z410">
        <v>3265</v>
      </c>
      <c r="AA410">
        <v>599.60519999999997</v>
      </c>
      <c r="AB410">
        <v>183.6463</v>
      </c>
      <c r="AC410">
        <v>601.83767228177601</v>
      </c>
    </row>
    <row r="411" spans="2:29" x14ac:dyDescent="0.2">
      <c r="B411" t="s">
        <v>489</v>
      </c>
      <c r="C411">
        <v>43</v>
      </c>
      <c r="D411">
        <v>93</v>
      </c>
      <c r="E411" t="s">
        <v>616</v>
      </c>
      <c r="F411">
        <v>3431</v>
      </c>
      <c r="G411">
        <v>1</v>
      </c>
      <c r="H411" t="s">
        <v>1352</v>
      </c>
      <c r="I411">
        <v>0</v>
      </c>
      <c r="J411">
        <v>3</v>
      </c>
      <c r="K411">
        <v>0.87438059999999995</v>
      </c>
      <c r="L411">
        <v>655</v>
      </c>
      <c r="M411">
        <v>341.94240000000002</v>
      </c>
      <c r="N411">
        <v>0.81672789999999995</v>
      </c>
      <c r="O411">
        <v>683.88469999999995</v>
      </c>
      <c r="P411">
        <v>199.3252</v>
      </c>
      <c r="Q411">
        <v>3</v>
      </c>
      <c r="R411">
        <v>504.41969999999998</v>
      </c>
      <c r="S411">
        <v>1</v>
      </c>
      <c r="T411">
        <v>0.2914602</v>
      </c>
      <c r="U411">
        <v>-1</v>
      </c>
      <c r="V411">
        <v>-1</v>
      </c>
      <c r="W411">
        <v>1</v>
      </c>
      <c r="X411">
        <v>0.2914602</v>
      </c>
      <c r="Y411">
        <v>1</v>
      </c>
      <c r="Z411">
        <v>3431</v>
      </c>
      <c r="AA411">
        <v>1876.925</v>
      </c>
      <c r="AB411">
        <v>547.04899999999998</v>
      </c>
      <c r="AC411">
        <v>135.52900029145999</v>
      </c>
    </row>
    <row r="412" spans="2:29" x14ac:dyDescent="0.2">
      <c r="B412" t="s">
        <v>490</v>
      </c>
      <c r="C412">
        <v>43</v>
      </c>
      <c r="D412">
        <v>33</v>
      </c>
      <c r="E412" t="s">
        <v>616</v>
      </c>
      <c r="F412">
        <v>1733</v>
      </c>
      <c r="G412">
        <v>1</v>
      </c>
      <c r="H412" t="s">
        <v>1353</v>
      </c>
      <c r="I412">
        <v>0</v>
      </c>
      <c r="J412">
        <v>5</v>
      </c>
      <c r="K412">
        <v>2.88517</v>
      </c>
      <c r="L412">
        <v>286.60000000000002</v>
      </c>
      <c r="M412">
        <v>190.10169999999999</v>
      </c>
      <c r="N412">
        <v>4.0158889999999996</v>
      </c>
      <c r="O412">
        <v>760.4067</v>
      </c>
      <c r="P412">
        <v>438.78050000000002</v>
      </c>
      <c r="Q412">
        <v>5</v>
      </c>
      <c r="R412">
        <v>212.67429999999999</v>
      </c>
      <c r="S412">
        <v>1</v>
      </c>
      <c r="T412">
        <v>0.57703409999999999</v>
      </c>
      <c r="U412">
        <v>-1</v>
      </c>
      <c r="V412">
        <v>-1</v>
      </c>
      <c r="W412">
        <v>1</v>
      </c>
      <c r="X412">
        <v>0.57703409999999999</v>
      </c>
      <c r="Y412">
        <v>1</v>
      </c>
      <c r="Z412">
        <v>1733</v>
      </c>
      <c r="AA412">
        <v>428.09739999999999</v>
      </c>
      <c r="AB412">
        <v>247.02680000000001</v>
      </c>
      <c r="AC412">
        <v>614.54125793421804</v>
      </c>
    </row>
    <row r="413" spans="2:29" x14ac:dyDescent="0.2">
      <c r="B413" t="s">
        <v>491</v>
      </c>
      <c r="C413">
        <v>43</v>
      </c>
      <c r="D413">
        <v>61</v>
      </c>
      <c r="E413" t="s">
        <v>616</v>
      </c>
      <c r="F413">
        <v>3231</v>
      </c>
      <c r="G413">
        <v>1</v>
      </c>
      <c r="H413" t="s">
        <v>1354</v>
      </c>
      <c r="I413">
        <v>2</v>
      </c>
      <c r="J413">
        <v>8</v>
      </c>
      <c r="K413">
        <v>2.4760140000000002</v>
      </c>
      <c r="L413">
        <v>237.125</v>
      </c>
      <c r="M413">
        <v>297.5018</v>
      </c>
      <c r="N413">
        <v>2.465522</v>
      </c>
      <c r="O413">
        <v>2082.5120000000002</v>
      </c>
      <c r="P413">
        <v>644.54110000000003</v>
      </c>
      <c r="Q413">
        <v>8</v>
      </c>
      <c r="R413">
        <v>233.40960000000001</v>
      </c>
      <c r="S413">
        <v>1</v>
      </c>
      <c r="T413">
        <v>0.30950169999999999</v>
      </c>
      <c r="U413">
        <v>-1</v>
      </c>
      <c r="V413">
        <v>-1</v>
      </c>
      <c r="W413">
        <v>1</v>
      </c>
      <c r="X413">
        <v>0.30950169999999999</v>
      </c>
      <c r="Y413">
        <v>1</v>
      </c>
      <c r="Z413">
        <v>3231</v>
      </c>
      <c r="AA413">
        <v>1053.471</v>
      </c>
      <c r="AB413">
        <v>326.05110000000002</v>
      </c>
      <c r="AC413">
        <v>587.74373259052902</v>
      </c>
    </row>
    <row r="414" spans="2:29" x14ac:dyDescent="0.2">
      <c r="B414" t="s">
        <v>285</v>
      </c>
      <c r="C414">
        <v>43</v>
      </c>
      <c r="D414">
        <v>25</v>
      </c>
      <c r="E414" t="s">
        <v>616</v>
      </c>
      <c r="F414">
        <v>1532</v>
      </c>
      <c r="G414">
        <v>1</v>
      </c>
      <c r="H414" t="s">
        <v>1355</v>
      </c>
      <c r="I414">
        <v>0</v>
      </c>
      <c r="J414">
        <v>4</v>
      </c>
      <c r="K414">
        <v>2.6109659999999999</v>
      </c>
      <c r="L414">
        <v>240.75</v>
      </c>
      <c r="M414">
        <v>184.84039999999999</v>
      </c>
      <c r="N414">
        <v>1.5237229999999999</v>
      </c>
      <c r="O414">
        <v>554.5213</v>
      </c>
      <c r="P414">
        <v>361.95909999999998</v>
      </c>
      <c r="Q414">
        <v>4</v>
      </c>
      <c r="R414">
        <v>105.5857</v>
      </c>
      <c r="S414">
        <v>1</v>
      </c>
      <c r="T414">
        <v>0.65274149999999997</v>
      </c>
      <c r="U414">
        <v>-1</v>
      </c>
      <c r="V414">
        <v>-1</v>
      </c>
      <c r="W414">
        <v>1</v>
      </c>
      <c r="X414">
        <v>0.65274149999999997</v>
      </c>
      <c r="Y414">
        <v>1</v>
      </c>
      <c r="Z414">
        <v>1532</v>
      </c>
      <c r="AA414">
        <v>626.2509</v>
      </c>
      <c r="AB414">
        <v>408.7799</v>
      </c>
      <c r="AC414">
        <v>326.370757180157</v>
      </c>
    </row>
    <row r="415" spans="2:29" x14ac:dyDescent="0.2">
      <c r="B415" t="s">
        <v>492</v>
      </c>
      <c r="C415">
        <v>43</v>
      </c>
      <c r="D415">
        <v>27</v>
      </c>
      <c r="E415" t="s">
        <v>616</v>
      </c>
      <c r="F415">
        <v>2031</v>
      </c>
      <c r="G415">
        <v>1</v>
      </c>
      <c r="H415" t="s">
        <v>1356</v>
      </c>
      <c r="I415">
        <v>0</v>
      </c>
      <c r="J415">
        <v>5</v>
      </c>
      <c r="K415">
        <v>2.4618410000000002</v>
      </c>
      <c r="L415">
        <v>239.2</v>
      </c>
      <c r="M415">
        <v>271.77530000000002</v>
      </c>
      <c r="N415">
        <v>1.9634849999999999</v>
      </c>
      <c r="O415">
        <v>1087.1010000000001</v>
      </c>
      <c r="P415">
        <v>535.25419999999997</v>
      </c>
      <c r="Q415">
        <v>5</v>
      </c>
      <c r="R415">
        <v>153.72559999999999</v>
      </c>
      <c r="S415">
        <v>1</v>
      </c>
      <c r="T415">
        <v>0.49236829999999998</v>
      </c>
      <c r="U415">
        <v>-1</v>
      </c>
      <c r="V415">
        <v>-1</v>
      </c>
      <c r="W415">
        <v>1</v>
      </c>
      <c r="X415">
        <v>0.49236829999999998</v>
      </c>
      <c r="Y415">
        <v>1</v>
      </c>
      <c r="Z415">
        <v>2031</v>
      </c>
      <c r="AA415">
        <v>316.3922</v>
      </c>
      <c r="AB415">
        <v>155.78149999999999</v>
      </c>
      <c r="AC415">
        <v>705.07139340226502</v>
      </c>
    </row>
    <row r="416" spans="2:29" x14ac:dyDescent="0.2">
      <c r="B416" t="s">
        <v>474</v>
      </c>
      <c r="C416">
        <v>43</v>
      </c>
      <c r="D416">
        <v>97</v>
      </c>
      <c r="E416" t="s">
        <v>616</v>
      </c>
      <c r="F416">
        <v>2431</v>
      </c>
      <c r="G416">
        <v>1</v>
      </c>
      <c r="H416" t="s">
        <v>1357</v>
      </c>
      <c r="I416">
        <v>0</v>
      </c>
      <c r="J416">
        <v>7</v>
      </c>
      <c r="K416">
        <v>2.8794729999999999</v>
      </c>
      <c r="L416">
        <v>214</v>
      </c>
      <c r="M416">
        <v>177.0752</v>
      </c>
      <c r="N416">
        <v>2.3113389999999998</v>
      </c>
      <c r="O416">
        <v>1062.451</v>
      </c>
      <c r="P416">
        <v>437.04289999999997</v>
      </c>
      <c r="Q416">
        <v>7</v>
      </c>
      <c r="R416">
        <v>184.6378</v>
      </c>
      <c r="S416">
        <v>1</v>
      </c>
      <c r="T416">
        <v>0.41135329999999998</v>
      </c>
      <c r="U416">
        <v>-1</v>
      </c>
      <c r="V416">
        <v>-1</v>
      </c>
      <c r="W416">
        <v>1</v>
      </c>
      <c r="X416">
        <v>0.41135329999999998</v>
      </c>
      <c r="Y416">
        <v>1</v>
      </c>
      <c r="Z416">
        <v>2431</v>
      </c>
      <c r="AA416">
        <v>456.2097</v>
      </c>
      <c r="AB416">
        <v>187.6634</v>
      </c>
      <c r="AC416">
        <v>630.60468942821899</v>
      </c>
    </row>
    <row r="417" spans="2:29" x14ac:dyDescent="0.2">
      <c r="B417" t="s">
        <v>475</v>
      </c>
      <c r="C417">
        <v>43</v>
      </c>
      <c r="D417">
        <v>59</v>
      </c>
      <c r="E417" t="s">
        <v>616</v>
      </c>
      <c r="F417">
        <v>1933</v>
      </c>
      <c r="G417">
        <v>1</v>
      </c>
      <c r="H417" t="s">
        <v>1358</v>
      </c>
      <c r="I417">
        <v>0</v>
      </c>
      <c r="J417">
        <v>7</v>
      </c>
      <c r="K417">
        <v>3.6213139999999999</v>
      </c>
      <c r="L417">
        <v>199.57142857142901</v>
      </c>
      <c r="M417">
        <v>165.2406</v>
      </c>
      <c r="N417">
        <v>2.436035</v>
      </c>
      <c r="O417">
        <v>991.44359999999995</v>
      </c>
      <c r="P417">
        <v>512.90409999999997</v>
      </c>
      <c r="Q417">
        <v>7</v>
      </c>
      <c r="R417">
        <v>122.56529999999999</v>
      </c>
      <c r="S417">
        <v>1</v>
      </c>
      <c r="T417">
        <v>0.51733059999999997</v>
      </c>
      <c r="U417">
        <v>-1</v>
      </c>
      <c r="V417">
        <v>-1</v>
      </c>
      <c r="W417">
        <v>1</v>
      </c>
      <c r="X417">
        <v>0.51733059999999997</v>
      </c>
      <c r="Y417">
        <v>1</v>
      </c>
      <c r="Z417">
        <v>1933</v>
      </c>
      <c r="AA417">
        <v>949.24710000000005</v>
      </c>
      <c r="AB417">
        <v>491.0745</v>
      </c>
      <c r="AC417">
        <v>396.27521986549402</v>
      </c>
    </row>
    <row r="418" spans="2:29" x14ac:dyDescent="0.2">
      <c r="B418" t="s">
        <v>476</v>
      </c>
      <c r="C418">
        <v>43</v>
      </c>
      <c r="D418">
        <v>13</v>
      </c>
      <c r="E418" t="s">
        <v>616</v>
      </c>
      <c r="F418">
        <v>3365</v>
      </c>
      <c r="G418">
        <v>1</v>
      </c>
      <c r="H418" t="s">
        <v>1359</v>
      </c>
      <c r="I418">
        <v>0</v>
      </c>
      <c r="J418">
        <v>3</v>
      </c>
      <c r="K418">
        <v>0.8915305</v>
      </c>
      <c r="L418">
        <v>255.333333333333</v>
      </c>
      <c r="M418">
        <v>218.96019999999999</v>
      </c>
      <c r="N418">
        <v>0.53366780000000003</v>
      </c>
      <c r="O418">
        <v>437.9203</v>
      </c>
      <c r="P418">
        <v>130.13980000000001</v>
      </c>
      <c r="Q418">
        <v>3</v>
      </c>
      <c r="R418">
        <v>183.22929999999999</v>
      </c>
      <c r="S418">
        <v>2</v>
      </c>
      <c r="T418">
        <v>0.59435360000000004</v>
      </c>
      <c r="U418">
        <v>151.72030000000001</v>
      </c>
      <c r="V418">
        <v>2.2644820000000001</v>
      </c>
      <c r="W418">
        <v>1</v>
      </c>
      <c r="X418">
        <v>0.29717680000000002</v>
      </c>
      <c r="Y418">
        <v>2</v>
      </c>
      <c r="Z418">
        <v>3365</v>
      </c>
      <c r="AA418">
        <v>321.36169999999998</v>
      </c>
      <c r="AB418">
        <v>95.501239999999996</v>
      </c>
      <c r="AC418">
        <v>940.26745913818695</v>
      </c>
    </row>
    <row r="419" spans="2:29" x14ac:dyDescent="0.2">
      <c r="B419" t="s">
        <v>477</v>
      </c>
      <c r="C419">
        <v>43</v>
      </c>
      <c r="D419">
        <v>89</v>
      </c>
      <c r="E419" t="s">
        <v>616</v>
      </c>
      <c r="F419">
        <v>2831</v>
      </c>
      <c r="G419">
        <v>1</v>
      </c>
      <c r="H419" t="s">
        <v>1360</v>
      </c>
      <c r="I419">
        <v>0</v>
      </c>
      <c r="J419">
        <v>6</v>
      </c>
      <c r="K419">
        <v>2.1193919999999999</v>
      </c>
      <c r="L419">
        <v>233</v>
      </c>
      <c r="M419">
        <v>222.5445</v>
      </c>
      <c r="N419">
        <v>2.6470980000000002</v>
      </c>
      <c r="O419">
        <v>1112.723</v>
      </c>
      <c r="P419">
        <v>393.04930000000002</v>
      </c>
      <c r="Q419">
        <v>6</v>
      </c>
      <c r="R419">
        <v>193.0137</v>
      </c>
      <c r="S419">
        <v>1</v>
      </c>
      <c r="T419">
        <v>0.35323209999999999</v>
      </c>
      <c r="U419">
        <v>-1</v>
      </c>
      <c r="V419">
        <v>-1</v>
      </c>
      <c r="W419">
        <v>1</v>
      </c>
      <c r="X419">
        <v>0.35323209999999999</v>
      </c>
      <c r="Y419">
        <v>1</v>
      </c>
      <c r="Z419">
        <v>2831</v>
      </c>
      <c r="AA419">
        <v>583.61649999999997</v>
      </c>
      <c r="AB419">
        <v>206.15209999999999</v>
      </c>
      <c r="AC419">
        <v>611.09148710702902</v>
      </c>
    </row>
    <row r="420" spans="2:29" x14ac:dyDescent="0.2">
      <c r="B420" t="s">
        <v>478</v>
      </c>
      <c r="C420">
        <v>43</v>
      </c>
      <c r="D420">
        <v>97</v>
      </c>
      <c r="E420" t="s">
        <v>616</v>
      </c>
      <c r="F420">
        <v>2798</v>
      </c>
      <c r="G420">
        <v>1</v>
      </c>
      <c r="H420" t="s">
        <v>1361</v>
      </c>
      <c r="I420">
        <v>0</v>
      </c>
      <c r="J420">
        <v>6</v>
      </c>
      <c r="K420">
        <v>2.1443889999999999</v>
      </c>
      <c r="L420">
        <v>211</v>
      </c>
      <c r="M420">
        <v>142.0933</v>
      </c>
      <c r="N420">
        <v>1.075747</v>
      </c>
      <c r="O420">
        <v>710.46659999999997</v>
      </c>
      <c r="P420">
        <v>253.9194</v>
      </c>
      <c r="Q420">
        <v>6</v>
      </c>
      <c r="R420">
        <v>123.2651</v>
      </c>
      <c r="S420">
        <v>1</v>
      </c>
      <c r="T420">
        <v>0.3573982</v>
      </c>
      <c r="U420">
        <v>-1</v>
      </c>
      <c r="V420">
        <v>-1</v>
      </c>
      <c r="W420">
        <v>1</v>
      </c>
      <c r="X420">
        <v>0.3573982</v>
      </c>
      <c r="Y420">
        <v>1</v>
      </c>
      <c r="Z420">
        <v>2798</v>
      </c>
      <c r="AA420">
        <v>1007.6609999999999</v>
      </c>
      <c r="AB420">
        <v>360.13619999999997</v>
      </c>
      <c r="AC420">
        <v>309.50679056468903</v>
      </c>
    </row>
    <row r="421" spans="2:29" x14ac:dyDescent="0.2">
      <c r="B421" t="s">
        <v>479</v>
      </c>
      <c r="C421">
        <v>43</v>
      </c>
      <c r="D421">
        <v>65</v>
      </c>
      <c r="E421" t="s">
        <v>616</v>
      </c>
      <c r="F421">
        <v>2065</v>
      </c>
      <c r="G421">
        <v>1</v>
      </c>
      <c r="H421" t="s">
        <v>1362</v>
      </c>
      <c r="I421">
        <v>0</v>
      </c>
      <c r="J421">
        <v>5</v>
      </c>
      <c r="K421">
        <v>2.4213079999999998</v>
      </c>
      <c r="L421">
        <v>226.6</v>
      </c>
      <c r="M421">
        <v>199.38650000000001</v>
      </c>
      <c r="N421">
        <v>2.2422059999999999</v>
      </c>
      <c r="O421">
        <v>797.54600000000005</v>
      </c>
      <c r="P421">
        <v>386.2208</v>
      </c>
      <c r="Q421">
        <v>5</v>
      </c>
      <c r="R421">
        <v>165.28299999999999</v>
      </c>
      <c r="S421">
        <v>1</v>
      </c>
      <c r="T421">
        <v>0.48426150000000001</v>
      </c>
      <c r="U421">
        <v>-1</v>
      </c>
      <c r="V421">
        <v>-1</v>
      </c>
      <c r="W421">
        <v>1</v>
      </c>
      <c r="X421">
        <v>0.48426150000000001</v>
      </c>
      <c r="Y421">
        <v>1</v>
      </c>
      <c r="Z421">
        <v>2065</v>
      </c>
      <c r="AA421">
        <v>304.3623</v>
      </c>
      <c r="AB421">
        <v>147.39099999999999</v>
      </c>
      <c r="AC421">
        <v>790.31476997578704</v>
      </c>
    </row>
    <row r="422" spans="2:29" x14ac:dyDescent="0.2">
      <c r="B422" t="s">
        <v>480</v>
      </c>
      <c r="C422">
        <v>43</v>
      </c>
      <c r="D422">
        <v>17</v>
      </c>
      <c r="E422" t="s">
        <v>616</v>
      </c>
      <c r="F422">
        <v>2299</v>
      </c>
      <c r="G422">
        <v>1</v>
      </c>
      <c r="H422" t="s">
        <v>1363</v>
      </c>
      <c r="I422">
        <v>0</v>
      </c>
      <c r="J422">
        <v>3</v>
      </c>
      <c r="K422">
        <v>1.304915</v>
      </c>
      <c r="L422">
        <v>178.333333333333</v>
      </c>
      <c r="M422">
        <v>114.9872</v>
      </c>
      <c r="N422">
        <v>0.68557230000000002</v>
      </c>
      <c r="O422">
        <v>229.97450000000001</v>
      </c>
      <c r="P422">
        <v>100.0324</v>
      </c>
      <c r="Q422">
        <v>3</v>
      </c>
      <c r="R422">
        <v>147.5607</v>
      </c>
      <c r="S422">
        <v>2</v>
      </c>
      <c r="T422">
        <v>0.86994340000000003</v>
      </c>
      <c r="U422">
        <v>14.96566</v>
      </c>
      <c r="V422">
        <v>0.93535360000000001</v>
      </c>
      <c r="W422">
        <v>1</v>
      </c>
      <c r="X422">
        <v>0.43497170000000002</v>
      </c>
      <c r="Y422">
        <v>2</v>
      </c>
      <c r="Z422">
        <v>2299</v>
      </c>
      <c r="AA422">
        <v>401.5018</v>
      </c>
      <c r="AB422">
        <v>174.64189999999999</v>
      </c>
      <c r="AC422">
        <v>638.53849499782496</v>
      </c>
    </row>
    <row r="423" spans="2:29" x14ac:dyDescent="0.2">
      <c r="B423" t="s">
        <v>472</v>
      </c>
      <c r="C423">
        <v>45</v>
      </c>
      <c r="D423">
        <v>49</v>
      </c>
      <c r="E423" t="s">
        <v>617</v>
      </c>
      <c r="F423">
        <v>2532</v>
      </c>
      <c r="G423">
        <v>1</v>
      </c>
      <c r="H423" t="s">
        <v>1364</v>
      </c>
      <c r="I423">
        <v>0</v>
      </c>
      <c r="J423">
        <v>7</v>
      </c>
      <c r="K423">
        <v>2.7646130000000002</v>
      </c>
      <c r="L423">
        <v>261.857142857143</v>
      </c>
      <c r="M423">
        <v>102.7799</v>
      </c>
      <c r="N423">
        <v>1.3895789999999999</v>
      </c>
      <c r="O423">
        <v>616.67939999999999</v>
      </c>
      <c r="P423">
        <v>243.55430000000001</v>
      </c>
      <c r="Q423">
        <v>7</v>
      </c>
      <c r="R423">
        <v>99.036180000000002</v>
      </c>
      <c r="S423">
        <v>2</v>
      </c>
      <c r="T423">
        <v>0.78988939999999996</v>
      </c>
      <c r="U423">
        <v>69.512209999999996</v>
      </c>
      <c r="V423">
        <v>0.38088880000000003</v>
      </c>
      <c r="W423">
        <v>1</v>
      </c>
      <c r="X423">
        <v>0.39494469999999998</v>
      </c>
      <c r="Y423">
        <v>2</v>
      </c>
      <c r="Z423">
        <v>2532</v>
      </c>
      <c r="AA423">
        <v>424.45729999999998</v>
      </c>
      <c r="AB423">
        <v>167.63720000000001</v>
      </c>
      <c r="AC423">
        <v>618.87835703001599</v>
      </c>
    </row>
    <row r="424" spans="2:29" x14ac:dyDescent="0.2">
      <c r="B424" t="s">
        <v>481</v>
      </c>
      <c r="C424">
        <v>45</v>
      </c>
      <c r="D424">
        <v>23</v>
      </c>
      <c r="E424" t="s">
        <v>617</v>
      </c>
      <c r="F424">
        <v>1966</v>
      </c>
      <c r="G424">
        <v>1</v>
      </c>
      <c r="H424" t="s">
        <v>1365</v>
      </c>
      <c r="I424">
        <v>0</v>
      </c>
      <c r="J424">
        <v>5</v>
      </c>
      <c r="K424">
        <v>2.5432350000000001</v>
      </c>
      <c r="L424">
        <v>272</v>
      </c>
      <c r="M424">
        <v>223.93440000000001</v>
      </c>
      <c r="N424">
        <v>2.248659</v>
      </c>
      <c r="O424">
        <v>895.73779999999999</v>
      </c>
      <c r="P424">
        <v>455.61430000000001</v>
      </c>
      <c r="Q424">
        <v>5</v>
      </c>
      <c r="R424">
        <v>129.1748</v>
      </c>
      <c r="S424">
        <v>1</v>
      </c>
      <c r="T424">
        <v>0.50864699999999996</v>
      </c>
      <c r="U424">
        <v>-1</v>
      </c>
      <c r="V424">
        <v>-1</v>
      </c>
      <c r="W424">
        <v>1</v>
      </c>
      <c r="X424">
        <v>0.50864699999999996</v>
      </c>
      <c r="Y424">
        <v>1</v>
      </c>
      <c r="Z424">
        <v>1966</v>
      </c>
      <c r="AA424">
        <v>637.14580000000001</v>
      </c>
      <c r="AB424">
        <v>324.08229999999998</v>
      </c>
      <c r="AC424">
        <v>609.35910478128199</v>
      </c>
    </row>
    <row r="425" spans="2:29" x14ac:dyDescent="0.2">
      <c r="B425" t="s">
        <v>483</v>
      </c>
      <c r="C425">
        <v>45</v>
      </c>
      <c r="D425">
        <v>69</v>
      </c>
      <c r="E425" t="s">
        <v>617</v>
      </c>
      <c r="F425">
        <v>1298</v>
      </c>
      <c r="G425">
        <v>1</v>
      </c>
      <c r="H425" t="s">
        <v>1366</v>
      </c>
      <c r="I425">
        <v>0</v>
      </c>
      <c r="J425">
        <v>3</v>
      </c>
      <c r="K425">
        <v>2.311248</v>
      </c>
      <c r="L425">
        <v>255.666666666667</v>
      </c>
      <c r="M425">
        <v>268.42149999999998</v>
      </c>
      <c r="N425">
        <v>3.2395459999999998</v>
      </c>
      <c r="O425">
        <v>536.84310000000005</v>
      </c>
      <c r="P425">
        <v>413.59249999999997</v>
      </c>
      <c r="Q425">
        <v>3</v>
      </c>
      <c r="R425">
        <v>114.17959999999999</v>
      </c>
      <c r="S425">
        <v>1</v>
      </c>
      <c r="T425">
        <v>0.77041599999999999</v>
      </c>
      <c r="U425">
        <v>-1</v>
      </c>
      <c r="V425">
        <v>-1</v>
      </c>
      <c r="W425">
        <v>1</v>
      </c>
      <c r="X425">
        <v>0.77041599999999999</v>
      </c>
      <c r="Y425">
        <v>1</v>
      </c>
      <c r="Z425">
        <v>1298</v>
      </c>
      <c r="AA425">
        <v>294.61759999999998</v>
      </c>
      <c r="AB425">
        <v>226.97810000000001</v>
      </c>
      <c r="AC425">
        <v>641.75654853620995</v>
      </c>
    </row>
    <row r="426" spans="2:29" x14ac:dyDescent="0.2">
      <c r="B426" t="s">
        <v>484</v>
      </c>
      <c r="C426">
        <v>45</v>
      </c>
      <c r="D426">
        <v>59</v>
      </c>
      <c r="E426" t="s">
        <v>617</v>
      </c>
      <c r="F426">
        <v>2265</v>
      </c>
      <c r="G426">
        <v>1</v>
      </c>
      <c r="H426" t="s">
        <v>1367</v>
      </c>
      <c r="I426">
        <v>0</v>
      </c>
      <c r="J426">
        <v>6</v>
      </c>
      <c r="K426">
        <v>2.6490070000000001</v>
      </c>
      <c r="L426">
        <v>283.16666666666703</v>
      </c>
      <c r="M426">
        <v>205.62540000000001</v>
      </c>
      <c r="N426">
        <v>1.8828039999999999</v>
      </c>
      <c r="O426">
        <v>1028.127</v>
      </c>
      <c r="P426">
        <v>453.91930000000002</v>
      </c>
      <c r="Q426">
        <v>6</v>
      </c>
      <c r="R426">
        <v>147.82</v>
      </c>
      <c r="S426">
        <v>1</v>
      </c>
      <c r="T426">
        <v>0.44150109999999998</v>
      </c>
      <c r="U426">
        <v>-1</v>
      </c>
      <c r="V426">
        <v>-1</v>
      </c>
      <c r="W426">
        <v>1</v>
      </c>
      <c r="X426">
        <v>0.44150109999999998</v>
      </c>
      <c r="Y426">
        <v>1</v>
      </c>
      <c r="Z426">
        <v>2265</v>
      </c>
      <c r="AA426">
        <v>286.7423</v>
      </c>
      <c r="AB426">
        <v>126.5971</v>
      </c>
      <c r="AC426">
        <v>661.810154525386</v>
      </c>
    </row>
    <row r="427" spans="2:29" x14ac:dyDescent="0.2">
      <c r="B427" t="s">
        <v>485</v>
      </c>
      <c r="C427">
        <v>45</v>
      </c>
      <c r="D427">
        <v>55</v>
      </c>
      <c r="E427" t="s">
        <v>617</v>
      </c>
      <c r="F427">
        <v>4030</v>
      </c>
      <c r="G427">
        <v>1</v>
      </c>
      <c r="H427" t="s">
        <v>1368</v>
      </c>
      <c r="I427">
        <v>0</v>
      </c>
      <c r="J427">
        <v>1</v>
      </c>
      <c r="K427">
        <v>0.248139</v>
      </c>
      <c r="L427">
        <v>333</v>
      </c>
      <c r="M427">
        <v>-1</v>
      </c>
      <c r="N427">
        <v>-1</v>
      </c>
      <c r="O427">
        <v>-1</v>
      </c>
      <c r="P427">
        <v>-1</v>
      </c>
      <c r="Q427">
        <v>1</v>
      </c>
      <c r="R427">
        <v>135.71209999999999</v>
      </c>
      <c r="S427">
        <v>3</v>
      </c>
      <c r="T427">
        <v>0.74441690000000005</v>
      </c>
      <c r="U427">
        <v>95.797330000000002</v>
      </c>
      <c r="V427">
        <v>0.76016689999999998</v>
      </c>
      <c r="W427">
        <v>1</v>
      </c>
      <c r="X427">
        <v>0.248139</v>
      </c>
      <c r="Y427">
        <v>3</v>
      </c>
      <c r="Z427">
        <v>4030</v>
      </c>
      <c r="AA427">
        <v>307.81079999999997</v>
      </c>
      <c r="AB427">
        <v>76.379859999999994</v>
      </c>
      <c r="AC427">
        <v>875.18610421836195</v>
      </c>
    </row>
    <row r="428" spans="2:29" x14ac:dyDescent="0.2">
      <c r="B428" t="s">
        <v>486</v>
      </c>
      <c r="C428">
        <v>45</v>
      </c>
      <c r="D428">
        <v>37</v>
      </c>
      <c r="E428" t="s">
        <v>617</v>
      </c>
      <c r="F428">
        <v>1965</v>
      </c>
      <c r="G428">
        <v>1</v>
      </c>
      <c r="H428" t="s">
        <v>1369</v>
      </c>
      <c r="I428">
        <v>0</v>
      </c>
      <c r="J428">
        <v>5</v>
      </c>
      <c r="K428">
        <v>2.5445289999999998</v>
      </c>
      <c r="L428">
        <v>233.2</v>
      </c>
      <c r="M428">
        <v>182.33449999999999</v>
      </c>
      <c r="N428">
        <v>0.98893889999999995</v>
      </c>
      <c r="O428">
        <v>729.33789999999999</v>
      </c>
      <c r="P428">
        <v>371.16430000000003</v>
      </c>
      <c r="Q428">
        <v>5</v>
      </c>
      <c r="R428">
        <v>156.71600000000001</v>
      </c>
      <c r="S428">
        <v>1</v>
      </c>
      <c r="T428">
        <v>0.50890579999999996</v>
      </c>
      <c r="U428">
        <v>-1</v>
      </c>
      <c r="V428">
        <v>-1</v>
      </c>
      <c r="W428">
        <v>1</v>
      </c>
      <c r="X428">
        <v>0.50890579999999996</v>
      </c>
      <c r="Y428">
        <v>1</v>
      </c>
      <c r="Z428">
        <v>1965</v>
      </c>
      <c r="AA428">
        <v>319.99770000000001</v>
      </c>
      <c r="AB428">
        <v>162.84870000000001</v>
      </c>
      <c r="AC428">
        <v>746.56488549618302</v>
      </c>
    </row>
    <row r="429" spans="2:29" x14ac:dyDescent="0.2">
      <c r="B429" t="s">
        <v>487</v>
      </c>
      <c r="C429">
        <v>45</v>
      </c>
      <c r="D429">
        <v>45</v>
      </c>
      <c r="E429" t="s">
        <v>617</v>
      </c>
      <c r="F429">
        <v>1366</v>
      </c>
      <c r="G429">
        <v>1</v>
      </c>
      <c r="H429" t="s">
        <v>1370</v>
      </c>
      <c r="I429">
        <v>0</v>
      </c>
      <c r="J429">
        <v>1</v>
      </c>
      <c r="K429">
        <v>0.73206439999999995</v>
      </c>
      <c r="L429">
        <v>366</v>
      </c>
      <c r="M429">
        <v>-1</v>
      </c>
      <c r="N429">
        <v>-1</v>
      </c>
      <c r="O429">
        <v>-1</v>
      </c>
      <c r="P429">
        <v>-1</v>
      </c>
      <c r="Q429">
        <v>1</v>
      </c>
      <c r="R429">
        <v>110.85420000000001</v>
      </c>
      <c r="S429">
        <v>1</v>
      </c>
      <c r="T429">
        <v>0.73206439999999995</v>
      </c>
      <c r="U429">
        <v>-1</v>
      </c>
      <c r="V429">
        <v>-1</v>
      </c>
      <c r="W429">
        <v>1</v>
      </c>
      <c r="X429">
        <v>0.73206439999999995</v>
      </c>
      <c r="Y429">
        <v>1</v>
      </c>
      <c r="Z429">
        <v>1366</v>
      </c>
      <c r="AA429">
        <v>309.04169999999999</v>
      </c>
      <c r="AB429">
        <v>226.23840000000001</v>
      </c>
      <c r="AC429">
        <v>463.39677891654497</v>
      </c>
    </row>
    <row r="430" spans="2:29" x14ac:dyDescent="0.2">
      <c r="B430" t="s">
        <v>488</v>
      </c>
      <c r="C430">
        <v>45</v>
      </c>
      <c r="D430">
        <v>37</v>
      </c>
      <c r="E430" t="s">
        <v>617</v>
      </c>
      <c r="F430">
        <v>2065</v>
      </c>
      <c r="G430">
        <v>1</v>
      </c>
      <c r="H430" t="s">
        <v>1371</v>
      </c>
      <c r="I430">
        <v>0</v>
      </c>
      <c r="J430">
        <v>4</v>
      </c>
      <c r="K430">
        <v>1.937046</v>
      </c>
      <c r="L430">
        <v>191.25</v>
      </c>
      <c r="M430">
        <v>250.5839</v>
      </c>
      <c r="N430">
        <v>2.4357769999999999</v>
      </c>
      <c r="O430">
        <v>751.75170000000003</v>
      </c>
      <c r="P430">
        <v>364.0444</v>
      </c>
      <c r="Q430">
        <v>4</v>
      </c>
      <c r="R430">
        <v>148.8057</v>
      </c>
      <c r="S430">
        <v>1</v>
      </c>
      <c r="T430">
        <v>0.48426150000000001</v>
      </c>
      <c r="U430">
        <v>-1</v>
      </c>
      <c r="V430">
        <v>-1</v>
      </c>
      <c r="W430">
        <v>1</v>
      </c>
      <c r="X430">
        <v>0.48426150000000001</v>
      </c>
      <c r="Y430">
        <v>1</v>
      </c>
      <c r="Z430">
        <v>2065</v>
      </c>
      <c r="AA430">
        <v>776.82939999999996</v>
      </c>
      <c r="AB430">
        <v>376.18860000000001</v>
      </c>
      <c r="AC430">
        <v>306.53753026634399</v>
      </c>
    </row>
    <row r="431" spans="2:29" x14ac:dyDescent="0.2">
      <c r="B431" t="s">
        <v>489</v>
      </c>
      <c r="C431">
        <v>45</v>
      </c>
      <c r="D431">
        <v>17</v>
      </c>
      <c r="E431" t="s">
        <v>617</v>
      </c>
      <c r="F431">
        <v>2031</v>
      </c>
      <c r="G431">
        <v>1</v>
      </c>
      <c r="H431" t="s">
        <v>1372</v>
      </c>
      <c r="I431">
        <v>0</v>
      </c>
      <c r="J431">
        <v>2</v>
      </c>
      <c r="K431">
        <v>0.98473659999999996</v>
      </c>
      <c r="L431">
        <v>916</v>
      </c>
      <c r="M431">
        <v>492.73689999999999</v>
      </c>
      <c r="N431">
        <v>3.7047880000000002</v>
      </c>
      <c r="O431">
        <v>492.73689999999999</v>
      </c>
      <c r="P431">
        <v>242.608</v>
      </c>
      <c r="Q431">
        <v>2</v>
      </c>
      <c r="R431">
        <v>555.87860000000001</v>
      </c>
      <c r="S431">
        <v>1</v>
      </c>
      <c r="T431">
        <v>0.49236829999999998</v>
      </c>
      <c r="U431">
        <v>-1</v>
      </c>
      <c r="V431">
        <v>-1</v>
      </c>
      <c r="W431">
        <v>1</v>
      </c>
      <c r="X431">
        <v>0.49236829999999998</v>
      </c>
      <c r="Y431">
        <v>1</v>
      </c>
      <c r="Z431">
        <v>2031</v>
      </c>
      <c r="AA431">
        <v>1162.7739999999999</v>
      </c>
      <c r="AB431">
        <v>572.51289999999995</v>
      </c>
      <c r="AC431">
        <v>360.90595765632702</v>
      </c>
    </row>
    <row r="432" spans="2:29" x14ac:dyDescent="0.2">
      <c r="B432" t="s">
        <v>490</v>
      </c>
      <c r="C432">
        <v>45</v>
      </c>
      <c r="D432">
        <v>87</v>
      </c>
      <c r="E432" t="s">
        <v>617</v>
      </c>
      <c r="F432">
        <v>1399</v>
      </c>
      <c r="G432">
        <v>1</v>
      </c>
      <c r="H432" t="s">
        <v>1373</v>
      </c>
      <c r="I432">
        <v>0</v>
      </c>
      <c r="J432">
        <v>2</v>
      </c>
      <c r="K432">
        <v>1.4295929999999999</v>
      </c>
      <c r="L432">
        <v>250.5</v>
      </c>
      <c r="M432">
        <v>27.60596</v>
      </c>
      <c r="N432">
        <v>0.83654439999999997</v>
      </c>
      <c r="O432">
        <v>27.60596</v>
      </c>
      <c r="P432">
        <v>19.73264</v>
      </c>
      <c r="Q432">
        <v>2</v>
      </c>
      <c r="R432">
        <v>195.3468</v>
      </c>
      <c r="S432">
        <v>1</v>
      </c>
      <c r="T432">
        <v>0.71479630000000005</v>
      </c>
      <c r="U432">
        <v>-1</v>
      </c>
      <c r="V432">
        <v>-1</v>
      </c>
      <c r="W432">
        <v>1</v>
      </c>
      <c r="X432">
        <v>0.71479630000000005</v>
      </c>
      <c r="Y432">
        <v>1</v>
      </c>
      <c r="Z432">
        <v>1399</v>
      </c>
      <c r="AA432">
        <v>291.59100000000001</v>
      </c>
      <c r="AB432">
        <v>208.4282</v>
      </c>
      <c r="AC432">
        <v>594.71050750536097</v>
      </c>
    </row>
    <row r="433" spans="2:29" x14ac:dyDescent="0.2">
      <c r="B433" t="s">
        <v>491</v>
      </c>
      <c r="C433">
        <v>45</v>
      </c>
      <c r="D433">
        <v>27</v>
      </c>
      <c r="E433" t="s">
        <v>617</v>
      </c>
      <c r="F433">
        <v>2099</v>
      </c>
      <c r="G433">
        <v>1</v>
      </c>
      <c r="H433" t="s">
        <v>1374</v>
      </c>
      <c r="I433">
        <v>1</v>
      </c>
      <c r="J433">
        <v>3</v>
      </c>
      <c r="K433">
        <v>1.429252</v>
      </c>
      <c r="L433">
        <v>321.66666666666703</v>
      </c>
      <c r="M433">
        <v>391.4615</v>
      </c>
      <c r="N433">
        <v>5.0452360000000001</v>
      </c>
      <c r="O433">
        <v>782.923</v>
      </c>
      <c r="P433">
        <v>372.99810000000002</v>
      </c>
      <c r="Q433">
        <v>3</v>
      </c>
      <c r="R433">
        <v>148.1858</v>
      </c>
      <c r="S433">
        <v>1</v>
      </c>
      <c r="T433">
        <v>0.47641729999999999</v>
      </c>
      <c r="U433">
        <v>-1</v>
      </c>
      <c r="V433">
        <v>-1</v>
      </c>
      <c r="W433">
        <v>1</v>
      </c>
      <c r="X433">
        <v>0.47641729999999999</v>
      </c>
      <c r="Y433">
        <v>1</v>
      </c>
      <c r="Z433">
        <v>2099</v>
      </c>
      <c r="AA433">
        <v>342.13940000000002</v>
      </c>
      <c r="AB433">
        <v>163.00120000000001</v>
      </c>
      <c r="AC433">
        <v>714.62601238685102</v>
      </c>
    </row>
    <row r="434" spans="2:29" x14ac:dyDescent="0.2">
      <c r="B434" t="s">
        <v>285</v>
      </c>
      <c r="C434">
        <v>45</v>
      </c>
      <c r="D434">
        <v>21</v>
      </c>
      <c r="E434" t="s">
        <v>617</v>
      </c>
      <c r="F434">
        <v>1298</v>
      </c>
      <c r="G434">
        <v>1</v>
      </c>
      <c r="H434" t="s">
        <v>1375</v>
      </c>
      <c r="I434">
        <v>0</v>
      </c>
      <c r="J434">
        <v>3</v>
      </c>
      <c r="K434">
        <v>2.311248</v>
      </c>
      <c r="L434">
        <v>311</v>
      </c>
      <c r="M434">
        <v>174.71700000000001</v>
      </c>
      <c r="N434">
        <v>3.2407509999999999</v>
      </c>
      <c r="O434">
        <v>349.43400000000003</v>
      </c>
      <c r="P434">
        <v>269.20960000000002</v>
      </c>
      <c r="Q434">
        <v>3</v>
      </c>
      <c r="R434">
        <v>95.690160000000006</v>
      </c>
      <c r="S434">
        <v>1</v>
      </c>
      <c r="T434">
        <v>0.77041599999999999</v>
      </c>
      <c r="U434">
        <v>-1</v>
      </c>
      <c r="V434">
        <v>-1</v>
      </c>
      <c r="W434">
        <v>1</v>
      </c>
      <c r="X434">
        <v>0.77041599999999999</v>
      </c>
      <c r="Y434">
        <v>1</v>
      </c>
      <c r="Z434">
        <v>1298</v>
      </c>
      <c r="AA434">
        <v>618.67240000000004</v>
      </c>
      <c r="AB434">
        <v>476.63510000000002</v>
      </c>
      <c r="AC434">
        <v>462.24961479198799</v>
      </c>
    </row>
    <row r="435" spans="2:29" x14ac:dyDescent="0.2">
      <c r="B435" t="s">
        <v>492</v>
      </c>
      <c r="C435">
        <v>45</v>
      </c>
      <c r="D435">
        <v>45</v>
      </c>
      <c r="E435" t="s">
        <v>617</v>
      </c>
      <c r="F435">
        <v>1398</v>
      </c>
      <c r="G435">
        <v>1</v>
      </c>
      <c r="H435" t="s">
        <v>1376</v>
      </c>
      <c r="I435">
        <v>0</v>
      </c>
      <c r="J435">
        <v>3</v>
      </c>
      <c r="K435">
        <v>2.1459229999999998</v>
      </c>
      <c r="L435">
        <v>354.66666666666703</v>
      </c>
      <c r="M435">
        <v>152.77080000000001</v>
      </c>
      <c r="N435">
        <v>1.2440560000000001</v>
      </c>
      <c r="O435">
        <v>305.54149999999998</v>
      </c>
      <c r="P435">
        <v>218.55619999999999</v>
      </c>
      <c r="Q435">
        <v>3</v>
      </c>
      <c r="R435">
        <v>127.4693</v>
      </c>
      <c r="S435">
        <v>1</v>
      </c>
      <c r="T435">
        <v>0.71530760000000004</v>
      </c>
      <c r="U435">
        <v>-1</v>
      </c>
      <c r="V435">
        <v>-1</v>
      </c>
      <c r="W435">
        <v>1</v>
      </c>
      <c r="X435">
        <v>0.71530760000000004</v>
      </c>
      <c r="Y435">
        <v>1</v>
      </c>
      <c r="Z435">
        <v>1398</v>
      </c>
      <c r="AA435">
        <v>287.53910000000002</v>
      </c>
      <c r="AB435">
        <v>205.6789</v>
      </c>
      <c r="AC435">
        <v>619.45636623748203</v>
      </c>
    </row>
    <row r="436" spans="2:29" x14ac:dyDescent="0.2">
      <c r="B436" t="s">
        <v>474</v>
      </c>
      <c r="C436">
        <v>45</v>
      </c>
      <c r="D436">
        <v>89</v>
      </c>
      <c r="E436" t="s">
        <v>617</v>
      </c>
      <c r="F436">
        <v>2331</v>
      </c>
      <c r="G436">
        <v>1</v>
      </c>
      <c r="H436" t="s">
        <v>1377</v>
      </c>
      <c r="I436">
        <v>0</v>
      </c>
      <c r="J436">
        <v>4</v>
      </c>
      <c r="K436">
        <v>1.716002</v>
      </c>
      <c r="L436">
        <v>233.25</v>
      </c>
      <c r="M436">
        <v>286.47280000000001</v>
      </c>
      <c r="N436">
        <v>0.99028780000000005</v>
      </c>
      <c r="O436">
        <v>859.41849999999999</v>
      </c>
      <c r="P436">
        <v>368.6909</v>
      </c>
      <c r="Q436">
        <v>4</v>
      </c>
      <c r="R436">
        <v>223.24199999999999</v>
      </c>
      <c r="S436">
        <v>2</v>
      </c>
      <c r="T436">
        <v>0.85800089999999996</v>
      </c>
      <c r="U436">
        <v>59.137999999999998</v>
      </c>
      <c r="V436">
        <v>0.88265680000000002</v>
      </c>
      <c r="W436">
        <v>1</v>
      </c>
      <c r="X436">
        <v>0.4290004</v>
      </c>
      <c r="Y436">
        <v>2</v>
      </c>
      <c r="Z436">
        <v>2331</v>
      </c>
      <c r="AA436">
        <v>686.94590000000005</v>
      </c>
      <c r="AB436">
        <v>294.70010000000002</v>
      </c>
      <c r="AC436">
        <v>584.72758472758505</v>
      </c>
    </row>
    <row r="437" spans="2:29" x14ac:dyDescent="0.2">
      <c r="B437" t="s">
        <v>475</v>
      </c>
      <c r="C437">
        <v>45</v>
      </c>
      <c r="D437">
        <v>53</v>
      </c>
      <c r="E437" t="s">
        <v>617</v>
      </c>
      <c r="F437">
        <v>2399</v>
      </c>
      <c r="G437">
        <v>1</v>
      </c>
      <c r="H437" t="s">
        <v>1378</v>
      </c>
      <c r="I437">
        <v>0</v>
      </c>
      <c r="J437">
        <v>4</v>
      </c>
      <c r="K437">
        <v>1.6673610000000001</v>
      </c>
      <c r="L437">
        <v>233.5</v>
      </c>
      <c r="M437">
        <v>265.92579999999998</v>
      </c>
      <c r="N437">
        <v>0.53580159999999999</v>
      </c>
      <c r="O437">
        <v>797.77729999999997</v>
      </c>
      <c r="P437">
        <v>332.54579999999999</v>
      </c>
      <c r="Q437">
        <v>4</v>
      </c>
      <c r="R437">
        <v>145.72059999999999</v>
      </c>
      <c r="S437">
        <v>1</v>
      </c>
      <c r="T437">
        <v>0.4168403</v>
      </c>
      <c r="U437">
        <v>-1</v>
      </c>
      <c r="V437">
        <v>-1</v>
      </c>
      <c r="W437">
        <v>1</v>
      </c>
      <c r="X437">
        <v>0.4168403</v>
      </c>
      <c r="Y437">
        <v>1</v>
      </c>
      <c r="Z437">
        <v>2399</v>
      </c>
      <c r="AA437">
        <v>307.51369999999997</v>
      </c>
      <c r="AB437">
        <v>128.1841</v>
      </c>
      <c r="AC437">
        <v>749.47894956231801</v>
      </c>
    </row>
    <row r="438" spans="2:29" x14ac:dyDescent="0.2">
      <c r="B438" t="s">
        <v>476</v>
      </c>
      <c r="C438">
        <v>45</v>
      </c>
      <c r="D438">
        <v>51</v>
      </c>
      <c r="E438" t="s">
        <v>617</v>
      </c>
      <c r="F438">
        <v>1866</v>
      </c>
      <c r="G438">
        <v>1</v>
      </c>
      <c r="H438" t="s">
        <v>1379</v>
      </c>
      <c r="I438">
        <v>0</v>
      </c>
      <c r="J438">
        <v>4</v>
      </c>
      <c r="K438">
        <v>2.1436229999999998</v>
      </c>
      <c r="L438">
        <v>342</v>
      </c>
      <c r="M438">
        <v>186.0136</v>
      </c>
      <c r="N438">
        <v>1.8994930000000001</v>
      </c>
      <c r="O438">
        <v>558.04079999999999</v>
      </c>
      <c r="P438">
        <v>299.05720000000002</v>
      </c>
      <c r="Q438">
        <v>4</v>
      </c>
      <c r="R438">
        <v>96.203429999999997</v>
      </c>
      <c r="S438">
        <v>2</v>
      </c>
      <c r="T438">
        <v>1.0718110000000001</v>
      </c>
      <c r="U438">
        <v>153.47989999999999</v>
      </c>
      <c r="V438">
        <v>0.70891400000000004</v>
      </c>
      <c r="W438">
        <v>1</v>
      </c>
      <c r="X438">
        <v>0.53590570000000004</v>
      </c>
      <c r="Y438">
        <v>2</v>
      </c>
      <c r="Z438">
        <v>1866</v>
      </c>
      <c r="AA438">
        <v>349.25259999999997</v>
      </c>
      <c r="AB438">
        <v>187.16650000000001</v>
      </c>
      <c r="AC438">
        <v>732.58306538049305</v>
      </c>
    </row>
    <row r="439" spans="2:29" x14ac:dyDescent="0.2">
      <c r="B439" t="s">
        <v>477</v>
      </c>
      <c r="C439">
        <v>45</v>
      </c>
      <c r="D439">
        <v>43</v>
      </c>
      <c r="E439" t="s">
        <v>617</v>
      </c>
      <c r="F439">
        <v>1565</v>
      </c>
      <c r="G439">
        <v>1</v>
      </c>
      <c r="H439" t="s">
        <v>1380</v>
      </c>
      <c r="I439">
        <v>0</v>
      </c>
      <c r="J439">
        <v>4</v>
      </c>
      <c r="K439">
        <v>2.555911</v>
      </c>
      <c r="L439">
        <v>250.25</v>
      </c>
      <c r="M439">
        <v>131.82579999999999</v>
      </c>
      <c r="N439">
        <v>2.3956409999999999</v>
      </c>
      <c r="O439">
        <v>395.47750000000002</v>
      </c>
      <c r="P439">
        <v>252.7013</v>
      </c>
      <c r="Q439">
        <v>4</v>
      </c>
      <c r="R439">
        <v>135.6942</v>
      </c>
      <c r="S439">
        <v>1</v>
      </c>
      <c r="T439">
        <v>0.63897760000000003</v>
      </c>
      <c r="U439">
        <v>-1</v>
      </c>
      <c r="V439">
        <v>-1</v>
      </c>
      <c r="W439">
        <v>1</v>
      </c>
      <c r="X439">
        <v>0.63897760000000003</v>
      </c>
      <c r="Y439">
        <v>1</v>
      </c>
      <c r="Z439">
        <v>1565</v>
      </c>
      <c r="AA439">
        <v>284.73020000000002</v>
      </c>
      <c r="AB439">
        <v>181.93620000000001</v>
      </c>
      <c r="AC439">
        <v>702.23642172524001</v>
      </c>
    </row>
    <row r="440" spans="2:29" x14ac:dyDescent="0.2">
      <c r="B440" t="s">
        <v>478</v>
      </c>
      <c r="C440">
        <v>45</v>
      </c>
      <c r="D440">
        <v>69</v>
      </c>
      <c r="E440" t="s">
        <v>617</v>
      </c>
      <c r="F440">
        <v>1965</v>
      </c>
      <c r="G440">
        <v>1</v>
      </c>
      <c r="H440" t="s">
        <v>1381</v>
      </c>
      <c r="I440">
        <v>0</v>
      </c>
      <c r="J440">
        <v>3</v>
      </c>
      <c r="K440">
        <v>1.526718</v>
      </c>
      <c r="L440">
        <v>177.666666666667</v>
      </c>
      <c r="M440">
        <v>167.6026</v>
      </c>
      <c r="N440">
        <v>2.379594</v>
      </c>
      <c r="O440">
        <v>335.20519999999999</v>
      </c>
      <c r="P440">
        <v>170.58789999999999</v>
      </c>
      <c r="Q440">
        <v>3</v>
      </c>
      <c r="R440">
        <v>111.67700000000001</v>
      </c>
      <c r="S440">
        <v>2</v>
      </c>
      <c r="T440">
        <v>1.0178119999999999</v>
      </c>
      <c r="U440">
        <v>92.576160000000002</v>
      </c>
      <c r="V440">
        <v>1.833191</v>
      </c>
      <c r="W440">
        <v>1</v>
      </c>
      <c r="X440">
        <v>0.50890579999999996</v>
      </c>
      <c r="Y440">
        <v>2</v>
      </c>
      <c r="Z440">
        <v>1965</v>
      </c>
      <c r="AA440">
        <v>394.137</v>
      </c>
      <c r="AB440">
        <v>200.57859999999999</v>
      </c>
      <c r="AC440">
        <v>677.35368956743002</v>
      </c>
    </row>
    <row r="441" spans="2:29" x14ac:dyDescent="0.2">
      <c r="B441" t="s">
        <v>479</v>
      </c>
      <c r="C441">
        <v>45</v>
      </c>
      <c r="D441">
        <v>97</v>
      </c>
      <c r="E441" t="s">
        <v>617</v>
      </c>
      <c r="F441">
        <v>2166</v>
      </c>
      <c r="G441">
        <v>1</v>
      </c>
      <c r="H441" t="s">
        <v>1382</v>
      </c>
      <c r="I441">
        <v>0</v>
      </c>
      <c r="J441">
        <v>6</v>
      </c>
      <c r="K441">
        <v>2.7700830000000001</v>
      </c>
      <c r="L441">
        <v>232.666666666667</v>
      </c>
      <c r="M441">
        <v>229.29810000000001</v>
      </c>
      <c r="N441">
        <v>2.059059</v>
      </c>
      <c r="O441">
        <v>1146.491</v>
      </c>
      <c r="P441">
        <v>529.31240000000003</v>
      </c>
      <c r="Q441">
        <v>6</v>
      </c>
      <c r="R441">
        <v>189.6258</v>
      </c>
      <c r="S441">
        <v>1</v>
      </c>
      <c r="T441">
        <v>0.46168049999999999</v>
      </c>
      <c r="U441">
        <v>-1</v>
      </c>
      <c r="V441">
        <v>-1</v>
      </c>
      <c r="W441">
        <v>1</v>
      </c>
      <c r="X441">
        <v>0.46168049999999999</v>
      </c>
      <c r="Y441">
        <v>1</v>
      </c>
      <c r="Z441">
        <v>2166</v>
      </c>
      <c r="AA441">
        <v>319.37599999999998</v>
      </c>
      <c r="AB441">
        <v>147.44970000000001</v>
      </c>
      <c r="AC441">
        <v>783.93351800554001</v>
      </c>
    </row>
    <row r="442" spans="2:29" x14ac:dyDescent="0.2">
      <c r="B442" t="s">
        <v>480</v>
      </c>
      <c r="C442">
        <v>45</v>
      </c>
      <c r="D442">
        <v>27</v>
      </c>
      <c r="E442" t="s">
        <v>617</v>
      </c>
      <c r="F442">
        <v>1467</v>
      </c>
      <c r="G442">
        <v>1</v>
      </c>
      <c r="H442" t="s">
        <v>1383</v>
      </c>
      <c r="I442">
        <v>0</v>
      </c>
      <c r="J442">
        <v>0</v>
      </c>
      <c r="K442">
        <v>0</v>
      </c>
      <c r="L442">
        <v>-1</v>
      </c>
      <c r="M442">
        <v>-1</v>
      </c>
      <c r="N442">
        <v>-1</v>
      </c>
      <c r="O442">
        <v>-1</v>
      </c>
      <c r="P442">
        <v>-1</v>
      </c>
      <c r="Q442">
        <v>0</v>
      </c>
      <c r="R442">
        <v>120.95659999999999</v>
      </c>
      <c r="S442">
        <v>1</v>
      </c>
      <c r="T442">
        <v>0.68166329999999997</v>
      </c>
      <c r="U442">
        <v>-1</v>
      </c>
      <c r="V442">
        <v>-1</v>
      </c>
      <c r="W442">
        <v>1</v>
      </c>
      <c r="X442">
        <v>0.68166329999999997</v>
      </c>
      <c r="Y442">
        <v>1</v>
      </c>
      <c r="Z442">
        <v>1467</v>
      </c>
      <c r="AA442">
        <v>473.21069999999997</v>
      </c>
      <c r="AB442">
        <v>322.57040000000001</v>
      </c>
      <c r="AC442">
        <v>453.98773006135002</v>
      </c>
    </row>
    <row r="443" spans="2:29" x14ac:dyDescent="0.2">
      <c r="B443" t="s">
        <v>472</v>
      </c>
      <c r="C443">
        <v>47</v>
      </c>
      <c r="D443">
        <v>55</v>
      </c>
      <c r="E443" t="s">
        <v>618</v>
      </c>
      <c r="F443">
        <v>1965</v>
      </c>
      <c r="G443">
        <v>1</v>
      </c>
      <c r="H443" t="s">
        <v>1384</v>
      </c>
      <c r="I443">
        <v>0</v>
      </c>
      <c r="J443">
        <v>3</v>
      </c>
      <c r="K443">
        <v>1.526718</v>
      </c>
      <c r="L443">
        <v>289</v>
      </c>
      <c r="M443">
        <v>271.10700000000003</v>
      </c>
      <c r="N443">
        <v>3.6581450000000002</v>
      </c>
      <c r="O443">
        <v>542.21400000000006</v>
      </c>
      <c r="P443">
        <v>275.9359</v>
      </c>
      <c r="Q443">
        <v>3</v>
      </c>
      <c r="R443">
        <v>138.27520000000001</v>
      </c>
      <c r="S443">
        <v>1</v>
      </c>
      <c r="T443">
        <v>0.50890579999999996</v>
      </c>
      <c r="U443">
        <v>-1</v>
      </c>
      <c r="V443">
        <v>-1</v>
      </c>
      <c r="W443">
        <v>1</v>
      </c>
      <c r="X443">
        <v>0.50890579999999996</v>
      </c>
      <c r="Y443">
        <v>1</v>
      </c>
      <c r="Z443">
        <v>1965</v>
      </c>
      <c r="AA443">
        <v>336.86270000000002</v>
      </c>
      <c r="AB443">
        <v>171.4314</v>
      </c>
      <c r="AC443">
        <v>695.67430025445299</v>
      </c>
    </row>
    <row r="444" spans="2:29" x14ac:dyDescent="0.2">
      <c r="B444" t="s">
        <v>481</v>
      </c>
      <c r="C444">
        <v>47</v>
      </c>
      <c r="D444">
        <v>73</v>
      </c>
      <c r="E444" t="s">
        <v>618</v>
      </c>
      <c r="F444">
        <v>2365</v>
      </c>
      <c r="G444">
        <v>1</v>
      </c>
      <c r="H444" t="s">
        <v>1385</v>
      </c>
      <c r="I444">
        <v>0</v>
      </c>
      <c r="J444">
        <v>6</v>
      </c>
      <c r="K444">
        <v>2.5369980000000001</v>
      </c>
      <c r="L444">
        <v>172.333333333333</v>
      </c>
      <c r="M444">
        <v>141.13999999999999</v>
      </c>
      <c r="N444">
        <v>1.366978</v>
      </c>
      <c r="O444">
        <v>705.69979999999998</v>
      </c>
      <c r="P444">
        <v>298.39319999999998</v>
      </c>
      <c r="Q444">
        <v>6</v>
      </c>
      <c r="R444">
        <v>113.1375</v>
      </c>
      <c r="S444">
        <v>2</v>
      </c>
      <c r="T444">
        <v>0.84566600000000003</v>
      </c>
      <c r="U444">
        <v>64.854609999999994</v>
      </c>
      <c r="V444">
        <v>0.96797920000000004</v>
      </c>
      <c r="W444">
        <v>1</v>
      </c>
      <c r="X444">
        <v>0.42283300000000001</v>
      </c>
      <c r="Y444">
        <v>2</v>
      </c>
      <c r="Z444">
        <v>2365</v>
      </c>
      <c r="AA444">
        <v>595.03539999999998</v>
      </c>
      <c r="AB444">
        <v>251.60059999999999</v>
      </c>
      <c r="AC444">
        <v>534.88372093023202</v>
      </c>
    </row>
    <row r="445" spans="2:29" x14ac:dyDescent="0.2">
      <c r="B445" t="s">
        <v>483</v>
      </c>
      <c r="C445">
        <v>47</v>
      </c>
      <c r="D445">
        <v>7</v>
      </c>
      <c r="E445" t="s">
        <v>618</v>
      </c>
      <c r="F445">
        <v>2432</v>
      </c>
      <c r="G445">
        <v>1</v>
      </c>
      <c r="H445" t="s">
        <v>1386</v>
      </c>
      <c r="I445">
        <v>0</v>
      </c>
      <c r="J445">
        <v>4</v>
      </c>
      <c r="K445">
        <v>1.6447369999999999</v>
      </c>
      <c r="L445">
        <v>241.25</v>
      </c>
      <c r="M445">
        <v>166.3511</v>
      </c>
      <c r="N445">
        <v>0.83204129999999998</v>
      </c>
      <c r="O445">
        <v>499.05329999999998</v>
      </c>
      <c r="P445">
        <v>205.2028</v>
      </c>
      <c r="Q445">
        <v>4</v>
      </c>
      <c r="R445">
        <v>190.5633</v>
      </c>
      <c r="S445">
        <v>1</v>
      </c>
      <c r="T445">
        <v>0.4111842</v>
      </c>
      <c r="U445">
        <v>-1</v>
      </c>
      <c r="V445">
        <v>-1</v>
      </c>
      <c r="W445">
        <v>1</v>
      </c>
      <c r="X445">
        <v>0.4111842</v>
      </c>
      <c r="Y445">
        <v>1</v>
      </c>
      <c r="Z445">
        <v>2432</v>
      </c>
      <c r="AA445">
        <v>484.32729999999998</v>
      </c>
      <c r="AB445">
        <v>199.14769999999999</v>
      </c>
      <c r="AC445">
        <v>629.93421052631595</v>
      </c>
    </row>
    <row r="446" spans="2:29" x14ac:dyDescent="0.2">
      <c r="B446" t="s">
        <v>484</v>
      </c>
      <c r="C446">
        <v>47</v>
      </c>
      <c r="D446">
        <v>51</v>
      </c>
      <c r="E446" t="s">
        <v>618</v>
      </c>
      <c r="F446">
        <v>3630</v>
      </c>
      <c r="G446">
        <v>1</v>
      </c>
      <c r="H446" t="s">
        <v>1387</v>
      </c>
      <c r="I446">
        <v>0</v>
      </c>
      <c r="J446">
        <v>1</v>
      </c>
      <c r="K446">
        <v>0.27548210000000001</v>
      </c>
      <c r="L446">
        <v>866</v>
      </c>
      <c r="M446">
        <v>-1</v>
      </c>
      <c r="N446">
        <v>-1</v>
      </c>
      <c r="O446">
        <v>-1</v>
      </c>
      <c r="P446">
        <v>-1</v>
      </c>
      <c r="Q446">
        <v>1</v>
      </c>
      <c r="R446">
        <v>191.89150000000001</v>
      </c>
      <c r="S446">
        <v>2</v>
      </c>
      <c r="T446">
        <v>0.55096420000000002</v>
      </c>
      <c r="U446">
        <v>154.89009999999999</v>
      </c>
      <c r="V446">
        <v>0.48938419999999999</v>
      </c>
      <c r="W446">
        <v>1</v>
      </c>
      <c r="X446">
        <v>0.27548210000000001</v>
      </c>
      <c r="Y446">
        <v>2</v>
      </c>
      <c r="Z446">
        <v>3630</v>
      </c>
      <c r="AA446">
        <v>383.51409999999998</v>
      </c>
      <c r="AB446">
        <v>105.65130000000001</v>
      </c>
      <c r="AC446">
        <v>807.71349862259001</v>
      </c>
    </row>
    <row r="447" spans="2:29" x14ac:dyDescent="0.2">
      <c r="B447" t="s">
        <v>485</v>
      </c>
      <c r="C447">
        <v>47</v>
      </c>
      <c r="D447">
        <v>89</v>
      </c>
      <c r="E447" t="s">
        <v>618</v>
      </c>
      <c r="F447">
        <v>2864</v>
      </c>
      <c r="G447">
        <v>1</v>
      </c>
      <c r="H447" t="s">
        <v>1388</v>
      </c>
      <c r="I447">
        <v>0</v>
      </c>
      <c r="J447">
        <v>4</v>
      </c>
      <c r="K447">
        <v>1.3966479999999999</v>
      </c>
      <c r="L447">
        <v>225</v>
      </c>
      <c r="M447">
        <v>147.47319999999999</v>
      </c>
      <c r="N447">
        <v>0.51952200000000004</v>
      </c>
      <c r="O447">
        <v>442.41969999999998</v>
      </c>
      <c r="P447">
        <v>154.47620000000001</v>
      </c>
      <c r="Q447">
        <v>4</v>
      </c>
      <c r="R447">
        <v>155.39859999999999</v>
      </c>
      <c r="S447">
        <v>1</v>
      </c>
      <c r="T447">
        <v>0.34916199999999997</v>
      </c>
      <c r="U447">
        <v>-1</v>
      </c>
      <c r="V447">
        <v>-1</v>
      </c>
      <c r="W447">
        <v>1</v>
      </c>
      <c r="X447">
        <v>0.34916199999999997</v>
      </c>
      <c r="Y447">
        <v>1</v>
      </c>
      <c r="Z447">
        <v>2864</v>
      </c>
      <c r="AA447">
        <v>300.92239999999998</v>
      </c>
      <c r="AB447">
        <v>105.0707</v>
      </c>
      <c r="AC447">
        <v>755.58659217877096</v>
      </c>
    </row>
    <row r="448" spans="2:29" x14ac:dyDescent="0.2">
      <c r="B448" t="s">
        <v>486</v>
      </c>
      <c r="C448">
        <v>47</v>
      </c>
      <c r="D448">
        <v>69</v>
      </c>
      <c r="E448" t="s">
        <v>618</v>
      </c>
      <c r="F448">
        <v>1698</v>
      </c>
      <c r="G448">
        <v>1</v>
      </c>
      <c r="H448" t="s">
        <v>1389</v>
      </c>
      <c r="I448">
        <v>0</v>
      </c>
      <c r="J448">
        <v>3</v>
      </c>
      <c r="K448">
        <v>1.7667839999999999</v>
      </c>
      <c r="L448">
        <v>277.33333333333297</v>
      </c>
      <c r="M448">
        <v>282.0462</v>
      </c>
      <c r="N448">
        <v>1.499914</v>
      </c>
      <c r="O448">
        <v>564.09230000000002</v>
      </c>
      <c r="P448">
        <v>332.2099</v>
      </c>
      <c r="Q448">
        <v>3</v>
      </c>
      <c r="R448">
        <v>189.0206</v>
      </c>
      <c r="S448">
        <v>1</v>
      </c>
      <c r="T448">
        <v>0.58892820000000001</v>
      </c>
      <c r="U448">
        <v>-1</v>
      </c>
      <c r="V448">
        <v>-1</v>
      </c>
      <c r="W448">
        <v>1</v>
      </c>
      <c r="X448">
        <v>0.58892820000000001</v>
      </c>
      <c r="Y448">
        <v>1</v>
      </c>
      <c r="Z448">
        <v>1698</v>
      </c>
      <c r="AA448">
        <v>278.80329999999998</v>
      </c>
      <c r="AB448">
        <v>164.1951</v>
      </c>
      <c r="AC448">
        <v>744.99411071849204</v>
      </c>
    </row>
    <row r="449" spans="2:29" x14ac:dyDescent="0.2">
      <c r="B449" t="s">
        <v>487</v>
      </c>
      <c r="C449">
        <v>47</v>
      </c>
      <c r="D449">
        <v>27</v>
      </c>
      <c r="E449" t="s">
        <v>618</v>
      </c>
      <c r="F449">
        <v>2899</v>
      </c>
      <c r="G449">
        <v>1</v>
      </c>
      <c r="H449" t="s">
        <v>1390</v>
      </c>
      <c r="I449">
        <v>0</v>
      </c>
      <c r="J449">
        <v>0</v>
      </c>
      <c r="K449">
        <v>0</v>
      </c>
      <c r="L449">
        <v>-1</v>
      </c>
      <c r="M449">
        <v>-1</v>
      </c>
      <c r="N449">
        <v>-1</v>
      </c>
      <c r="O449">
        <v>-1</v>
      </c>
      <c r="P449">
        <v>-1</v>
      </c>
      <c r="Q449">
        <v>0</v>
      </c>
      <c r="R449">
        <v>109.5471</v>
      </c>
      <c r="S449">
        <v>3</v>
      </c>
      <c r="T449">
        <v>1.03484</v>
      </c>
      <c r="U449">
        <v>117.7467</v>
      </c>
      <c r="V449">
        <v>1.1136459999999999</v>
      </c>
      <c r="W449">
        <v>2</v>
      </c>
      <c r="X449">
        <v>0.68989310000000004</v>
      </c>
      <c r="Y449">
        <v>3</v>
      </c>
      <c r="Z449">
        <v>2432</v>
      </c>
      <c r="AA449">
        <v>421.77030000000002</v>
      </c>
      <c r="AB449">
        <v>145.48820000000001</v>
      </c>
      <c r="AC449">
        <v>816.14349775784797</v>
      </c>
    </row>
    <row r="450" spans="2:29" x14ac:dyDescent="0.2">
      <c r="B450" t="s">
        <v>488</v>
      </c>
      <c r="C450">
        <v>47</v>
      </c>
      <c r="D450">
        <v>39</v>
      </c>
      <c r="E450" t="s">
        <v>618</v>
      </c>
      <c r="F450">
        <v>1866</v>
      </c>
      <c r="G450">
        <v>1</v>
      </c>
      <c r="H450" t="s">
        <v>1391</v>
      </c>
      <c r="I450">
        <v>3</v>
      </c>
      <c r="J450">
        <v>1</v>
      </c>
      <c r="K450">
        <v>0.53590570000000004</v>
      </c>
      <c r="L450">
        <v>265</v>
      </c>
      <c r="M450">
        <v>-1</v>
      </c>
      <c r="N450">
        <v>-1</v>
      </c>
      <c r="O450">
        <v>-1</v>
      </c>
      <c r="P450">
        <v>-1</v>
      </c>
      <c r="Q450">
        <v>1</v>
      </c>
      <c r="R450">
        <v>145.68719999999999</v>
      </c>
      <c r="S450">
        <v>1</v>
      </c>
      <c r="T450">
        <v>0.53590570000000004</v>
      </c>
      <c r="U450">
        <v>-1</v>
      </c>
      <c r="V450">
        <v>-1</v>
      </c>
      <c r="W450">
        <v>1</v>
      </c>
      <c r="X450">
        <v>0.53590570000000004</v>
      </c>
      <c r="Y450">
        <v>1</v>
      </c>
      <c r="Z450">
        <v>1866</v>
      </c>
      <c r="AA450">
        <v>316.5342</v>
      </c>
      <c r="AB450">
        <v>169.63249999999999</v>
      </c>
      <c r="AC450">
        <v>588.42443729903505</v>
      </c>
    </row>
    <row r="451" spans="2:29" x14ac:dyDescent="0.2">
      <c r="B451" t="s">
        <v>489</v>
      </c>
      <c r="C451">
        <v>47</v>
      </c>
      <c r="D451">
        <v>69</v>
      </c>
      <c r="E451" t="s">
        <v>618</v>
      </c>
      <c r="F451">
        <v>2232</v>
      </c>
      <c r="G451">
        <v>1</v>
      </c>
      <c r="H451" t="s">
        <v>1392</v>
      </c>
      <c r="I451">
        <v>0</v>
      </c>
      <c r="J451">
        <v>1</v>
      </c>
      <c r="K451">
        <v>0.4480287</v>
      </c>
      <c r="L451">
        <v>134</v>
      </c>
      <c r="M451">
        <v>-1</v>
      </c>
      <c r="N451">
        <v>-1</v>
      </c>
      <c r="O451">
        <v>-1</v>
      </c>
      <c r="P451">
        <v>-1</v>
      </c>
      <c r="Q451">
        <v>1</v>
      </c>
      <c r="R451">
        <v>663.82910000000004</v>
      </c>
      <c r="S451">
        <v>1</v>
      </c>
      <c r="T451">
        <v>0.4480287</v>
      </c>
      <c r="U451">
        <v>-1</v>
      </c>
      <c r="V451">
        <v>-1</v>
      </c>
      <c r="W451">
        <v>1</v>
      </c>
      <c r="X451">
        <v>0.4480287</v>
      </c>
      <c r="Y451">
        <v>1</v>
      </c>
      <c r="Z451">
        <v>2232</v>
      </c>
      <c r="AA451">
        <v>1052.0429999999999</v>
      </c>
      <c r="AB451">
        <v>471.34559999999999</v>
      </c>
      <c r="AC451">
        <v>163.97849462365599</v>
      </c>
    </row>
    <row r="452" spans="2:29" x14ac:dyDescent="0.2">
      <c r="B452" t="s">
        <v>490</v>
      </c>
      <c r="C452">
        <v>47</v>
      </c>
      <c r="D452">
        <v>71</v>
      </c>
      <c r="E452" t="s">
        <v>618</v>
      </c>
      <c r="F452">
        <v>1699</v>
      </c>
      <c r="G452">
        <v>1</v>
      </c>
      <c r="H452" t="s">
        <v>1393</v>
      </c>
      <c r="I452">
        <v>0</v>
      </c>
      <c r="J452">
        <v>2</v>
      </c>
      <c r="K452">
        <v>1.177163</v>
      </c>
      <c r="L452">
        <v>266</v>
      </c>
      <c r="M452">
        <v>208.6951</v>
      </c>
      <c r="N452">
        <v>1.0434749999999999</v>
      </c>
      <c r="O452">
        <v>208.6951</v>
      </c>
      <c r="P452">
        <v>122.83410000000001</v>
      </c>
      <c r="Q452">
        <v>2</v>
      </c>
      <c r="R452">
        <v>158.82380000000001</v>
      </c>
      <c r="S452">
        <v>1</v>
      </c>
      <c r="T452">
        <v>0.58858149999999998</v>
      </c>
      <c r="U452">
        <v>-1</v>
      </c>
      <c r="V452">
        <v>-1</v>
      </c>
      <c r="W452">
        <v>1</v>
      </c>
      <c r="X452">
        <v>0.58858149999999998</v>
      </c>
      <c r="Y452">
        <v>1</v>
      </c>
      <c r="Z452">
        <v>1699</v>
      </c>
      <c r="AA452">
        <v>295.93970000000002</v>
      </c>
      <c r="AB452">
        <v>174.18469999999999</v>
      </c>
      <c r="AC452">
        <v>706.29782224838095</v>
      </c>
    </row>
    <row r="453" spans="2:29" x14ac:dyDescent="0.2">
      <c r="B453" t="s">
        <v>491</v>
      </c>
      <c r="C453">
        <v>47</v>
      </c>
      <c r="D453">
        <v>43</v>
      </c>
      <c r="E453" t="s">
        <v>618</v>
      </c>
      <c r="F453">
        <v>2031</v>
      </c>
      <c r="G453">
        <v>1</v>
      </c>
      <c r="H453" t="s">
        <v>1394</v>
      </c>
      <c r="I453">
        <v>4</v>
      </c>
      <c r="J453">
        <v>3</v>
      </c>
      <c r="K453">
        <v>1.4771049999999999</v>
      </c>
      <c r="L453">
        <v>254.666666666667</v>
      </c>
      <c r="M453">
        <v>238.24029999999999</v>
      </c>
      <c r="N453">
        <v>0.98045709999999997</v>
      </c>
      <c r="O453">
        <v>476.48059999999998</v>
      </c>
      <c r="P453">
        <v>234.60390000000001</v>
      </c>
      <c r="Q453">
        <v>3</v>
      </c>
      <c r="R453">
        <v>125.36920000000001</v>
      </c>
      <c r="S453">
        <v>2</v>
      </c>
      <c r="T453">
        <v>0.98473659999999996</v>
      </c>
      <c r="U453">
        <v>130.16210000000001</v>
      </c>
      <c r="V453">
        <v>0.43315169999999997</v>
      </c>
      <c r="W453">
        <v>1</v>
      </c>
      <c r="X453">
        <v>0.49236829999999998</v>
      </c>
      <c r="Y453">
        <v>2</v>
      </c>
      <c r="Z453">
        <v>2031</v>
      </c>
      <c r="AA453">
        <v>411.11579999999998</v>
      </c>
      <c r="AB453">
        <v>202.4204</v>
      </c>
      <c r="AC453">
        <v>672.08271787296906</v>
      </c>
    </row>
    <row r="454" spans="2:29" x14ac:dyDescent="0.2">
      <c r="B454" t="s">
        <v>285</v>
      </c>
      <c r="C454">
        <v>47</v>
      </c>
      <c r="D454">
        <v>45</v>
      </c>
      <c r="E454" t="s">
        <v>618</v>
      </c>
      <c r="F454">
        <v>2132</v>
      </c>
      <c r="G454">
        <v>1</v>
      </c>
      <c r="H454" t="s">
        <v>1395</v>
      </c>
      <c r="I454">
        <v>2</v>
      </c>
      <c r="J454">
        <v>4</v>
      </c>
      <c r="K454">
        <v>1.8761730000000001</v>
      </c>
      <c r="L454">
        <v>217</v>
      </c>
      <c r="M454">
        <v>205.9297</v>
      </c>
      <c r="N454">
        <v>1.244148</v>
      </c>
      <c r="O454">
        <v>617.78899999999999</v>
      </c>
      <c r="P454">
        <v>289.7697</v>
      </c>
      <c r="Q454">
        <v>4</v>
      </c>
      <c r="R454">
        <v>143.62629999999999</v>
      </c>
      <c r="S454">
        <v>1</v>
      </c>
      <c r="T454">
        <v>0.46904319999999999</v>
      </c>
      <c r="U454">
        <v>-1</v>
      </c>
      <c r="V454">
        <v>-1</v>
      </c>
      <c r="W454">
        <v>1</v>
      </c>
      <c r="X454">
        <v>0.46904319999999999</v>
      </c>
      <c r="Y454">
        <v>1</v>
      </c>
      <c r="Z454">
        <v>2132</v>
      </c>
      <c r="AA454">
        <v>743.18079999999998</v>
      </c>
      <c r="AB454">
        <v>348.58390000000003</v>
      </c>
      <c r="AC454">
        <v>343.33958724202603</v>
      </c>
    </row>
    <row r="455" spans="2:29" x14ac:dyDescent="0.2">
      <c r="B455" t="s">
        <v>492</v>
      </c>
      <c r="C455">
        <v>47</v>
      </c>
      <c r="D455">
        <v>91</v>
      </c>
      <c r="E455" t="s">
        <v>618</v>
      </c>
      <c r="F455">
        <v>3030</v>
      </c>
      <c r="G455">
        <v>1</v>
      </c>
      <c r="H455" t="s">
        <v>1396</v>
      </c>
      <c r="I455">
        <v>0</v>
      </c>
      <c r="J455">
        <v>7</v>
      </c>
      <c r="K455">
        <v>2.3102309999999999</v>
      </c>
      <c r="L455">
        <v>347.42857142857099</v>
      </c>
      <c r="M455">
        <v>166.12620000000001</v>
      </c>
      <c r="N455">
        <v>2.673724</v>
      </c>
      <c r="O455">
        <v>996.75710000000004</v>
      </c>
      <c r="P455">
        <v>328.96269999999998</v>
      </c>
      <c r="Q455">
        <v>7</v>
      </c>
      <c r="R455">
        <v>171.89789999999999</v>
      </c>
      <c r="S455">
        <v>2</v>
      </c>
      <c r="T455">
        <v>0.66006600000000004</v>
      </c>
      <c r="U455">
        <v>72.972099999999998</v>
      </c>
      <c r="V455">
        <v>1.4594419999999999</v>
      </c>
      <c r="W455">
        <v>1</v>
      </c>
      <c r="X455">
        <v>0.33003300000000002</v>
      </c>
      <c r="Y455">
        <v>2</v>
      </c>
      <c r="Z455">
        <v>3030</v>
      </c>
      <c r="AA455">
        <v>270.1739</v>
      </c>
      <c r="AB455">
        <v>89.166309999999996</v>
      </c>
      <c r="AC455">
        <v>791.41914191419096</v>
      </c>
    </row>
    <row r="456" spans="2:29" x14ac:dyDescent="0.2">
      <c r="B456" t="s">
        <v>474</v>
      </c>
      <c r="C456">
        <v>47</v>
      </c>
      <c r="D456">
        <v>17</v>
      </c>
      <c r="E456" t="s">
        <v>618</v>
      </c>
      <c r="F456">
        <v>3066</v>
      </c>
      <c r="G456">
        <v>1</v>
      </c>
      <c r="H456" t="s">
        <v>1397</v>
      </c>
      <c r="I456">
        <v>0</v>
      </c>
      <c r="J456">
        <v>9</v>
      </c>
      <c r="K456">
        <v>2.9354209999999998</v>
      </c>
      <c r="L456">
        <v>200</v>
      </c>
      <c r="M456">
        <v>194.82740000000001</v>
      </c>
      <c r="N456">
        <v>2.1948530000000002</v>
      </c>
      <c r="O456">
        <v>1558.6189999999999</v>
      </c>
      <c r="P456">
        <v>508.35579999999999</v>
      </c>
      <c r="Q456">
        <v>9</v>
      </c>
      <c r="R456">
        <v>197.64279999999999</v>
      </c>
      <c r="S456">
        <v>1</v>
      </c>
      <c r="T456">
        <v>0.3261579</v>
      </c>
      <c r="U456">
        <v>-1</v>
      </c>
      <c r="V456">
        <v>-1</v>
      </c>
      <c r="W456">
        <v>1</v>
      </c>
      <c r="X456">
        <v>0.3261579</v>
      </c>
      <c r="Y456">
        <v>1</v>
      </c>
      <c r="Z456">
        <v>3066</v>
      </c>
      <c r="AA456">
        <v>296.7176</v>
      </c>
      <c r="AB456">
        <v>96.776790000000005</v>
      </c>
      <c r="AC456">
        <v>847.35812133072398</v>
      </c>
    </row>
    <row r="457" spans="2:29" x14ac:dyDescent="0.2">
      <c r="B457" t="s">
        <v>475</v>
      </c>
      <c r="C457">
        <v>47</v>
      </c>
      <c r="D457">
        <v>21</v>
      </c>
      <c r="E457" t="s">
        <v>618</v>
      </c>
      <c r="F457">
        <v>2131</v>
      </c>
      <c r="G457">
        <v>1</v>
      </c>
      <c r="H457" t="s">
        <v>1398</v>
      </c>
      <c r="I457">
        <v>0</v>
      </c>
      <c r="J457">
        <v>7</v>
      </c>
      <c r="K457">
        <v>3.284843</v>
      </c>
      <c r="L457">
        <v>209.71428571428601</v>
      </c>
      <c r="M457">
        <v>179.29349999999999</v>
      </c>
      <c r="N457">
        <v>3.077388</v>
      </c>
      <c r="O457">
        <v>1075.761</v>
      </c>
      <c r="P457">
        <v>504.81509999999997</v>
      </c>
      <c r="Q457">
        <v>7</v>
      </c>
      <c r="R457">
        <v>139.28980000000001</v>
      </c>
      <c r="S457">
        <v>2</v>
      </c>
      <c r="T457">
        <v>0.93852650000000004</v>
      </c>
      <c r="U457">
        <v>136.9462</v>
      </c>
      <c r="V457">
        <v>2.0593409999999999</v>
      </c>
      <c r="W457">
        <v>1</v>
      </c>
      <c r="X457">
        <v>0.46926329999999999</v>
      </c>
      <c r="Y457">
        <v>2</v>
      </c>
      <c r="Z457">
        <v>2131</v>
      </c>
      <c r="AA457">
        <v>291.851</v>
      </c>
      <c r="AB457">
        <v>136.95490000000001</v>
      </c>
      <c r="AC457">
        <v>906.61661191928704</v>
      </c>
    </row>
    <row r="458" spans="2:29" x14ac:dyDescent="0.2">
      <c r="B458" t="s">
        <v>476</v>
      </c>
      <c r="C458">
        <v>47</v>
      </c>
      <c r="D458">
        <v>27</v>
      </c>
      <c r="E458" t="s">
        <v>618</v>
      </c>
      <c r="F458">
        <v>1799</v>
      </c>
      <c r="G458">
        <v>1</v>
      </c>
      <c r="H458" t="s">
        <v>1399</v>
      </c>
      <c r="I458">
        <v>0</v>
      </c>
      <c r="J458">
        <v>2</v>
      </c>
      <c r="K458">
        <v>1.111729</v>
      </c>
      <c r="L458">
        <v>200.5</v>
      </c>
      <c r="M458">
        <v>170.74289999999999</v>
      </c>
      <c r="N458">
        <v>0.73280219999999996</v>
      </c>
      <c r="O458">
        <v>170.74289999999999</v>
      </c>
      <c r="P458">
        <v>94.909899999999993</v>
      </c>
      <c r="Q458">
        <v>2</v>
      </c>
      <c r="R458">
        <v>153.7807</v>
      </c>
      <c r="S458">
        <v>1</v>
      </c>
      <c r="T458">
        <v>0.55586440000000004</v>
      </c>
      <c r="U458">
        <v>-1</v>
      </c>
      <c r="V458">
        <v>-1</v>
      </c>
      <c r="W458">
        <v>1</v>
      </c>
      <c r="X458">
        <v>0.55586440000000004</v>
      </c>
      <c r="Y458">
        <v>1</v>
      </c>
      <c r="Z458">
        <v>1799</v>
      </c>
      <c r="AA458">
        <v>338.35730000000001</v>
      </c>
      <c r="AB458">
        <v>188.08070000000001</v>
      </c>
      <c r="AC458">
        <v>611.45080600333495</v>
      </c>
    </row>
    <row r="459" spans="2:29" x14ac:dyDescent="0.2">
      <c r="B459" t="s">
        <v>477</v>
      </c>
      <c r="C459">
        <v>47</v>
      </c>
      <c r="D459">
        <v>73</v>
      </c>
      <c r="E459" t="s">
        <v>618</v>
      </c>
      <c r="F459">
        <v>1666</v>
      </c>
      <c r="G459">
        <v>1</v>
      </c>
      <c r="H459" t="s">
        <v>1400</v>
      </c>
      <c r="I459">
        <v>0</v>
      </c>
      <c r="J459">
        <v>4</v>
      </c>
      <c r="K459">
        <v>2.40096</v>
      </c>
      <c r="L459">
        <v>250</v>
      </c>
      <c r="M459">
        <v>197.5607</v>
      </c>
      <c r="N459">
        <v>2.9753729999999998</v>
      </c>
      <c r="O459">
        <v>592.68190000000004</v>
      </c>
      <c r="P459">
        <v>355.75150000000002</v>
      </c>
      <c r="Q459">
        <v>4</v>
      </c>
      <c r="R459">
        <v>135.63730000000001</v>
      </c>
      <c r="S459">
        <v>2</v>
      </c>
      <c r="T459">
        <v>1.20048</v>
      </c>
      <c r="U459">
        <v>155.42850000000001</v>
      </c>
      <c r="V459">
        <v>1.0396559999999999</v>
      </c>
      <c r="W459">
        <v>1</v>
      </c>
      <c r="X459">
        <v>0.60024010000000005</v>
      </c>
      <c r="Y459">
        <v>2</v>
      </c>
      <c r="Z459">
        <v>1666</v>
      </c>
      <c r="AA459">
        <v>344.60500000000002</v>
      </c>
      <c r="AB459">
        <v>206.8458</v>
      </c>
      <c r="AC459">
        <v>780.91236494597797</v>
      </c>
    </row>
    <row r="460" spans="2:29" x14ac:dyDescent="0.2">
      <c r="B460" t="s">
        <v>478</v>
      </c>
      <c r="C460">
        <v>47</v>
      </c>
      <c r="D460">
        <v>45</v>
      </c>
      <c r="E460" t="s">
        <v>618</v>
      </c>
      <c r="F460">
        <v>1598</v>
      </c>
      <c r="G460">
        <v>1</v>
      </c>
      <c r="H460" t="s">
        <v>1401</v>
      </c>
      <c r="I460">
        <v>0</v>
      </c>
      <c r="J460">
        <v>1</v>
      </c>
      <c r="K460">
        <v>0.62578230000000001</v>
      </c>
      <c r="L460">
        <v>133</v>
      </c>
      <c r="M460">
        <v>-1</v>
      </c>
      <c r="N460">
        <v>-1</v>
      </c>
      <c r="O460">
        <v>-1</v>
      </c>
      <c r="P460">
        <v>-1</v>
      </c>
      <c r="Q460">
        <v>1</v>
      </c>
      <c r="R460">
        <v>114.3365</v>
      </c>
      <c r="S460">
        <v>2</v>
      </c>
      <c r="T460">
        <v>1.251565</v>
      </c>
      <c r="U460">
        <v>50.692279999999997</v>
      </c>
      <c r="V460">
        <v>0.50947010000000004</v>
      </c>
      <c r="W460">
        <v>1</v>
      </c>
      <c r="X460">
        <v>0.62578230000000001</v>
      </c>
      <c r="Y460">
        <v>2</v>
      </c>
      <c r="Z460">
        <v>1598</v>
      </c>
      <c r="AA460">
        <v>443.01400000000001</v>
      </c>
      <c r="AB460">
        <v>277.2303</v>
      </c>
      <c r="AC460">
        <v>561.95244055068804</v>
      </c>
    </row>
    <row r="461" spans="2:29" x14ac:dyDescent="0.2">
      <c r="B461" t="s">
        <v>479</v>
      </c>
      <c r="C461">
        <v>47</v>
      </c>
      <c r="D461">
        <v>49</v>
      </c>
      <c r="E461" t="s">
        <v>618</v>
      </c>
      <c r="F461">
        <v>2500</v>
      </c>
      <c r="G461">
        <v>1</v>
      </c>
      <c r="H461" t="s">
        <v>1402</v>
      </c>
      <c r="I461">
        <v>0</v>
      </c>
      <c r="J461">
        <v>7</v>
      </c>
      <c r="K461">
        <v>2.8</v>
      </c>
      <c r="L461">
        <v>209.28571428571399</v>
      </c>
      <c r="M461">
        <v>230.3306</v>
      </c>
      <c r="N461">
        <v>2.428353</v>
      </c>
      <c r="O461">
        <v>1381.9829999999999</v>
      </c>
      <c r="P461">
        <v>552.79330000000004</v>
      </c>
      <c r="Q461">
        <v>7</v>
      </c>
      <c r="R461">
        <v>207.8657</v>
      </c>
      <c r="S461">
        <v>1</v>
      </c>
      <c r="T461">
        <v>0.4</v>
      </c>
      <c r="U461">
        <v>-1</v>
      </c>
      <c r="V461">
        <v>-1</v>
      </c>
      <c r="W461">
        <v>1</v>
      </c>
      <c r="X461">
        <v>0.4</v>
      </c>
      <c r="Y461">
        <v>1</v>
      </c>
      <c r="Z461">
        <v>2500</v>
      </c>
      <c r="AA461">
        <v>339.47859999999997</v>
      </c>
      <c r="AB461">
        <v>135.79140000000001</v>
      </c>
      <c r="AC461">
        <v>812.8</v>
      </c>
    </row>
    <row r="462" spans="2:29" x14ac:dyDescent="0.2">
      <c r="B462" t="s">
        <v>480</v>
      </c>
      <c r="C462">
        <v>47</v>
      </c>
      <c r="D462">
        <v>45</v>
      </c>
      <c r="E462" t="s">
        <v>618</v>
      </c>
      <c r="F462">
        <v>1866</v>
      </c>
      <c r="G462">
        <v>1</v>
      </c>
      <c r="H462" t="s">
        <v>1403</v>
      </c>
      <c r="I462">
        <v>4</v>
      </c>
      <c r="J462">
        <v>0</v>
      </c>
      <c r="K462">
        <v>0</v>
      </c>
      <c r="L462">
        <v>-1</v>
      </c>
      <c r="M462">
        <v>-1</v>
      </c>
      <c r="N462">
        <v>-1</v>
      </c>
      <c r="O462">
        <v>-1</v>
      </c>
      <c r="P462">
        <v>-1</v>
      </c>
      <c r="Q462">
        <v>0</v>
      </c>
      <c r="R462">
        <v>148.34100000000001</v>
      </c>
      <c r="S462">
        <v>1</v>
      </c>
      <c r="T462">
        <v>0.53590570000000004</v>
      </c>
      <c r="U462">
        <v>-1</v>
      </c>
      <c r="V462">
        <v>-1</v>
      </c>
      <c r="W462">
        <v>1</v>
      </c>
      <c r="X462">
        <v>0.53590570000000004</v>
      </c>
      <c r="Y462">
        <v>1</v>
      </c>
      <c r="Z462">
        <v>1866</v>
      </c>
      <c r="AA462">
        <v>289.97590000000002</v>
      </c>
      <c r="AB462">
        <v>155.3997</v>
      </c>
      <c r="AC462">
        <v>660.23579849946395</v>
      </c>
    </row>
    <row r="463" spans="2:29" x14ac:dyDescent="0.2">
      <c r="B463" t="s">
        <v>472</v>
      </c>
      <c r="C463">
        <v>49</v>
      </c>
      <c r="D463">
        <v>5</v>
      </c>
      <c r="E463" t="s">
        <v>619</v>
      </c>
      <c r="F463">
        <v>2532</v>
      </c>
      <c r="G463">
        <v>1</v>
      </c>
      <c r="H463" t="s">
        <v>1404</v>
      </c>
      <c r="I463">
        <v>0</v>
      </c>
      <c r="J463">
        <v>6</v>
      </c>
      <c r="K463">
        <v>2.3696679999999999</v>
      </c>
      <c r="L463">
        <v>211</v>
      </c>
      <c r="M463">
        <v>163.62450000000001</v>
      </c>
      <c r="N463">
        <v>2.8624960000000002</v>
      </c>
      <c r="O463">
        <v>818.12239999999997</v>
      </c>
      <c r="P463">
        <v>323.11309999999997</v>
      </c>
      <c r="Q463">
        <v>6</v>
      </c>
      <c r="R463">
        <v>135.1491</v>
      </c>
      <c r="S463">
        <v>1</v>
      </c>
      <c r="T463">
        <v>0.39494469999999998</v>
      </c>
      <c r="U463">
        <v>-1</v>
      </c>
      <c r="V463">
        <v>-1</v>
      </c>
      <c r="W463">
        <v>1</v>
      </c>
      <c r="X463">
        <v>0.39494469999999998</v>
      </c>
      <c r="Y463">
        <v>1</v>
      </c>
      <c r="Z463">
        <v>2532</v>
      </c>
      <c r="AA463">
        <v>373.68970000000002</v>
      </c>
      <c r="AB463">
        <v>147.58680000000001</v>
      </c>
      <c r="AC463">
        <v>750.39494470774105</v>
      </c>
    </row>
    <row r="464" spans="2:29" x14ac:dyDescent="0.2">
      <c r="B464" t="s">
        <v>481</v>
      </c>
      <c r="C464">
        <v>49</v>
      </c>
      <c r="D464">
        <v>41</v>
      </c>
      <c r="E464" t="s">
        <v>619</v>
      </c>
      <c r="F464">
        <v>4396</v>
      </c>
      <c r="G464">
        <v>1</v>
      </c>
      <c r="H464" t="s">
        <v>1405</v>
      </c>
      <c r="I464">
        <v>0</v>
      </c>
      <c r="J464">
        <v>14</v>
      </c>
      <c r="K464">
        <v>3.1847129999999999</v>
      </c>
      <c r="L464">
        <v>197.42857142857099</v>
      </c>
      <c r="M464">
        <v>199.31110000000001</v>
      </c>
      <c r="N464">
        <v>2.3150590000000002</v>
      </c>
      <c r="O464">
        <v>2591.0439999999999</v>
      </c>
      <c r="P464">
        <v>589.40949999999998</v>
      </c>
      <c r="Q464">
        <v>14</v>
      </c>
      <c r="R464">
        <v>147.1155</v>
      </c>
      <c r="S464">
        <v>2</v>
      </c>
      <c r="T464">
        <v>0.45495910000000001</v>
      </c>
      <c r="U464">
        <v>74.353700000000003</v>
      </c>
      <c r="V464">
        <v>0.3717685</v>
      </c>
      <c r="W464">
        <v>1</v>
      </c>
      <c r="X464">
        <v>0.2274795</v>
      </c>
      <c r="Y464">
        <v>2</v>
      </c>
      <c r="Z464">
        <v>4396</v>
      </c>
      <c r="AA464">
        <v>2017.5139999999999</v>
      </c>
      <c r="AB464">
        <v>458.94310000000002</v>
      </c>
      <c r="AC464">
        <v>234.75887170154701</v>
      </c>
    </row>
    <row r="465" spans="2:29" x14ac:dyDescent="0.2">
      <c r="B465" t="s">
        <v>483</v>
      </c>
      <c r="C465">
        <v>49</v>
      </c>
      <c r="D465">
        <v>59</v>
      </c>
      <c r="E465" t="s">
        <v>619</v>
      </c>
      <c r="F465">
        <v>2299</v>
      </c>
      <c r="G465">
        <v>1</v>
      </c>
      <c r="H465" t="s">
        <v>1406</v>
      </c>
      <c r="I465">
        <v>3</v>
      </c>
      <c r="J465">
        <v>3</v>
      </c>
      <c r="K465">
        <v>1.304915</v>
      </c>
      <c r="L465">
        <v>333.66666666666703</v>
      </c>
      <c r="M465">
        <v>47.051130000000001</v>
      </c>
      <c r="N465">
        <v>1.450682</v>
      </c>
      <c r="O465">
        <v>94.102260000000001</v>
      </c>
      <c r="P465">
        <v>40.931820000000002</v>
      </c>
      <c r="Q465">
        <v>3</v>
      </c>
      <c r="R465">
        <v>155.00550000000001</v>
      </c>
      <c r="S465">
        <v>1</v>
      </c>
      <c r="T465">
        <v>0.43497170000000002</v>
      </c>
      <c r="U465">
        <v>-1</v>
      </c>
      <c r="V465">
        <v>-1</v>
      </c>
      <c r="W465">
        <v>1</v>
      </c>
      <c r="X465">
        <v>0.43497170000000002</v>
      </c>
      <c r="Y465">
        <v>1</v>
      </c>
      <c r="Z465">
        <v>2299</v>
      </c>
      <c r="AA465">
        <v>642.57420000000002</v>
      </c>
      <c r="AB465">
        <v>279.5016</v>
      </c>
      <c r="AC465">
        <v>608.52544584602003</v>
      </c>
    </row>
    <row r="466" spans="2:29" x14ac:dyDescent="0.2">
      <c r="B466" t="s">
        <v>484</v>
      </c>
      <c r="C466">
        <v>49</v>
      </c>
      <c r="D466">
        <v>61</v>
      </c>
      <c r="E466" t="s">
        <v>619</v>
      </c>
      <c r="F466">
        <v>1732</v>
      </c>
      <c r="G466">
        <v>1</v>
      </c>
      <c r="H466" t="s">
        <v>1407</v>
      </c>
      <c r="I466">
        <v>0</v>
      </c>
      <c r="J466">
        <v>2</v>
      </c>
      <c r="K466">
        <v>1.1547339999999999</v>
      </c>
      <c r="L466">
        <v>482</v>
      </c>
      <c r="M466">
        <v>304.19150000000002</v>
      </c>
      <c r="N466">
        <v>0.43455929999999998</v>
      </c>
      <c r="O466">
        <v>304.19150000000002</v>
      </c>
      <c r="P466">
        <v>175.6302</v>
      </c>
      <c r="Q466">
        <v>2</v>
      </c>
      <c r="R466">
        <v>102.5288</v>
      </c>
      <c r="S466">
        <v>1</v>
      </c>
      <c r="T466">
        <v>0.57736719999999997</v>
      </c>
      <c r="U466">
        <v>-1</v>
      </c>
      <c r="V466">
        <v>-1</v>
      </c>
      <c r="W466">
        <v>1</v>
      </c>
      <c r="X466">
        <v>0.57736719999999997</v>
      </c>
      <c r="Y466">
        <v>1</v>
      </c>
      <c r="Z466">
        <v>1732</v>
      </c>
      <c r="AA466">
        <v>321.82119999999998</v>
      </c>
      <c r="AB466">
        <v>185.809</v>
      </c>
      <c r="AC466">
        <v>557.15935334872995</v>
      </c>
    </row>
    <row r="467" spans="2:29" x14ac:dyDescent="0.2">
      <c r="B467" t="s">
        <v>485</v>
      </c>
      <c r="C467">
        <v>49</v>
      </c>
      <c r="D467">
        <v>77</v>
      </c>
      <c r="E467" t="s">
        <v>619</v>
      </c>
      <c r="F467">
        <v>3264</v>
      </c>
      <c r="G467">
        <v>1</v>
      </c>
      <c r="H467" t="s">
        <v>1408</v>
      </c>
      <c r="I467">
        <v>0</v>
      </c>
      <c r="J467">
        <v>4</v>
      </c>
      <c r="K467">
        <v>1.22549</v>
      </c>
      <c r="L467">
        <v>325</v>
      </c>
      <c r="M467">
        <v>310.68099999999998</v>
      </c>
      <c r="N467">
        <v>0.40855239999999998</v>
      </c>
      <c r="O467">
        <v>932.04300000000001</v>
      </c>
      <c r="P467">
        <v>285.55239999999998</v>
      </c>
      <c r="Q467">
        <v>4</v>
      </c>
      <c r="R467">
        <v>166.54400000000001</v>
      </c>
      <c r="S467">
        <v>2</v>
      </c>
      <c r="T467">
        <v>0.61274510000000004</v>
      </c>
      <c r="U467">
        <v>177.54130000000001</v>
      </c>
      <c r="V467">
        <v>0.71158840000000001</v>
      </c>
      <c r="W467">
        <v>1</v>
      </c>
      <c r="X467">
        <v>0.30637259999999999</v>
      </c>
      <c r="Y467">
        <v>2</v>
      </c>
      <c r="Z467">
        <v>3264</v>
      </c>
      <c r="AA467">
        <v>517.21799999999996</v>
      </c>
      <c r="AB467">
        <v>158.4614</v>
      </c>
      <c r="AC467">
        <v>827.20588235294099</v>
      </c>
    </row>
    <row r="468" spans="2:29" x14ac:dyDescent="0.2">
      <c r="B468" t="s">
        <v>486</v>
      </c>
      <c r="C468">
        <v>49</v>
      </c>
      <c r="D468">
        <v>75</v>
      </c>
      <c r="E468" t="s">
        <v>619</v>
      </c>
      <c r="F468">
        <v>1465</v>
      </c>
      <c r="G468">
        <v>1</v>
      </c>
      <c r="H468" t="s">
        <v>1409</v>
      </c>
      <c r="I468">
        <v>0</v>
      </c>
      <c r="J468">
        <v>3</v>
      </c>
      <c r="K468">
        <v>2.0477810000000001</v>
      </c>
      <c r="L468">
        <v>311.66666666666703</v>
      </c>
      <c r="M468">
        <v>189.05930000000001</v>
      </c>
      <c r="N468">
        <v>0.92358790000000002</v>
      </c>
      <c r="O468">
        <v>378.11849999999998</v>
      </c>
      <c r="P468">
        <v>258.10140000000001</v>
      </c>
      <c r="Q468">
        <v>3</v>
      </c>
      <c r="R468">
        <v>150.50110000000001</v>
      </c>
      <c r="S468">
        <v>1</v>
      </c>
      <c r="T468">
        <v>0.68259389999999998</v>
      </c>
      <c r="U468">
        <v>-1</v>
      </c>
      <c r="V468">
        <v>-1</v>
      </c>
      <c r="W468">
        <v>1</v>
      </c>
      <c r="X468">
        <v>0.68259389999999998</v>
      </c>
      <c r="Y468">
        <v>1</v>
      </c>
      <c r="Z468">
        <v>1465</v>
      </c>
      <c r="AA468">
        <v>331.99360000000001</v>
      </c>
      <c r="AB468">
        <v>226.61680000000001</v>
      </c>
      <c r="AC468">
        <v>613.65187713310604</v>
      </c>
    </row>
    <row r="469" spans="2:29" x14ac:dyDescent="0.2">
      <c r="B469" t="s">
        <v>487</v>
      </c>
      <c r="C469">
        <v>49</v>
      </c>
      <c r="D469">
        <v>63</v>
      </c>
      <c r="E469" t="s">
        <v>619</v>
      </c>
      <c r="F469">
        <v>2332</v>
      </c>
      <c r="G469">
        <v>1</v>
      </c>
      <c r="H469" t="s">
        <v>1410</v>
      </c>
      <c r="I469">
        <v>1</v>
      </c>
      <c r="J469">
        <v>0</v>
      </c>
      <c r="K469">
        <v>0</v>
      </c>
      <c r="L469">
        <v>-1</v>
      </c>
      <c r="M469">
        <v>-1</v>
      </c>
      <c r="N469">
        <v>-1</v>
      </c>
      <c r="O469">
        <v>-1</v>
      </c>
      <c r="P469">
        <v>-1</v>
      </c>
      <c r="Q469">
        <v>0</v>
      </c>
      <c r="R469">
        <v>137.952</v>
      </c>
      <c r="S469">
        <v>1</v>
      </c>
      <c r="T469">
        <v>0.42881649999999999</v>
      </c>
      <c r="U469">
        <v>-1</v>
      </c>
      <c r="V469">
        <v>-1</v>
      </c>
      <c r="W469">
        <v>1</v>
      </c>
      <c r="X469">
        <v>0.42881649999999999</v>
      </c>
      <c r="Y469">
        <v>1</v>
      </c>
      <c r="Z469">
        <v>2332</v>
      </c>
      <c r="AA469">
        <v>493.33539999999999</v>
      </c>
      <c r="AB469">
        <v>211.55029999999999</v>
      </c>
      <c r="AC469">
        <v>685.24871355059997</v>
      </c>
    </row>
    <row r="470" spans="2:29" x14ac:dyDescent="0.2">
      <c r="B470" t="s">
        <v>488</v>
      </c>
      <c r="C470">
        <v>49</v>
      </c>
      <c r="D470">
        <v>15</v>
      </c>
      <c r="E470" t="s">
        <v>619</v>
      </c>
      <c r="F470">
        <v>2165</v>
      </c>
      <c r="G470">
        <v>1</v>
      </c>
      <c r="H470" t="s">
        <v>1411</v>
      </c>
      <c r="I470">
        <v>4</v>
      </c>
      <c r="J470">
        <v>4</v>
      </c>
      <c r="K470">
        <v>1.847575</v>
      </c>
      <c r="L470">
        <v>216.25</v>
      </c>
      <c r="M470">
        <v>112.49930000000001</v>
      </c>
      <c r="N470">
        <v>2.2290770000000002</v>
      </c>
      <c r="O470">
        <v>337.49790000000002</v>
      </c>
      <c r="P470">
        <v>155.88820000000001</v>
      </c>
      <c r="Q470">
        <v>4</v>
      </c>
      <c r="R470">
        <v>145.3749</v>
      </c>
      <c r="S470">
        <v>2</v>
      </c>
      <c r="T470">
        <v>0.92378749999999998</v>
      </c>
      <c r="U470">
        <v>184.88570000000001</v>
      </c>
      <c r="V470">
        <v>0.7395427</v>
      </c>
      <c r="W470">
        <v>1</v>
      </c>
      <c r="X470">
        <v>0.46189380000000002</v>
      </c>
      <c r="Y470">
        <v>2</v>
      </c>
      <c r="Z470">
        <v>2165</v>
      </c>
      <c r="AA470">
        <v>536.40909999999997</v>
      </c>
      <c r="AB470">
        <v>247.76400000000001</v>
      </c>
      <c r="AC470">
        <v>738.10623556582004</v>
      </c>
    </row>
    <row r="471" spans="2:29" x14ac:dyDescent="0.2">
      <c r="B471" t="s">
        <v>489</v>
      </c>
      <c r="C471">
        <v>49</v>
      </c>
      <c r="D471">
        <v>89</v>
      </c>
      <c r="E471" t="s">
        <v>619</v>
      </c>
      <c r="F471">
        <v>2031</v>
      </c>
      <c r="G471">
        <v>1</v>
      </c>
      <c r="H471" t="s">
        <v>1412</v>
      </c>
      <c r="I471">
        <v>0</v>
      </c>
      <c r="J471">
        <v>0</v>
      </c>
      <c r="K471">
        <v>0</v>
      </c>
      <c r="L471">
        <v>-1</v>
      </c>
      <c r="M471">
        <v>-1</v>
      </c>
      <c r="N471">
        <v>-1</v>
      </c>
      <c r="O471">
        <v>-1</v>
      </c>
      <c r="P471">
        <v>-1</v>
      </c>
      <c r="Q471">
        <v>0</v>
      </c>
      <c r="R471">
        <v>718.87779999999998</v>
      </c>
      <c r="S471">
        <v>1</v>
      </c>
      <c r="T471">
        <v>0.49236829999999998</v>
      </c>
      <c r="U471">
        <v>-1</v>
      </c>
      <c r="V471">
        <v>-1</v>
      </c>
      <c r="W471">
        <v>1</v>
      </c>
      <c r="X471">
        <v>0.49236829999999998</v>
      </c>
      <c r="Y471">
        <v>1</v>
      </c>
      <c r="Z471">
        <v>2031</v>
      </c>
      <c r="AA471">
        <v>792.09360000000004</v>
      </c>
      <c r="AB471">
        <v>390.0018</v>
      </c>
      <c r="AC471">
        <v>196.45494830132901</v>
      </c>
    </row>
    <row r="472" spans="2:29" x14ac:dyDescent="0.2">
      <c r="B472" t="s">
        <v>490</v>
      </c>
      <c r="C472">
        <v>49</v>
      </c>
      <c r="D472">
        <v>31</v>
      </c>
      <c r="E472" t="s">
        <v>619</v>
      </c>
      <c r="F472">
        <v>1932</v>
      </c>
      <c r="G472">
        <v>1</v>
      </c>
      <c r="H472" t="s">
        <v>1413</v>
      </c>
      <c r="I472">
        <v>0</v>
      </c>
      <c r="J472">
        <v>4</v>
      </c>
      <c r="K472">
        <v>2.0703930000000001</v>
      </c>
      <c r="L472">
        <v>225.75</v>
      </c>
      <c r="M472">
        <v>293.38400000000001</v>
      </c>
      <c r="N472">
        <v>2.7364709999999999</v>
      </c>
      <c r="O472">
        <v>880.15210000000002</v>
      </c>
      <c r="P472">
        <v>455.56529999999998</v>
      </c>
      <c r="Q472">
        <v>4</v>
      </c>
      <c r="R472">
        <v>198.4469</v>
      </c>
      <c r="S472">
        <v>1</v>
      </c>
      <c r="T472">
        <v>0.51759829999999996</v>
      </c>
      <c r="U472">
        <v>-1</v>
      </c>
      <c r="V472">
        <v>-1</v>
      </c>
      <c r="W472">
        <v>1</v>
      </c>
      <c r="X472">
        <v>0.51759829999999996</v>
      </c>
      <c r="Y472">
        <v>1</v>
      </c>
      <c r="Z472">
        <v>1932</v>
      </c>
      <c r="AA472">
        <v>346.46390000000002</v>
      </c>
      <c r="AB472">
        <v>179.32919999999999</v>
      </c>
      <c r="AC472">
        <v>603.51966873705999</v>
      </c>
    </row>
    <row r="473" spans="2:29" x14ac:dyDescent="0.2">
      <c r="B473" t="s">
        <v>491</v>
      </c>
      <c r="C473">
        <v>49</v>
      </c>
      <c r="D473">
        <v>33</v>
      </c>
      <c r="E473" t="s">
        <v>619</v>
      </c>
      <c r="F473">
        <v>1532</v>
      </c>
      <c r="G473">
        <v>1</v>
      </c>
      <c r="H473" t="s">
        <v>1414</v>
      </c>
      <c r="I473">
        <v>0</v>
      </c>
      <c r="J473">
        <v>3</v>
      </c>
      <c r="K473">
        <v>1.9582250000000001</v>
      </c>
      <c r="L473">
        <v>255.666666666667</v>
      </c>
      <c r="M473">
        <v>66.707250000000002</v>
      </c>
      <c r="N473">
        <v>1.4541649999999999</v>
      </c>
      <c r="O473">
        <v>133.4145</v>
      </c>
      <c r="P473">
        <v>87.085189999999997</v>
      </c>
      <c r="Q473">
        <v>3</v>
      </c>
      <c r="R473">
        <v>166.6737</v>
      </c>
      <c r="S473">
        <v>1</v>
      </c>
      <c r="T473">
        <v>0.65274149999999997</v>
      </c>
      <c r="U473">
        <v>-1</v>
      </c>
      <c r="V473">
        <v>-1</v>
      </c>
      <c r="W473">
        <v>1</v>
      </c>
      <c r="X473">
        <v>0.65274149999999997</v>
      </c>
      <c r="Y473">
        <v>1</v>
      </c>
      <c r="Z473">
        <v>1532</v>
      </c>
      <c r="AA473">
        <v>344.68340000000001</v>
      </c>
      <c r="AB473">
        <v>224.98920000000001</v>
      </c>
      <c r="AC473">
        <v>586.16187989556101</v>
      </c>
    </row>
    <row r="474" spans="2:29" x14ac:dyDescent="0.2">
      <c r="B474" t="s">
        <v>285</v>
      </c>
      <c r="C474">
        <v>49</v>
      </c>
      <c r="D474">
        <v>37</v>
      </c>
      <c r="E474" t="s">
        <v>619</v>
      </c>
      <c r="F474">
        <v>1400</v>
      </c>
      <c r="G474">
        <v>1</v>
      </c>
      <c r="H474" t="s">
        <v>1415</v>
      </c>
      <c r="I474">
        <v>0</v>
      </c>
      <c r="J474">
        <v>3</v>
      </c>
      <c r="K474">
        <v>2.1428569999999998</v>
      </c>
      <c r="L474">
        <v>311.33333333333297</v>
      </c>
      <c r="M474">
        <v>265.34370000000001</v>
      </c>
      <c r="N474">
        <v>1.6106320000000001</v>
      </c>
      <c r="O474">
        <v>530.68740000000003</v>
      </c>
      <c r="P474">
        <v>379.0625</v>
      </c>
      <c r="Q474">
        <v>3</v>
      </c>
      <c r="R474">
        <v>173.2047</v>
      </c>
      <c r="S474">
        <v>1</v>
      </c>
      <c r="T474">
        <v>0.71428570000000002</v>
      </c>
      <c r="U474">
        <v>-1</v>
      </c>
      <c r="V474">
        <v>-1</v>
      </c>
      <c r="W474">
        <v>1</v>
      </c>
      <c r="X474">
        <v>0.71428570000000002</v>
      </c>
      <c r="Y474">
        <v>1</v>
      </c>
      <c r="Z474">
        <v>1400</v>
      </c>
      <c r="AA474">
        <v>1166.5820000000001</v>
      </c>
      <c r="AB474">
        <v>833.27260000000001</v>
      </c>
      <c r="AC474">
        <v>215.71428571428601</v>
      </c>
    </row>
    <row r="475" spans="2:29" x14ac:dyDescent="0.2">
      <c r="B475" t="s">
        <v>492</v>
      </c>
      <c r="C475">
        <v>49</v>
      </c>
      <c r="D475">
        <v>85</v>
      </c>
      <c r="E475" t="s">
        <v>619</v>
      </c>
      <c r="F475">
        <v>2199</v>
      </c>
      <c r="G475">
        <v>1</v>
      </c>
      <c r="H475" t="s">
        <v>1416</v>
      </c>
      <c r="I475">
        <v>0</v>
      </c>
      <c r="J475">
        <v>5</v>
      </c>
      <c r="K475">
        <v>2.2737609999999999</v>
      </c>
      <c r="L475">
        <v>293</v>
      </c>
      <c r="M475">
        <v>336.99180000000001</v>
      </c>
      <c r="N475">
        <v>2.481392</v>
      </c>
      <c r="O475">
        <v>1347.9670000000001</v>
      </c>
      <c r="P475">
        <v>612.99090000000001</v>
      </c>
      <c r="Q475">
        <v>5</v>
      </c>
      <c r="R475">
        <v>174.21080000000001</v>
      </c>
      <c r="S475">
        <v>2</v>
      </c>
      <c r="T475">
        <v>0.90950430000000004</v>
      </c>
      <c r="U475">
        <v>22.505839999999999</v>
      </c>
      <c r="V475">
        <v>1.36399</v>
      </c>
      <c r="W475">
        <v>1</v>
      </c>
      <c r="X475">
        <v>0.45475209999999999</v>
      </c>
      <c r="Y475">
        <v>2</v>
      </c>
      <c r="Z475">
        <v>2199</v>
      </c>
      <c r="AA475">
        <v>350.26139999999998</v>
      </c>
      <c r="AB475">
        <v>159.28210000000001</v>
      </c>
      <c r="AC475">
        <v>696.68030923146898</v>
      </c>
    </row>
    <row r="476" spans="2:29" x14ac:dyDescent="0.2">
      <c r="B476" t="s">
        <v>474</v>
      </c>
      <c r="C476">
        <v>49</v>
      </c>
      <c r="D476">
        <v>47</v>
      </c>
      <c r="E476" t="s">
        <v>619</v>
      </c>
      <c r="F476">
        <v>2631</v>
      </c>
      <c r="G476">
        <v>1</v>
      </c>
      <c r="H476" t="s">
        <v>1417</v>
      </c>
      <c r="I476">
        <v>0</v>
      </c>
      <c r="J476">
        <v>9</v>
      </c>
      <c r="K476">
        <v>3.4207529999999999</v>
      </c>
      <c r="L476">
        <v>184.555555555556</v>
      </c>
      <c r="M476">
        <v>168.39570000000001</v>
      </c>
      <c r="N476">
        <v>2.9066999999999998</v>
      </c>
      <c r="O476">
        <v>1347.1659999999999</v>
      </c>
      <c r="P476">
        <v>512.03560000000004</v>
      </c>
      <c r="Q476">
        <v>9</v>
      </c>
      <c r="R476">
        <v>263.68150000000003</v>
      </c>
      <c r="S476">
        <v>1</v>
      </c>
      <c r="T476">
        <v>0.38008360000000002</v>
      </c>
      <c r="U476">
        <v>-1</v>
      </c>
      <c r="V476">
        <v>-1</v>
      </c>
      <c r="W476">
        <v>1</v>
      </c>
      <c r="X476">
        <v>0.38008360000000002</v>
      </c>
      <c r="Y476">
        <v>1</v>
      </c>
      <c r="Z476">
        <v>2631</v>
      </c>
      <c r="AA476">
        <v>329.57619999999997</v>
      </c>
      <c r="AB476">
        <v>125.26649999999999</v>
      </c>
      <c r="AC476">
        <v>772.329912580768</v>
      </c>
    </row>
    <row r="477" spans="2:29" x14ac:dyDescent="0.2">
      <c r="B477" t="s">
        <v>475</v>
      </c>
      <c r="C477">
        <v>49</v>
      </c>
      <c r="D477">
        <v>9</v>
      </c>
      <c r="E477" t="s">
        <v>619</v>
      </c>
      <c r="F477">
        <v>1599</v>
      </c>
      <c r="G477">
        <v>1</v>
      </c>
      <c r="H477" t="s">
        <v>1418</v>
      </c>
      <c r="I477">
        <v>0</v>
      </c>
      <c r="J477">
        <v>4</v>
      </c>
      <c r="K477">
        <v>2.5015640000000001</v>
      </c>
      <c r="L477">
        <v>249.5</v>
      </c>
      <c r="M477">
        <v>304.86939999999998</v>
      </c>
      <c r="N477">
        <v>2.850158</v>
      </c>
      <c r="O477">
        <v>914.60829999999999</v>
      </c>
      <c r="P477">
        <v>571.98770000000002</v>
      </c>
      <c r="Q477">
        <v>4</v>
      </c>
      <c r="R477">
        <v>118.2103</v>
      </c>
      <c r="S477">
        <v>1</v>
      </c>
      <c r="T477">
        <v>0.62539089999999997</v>
      </c>
      <c r="U477">
        <v>-1</v>
      </c>
      <c r="V477">
        <v>-1</v>
      </c>
      <c r="W477">
        <v>1</v>
      </c>
      <c r="X477">
        <v>0.62539089999999997</v>
      </c>
      <c r="Y477">
        <v>1</v>
      </c>
      <c r="Z477">
        <v>1599</v>
      </c>
      <c r="AA477">
        <v>1052.53</v>
      </c>
      <c r="AB477">
        <v>658.24289999999996</v>
      </c>
      <c r="AC477">
        <v>290.18136335209499</v>
      </c>
    </row>
    <row r="478" spans="2:29" x14ac:dyDescent="0.2">
      <c r="B478" t="s">
        <v>476</v>
      </c>
      <c r="C478">
        <v>49</v>
      </c>
      <c r="D478">
        <v>63</v>
      </c>
      <c r="E478" t="s">
        <v>619</v>
      </c>
      <c r="F478">
        <v>1434</v>
      </c>
      <c r="G478">
        <v>1</v>
      </c>
      <c r="H478" t="s">
        <v>1419</v>
      </c>
      <c r="I478">
        <v>0</v>
      </c>
      <c r="J478">
        <v>2</v>
      </c>
      <c r="K478">
        <v>1.3947000000000001</v>
      </c>
      <c r="L478">
        <v>183.5</v>
      </c>
      <c r="M478">
        <v>33.877299999999998</v>
      </c>
      <c r="N478">
        <v>1.0265850000000001</v>
      </c>
      <c r="O478">
        <v>33.877299999999998</v>
      </c>
      <c r="P478">
        <v>23.62434</v>
      </c>
      <c r="Q478">
        <v>2</v>
      </c>
      <c r="R478">
        <v>122.1611</v>
      </c>
      <c r="S478">
        <v>1</v>
      </c>
      <c r="T478">
        <v>0.69735009999999997</v>
      </c>
      <c r="U478">
        <v>-1</v>
      </c>
      <c r="V478">
        <v>-1</v>
      </c>
      <c r="W478">
        <v>1</v>
      </c>
      <c r="X478">
        <v>0.69735009999999997</v>
      </c>
      <c r="Y478">
        <v>1</v>
      </c>
      <c r="Z478">
        <v>1434</v>
      </c>
      <c r="AA478">
        <v>460.22230000000002</v>
      </c>
      <c r="AB478">
        <v>320.93599999999998</v>
      </c>
      <c r="AC478">
        <v>533.47280334727998</v>
      </c>
    </row>
    <row r="479" spans="2:29" x14ac:dyDescent="0.2">
      <c r="B479" t="s">
        <v>477</v>
      </c>
      <c r="C479">
        <v>49</v>
      </c>
      <c r="D479">
        <v>37</v>
      </c>
      <c r="E479" t="s">
        <v>619</v>
      </c>
      <c r="F479">
        <v>1899</v>
      </c>
      <c r="G479">
        <v>1</v>
      </c>
      <c r="H479" t="s">
        <v>1420</v>
      </c>
      <c r="I479">
        <v>0</v>
      </c>
      <c r="J479">
        <v>4</v>
      </c>
      <c r="K479">
        <v>2.1063719999999999</v>
      </c>
      <c r="L479">
        <v>375.25</v>
      </c>
      <c r="M479">
        <v>164.47569999999999</v>
      </c>
      <c r="N479">
        <v>2.176879</v>
      </c>
      <c r="O479">
        <v>493.42700000000002</v>
      </c>
      <c r="P479">
        <v>259.83519999999999</v>
      </c>
      <c r="Q479">
        <v>4</v>
      </c>
      <c r="R479">
        <v>125.0014</v>
      </c>
      <c r="S479">
        <v>2</v>
      </c>
      <c r="T479">
        <v>1.053186</v>
      </c>
      <c r="U479">
        <v>160.66759999999999</v>
      </c>
      <c r="V479">
        <v>0.5355588</v>
      </c>
      <c r="W479">
        <v>1</v>
      </c>
      <c r="X479">
        <v>0.52659299999999998</v>
      </c>
      <c r="Y479">
        <v>2</v>
      </c>
      <c r="Z479">
        <v>1899</v>
      </c>
      <c r="AA479">
        <v>351.38209999999998</v>
      </c>
      <c r="AB479">
        <v>185.03530000000001</v>
      </c>
      <c r="AC479">
        <v>648.23591363875698</v>
      </c>
    </row>
    <row r="480" spans="2:29" x14ac:dyDescent="0.2">
      <c r="B480" t="s">
        <v>478</v>
      </c>
      <c r="C480">
        <v>49</v>
      </c>
      <c r="D480">
        <v>33</v>
      </c>
      <c r="E480" t="s">
        <v>619</v>
      </c>
      <c r="F480">
        <v>2098</v>
      </c>
      <c r="G480">
        <v>1</v>
      </c>
      <c r="H480" t="s">
        <v>1421</v>
      </c>
      <c r="I480">
        <v>0</v>
      </c>
      <c r="J480">
        <v>2</v>
      </c>
      <c r="K480">
        <v>0.95328889999999999</v>
      </c>
      <c r="L480">
        <v>333</v>
      </c>
      <c r="M480">
        <v>122.1024</v>
      </c>
      <c r="N480">
        <v>1.822424</v>
      </c>
      <c r="O480">
        <v>122.1024</v>
      </c>
      <c r="P480">
        <v>58.199420000000003</v>
      </c>
      <c r="Q480">
        <v>2</v>
      </c>
      <c r="R480">
        <v>139.44540000000001</v>
      </c>
      <c r="S480">
        <v>1</v>
      </c>
      <c r="T480">
        <v>0.47664440000000002</v>
      </c>
      <c r="U480">
        <v>-1</v>
      </c>
      <c r="V480">
        <v>-1</v>
      </c>
      <c r="W480">
        <v>1</v>
      </c>
      <c r="X480">
        <v>0.47664440000000002</v>
      </c>
      <c r="Y480">
        <v>1</v>
      </c>
      <c r="Z480">
        <v>2098</v>
      </c>
      <c r="AA480">
        <v>316.61900000000003</v>
      </c>
      <c r="AB480">
        <v>150.91470000000001</v>
      </c>
      <c r="AC480">
        <v>651.57292659675898</v>
      </c>
    </row>
    <row r="481" spans="2:29" x14ac:dyDescent="0.2">
      <c r="B481" t="s">
        <v>479</v>
      </c>
      <c r="C481">
        <v>49</v>
      </c>
      <c r="D481">
        <v>35</v>
      </c>
      <c r="E481" t="s">
        <v>619</v>
      </c>
      <c r="F481">
        <v>2333</v>
      </c>
      <c r="G481">
        <v>1</v>
      </c>
      <c r="H481" t="s">
        <v>1422</v>
      </c>
      <c r="I481">
        <v>0</v>
      </c>
      <c r="J481">
        <v>5</v>
      </c>
      <c r="K481">
        <v>2.1431629999999999</v>
      </c>
      <c r="L481">
        <v>199.6</v>
      </c>
      <c r="M481">
        <v>268.72289999999998</v>
      </c>
      <c r="N481">
        <v>1.7173639999999999</v>
      </c>
      <c r="O481">
        <v>1074.8920000000001</v>
      </c>
      <c r="P481">
        <v>460.73360000000002</v>
      </c>
      <c r="Q481">
        <v>5</v>
      </c>
      <c r="R481">
        <v>196.8518</v>
      </c>
      <c r="S481">
        <v>2</v>
      </c>
      <c r="T481">
        <v>0.85726539999999996</v>
      </c>
      <c r="U481">
        <v>41.804200000000002</v>
      </c>
      <c r="V481">
        <v>1.247887</v>
      </c>
      <c r="W481">
        <v>1</v>
      </c>
      <c r="X481">
        <v>0.42863269999999998</v>
      </c>
      <c r="Y481">
        <v>2</v>
      </c>
      <c r="Z481">
        <v>2333</v>
      </c>
      <c r="AA481">
        <v>560.60670000000005</v>
      </c>
      <c r="AB481">
        <v>240.29429999999999</v>
      </c>
      <c r="AC481">
        <v>684.95499357051006</v>
      </c>
    </row>
    <row r="482" spans="2:29" x14ac:dyDescent="0.2">
      <c r="B482" t="s">
        <v>480</v>
      </c>
      <c r="C482">
        <v>49</v>
      </c>
      <c r="D482">
        <v>89</v>
      </c>
      <c r="E482" t="s">
        <v>619</v>
      </c>
      <c r="F482">
        <v>1265</v>
      </c>
      <c r="G482">
        <v>1</v>
      </c>
      <c r="H482" t="s">
        <v>1423</v>
      </c>
      <c r="I482">
        <v>0</v>
      </c>
      <c r="J482">
        <v>1</v>
      </c>
      <c r="K482">
        <v>0.79051380000000004</v>
      </c>
      <c r="L482">
        <v>232</v>
      </c>
      <c r="M482">
        <v>-1</v>
      </c>
      <c r="N482">
        <v>-1</v>
      </c>
      <c r="O482">
        <v>-1</v>
      </c>
      <c r="P482">
        <v>-1</v>
      </c>
      <c r="Q482">
        <v>1</v>
      </c>
      <c r="R482">
        <v>152.3997</v>
      </c>
      <c r="S482">
        <v>1</v>
      </c>
      <c r="T482">
        <v>0.79051380000000004</v>
      </c>
      <c r="U482">
        <v>-1</v>
      </c>
      <c r="V482">
        <v>-1</v>
      </c>
      <c r="W482">
        <v>1</v>
      </c>
      <c r="X482">
        <v>0.79051380000000004</v>
      </c>
      <c r="Y482">
        <v>1</v>
      </c>
      <c r="Z482">
        <v>1265</v>
      </c>
      <c r="AA482">
        <v>335.11360000000002</v>
      </c>
      <c r="AB482">
        <v>264.91199999999998</v>
      </c>
      <c r="AC482">
        <v>657.70750988142299</v>
      </c>
    </row>
    <row r="483" spans="2:29" x14ac:dyDescent="0.2">
      <c r="B483" t="s">
        <v>472</v>
      </c>
      <c r="C483">
        <v>0</v>
      </c>
      <c r="D483">
        <v>83</v>
      </c>
      <c r="E483" t="s">
        <v>641</v>
      </c>
      <c r="F483">
        <v>3598</v>
      </c>
      <c r="G483">
        <v>1</v>
      </c>
      <c r="H483" t="s">
        <v>1424</v>
      </c>
      <c r="I483">
        <v>0</v>
      </c>
      <c r="J483">
        <v>10</v>
      </c>
      <c r="K483">
        <v>2.7793220000000001</v>
      </c>
      <c r="L483">
        <v>239.8</v>
      </c>
      <c r="M483">
        <v>146.69839999999999</v>
      </c>
      <c r="N483">
        <v>2.4018670000000002</v>
      </c>
      <c r="O483">
        <v>1320.2860000000001</v>
      </c>
      <c r="P483">
        <v>366.95</v>
      </c>
      <c r="Q483">
        <v>10</v>
      </c>
      <c r="R483">
        <v>178.5076</v>
      </c>
      <c r="S483">
        <v>2</v>
      </c>
      <c r="T483">
        <v>0.55586440000000004</v>
      </c>
      <c r="U483">
        <v>13.564959999999999</v>
      </c>
      <c r="V483">
        <v>0.82211869999999998</v>
      </c>
      <c r="W483">
        <v>1</v>
      </c>
      <c r="X483">
        <v>0.27793220000000002</v>
      </c>
      <c r="Y483">
        <v>2</v>
      </c>
      <c r="Z483">
        <v>3598</v>
      </c>
      <c r="AA483">
        <v>351.99259999999998</v>
      </c>
      <c r="AB483">
        <v>97.830089999999998</v>
      </c>
      <c r="AC483">
        <v>824.34685936631502</v>
      </c>
    </row>
    <row r="484" spans="2:29" x14ac:dyDescent="0.2">
      <c r="B484" t="s">
        <v>481</v>
      </c>
      <c r="C484">
        <v>0</v>
      </c>
      <c r="D484">
        <v>55</v>
      </c>
      <c r="E484" t="s">
        <v>641</v>
      </c>
      <c r="F484">
        <v>4996</v>
      </c>
      <c r="I484">
        <v>0</v>
      </c>
      <c r="J484">
        <v>11</v>
      </c>
      <c r="K484">
        <v>2.2017609999999999</v>
      </c>
      <c r="L484">
        <v>206.272727272727</v>
      </c>
      <c r="M484">
        <v>198.74180000000001</v>
      </c>
      <c r="N484">
        <v>2.654217</v>
      </c>
      <c r="O484">
        <v>1987.4179999999999</v>
      </c>
      <c r="P484">
        <v>397.80180000000001</v>
      </c>
      <c r="Q484">
        <v>-1</v>
      </c>
      <c r="R484">
        <v>156.19300000000001</v>
      </c>
      <c r="S484">
        <v>2</v>
      </c>
      <c r="T484">
        <v>0.40032030000000002</v>
      </c>
      <c r="U484">
        <v>56.55491</v>
      </c>
      <c r="V484">
        <v>9.7173389999999998E-2</v>
      </c>
      <c r="W484">
        <v>0</v>
      </c>
      <c r="X484">
        <v>-1</v>
      </c>
      <c r="Y484">
        <v>-1</v>
      </c>
      <c r="Z484">
        <v>-1</v>
      </c>
      <c r="AA484">
        <v>767.12940000000003</v>
      </c>
      <c r="AB484">
        <v>153.5487</v>
      </c>
      <c r="AC484">
        <v>693.755004003203</v>
      </c>
    </row>
    <row r="485" spans="2:29" x14ac:dyDescent="0.2">
      <c r="B485" t="s">
        <v>483</v>
      </c>
      <c r="C485">
        <v>0</v>
      </c>
      <c r="D485">
        <v>89</v>
      </c>
      <c r="E485" t="s">
        <v>641</v>
      </c>
      <c r="F485">
        <v>2165</v>
      </c>
      <c r="G485">
        <v>1</v>
      </c>
      <c r="H485" t="s">
        <v>1425</v>
      </c>
      <c r="I485">
        <v>0</v>
      </c>
      <c r="J485">
        <v>4</v>
      </c>
      <c r="K485">
        <v>1.847575</v>
      </c>
      <c r="L485">
        <v>225</v>
      </c>
      <c r="M485">
        <v>176.69970000000001</v>
      </c>
      <c r="N485">
        <v>0.51835039999999999</v>
      </c>
      <c r="O485">
        <v>530.0992</v>
      </c>
      <c r="P485">
        <v>244.84950000000001</v>
      </c>
      <c r="Q485">
        <v>4</v>
      </c>
      <c r="R485">
        <v>186.65309999999999</v>
      </c>
      <c r="S485">
        <v>1</v>
      </c>
      <c r="T485">
        <v>0.46189380000000002</v>
      </c>
      <c r="U485">
        <v>-1</v>
      </c>
      <c r="V485">
        <v>-1</v>
      </c>
      <c r="W485">
        <v>1</v>
      </c>
      <c r="X485">
        <v>0.46189380000000002</v>
      </c>
      <c r="Y485">
        <v>1</v>
      </c>
      <c r="Z485">
        <v>2165</v>
      </c>
      <c r="AA485">
        <v>364.31049999999999</v>
      </c>
      <c r="AB485">
        <v>168.27279999999999</v>
      </c>
      <c r="AC485">
        <v>800</v>
      </c>
    </row>
    <row r="486" spans="2:29" x14ac:dyDescent="0.2">
      <c r="B486" t="s">
        <v>484</v>
      </c>
      <c r="C486">
        <v>0</v>
      </c>
      <c r="D486">
        <v>83</v>
      </c>
      <c r="E486" t="s">
        <v>641</v>
      </c>
      <c r="F486">
        <v>2697</v>
      </c>
      <c r="G486">
        <v>1</v>
      </c>
      <c r="H486" t="s">
        <v>1426</v>
      </c>
      <c r="I486">
        <v>0</v>
      </c>
      <c r="J486">
        <v>4</v>
      </c>
      <c r="K486">
        <v>1.4831289999999999</v>
      </c>
      <c r="L486">
        <v>249.75</v>
      </c>
      <c r="M486">
        <v>229.39099999999999</v>
      </c>
      <c r="N486">
        <v>3.0824590000000001</v>
      </c>
      <c r="O486">
        <v>688.173</v>
      </c>
      <c r="P486">
        <v>255.16239999999999</v>
      </c>
      <c r="Q486">
        <v>4</v>
      </c>
      <c r="R486">
        <v>266.06610000000001</v>
      </c>
      <c r="S486">
        <v>1</v>
      </c>
      <c r="T486">
        <v>0.37078230000000001</v>
      </c>
      <c r="U486">
        <v>-1</v>
      </c>
      <c r="V486">
        <v>-1</v>
      </c>
      <c r="W486">
        <v>1</v>
      </c>
      <c r="X486">
        <v>0.37078230000000001</v>
      </c>
      <c r="Y486">
        <v>1</v>
      </c>
      <c r="Z486">
        <v>2697</v>
      </c>
      <c r="AA486">
        <v>322.93639999999999</v>
      </c>
      <c r="AB486">
        <v>119.73909999999999</v>
      </c>
      <c r="AC486">
        <v>716.72228401928101</v>
      </c>
    </row>
    <row r="487" spans="2:29" x14ac:dyDescent="0.2">
      <c r="B487" t="s">
        <v>485</v>
      </c>
      <c r="C487">
        <v>0</v>
      </c>
      <c r="D487">
        <v>9</v>
      </c>
      <c r="E487" t="s">
        <v>641</v>
      </c>
      <c r="F487">
        <v>2065</v>
      </c>
      <c r="G487">
        <v>1</v>
      </c>
      <c r="H487" t="s">
        <v>1427</v>
      </c>
      <c r="I487">
        <v>0</v>
      </c>
      <c r="J487">
        <v>3</v>
      </c>
      <c r="K487">
        <v>1.452785</v>
      </c>
      <c r="L487">
        <v>388.33333333333297</v>
      </c>
      <c r="M487">
        <v>115.6776</v>
      </c>
      <c r="N487">
        <v>2.9374750000000001</v>
      </c>
      <c r="O487">
        <v>231.3552</v>
      </c>
      <c r="P487">
        <v>112.0364</v>
      </c>
      <c r="Q487">
        <v>3</v>
      </c>
      <c r="R487">
        <v>197.53129999999999</v>
      </c>
      <c r="S487">
        <v>2</v>
      </c>
      <c r="T487">
        <v>0.96852300000000002</v>
      </c>
      <c r="U487">
        <v>163.04400000000001</v>
      </c>
      <c r="V487">
        <v>1.221303</v>
      </c>
      <c r="W487">
        <v>1</v>
      </c>
      <c r="X487">
        <v>0.48426150000000001</v>
      </c>
      <c r="Y487">
        <v>2</v>
      </c>
      <c r="Z487">
        <v>2065</v>
      </c>
      <c r="AA487">
        <v>357.91699999999997</v>
      </c>
      <c r="AB487">
        <v>173.3254</v>
      </c>
      <c r="AC487">
        <v>837.77239709443097</v>
      </c>
    </row>
    <row r="488" spans="2:29" x14ac:dyDescent="0.2">
      <c r="B488" t="s">
        <v>486</v>
      </c>
      <c r="C488">
        <v>0</v>
      </c>
      <c r="D488">
        <v>71</v>
      </c>
      <c r="E488" t="s">
        <v>641</v>
      </c>
      <c r="F488">
        <v>2398</v>
      </c>
      <c r="G488">
        <v>1</v>
      </c>
      <c r="H488" t="s">
        <v>1428</v>
      </c>
      <c r="I488">
        <v>0</v>
      </c>
      <c r="J488">
        <v>0</v>
      </c>
      <c r="K488">
        <v>0</v>
      </c>
      <c r="L488">
        <v>-1</v>
      </c>
      <c r="M488">
        <v>-1</v>
      </c>
      <c r="N488">
        <v>-1</v>
      </c>
      <c r="O488">
        <v>-1</v>
      </c>
      <c r="P488">
        <v>-1</v>
      </c>
      <c r="Q488">
        <v>0</v>
      </c>
      <c r="R488">
        <v>166.4205</v>
      </c>
      <c r="S488">
        <v>1</v>
      </c>
      <c r="T488">
        <v>0.4170142</v>
      </c>
      <c r="U488">
        <v>-1</v>
      </c>
      <c r="V488">
        <v>-1</v>
      </c>
      <c r="W488">
        <v>1</v>
      </c>
      <c r="X488">
        <v>0.4170142</v>
      </c>
      <c r="Y488">
        <v>1</v>
      </c>
      <c r="Z488">
        <v>2398</v>
      </c>
      <c r="AA488">
        <v>446.49020000000002</v>
      </c>
      <c r="AB488">
        <v>186.19280000000001</v>
      </c>
      <c r="AC488">
        <v>721.85154295246002</v>
      </c>
    </row>
    <row r="489" spans="2:29" x14ac:dyDescent="0.2">
      <c r="B489" t="s">
        <v>487</v>
      </c>
      <c r="C489">
        <v>0</v>
      </c>
      <c r="D489">
        <v>15</v>
      </c>
      <c r="E489" t="s">
        <v>641</v>
      </c>
      <c r="F489">
        <v>3596</v>
      </c>
      <c r="G489">
        <v>1</v>
      </c>
      <c r="H489" t="s">
        <v>1429</v>
      </c>
      <c r="I489">
        <v>6</v>
      </c>
      <c r="J489">
        <v>0</v>
      </c>
      <c r="K489">
        <v>0</v>
      </c>
      <c r="L489">
        <v>-1</v>
      </c>
      <c r="M489">
        <v>-1</v>
      </c>
      <c r="N489">
        <v>-1</v>
      </c>
      <c r="O489">
        <v>-1</v>
      </c>
      <c r="P489">
        <v>-1</v>
      </c>
      <c r="Q489">
        <v>0</v>
      </c>
      <c r="R489">
        <v>129.40440000000001</v>
      </c>
      <c r="S489">
        <v>2</v>
      </c>
      <c r="T489">
        <v>0.55617349999999999</v>
      </c>
      <c r="U489">
        <v>50.568330000000003</v>
      </c>
      <c r="V489">
        <v>0.50568329999999995</v>
      </c>
      <c r="W489">
        <v>1</v>
      </c>
      <c r="X489">
        <v>0.27808680000000002</v>
      </c>
      <c r="Y489">
        <v>2</v>
      </c>
      <c r="Z489">
        <v>3596</v>
      </c>
      <c r="AA489">
        <v>1255.047</v>
      </c>
      <c r="AB489">
        <v>349.012</v>
      </c>
      <c r="AC489">
        <v>398.22024471635098</v>
      </c>
    </row>
    <row r="490" spans="2:29" x14ac:dyDescent="0.2">
      <c r="B490" t="s">
        <v>488</v>
      </c>
      <c r="C490">
        <v>0</v>
      </c>
      <c r="D490">
        <v>5</v>
      </c>
      <c r="E490" t="s">
        <v>641</v>
      </c>
      <c r="F490">
        <v>2132</v>
      </c>
      <c r="G490">
        <v>1</v>
      </c>
      <c r="H490" t="s">
        <v>1430</v>
      </c>
      <c r="I490">
        <v>0</v>
      </c>
      <c r="J490">
        <v>3</v>
      </c>
      <c r="K490">
        <v>1.4071290000000001</v>
      </c>
      <c r="L490">
        <v>510.66666666666703</v>
      </c>
      <c r="M490">
        <v>251.48929999999999</v>
      </c>
      <c r="N490">
        <v>1.642854</v>
      </c>
      <c r="O490">
        <v>502.97859999999997</v>
      </c>
      <c r="P490">
        <v>235.9187</v>
      </c>
      <c r="Q490">
        <v>3</v>
      </c>
      <c r="R490">
        <v>147.97380000000001</v>
      </c>
      <c r="S490">
        <v>2</v>
      </c>
      <c r="T490">
        <v>0.93808630000000004</v>
      </c>
      <c r="U490">
        <v>178.5086</v>
      </c>
      <c r="V490">
        <v>0.66982600000000003</v>
      </c>
      <c r="W490">
        <v>1</v>
      </c>
      <c r="X490">
        <v>0.46904319999999999</v>
      </c>
      <c r="Y490">
        <v>2</v>
      </c>
      <c r="Z490">
        <v>2132</v>
      </c>
      <c r="AA490">
        <v>598.57629999999995</v>
      </c>
      <c r="AB490">
        <v>280.75810000000001</v>
      </c>
      <c r="AC490">
        <v>718.10506566604101</v>
      </c>
    </row>
    <row r="491" spans="2:29" x14ac:dyDescent="0.2">
      <c r="B491" t="s">
        <v>489</v>
      </c>
      <c r="C491">
        <v>0</v>
      </c>
      <c r="D491">
        <v>81</v>
      </c>
      <c r="E491" t="s">
        <v>641</v>
      </c>
      <c r="F491">
        <v>4995</v>
      </c>
      <c r="I491">
        <v>0</v>
      </c>
      <c r="J491">
        <v>2</v>
      </c>
      <c r="K491">
        <v>0.40040039999999999</v>
      </c>
      <c r="L491">
        <v>282.5</v>
      </c>
      <c r="M491">
        <v>152.2396</v>
      </c>
      <c r="N491">
        <v>2.2388180000000002</v>
      </c>
      <c r="O491">
        <v>152.2396</v>
      </c>
      <c r="P491">
        <v>30.478400000000001</v>
      </c>
      <c r="Q491">
        <v>-1</v>
      </c>
      <c r="R491">
        <v>671.90740000000005</v>
      </c>
      <c r="S491">
        <v>2</v>
      </c>
      <c r="T491">
        <v>0.40040039999999999</v>
      </c>
      <c r="U491">
        <v>157.4324</v>
      </c>
      <c r="V491">
        <v>9.4525590000000007E-2</v>
      </c>
      <c r="W491">
        <v>0</v>
      </c>
      <c r="X491">
        <v>-1</v>
      </c>
      <c r="Y491">
        <v>-1</v>
      </c>
      <c r="Z491">
        <v>-1</v>
      </c>
      <c r="AA491">
        <v>2299.3519999999999</v>
      </c>
      <c r="AB491">
        <v>460.33080000000001</v>
      </c>
      <c r="AC491">
        <v>159.75975975975999</v>
      </c>
    </row>
    <row r="492" spans="2:29" x14ac:dyDescent="0.2">
      <c r="B492" t="s">
        <v>490</v>
      </c>
      <c r="C492">
        <v>0</v>
      </c>
      <c r="D492">
        <v>9</v>
      </c>
      <c r="E492" t="s">
        <v>641</v>
      </c>
      <c r="F492">
        <v>4863</v>
      </c>
      <c r="G492">
        <v>1</v>
      </c>
      <c r="H492" t="s">
        <v>1431</v>
      </c>
      <c r="I492">
        <v>0</v>
      </c>
      <c r="J492">
        <v>6</v>
      </c>
      <c r="K492">
        <v>1.233806</v>
      </c>
      <c r="L492">
        <v>278</v>
      </c>
      <c r="M492">
        <v>240.14709999999999</v>
      </c>
      <c r="N492">
        <v>0.83309049999999996</v>
      </c>
      <c r="O492">
        <v>1200.7349999999999</v>
      </c>
      <c r="P492">
        <v>246.91249999999999</v>
      </c>
      <c r="Q492">
        <v>6</v>
      </c>
      <c r="R492">
        <v>206.0865</v>
      </c>
      <c r="S492">
        <v>2</v>
      </c>
      <c r="T492">
        <v>0.41126879999999999</v>
      </c>
      <c r="U492">
        <v>171.7689</v>
      </c>
      <c r="V492">
        <v>0.38255889999999998</v>
      </c>
      <c r="W492">
        <v>1</v>
      </c>
      <c r="X492">
        <v>0.20563439999999999</v>
      </c>
      <c r="Y492">
        <v>2</v>
      </c>
      <c r="Z492">
        <v>4863</v>
      </c>
      <c r="AA492">
        <v>447.90629999999999</v>
      </c>
      <c r="AB492">
        <v>92.104939999999999</v>
      </c>
      <c r="AC492">
        <v>801.76845568579097</v>
      </c>
    </row>
    <row r="493" spans="2:29" x14ac:dyDescent="0.2">
      <c r="B493" t="s">
        <v>491</v>
      </c>
      <c r="C493">
        <v>0</v>
      </c>
      <c r="D493">
        <v>85</v>
      </c>
      <c r="E493" t="s">
        <v>641</v>
      </c>
      <c r="F493">
        <v>3297</v>
      </c>
      <c r="G493">
        <v>1</v>
      </c>
      <c r="H493" t="s">
        <v>1432</v>
      </c>
      <c r="I493">
        <v>2</v>
      </c>
      <c r="J493">
        <v>5</v>
      </c>
      <c r="K493">
        <v>1.5165299999999999</v>
      </c>
      <c r="L493">
        <v>233</v>
      </c>
      <c r="M493">
        <v>255.45079999999999</v>
      </c>
      <c r="N493">
        <v>3.4469409999999998</v>
      </c>
      <c r="O493">
        <v>1021.803</v>
      </c>
      <c r="P493">
        <v>309.91910000000001</v>
      </c>
      <c r="Q493">
        <v>5</v>
      </c>
      <c r="R493">
        <v>118.5504</v>
      </c>
      <c r="S493">
        <v>2</v>
      </c>
      <c r="T493">
        <v>0.60661209999999999</v>
      </c>
      <c r="U493">
        <v>151.18090000000001</v>
      </c>
      <c r="V493">
        <v>0.53515369999999995</v>
      </c>
      <c r="W493">
        <v>1</v>
      </c>
      <c r="X493">
        <v>0.30330600000000002</v>
      </c>
      <c r="Y493">
        <v>2</v>
      </c>
      <c r="Z493">
        <v>3297</v>
      </c>
      <c r="AA493">
        <v>803.51649999999995</v>
      </c>
      <c r="AB493">
        <v>243.7114</v>
      </c>
      <c r="AC493">
        <v>505.30785562632701</v>
      </c>
    </row>
    <row r="494" spans="2:29" x14ac:dyDescent="0.2">
      <c r="B494" t="s">
        <v>285</v>
      </c>
      <c r="C494">
        <v>0</v>
      </c>
      <c r="D494">
        <v>95</v>
      </c>
      <c r="E494" t="s">
        <v>641</v>
      </c>
      <c r="F494">
        <v>2764</v>
      </c>
      <c r="G494">
        <v>1</v>
      </c>
      <c r="H494" t="s">
        <v>1433</v>
      </c>
      <c r="I494">
        <v>0</v>
      </c>
      <c r="J494">
        <v>7</v>
      </c>
      <c r="K494">
        <v>2.532562</v>
      </c>
      <c r="L494">
        <v>204.57142857142901</v>
      </c>
      <c r="M494">
        <v>216.82820000000001</v>
      </c>
      <c r="N494">
        <v>1.4774119999999999</v>
      </c>
      <c r="O494">
        <v>1300.9690000000001</v>
      </c>
      <c r="P494">
        <v>470.68360000000001</v>
      </c>
      <c r="Q494">
        <v>7</v>
      </c>
      <c r="R494">
        <v>121.4576</v>
      </c>
      <c r="S494">
        <v>1</v>
      </c>
      <c r="T494">
        <v>0.36179450000000002</v>
      </c>
      <c r="U494">
        <v>-1</v>
      </c>
      <c r="V494">
        <v>-1</v>
      </c>
      <c r="W494">
        <v>1</v>
      </c>
      <c r="X494">
        <v>0.36179450000000002</v>
      </c>
      <c r="Y494">
        <v>1</v>
      </c>
      <c r="Z494">
        <v>2764</v>
      </c>
      <c r="AA494">
        <v>1042.578</v>
      </c>
      <c r="AB494">
        <v>377.19889999999998</v>
      </c>
      <c r="AC494">
        <v>349.493487698987</v>
      </c>
    </row>
    <row r="495" spans="2:29" x14ac:dyDescent="0.2">
      <c r="B495" t="s">
        <v>492</v>
      </c>
      <c r="C495">
        <v>0</v>
      </c>
      <c r="D495">
        <v>33</v>
      </c>
      <c r="E495" t="s">
        <v>641</v>
      </c>
      <c r="F495">
        <v>2328</v>
      </c>
      <c r="G495">
        <v>1</v>
      </c>
      <c r="H495" t="s">
        <v>1434</v>
      </c>
      <c r="I495">
        <v>0</v>
      </c>
      <c r="J495">
        <v>3</v>
      </c>
      <c r="K495">
        <v>1.2886599999999999</v>
      </c>
      <c r="L495">
        <v>499.66666666666703</v>
      </c>
      <c r="M495">
        <v>162.85849999999999</v>
      </c>
      <c r="N495">
        <v>0.91235929999999998</v>
      </c>
      <c r="O495">
        <v>325.71699999999998</v>
      </c>
      <c r="P495">
        <v>139.9128</v>
      </c>
      <c r="Q495">
        <v>3</v>
      </c>
      <c r="R495">
        <v>147.6859</v>
      </c>
      <c r="S495">
        <v>2</v>
      </c>
      <c r="T495">
        <v>0.8591065</v>
      </c>
      <c r="U495">
        <v>162.66399999999999</v>
      </c>
      <c r="V495">
        <v>0.75307389999999996</v>
      </c>
      <c r="W495">
        <v>1</v>
      </c>
      <c r="X495">
        <v>0.42955330000000003</v>
      </c>
      <c r="Y495">
        <v>2</v>
      </c>
      <c r="Z495">
        <v>2328</v>
      </c>
      <c r="AA495">
        <v>585.11720000000003</v>
      </c>
      <c r="AB495">
        <v>251.339</v>
      </c>
      <c r="AC495">
        <v>786.94158075601399</v>
      </c>
    </row>
    <row r="496" spans="2:29" x14ac:dyDescent="0.2">
      <c r="B496" t="s">
        <v>474</v>
      </c>
      <c r="C496">
        <v>0</v>
      </c>
      <c r="D496">
        <v>53</v>
      </c>
      <c r="E496" t="s">
        <v>641</v>
      </c>
      <c r="F496">
        <v>2064</v>
      </c>
      <c r="G496">
        <v>1</v>
      </c>
      <c r="H496" t="s">
        <v>1435</v>
      </c>
      <c r="I496">
        <v>1</v>
      </c>
      <c r="J496">
        <v>2</v>
      </c>
      <c r="K496">
        <v>0.96899219999999997</v>
      </c>
      <c r="L496">
        <v>234</v>
      </c>
      <c r="M496">
        <v>407.01859999999999</v>
      </c>
      <c r="N496">
        <v>0.26567790000000002</v>
      </c>
      <c r="O496">
        <v>407.01859999999999</v>
      </c>
      <c r="P496">
        <v>197.19890000000001</v>
      </c>
      <c r="Q496">
        <v>2</v>
      </c>
      <c r="R496">
        <v>231.767</v>
      </c>
      <c r="S496">
        <v>1</v>
      </c>
      <c r="T496">
        <v>0.48449609999999999</v>
      </c>
      <c r="U496">
        <v>-1</v>
      </c>
      <c r="V496">
        <v>-1</v>
      </c>
      <c r="W496">
        <v>1</v>
      </c>
      <c r="X496">
        <v>0.48449609999999999</v>
      </c>
      <c r="Y496">
        <v>1</v>
      </c>
      <c r="Z496">
        <v>2064</v>
      </c>
      <c r="AA496">
        <v>400.50659999999999</v>
      </c>
      <c r="AB496">
        <v>194.04390000000001</v>
      </c>
      <c r="AC496">
        <v>516.95736434108505</v>
      </c>
    </row>
    <row r="497" spans="2:29" x14ac:dyDescent="0.2">
      <c r="B497" t="s">
        <v>475</v>
      </c>
      <c r="C497">
        <v>0</v>
      </c>
      <c r="D497">
        <v>95</v>
      </c>
      <c r="E497" t="s">
        <v>641</v>
      </c>
      <c r="F497">
        <v>2332</v>
      </c>
      <c r="G497">
        <v>1</v>
      </c>
      <c r="H497" t="s">
        <v>1436</v>
      </c>
      <c r="I497">
        <v>0</v>
      </c>
      <c r="J497">
        <v>3</v>
      </c>
      <c r="K497">
        <v>1.286449</v>
      </c>
      <c r="L497">
        <v>433.33333333333297</v>
      </c>
      <c r="M497">
        <v>146.99369999999999</v>
      </c>
      <c r="N497">
        <v>0.70301429999999998</v>
      </c>
      <c r="O497">
        <v>293.98739999999998</v>
      </c>
      <c r="P497">
        <v>126.06659999999999</v>
      </c>
      <c r="Q497">
        <v>3</v>
      </c>
      <c r="R497">
        <v>173.31389999999999</v>
      </c>
      <c r="S497">
        <v>1</v>
      </c>
      <c r="T497">
        <v>0.42881649999999999</v>
      </c>
      <c r="U497">
        <v>-1</v>
      </c>
      <c r="V497">
        <v>-1</v>
      </c>
      <c r="W497">
        <v>1</v>
      </c>
      <c r="X497">
        <v>0.42881649999999999</v>
      </c>
      <c r="Y497">
        <v>1</v>
      </c>
      <c r="Z497">
        <v>2332</v>
      </c>
      <c r="AA497">
        <v>358.96199999999999</v>
      </c>
      <c r="AB497">
        <v>153.9288</v>
      </c>
      <c r="AC497">
        <v>785.59176672384206</v>
      </c>
    </row>
    <row r="498" spans="2:29" x14ac:dyDescent="0.2">
      <c r="B498" t="s">
        <v>476</v>
      </c>
      <c r="C498">
        <v>0</v>
      </c>
      <c r="D498">
        <v>75</v>
      </c>
      <c r="E498" t="s">
        <v>641</v>
      </c>
      <c r="F498">
        <v>4995</v>
      </c>
      <c r="I498">
        <v>0</v>
      </c>
      <c r="J498">
        <v>6</v>
      </c>
      <c r="K498">
        <v>1.201201</v>
      </c>
      <c r="L498">
        <v>210.833333333333</v>
      </c>
      <c r="M498">
        <v>153.22290000000001</v>
      </c>
      <c r="N498">
        <v>1.695703</v>
      </c>
      <c r="O498">
        <v>766.11469999999997</v>
      </c>
      <c r="P498">
        <v>153.37629999999999</v>
      </c>
      <c r="Q498">
        <v>-1</v>
      </c>
      <c r="R498">
        <v>210.7646</v>
      </c>
      <c r="S498">
        <v>1</v>
      </c>
      <c r="T498">
        <v>0.20020019999999999</v>
      </c>
      <c r="U498">
        <v>-1</v>
      </c>
      <c r="V498">
        <v>-1</v>
      </c>
      <c r="W498">
        <v>0</v>
      </c>
      <c r="X498">
        <v>-1</v>
      </c>
      <c r="Y498">
        <v>-1</v>
      </c>
      <c r="Z498">
        <v>-1</v>
      </c>
      <c r="AA498">
        <v>40.422179999999997</v>
      </c>
      <c r="AB498">
        <v>8.0925279999999997</v>
      </c>
      <c r="AC498">
        <v>960.16016016015999</v>
      </c>
    </row>
    <row r="499" spans="2:29" x14ac:dyDescent="0.2">
      <c r="B499" t="s">
        <v>477</v>
      </c>
      <c r="C499">
        <v>0</v>
      </c>
      <c r="D499">
        <v>87</v>
      </c>
      <c r="E499" t="s">
        <v>641</v>
      </c>
      <c r="F499">
        <v>1998</v>
      </c>
      <c r="G499">
        <v>1</v>
      </c>
      <c r="H499" t="s">
        <v>1437</v>
      </c>
      <c r="I499">
        <v>0</v>
      </c>
      <c r="J499">
        <v>7</v>
      </c>
      <c r="K499">
        <v>3.503504</v>
      </c>
      <c r="L499">
        <v>200.142857142857</v>
      </c>
      <c r="M499">
        <v>119.1534</v>
      </c>
      <c r="N499">
        <v>1.755112</v>
      </c>
      <c r="O499">
        <v>714.92020000000002</v>
      </c>
      <c r="P499">
        <v>357.81790000000001</v>
      </c>
      <c r="Q499">
        <v>7</v>
      </c>
      <c r="R499">
        <v>183.05439999999999</v>
      </c>
      <c r="S499">
        <v>1</v>
      </c>
      <c r="T499">
        <v>0.50050050000000001</v>
      </c>
      <c r="U499">
        <v>-1</v>
      </c>
      <c r="V499">
        <v>-1</v>
      </c>
      <c r="W499">
        <v>1</v>
      </c>
      <c r="X499">
        <v>0.50050050000000001</v>
      </c>
      <c r="Y499">
        <v>1</v>
      </c>
      <c r="Z499">
        <v>1998</v>
      </c>
      <c r="AA499">
        <v>370.52260000000001</v>
      </c>
      <c r="AB499">
        <v>185.4468</v>
      </c>
      <c r="AC499">
        <v>700.70070070070096</v>
      </c>
    </row>
    <row r="500" spans="2:29" x14ac:dyDescent="0.2">
      <c r="B500" t="s">
        <v>478</v>
      </c>
      <c r="C500">
        <v>0</v>
      </c>
      <c r="D500">
        <v>77</v>
      </c>
      <c r="E500" t="s">
        <v>641</v>
      </c>
      <c r="F500">
        <v>4064</v>
      </c>
      <c r="G500">
        <v>1</v>
      </c>
      <c r="H500" t="s">
        <v>1438</v>
      </c>
      <c r="I500">
        <v>5</v>
      </c>
      <c r="J500">
        <v>14</v>
      </c>
      <c r="K500">
        <v>3.4448820000000002</v>
      </c>
      <c r="L500">
        <v>216.78571428571399</v>
      </c>
      <c r="M500">
        <v>114.23399999999999</v>
      </c>
      <c r="N500">
        <v>1.898633</v>
      </c>
      <c r="O500">
        <v>1485.0419999999999</v>
      </c>
      <c r="P500">
        <v>365.41379999999998</v>
      </c>
      <c r="Q500">
        <v>14</v>
      </c>
      <c r="R500">
        <v>150.48169999999999</v>
      </c>
      <c r="S500">
        <v>4</v>
      </c>
      <c r="T500">
        <v>0.98425200000000002</v>
      </c>
      <c r="U500">
        <v>107.0171</v>
      </c>
      <c r="V500">
        <v>0.43770900000000001</v>
      </c>
      <c r="W500">
        <v>1</v>
      </c>
      <c r="X500">
        <v>0.246063</v>
      </c>
      <c r="Y500">
        <v>4</v>
      </c>
      <c r="Z500">
        <v>4064</v>
      </c>
      <c r="AA500">
        <v>699.78070000000002</v>
      </c>
      <c r="AB500">
        <v>172.1901</v>
      </c>
      <c r="AC500">
        <v>664.12401574803198</v>
      </c>
    </row>
    <row r="501" spans="2:29" x14ac:dyDescent="0.2">
      <c r="B501" t="s">
        <v>479</v>
      </c>
      <c r="C501">
        <v>0</v>
      </c>
      <c r="D501">
        <v>95</v>
      </c>
      <c r="E501" t="s">
        <v>641</v>
      </c>
      <c r="F501">
        <v>1432</v>
      </c>
      <c r="G501">
        <v>1</v>
      </c>
      <c r="H501" t="s">
        <v>1439</v>
      </c>
      <c r="I501">
        <v>0</v>
      </c>
      <c r="J501">
        <v>5</v>
      </c>
      <c r="K501">
        <v>3.4916200000000002</v>
      </c>
      <c r="L501">
        <v>186.2</v>
      </c>
      <c r="M501">
        <v>98.234189999999998</v>
      </c>
      <c r="N501">
        <v>1.6554709999999999</v>
      </c>
      <c r="O501">
        <v>392.93680000000001</v>
      </c>
      <c r="P501">
        <v>274.3972</v>
      </c>
      <c r="Q501">
        <v>5</v>
      </c>
      <c r="R501">
        <v>181.23490000000001</v>
      </c>
      <c r="S501">
        <v>1</v>
      </c>
      <c r="T501">
        <v>0.69832399999999994</v>
      </c>
      <c r="U501">
        <v>-1</v>
      </c>
      <c r="V501">
        <v>-1</v>
      </c>
      <c r="W501">
        <v>1</v>
      </c>
      <c r="X501">
        <v>0.69832399999999994</v>
      </c>
      <c r="Y501">
        <v>1</v>
      </c>
      <c r="Z501">
        <v>1432</v>
      </c>
      <c r="AA501">
        <v>381.71859999999998</v>
      </c>
      <c r="AB501">
        <v>266.56319999999999</v>
      </c>
      <c r="AC501">
        <v>651.53631284916196</v>
      </c>
    </row>
    <row r="502" spans="2:29" x14ac:dyDescent="0.2">
      <c r="B502" t="s">
        <v>480</v>
      </c>
      <c r="C502">
        <v>0</v>
      </c>
      <c r="D502">
        <v>93</v>
      </c>
      <c r="E502" t="s">
        <v>641</v>
      </c>
      <c r="F502">
        <v>1964</v>
      </c>
      <c r="G502">
        <v>1</v>
      </c>
      <c r="H502" t="s">
        <v>1440</v>
      </c>
      <c r="I502">
        <v>0</v>
      </c>
      <c r="J502">
        <v>1</v>
      </c>
      <c r="K502">
        <v>0.50916499999999998</v>
      </c>
      <c r="L502">
        <v>1365</v>
      </c>
      <c r="M502">
        <v>-1</v>
      </c>
      <c r="N502">
        <v>-1</v>
      </c>
      <c r="O502">
        <v>-1</v>
      </c>
      <c r="P502">
        <v>-1</v>
      </c>
      <c r="Q502">
        <v>1</v>
      </c>
      <c r="R502">
        <v>161.1918</v>
      </c>
      <c r="S502">
        <v>1</v>
      </c>
      <c r="T502">
        <v>0.50916499999999998</v>
      </c>
      <c r="U502">
        <v>-1</v>
      </c>
      <c r="V502">
        <v>-1</v>
      </c>
      <c r="W502">
        <v>1</v>
      </c>
      <c r="X502">
        <v>0.50916499999999998</v>
      </c>
      <c r="Y502">
        <v>1</v>
      </c>
      <c r="Z502">
        <v>1964</v>
      </c>
      <c r="AA502">
        <v>369.88130000000001</v>
      </c>
      <c r="AB502">
        <v>188.3306</v>
      </c>
      <c r="AC502">
        <v>729.12423625254598</v>
      </c>
    </row>
    <row r="503" spans="2:29" x14ac:dyDescent="0.2">
      <c r="B503" t="s">
        <v>472</v>
      </c>
      <c r="C503">
        <v>4</v>
      </c>
      <c r="D503">
        <v>57</v>
      </c>
      <c r="E503" t="s">
        <v>1441</v>
      </c>
      <c r="F503">
        <v>1832</v>
      </c>
      <c r="G503">
        <v>1</v>
      </c>
      <c r="H503" t="s">
        <v>1442</v>
      </c>
      <c r="I503">
        <v>0</v>
      </c>
      <c r="J503">
        <v>4</v>
      </c>
      <c r="K503">
        <v>2.1834060000000002</v>
      </c>
      <c r="L503">
        <v>316.5</v>
      </c>
      <c r="M503">
        <v>154.9041</v>
      </c>
      <c r="N503">
        <v>1.3899360000000001</v>
      </c>
      <c r="O503">
        <v>464.71230000000003</v>
      </c>
      <c r="P503">
        <v>253.66390000000001</v>
      </c>
      <c r="Q503">
        <v>4</v>
      </c>
      <c r="R503">
        <v>115.72880000000001</v>
      </c>
      <c r="S503">
        <v>1</v>
      </c>
      <c r="T503">
        <v>0.54585150000000004</v>
      </c>
      <c r="U503">
        <v>-1</v>
      </c>
      <c r="V503">
        <v>-1</v>
      </c>
      <c r="W503">
        <v>1</v>
      </c>
      <c r="X503">
        <v>0.54585150000000004</v>
      </c>
      <c r="Y503">
        <v>1</v>
      </c>
      <c r="Z503">
        <v>1832</v>
      </c>
      <c r="AA503">
        <v>283.44220000000001</v>
      </c>
      <c r="AB503">
        <v>154.71729999999999</v>
      </c>
      <c r="AC503">
        <v>689.95633187772899</v>
      </c>
    </row>
    <row r="504" spans="2:29" x14ac:dyDescent="0.2">
      <c r="B504" t="s">
        <v>481</v>
      </c>
      <c r="C504">
        <v>4</v>
      </c>
      <c r="D504">
        <v>63</v>
      </c>
      <c r="E504" t="s">
        <v>1441</v>
      </c>
      <c r="F504">
        <v>2965</v>
      </c>
      <c r="G504">
        <v>1</v>
      </c>
      <c r="H504" t="s">
        <v>1443</v>
      </c>
      <c r="I504">
        <v>1</v>
      </c>
      <c r="J504">
        <v>6</v>
      </c>
      <c r="K504">
        <v>2.023609</v>
      </c>
      <c r="L504">
        <v>205.666666666667</v>
      </c>
      <c r="M504">
        <v>139.43719999999999</v>
      </c>
      <c r="N504">
        <v>0.44783659999999997</v>
      </c>
      <c r="O504">
        <v>697.18600000000004</v>
      </c>
      <c r="P504">
        <v>235.1386</v>
      </c>
      <c r="Q504">
        <v>6</v>
      </c>
      <c r="R504">
        <v>156.47739999999999</v>
      </c>
      <c r="S504">
        <v>2</v>
      </c>
      <c r="T504">
        <v>0.67453620000000003</v>
      </c>
      <c r="U504">
        <v>21.176850000000002</v>
      </c>
      <c r="V504">
        <v>1.323553</v>
      </c>
      <c r="W504">
        <v>1</v>
      </c>
      <c r="X504">
        <v>0.33726810000000002</v>
      </c>
      <c r="Y504">
        <v>2</v>
      </c>
      <c r="Z504">
        <v>2965</v>
      </c>
      <c r="AA504">
        <v>908.45529999999997</v>
      </c>
      <c r="AB504">
        <v>306.39299999999997</v>
      </c>
      <c r="AC504">
        <v>438.44856661045498</v>
      </c>
    </row>
    <row r="505" spans="2:29" x14ac:dyDescent="0.2">
      <c r="B505" t="s">
        <v>483</v>
      </c>
      <c r="C505">
        <v>4</v>
      </c>
      <c r="D505">
        <v>85</v>
      </c>
      <c r="E505" t="s">
        <v>1441</v>
      </c>
      <c r="F505">
        <v>1466</v>
      </c>
      <c r="G505">
        <v>1</v>
      </c>
      <c r="H505" t="s">
        <v>1444</v>
      </c>
      <c r="I505">
        <v>0</v>
      </c>
      <c r="J505">
        <v>3</v>
      </c>
      <c r="K505">
        <v>2.0463849999999999</v>
      </c>
      <c r="L505">
        <v>367</v>
      </c>
      <c r="M505">
        <v>153.91669999999999</v>
      </c>
      <c r="N505">
        <v>1.194313</v>
      </c>
      <c r="O505">
        <v>307.83339999999998</v>
      </c>
      <c r="P505">
        <v>209.98179999999999</v>
      </c>
      <c r="Q505">
        <v>3</v>
      </c>
      <c r="R505">
        <v>121.68899999999999</v>
      </c>
      <c r="S505">
        <v>1</v>
      </c>
      <c r="T505">
        <v>0.68212830000000002</v>
      </c>
      <c r="U505">
        <v>-1</v>
      </c>
      <c r="V505">
        <v>-1</v>
      </c>
      <c r="W505">
        <v>1</v>
      </c>
      <c r="X505">
        <v>0.68212830000000002</v>
      </c>
      <c r="Y505">
        <v>1</v>
      </c>
      <c r="Z505">
        <v>1466</v>
      </c>
      <c r="AA505">
        <v>472.06400000000002</v>
      </c>
      <c r="AB505">
        <v>322.00819999999999</v>
      </c>
      <c r="AC505">
        <v>523.19236016371099</v>
      </c>
    </row>
    <row r="506" spans="2:29" x14ac:dyDescent="0.2">
      <c r="B506" t="s">
        <v>484</v>
      </c>
      <c r="C506">
        <v>4</v>
      </c>
      <c r="D506">
        <v>21</v>
      </c>
      <c r="E506" t="s">
        <v>1441</v>
      </c>
      <c r="F506">
        <v>2032</v>
      </c>
      <c r="G506">
        <v>1</v>
      </c>
      <c r="H506" t="s">
        <v>1445</v>
      </c>
      <c r="I506">
        <v>0</v>
      </c>
      <c r="J506">
        <v>4</v>
      </c>
      <c r="K506">
        <v>1.968504</v>
      </c>
      <c r="L506">
        <v>367</v>
      </c>
      <c r="M506">
        <v>122.8077</v>
      </c>
      <c r="N506">
        <v>0.85328910000000002</v>
      </c>
      <c r="O506">
        <v>368.42309999999998</v>
      </c>
      <c r="P506">
        <v>181.31059999999999</v>
      </c>
      <c r="Q506">
        <v>4</v>
      </c>
      <c r="R506">
        <v>114.9701</v>
      </c>
      <c r="S506">
        <v>1</v>
      </c>
      <c r="T506">
        <v>0.49212600000000001</v>
      </c>
      <c r="U506">
        <v>-1</v>
      </c>
      <c r="V506">
        <v>-1</v>
      </c>
      <c r="W506">
        <v>1</v>
      </c>
      <c r="X506">
        <v>0.49212600000000001</v>
      </c>
      <c r="Y506">
        <v>1</v>
      </c>
      <c r="Z506">
        <v>2032</v>
      </c>
      <c r="AA506">
        <v>492.93560000000002</v>
      </c>
      <c r="AB506">
        <v>242.5864</v>
      </c>
      <c r="AC506">
        <v>541.33858267716505</v>
      </c>
    </row>
    <row r="507" spans="2:29" x14ac:dyDescent="0.2">
      <c r="B507" t="s">
        <v>485</v>
      </c>
      <c r="C507">
        <v>4</v>
      </c>
      <c r="D507">
        <v>73</v>
      </c>
      <c r="E507" t="s">
        <v>1441</v>
      </c>
      <c r="F507">
        <v>2265</v>
      </c>
      <c r="G507">
        <v>1</v>
      </c>
      <c r="H507" t="s">
        <v>1446</v>
      </c>
      <c r="I507">
        <v>0</v>
      </c>
      <c r="J507">
        <v>2</v>
      </c>
      <c r="K507">
        <v>0.88300219999999996</v>
      </c>
      <c r="L507">
        <v>333.5</v>
      </c>
      <c r="M507">
        <v>295.7885</v>
      </c>
      <c r="N507">
        <v>0.19307340000000001</v>
      </c>
      <c r="O507">
        <v>295.7885</v>
      </c>
      <c r="P507">
        <v>130.5909</v>
      </c>
      <c r="Q507">
        <v>2</v>
      </c>
      <c r="R507">
        <v>120.74339999999999</v>
      </c>
      <c r="S507">
        <v>2</v>
      </c>
      <c r="T507">
        <v>0.88300219999999996</v>
      </c>
      <c r="U507">
        <v>154.845</v>
      </c>
      <c r="V507">
        <v>0.66457089999999996</v>
      </c>
      <c r="W507">
        <v>1</v>
      </c>
      <c r="X507">
        <v>0.44150109999999998</v>
      </c>
      <c r="Y507">
        <v>2</v>
      </c>
      <c r="Z507">
        <v>2265</v>
      </c>
      <c r="AA507">
        <v>321.74430000000001</v>
      </c>
      <c r="AB507">
        <v>142.0504</v>
      </c>
      <c r="AC507">
        <v>765.12141280353205</v>
      </c>
    </row>
    <row r="508" spans="2:29" x14ac:dyDescent="0.2">
      <c r="B508" t="s">
        <v>486</v>
      </c>
      <c r="C508">
        <v>4</v>
      </c>
      <c r="D508">
        <v>97</v>
      </c>
      <c r="E508" t="s">
        <v>1441</v>
      </c>
      <c r="F508">
        <v>1333</v>
      </c>
      <c r="G508">
        <v>1</v>
      </c>
      <c r="H508" t="s">
        <v>1447</v>
      </c>
      <c r="I508">
        <v>0</v>
      </c>
      <c r="J508">
        <v>3</v>
      </c>
      <c r="K508">
        <v>2.2505630000000001</v>
      </c>
      <c r="L508">
        <v>400</v>
      </c>
      <c r="M508">
        <v>118.8552</v>
      </c>
      <c r="N508">
        <v>3.6016729999999999</v>
      </c>
      <c r="O508">
        <v>237.71039999999999</v>
      </c>
      <c r="P508">
        <v>178.32740000000001</v>
      </c>
      <c r="Q508">
        <v>3</v>
      </c>
      <c r="R508">
        <v>156.4871</v>
      </c>
      <c r="S508">
        <v>1</v>
      </c>
      <c r="T508">
        <v>0.75018759999999995</v>
      </c>
      <c r="U508">
        <v>-1</v>
      </c>
      <c r="V508">
        <v>-1</v>
      </c>
      <c r="W508">
        <v>1</v>
      </c>
      <c r="X508">
        <v>0.75018759999999995</v>
      </c>
      <c r="Y508">
        <v>1</v>
      </c>
      <c r="Z508">
        <v>1333</v>
      </c>
      <c r="AA508">
        <v>322.19799999999998</v>
      </c>
      <c r="AB508">
        <v>241.709</v>
      </c>
      <c r="AC508">
        <v>600.15003750937694</v>
      </c>
    </row>
    <row r="509" spans="2:29" x14ac:dyDescent="0.2">
      <c r="B509" t="s">
        <v>487</v>
      </c>
      <c r="C509">
        <v>4</v>
      </c>
      <c r="D509">
        <v>41</v>
      </c>
      <c r="E509" t="s">
        <v>1441</v>
      </c>
      <c r="F509">
        <v>1798</v>
      </c>
      <c r="G509">
        <v>1</v>
      </c>
      <c r="H509" t="s">
        <v>984</v>
      </c>
      <c r="I509">
        <v>0</v>
      </c>
      <c r="J509">
        <v>2</v>
      </c>
      <c r="K509">
        <v>1.112347</v>
      </c>
      <c r="L509">
        <v>315.5</v>
      </c>
      <c r="M509">
        <v>281.0693</v>
      </c>
      <c r="N509">
        <v>0.2552855</v>
      </c>
      <c r="O509">
        <v>281.0693</v>
      </c>
      <c r="P509">
        <v>156.32329999999999</v>
      </c>
      <c r="Q509">
        <v>2</v>
      </c>
      <c r="R509">
        <v>108.33240000000001</v>
      </c>
      <c r="S509">
        <v>1</v>
      </c>
      <c r="T509">
        <v>0.55617349999999999</v>
      </c>
      <c r="U509">
        <v>-1</v>
      </c>
      <c r="V509">
        <v>-1</v>
      </c>
      <c r="W509">
        <v>1</v>
      </c>
      <c r="X509">
        <v>0.55617349999999999</v>
      </c>
      <c r="Y509">
        <v>1</v>
      </c>
      <c r="Z509">
        <v>1798</v>
      </c>
      <c r="AA509">
        <v>470.53149999999999</v>
      </c>
      <c r="AB509">
        <v>261.69720000000001</v>
      </c>
      <c r="AC509">
        <v>278.08676307007801</v>
      </c>
    </row>
    <row r="510" spans="2:29" x14ac:dyDescent="0.2">
      <c r="B510" t="s">
        <v>488</v>
      </c>
      <c r="C510">
        <v>4</v>
      </c>
      <c r="D510">
        <v>59</v>
      </c>
      <c r="E510" t="s">
        <v>1441</v>
      </c>
      <c r="F510">
        <v>2098</v>
      </c>
      <c r="G510">
        <v>1</v>
      </c>
      <c r="H510" t="s">
        <v>1448</v>
      </c>
      <c r="I510">
        <v>0</v>
      </c>
      <c r="J510">
        <v>4</v>
      </c>
      <c r="K510">
        <v>1.9065780000000001</v>
      </c>
      <c r="L510">
        <v>449.5</v>
      </c>
      <c r="M510">
        <v>115.94199999999999</v>
      </c>
      <c r="N510">
        <v>2.1299549999999998</v>
      </c>
      <c r="O510">
        <v>347.8261</v>
      </c>
      <c r="P510">
        <v>165.7894</v>
      </c>
      <c r="Q510">
        <v>4</v>
      </c>
      <c r="R510">
        <v>66.594989999999996</v>
      </c>
      <c r="S510">
        <v>3</v>
      </c>
      <c r="T510">
        <v>1.4299329999999999</v>
      </c>
      <c r="U510">
        <v>108.0663</v>
      </c>
      <c r="V510">
        <v>0.54431839999999998</v>
      </c>
      <c r="W510">
        <v>1</v>
      </c>
      <c r="X510">
        <v>0.47664440000000002</v>
      </c>
      <c r="Y510">
        <v>3</v>
      </c>
      <c r="Z510">
        <v>2098</v>
      </c>
      <c r="AA510">
        <v>726.50220000000002</v>
      </c>
      <c r="AB510">
        <v>346.28320000000002</v>
      </c>
      <c r="AC510">
        <v>522.87893231649196</v>
      </c>
    </row>
    <row r="511" spans="2:29" x14ac:dyDescent="0.2">
      <c r="B511" t="s">
        <v>489</v>
      </c>
      <c r="C511">
        <v>4</v>
      </c>
      <c r="D511">
        <v>51</v>
      </c>
      <c r="E511" t="s">
        <v>1441</v>
      </c>
      <c r="F511">
        <v>1300</v>
      </c>
      <c r="G511">
        <v>1</v>
      </c>
      <c r="H511" t="s">
        <v>1449</v>
      </c>
      <c r="I511">
        <v>0</v>
      </c>
      <c r="J511">
        <v>0</v>
      </c>
      <c r="K511">
        <v>0</v>
      </c>
      <c r="L511">
        <v>-1</v>
      </c>
      <c r="M511">
        <v>-1</v>
      </c>
      <c r="N511">
        <v>-1</v>
      </c>
      <c r="O511">
        <v>-1</v>
      </c>
      <c r="P511">
        <v>-1</v>
      </c>
      <c r="Q511">
        <v>0</v>
      </c>
      <c r="R511">
        <v>469.85669999999999</v>
      </c>
      <c r="S511">
        <v>1</v>
      </c>
      <c r="T511">
        <v>0.76923079999999999</v>
      </c>
      <c r="U511">
        <v>-1</v>
      </c>
      <c r="V511">
        <v>-1</v>
      </c>
      <c r="W511">
        <v>1</v>
      </c>
      <c r="X511">
        <v>0.76923079999999999</v>
      </c>
      <c r="Y511">
        <v>1</v>
      </c>
      <c r="Z511">
        <v>1300</v>
      </c>
      <c r="AA511">
        <v>696.43349999999998</v>
      </c>
      <c r="AB511">
        <v>535.71810000000005</v>
      </c>
      <c r="AC511">
        <v>410</v>
      </c>
    </row>
    <row r="512" spans="2:29" x14ac:dyDescent="0.2">
      <c r="B512" t="s">
        <v>490</v>
      </c>
      <c r="C512">
        <v>4</v>
      </c>
      <c r="D512">
        <v>77</v>
      </c>
      <c r="E512" t="s">
        <v>1441</v>
      </c>
      <c r="F512">
        <v>2032</v>
      </c>
      <c r="G512">
        <v>1</v>
      </c>
      <c r="H512" t="s">
        <v>1450</v>
      </c>
      <c r="I512">
        <v>4</v>
      </c>
      <c r="J512">
        <v>3</v>
      </c>
      <c r="K512">
        <v>1.476378</v>
      </c>
      <c r="L512">
        <v>322</v>
      </c>
      <c r="M512">
        <v>64.348010000000002</v>
      </c>
      <c r="N512">
        <v>1.9391419999999999</v>
      </c>
      <c r="O512">
        <v>128.696</v>
      </c>
      <c r="P512">
        <v>63.33466</v>
      </c>
      <c r="Q512">
        <v>3</v>
      </c>
      <c r="R512">
        <v>198.74170000000001</v>
      </c>
      <c r="S512">
        <v>1</v>
      </c>
      <c r="T512">
        <v>0.49212600000000001</v>
      </c>
      <c r="U512">
        <v>-1</v>
      </c>
      <c r="V512">
        <v>-1</v>
      </c>
      <c r="W512">
        <v>1</v>
      </c>
      <c r="X512">
        <v>0.49212600000000001</v>
      </c>
      <c r="Y512">
        <v>1</v>
      </c>
      <c r="Z512">
        <v>2032</v>
      </c>
      <c r="AA512">
        <v>356.87880000000001</v>
      </c>
      <c r="AB512">
        <v>175.6293</v>
      </c>
      <c r="AC512">
        <v>720.47244094488201</v>
      </c>
    </row>
    <row r="513" spans="2:29" x14ac:dyDescent="0.2">
      <c r="B513" t="s">
        <v>491</v>
      </c>
      <c r="C513">
        <v>4</v>
      </c>
      <c r="D513">
        <v>79</v>
      </c>
      <c r="E513" t="s">
        <v>1441</v>
      </c>
      <c r="F513">
        <v>2566</v>
      </c>
      <c r="G513">
        <v>1</v>
      </c>
      <c r="H513" t="s">
        <v>1451</v>
      </c>
      <c r="I513">
        <v>2</v>
      </c>
      <c r="J513">
        <v>2</v>
      </c>
      <c r="K513">
        <v>0.77942319999999998</v>
      </c>
      <c r="L513">
        <v>183.5</v>
      </c>
      <c r="M513">
        <v>103.7895</v>
      </c>
      <c r="N513">
        <v>3.1451370000000001</v>
      </c>
      <c r="O513">
        <v>103.7895</v>
      </c>
      <c r="P513">
        <v>40.447980000000001</v>
      </c>
      <c r="Q513">
        <v>2</v>
      </c>
      <c r="R513">
        <v>143.6319</v>
      </c>
      <c r="S513">
        <v>3</v>
      </c>
      <c r="T513">
        <v>1.169135</v>
      </c>
      <c r="U513">
        <v>125.5783</v>
      </c>
      <c r="V513">
        <v>1.3352299999999999</v>
      </c>
      <c r="W513">
        <v>1</v>
      </c>
      <c r="X513">
        <v>0.38971159999999999</v>
      </c>
      <c r="Y513">
        <v>3</v>
      </c>
      <c r="Z513">
        <v>2566</v>
      </c>
      <c r="AA513">
        <v>423.45089999999999</v>
      </c>
      <c r="AB513">
        <v>165.02369999999999</v>
      </c>
      <c r="AC513">
        <v>843.72564302416197</v>
      </c>
    </row>
    <row r="514" spans="2:29" x14ac:dyDescent="0.2">
      <c r="B514" t="s">
        <v>285</v>
      </c>
      <c r="C514">
        <v>4</v>
      </c>
      <c r="D514">
        <v>85</v>
      </c>
      <c r="E514" t="s">
        <v>1441</v>
      </c>
      <c r="F514">
        <v>1299</v>
      </c>
      <c r="G514">
        <v>1</v>
      </c>
      <c r="H514" t="s">
        <v>1452</v>
      </c>
      <c r="I514">
        <v>0</v>
      </c>
      <c r="J514">
        <v>2</v>
      </c>
      <c r="K514">
        <v>1.5396460000000001</v>
      </c>
      <c r="L514">
        <v>483</v>
      </c>
      <c r="M514">
        <v>142.98570000000001</v>
      </c>
      <c r="N514">
        <v>0.53552710000000003</v>
      </c>
      <c r="O514">
        <v>142.98570000000001</v>
      </c>
      <c r="P514">
        <v>110.0737</v>
      </c>
      <c r="Q514">
        <v>2</v>
      </c>
      <c r="R514">
        <v>152.31059999999999</v>
      </c>
      <c r="S514">
        <v>1</v>
      </c>
      <c r="T514">
        <v>0.76982300000000004</v>
      </c>
      <c r="U514">
        <v>-1</v>
      </c>
      <c r="V514">
        <v>-1</v>
      </c>
      <c r="W514">
        <v>1</v>
      </c>
      <c r="X514">
        <v>0.76982300000000004</v>
      </c>
      <c r="Y514">
        <v>1</v>
      </c>
      <c r="Z514">
        <v>1299</v>
      </c>
      <c r="AA514">
        <v>562.67340000000002</v>
      </c>
      <c r="AB514">
        <v>433.15890000000002</v>
      </c>
      <c r="AC514">
        <v>409.545804464973</v>
      </c>
    </row>
    <row r="515" spans="2:29" x14ac:dyDescent="0.2">
      <c r="B515" t="s">
        <v>492</v>
      </c>
      <c r="C515">
        <v>4</v>
      </c>
      <c r="D515">
        <v>29</v>
      </c>
      <c r="E515" t="s">
        <v>1441</v>
      </c>
      <c r="F515">
        <v>1799</v>
      </c>
      <c r="G515">
        <v>1</v>
      </c>
      <c r="H515" t="s">
        <v>1453</v>
      </c>
      <c r="I515">
        <v>0</v>
      </c>
      <c r="J515">
        <v>4</v>
      </c>
      <c r="K515">
        <v>2.2234579999999999</v>
      </c>
      <c r="L515">
        <v>357</v>
      </c>
      <c r="M515">
        <v>135.0497</v>
      </c>
      <c r="N515">
        <v>2.0400680000000002</v>
      </c>
      <c r="O515">
        <v>405.14909999999998</v>
      </c>
      <c r="P515">
        <v>225.2079</v>
      </c>
      <c r="Q515">
        <v>4</v>
      </c>
      <c r="R515">
        <v>137.62090000000001</v>
      </c>
      <c r="S515">
        <v>1</v>
      </c>
      <c r="T515">
        <v>0.55586440000000004</v>
      </c>
      <c r="U515">
        <v>-1</v>
      </c>
      <c r="V515">
        <v>-1</v>
      </c>
      <c r="W515">
        <v>1</v>
      </c>
      <c r="X515">
        <v>0.55586440000000004</v>
      </c>
      <c r="Y515">
        <v>1</v>
      </c>
      <c r="Z515">
        <v>1799</v>
      </c>
      <c r="AA515">
        <v>315.14449999999999</v>
      </c>
      <c r="AB515">
        <v>175.17760000000001</v>
      </c>
      <c r="AC515">
        <v>703.16842690383601</v>
      </c>
    </row>
    <row r="516" spans="2:29" x14ac:dyDescent="0.2">
      <c r="B516" t="s">
        <v>474</v>
      </c>
      <c r="C516">
        <v>4</v>
      </c>
      <c r="D516">
        <v>9</v>
      </c>
      <c r="E516" t="s">
        <v>1441</v>
      </c>
      <c r="F516">
        <v>2032</v>
      </c>
      <c r="G516">
        <v>1</v>
      </c>
      <c r="H516" t="s">
        <v>1454</v>
      </c>
      <c r="I516">
        <v>0</v>
      </c>
      <c r="J516">
        <v>7</v>
      </c>
      <c r="K516">
        <v>3.4448820000000002</v>
      </c>
      <c r="L516">
        <v>194.42857142857099</v>
      </c>
      <c r="M516">
        <v>120.0484</v>
      </c>
      <c r="N516">
        <v>3.530834</v>
      </c>
      <c r="O516">
        <v>720.29020000000003</v>
      </c>
      <c r="P516">
        <v>354.4735</v>
      </c>
      <c r="Q516">
        <v>7</v>
      </c>
      <c r="R516">
        <v>191.14</v>
      </c>
      <c r="S516">
        <v>2</v>
      </c>
      <c r="T516">
        <v>0.98425200000000002</v>
      </c>
      <c r="U516">
        <v>143.3725</v>
      </c>
      <c r="V516">
        <v>0.86109599999999997</v>
      </c>
      <c r="W516">
        <v>1</v>
      </c>
      <c r="X516">
        <v>0.49212600000000001</v>
      </c>
      <c r="Y516">
        <v>2</v>
      </c>
      <c r="Z516">
        <v>2032</v>
      </c>
      <c r="AA516">
        <v>319.89429999999999</v>
      </c>
      <c r="AB516">
        <v>157.42830000000001</v>
      </c>
      <c r="AC516">
        <v>803.14960629921302</v>
      </c>
    </row>
    <row r="517" spans="2:29" x14ac:dyDescent="0.2">
      <c r="B517" t="s">
        <v>475</v>
      </c>
      <c r="C517">
        <v>4</v>
      </c>
      <c r="D517">
        <v>97</v>
      </c>
      <c r="E517" t="s">
        <v>1441</v>
      </c>
      <c r="F517">
        <v>1598</v>
      </c>
      <c r="G517">
        <v>1</v>
      </c>
      <c r="H517" t="s">
        <v>1455</v>
      </c>
      <c r="I517">
        <v>0</v>
      </c>
      <c r="J517">
        <v>2</v>
      </c>
      <c r="K517">
        <v>1.251565</v>
      </c>
      <c r="L517">
        <v>682</v>
      </c>
      <c r="M517">
        <v>87.156379999999999</v>
      </c>
      <c r="N517">
        <v>0.52189450000000004</v>
      </c>
      <c r="O517">
        <v>87.156379999999999</v>
      </c>
      <c r="P517">
        <v>54.540909999999997</v>
      </c>
      <c r="Q517">
        <v>2</v>
      </c>
      <c r="R517">
        <v>211.08869999999999</v>
      </c>
      <c r="S517">
        <v>1</v>
      </c>
      <c r="T517">
        <v>0.62578230000000001</v>
      </c>
      <c r="U517">
        <v>-1</v>
      </c>
      <c r="V517">
        <v>-1</v>
      </c>
      <c r="W517">
        <v>1</v>
      </c>
      <c r="X517">
        <v>0.62578230000000001</v>
      </c>
      <c r="Y517">
        <v>1</v>
      </c>
      <c r="Z517">
        <v>1598</v>
      </c>
      <c r="AA517">
        <v>329.01519999999999</v>
      </c>
      <c r="AB517">
        <v>205.89189999999999</v>
      </c>
      <c r="AC517">
        <v>667.08385481852304</v>
      </c>
    </row>
    <row r="518" spans="2:29" x14ac:dyDescent="0.2">
      <c r="B518" t="s">
        <v>476</v>
      </c>
      <c r="C518">
        <v>4</v>
      </c>
      <c r="D518">
        <v>65</v>
      </c>
      <c r="E518" t="s">
        <v>1441</v>
      </c>
      <c r="F518">
        <v>4396</v>
      </c>
      <c r="G518">
        <v>1</v>
      </c>
      <c r="H518" t="s">
        <v>1456</v>
      </c>
      <c r="I518">
        <v>2</v>
      </c>
      <c r="J518">
        <v>6</v>
      </c>
      <c r="K518">
        <v>1.3648769999999999</v>
      </c>
      <c r="L518">
        <v>271.66666666666703</v>
      </c>
      <c r="M518">
        <v>209.06379999999999</v>
      </c>
      <c r="N518">
        <v>0.7295353</v>
      </c>
      <c r="O518">
        <v>1045.319</v>
      </c>
      <c r="P518">
        <v>237.7886</v>
      </c>
      <c r="Q518">
        <v>6</v>
      </c>
      <c r="R518">
        <v>144.41820000000001</v>
      </c>
      <c r="S518">
        <v>2</v>
      </c>
      <c r="T518">
        <v>0.45495910000000001</v>
      </c>
      <c r="U518">
        <v>103.1561</v>
      </c>
      <c r="V518">
        <v>0.25821300000000003</v>
      </c>
      <c r="W518">
        <v>1</v>
      </c>
      <c r="X518">
        <v>0.2274795</v>
      </c>
      <c r="Y518">
        <v>2</v>
      </c>
      <c r="Z518">
        <v>4396</v>
      </c>
      <c r="AA518">
        <v>559.13459999999998</v>
      </c>
      <c r="AB518">
        <v>127.1917</v>
      </c>
      <c r="AC518">
        <v>674.70427661510496</v>
      </c>
    </row>
    <row r="519" spans="2:29" x14ac:dyDescent="0.2">
      <c r="B519" t="s">
        <v>477</v>
      </c>
      <c r="C519">
        <v>4</v>
      </c>
      <c r="D519">
        <v>75</v>
      </c>
      <c r="E519" t="s">
        <v>1441</v>
      </c>
      <c r="F519">
        <v>1399</v>
      </c>
      <c r="G519">
        <v>1</v>
      </c>
      <c r="H519" t="s">
        <v>1457</v>
      </c>
      <c r="I519">
        <v>0</v>
      </c>
      <c r="J519">
        <v>2</v>
      </c>
      <c r="K519">
        <v>1.4295929999999999</v>
      </c>
      <c r="L519">
        <v>483.5</v>
      </c>
      <c r="M519">
        <v>381.17349999999999</v>
      </c>
      <c r="N519">
        <v>1.041458</v>
      </c>
      <c r="O519">
        <v>381.17349999999999</v>
      </c>
      <c r="P519">
        <v>272.46140000000003</v>
      </c>
      <c r="Q519">
        <v>2</v>
      </c>
      <c r="R519">
        <v>137.6679</v>
      </c>
      <c r="S519">
        <v>1</v>
      </c>
      <c r="T519">
        <v>0.71479630000000005</v>
      </c>
      <c r="U519">
        <v>-1</v>
      </c>
      <c r="V519">
        <v>-1</v>
      </c>
      <c r="W519">
        <v>1</v>
      </c>
      <c r="X519">
        <v>0.71479630000000005</v>
      </c>
      <c r="Y519">
        <v>1</v>
      </c>
      <c r="Z519">
        <v>1399</v>
      </c>
      <c r="AA519">
        <v>332.57549999999998</v>
      </c>
      <c r="AB519">
        <v>237.72370000000001</v>
      </c>
      <c r="AC519">
        <v>595.42530378842002</v>
      </c>
    </row>
    <row r="520" spans="2:29" x14ac:dyDescent="0.2">
      <c r="B520" t="s">
        <v>478</v>
      </c>
      <c r="C520">
        <v>4</v>
      </c>
      <c r="D520">
        <v>73</v>
      </c>
      <c r="E520" t="s">
        <v>1441</v>
      </c>
      <c r="F520">
        <v>4263</v>
      </c>
      <c r="G520">
        <v>1</v>
      </c>
      <c r="H520" t="s">
        <v>1458</v>
      </c>
      <c r="I520">
        <v>0</v>
      </c>
      <c r="J520">
        <v>10</v>
      </c>
      <c r="K520">
        <v>2.3457659999999998</v>
      </c>
      <c r="L520">
        <v>243.1</v>
      </c>
      <c r="M520">
        <v>117.91419999999999</v>
      </c>
      <c r="N520">
        <v>1.34965</v>
      </c>
      <c r="O520">
        <v>1061.2280000000001</v>
      </c>
      <c r="P520">
        <v>248.9393</v>
      </c>
      <c r="Q520">
        <v>10</v>
      </c>
      <c r="R520">
        <v>142.35489999999999</v>
      </c>
      <c r="S520">
        <v>3</v>
      </c>
      <c r="T520">
        <v>0.70372970000000001</v>
      </c>
      <c r="U520">
        <v>174.70920000000001</v>
      </c>
      <c r="V520">
        <v>0.3976924</v>
      </c>
      <c r="W520">
        <v>1</v>
      </c>
      <c r="X520">
        <v>0.2345766</v>
      </c>
      <c r="Y520">
        <v>3</v>
      </c>
      <c r="Z520">
        <v>4263</v>
      </c>
      <c r="AA520">
        <v>1055.6849999999999</v>
      </c>
      <c r="AB520">
        <v>247.63910000000001</v>
      </c>
      <c r="AC520">
        <v>514.89561341778096</v>
      </c>
    </row>
    <row r="521" spans="2:29" x14ac:dyDescent="0.2">
      <c r="B521" t="s">
        <v>479</v>
      </c>
      <c r="C521">
        <v>4</v>
      </c>
      <c r="D521">
        <v>47</v>
      </c>
      <c r="E521" t="s">
        <v>1441</v>
      </c>
      <c r="F521">
        <v>1633</v>
      </c>
      <c r="G521">
        <v>1</v>
      </c>
      <c r="H521" t="s">
        <v>1459</v>
      </c>
      <c r="I521">
        <v>0</v>
      </c>
      <c r="J521">
        <v>3</v>
      </c>
      <c r="K521">
        <v>1.83711</v>
      </c>
      <c r="L521">
        <v>234</v>
      </c>
      <c r="M521">
        <v>254.52369999999999</v>
      </c>
      <c r="N521">
        <v>0.6048249</v>
      </c>
      <c r="O521">
        <v>509.04730000000001</v>
      </c>
      <c r="P521">
        <v>311.72519999999997</v>
      </c>
      <c r="Q521">
        <v>3</v>
      </c>
      <c r="R521">
        <v>188.8372</v>
      </c>
      <c r="S521">
        <v>1</v>
      </c>
      <c r="T521">
        <v>0.61236990000000002</v>
      </c>
      <c r="U521">
        <v>-1</v>
      </c>
      <c r="V521">
        <v>-1</v>
      </c>
      <c r="W521">
        <v>1</v>
      </c>
      <c r="X521">
        <v>0.61236990000000002</v>
      </c>
      <c r="Y521">
        <v>1</v>
      </c>
      <c r="Z521">
        <v>1633</v>
      </c>
      <c r="AA521">
        <v>339.87990000000002</v>
      </c>
      <c r="AB521">
        <v>208.13220000000001</v>
      </c>
      <c r="AC521">
        <v>591.54929577464804</v>
      </c>
    </row>
    <row r="522" spans="2:29" x14ac:dyDescent="0.2">
      <c r="B522" t="s">
        <v>480</v>
      </c>
      <c r="C522">
        <v>4</v>
      </c>
      <c r="D522">
        <v>11</v>
      </c>
      <c r="E522" t="s">
        <v>1441</v>
      </c>
      <c r="F522">
        <v>2264</v>
      </c>
      <c r="G522">
        <v>1</v>
      </c>
      <c r="H522" t="s">
        <v>1460</v>
      </c>
      <c r="I522">
        <v>0</v>
      </c>
      <c r="J522">
        <v>1</v>
      </c>
      <c r="K522">
        <v>0.44169609999999998</v>
      </c>
      <c r="L522">
        <v>166</v>
      </c>
      <c r="M522">
        <v>-1</v>
      </c>
      <c r="N522">
        <v>-1</v>
      </c>
      <c r="O522">
        <v>-1</v>
      </c>
      <c r="P522">
        <v>-1</v>
      </c>
      <c r="Q522">
        <v>1</v>
      </c>
      <c r="R522">
        <v>168.398</v>
      </c>
      <c r="S522">
        <v>1</v>
      </c>
      <c r="T522">
        <v>0.44169609999999998</v>
      </c>
      <c r="U522">
        <v>-1</v>
      </c>
      <c r="V522">
        <v>-1</v>
      </c>
      <c r="W522">
        <v>1</v>
      </c>
      <c r="X522">
        <v>0.44169609999999998</v>
      </c>
      <c r="Y522">
        <v>1</v>
      </c>
      <c r="Z522">
        <v>2264</v>
      </c>
      <c r="AA522">
        <v>349.2491</v>
      </c>
      <c r="AB522">
        <v>154.262</v>
      </c>
      <c r="AC522">
        <v>735.42402826855096</v>
      </c>
    </row>
    <row r="523" spans="2:29" x14ac:dyDescent="0.2">
      <c r="B523" t="s">
        <v>472</v>
      </c>
      <c r="C523">
        <v>6</v>
      </c>
      <c r="D523">
        <v>43</v>
      </c>
      <c r="E523" t="s">
        <v>642</v>
      </c>
      <c r="F523">
        <v>3430</v>
      </c>
      <c r="G523">
        <v>1</v>
      </c>
      <c r="H523" t="s">
        <v>1461</v>
      </c>
      <c r="I523">
        <v>0</v>
      </c>
      <c r="J523">
        <v>6</v>
      </c>
      <c r="K523">
        <v>1.749271</v>
      </c>
      <c r="L523">
        <v>210.333333333333</v>
      </c>
      <c r="M523">
        <v>166.52269999999999</v>
      </c>
      <c r="N523">
        <v>1.226343</v>
      </c>
      <c r="O523">
        <v>832.61360000000002</v>
      </c>
      <c r="P523">
        <v>242.74449999999999</v>
      </c>
      <c r="Q523">
        <v>6</v>
      </c>
      <c r="R523">
        <v>167.62379999999999</v>
      </c>
      <c r="S523">
        <v>2</v>
      </c>
      <c r="T523">
        <v>0.58309040000000001</v>
      </c>
      <c r="U523">
        <v>96.549139999999994</v>
      </c>
      <c r="V523">
        <v>0.64798080000000002</v>
      </c>
      <c r="W523">
        <v>1</v>
      </c>
      <c r="X523">
        <v>0.2915452</v>
      </c>
      <c r="Y523">
        <v>2</v>
      </c>
      <c r="Z523">
        <v>3430</v>
      </c>
      <c r="AA523">
        <v>746.2364</v>
      </c>
      <c r="AB523">
        <v>217.5616</v>
      </c>
      <c r="AC523">
        <v>612.24489795918396</v>
      </c>
    </row>
    <row r="524" spans="2:29" x14ac:dyDescent="0.2">
      <c r="B524" t="s">
        <v>481</v>
      </c>
      <c r="C524">
        <v>6</v>
      </c>
      <c r="D524">
        <v>21</v>
      </c>
      <c r="E524" t="s">
        <v>642</v>
      </c>
      <c r="F524">
        <v>1566</v>
      </c>
      <c r="G524">
        <v>1</v>
      </c>
      <c r="H524" t="s">
        <v>1462</v>
      </c>
      <c r="I524">
        <v>0</v>
      </c>
      <c r="J524">
        <v>4</v>
      </c>
      <c r="K524">
        <v>2.554278</v>
      </c>
      <c r="L524">
        <v>241.25</v>
      </c>
      <c r="M524">
        <v>113.83669999999999</v>
      </c>
      <c r="N524">
        <v>1.3242689999999999</v>
      </c>
      <c r="O524">
        <v>341.51010000000002</v>
      </c>
      <c r="P524">
        <v>218.078</v>
      </c>
      <c r="Q524">
        <v>4</v>
      </c>
      <c r="R524">
        <v>173.29949999999999</v>
      </c>
      <c r="S524">
        <v>1</v>
      </c>
      <c r="T524">
        <v>0.63856959999999996</v>
      </c>
      <c r="U524">
        <v>-1</v>
      </c>
      <c r="V524">
        <v>-1</v>
      </c>
      <c r="W524">
        <v>1</v>
      </c>
      <c r="X524">
        <v>0.63856959999999996</v>
      </c>
      <c r="Y524">
        <v>1</v>
      </c>
      <c r="Z524">
        <v>1566</v>
      </c>
      <c r="AA524">
        <v>407.20389999999998</v>
      </c>
      <c r="AB524">
        <v>260.02800000000002</v>
      </c>
      <c r="AC524">
        <v>552.36270753512099</v>
      </c>
    </row>
    <row r="525" spans="2:29" x14ac:dyDescent="0.2">
      <c r="B525" t="s">
        <v>483</v>
      </c>
      <c r="C525">
        <v>6</v>
      </c>
      <c r="D525">
        <v>77</v>
      </c>
      <c r="E525" t="s">
        <v>642</v>
      </c>
      <c r="F525">
        <v>2798</v>
      </c>
      <c r="G525">
        <v>1</v>
      </c>
      <c r="H525" t="s">
        <v>1463</v>
      </c>
      <c r="I525">
        <v>0</v>
      </c>
      <c r="J525">
        <v>6</v>
      </c>
      <c r="K525">
        <v>2.1443889999999999</v>
      </c>
      <c r="L525">
        <v>278.16666666666703</v>
      </c>
      <c r="M525">
        <v>223.36259999999999</v>
      </c>
      <c r="N525">
        <v>1.053582</v>
      </c>
      <c r="O525">
        <v>1116.8130000000001</v>
      </c>
      <c r="P525">
        <v>399.14690000000002</v>
      </c>
      <c r="Q525">
        <v>6</v>
      </c>
      <c r="R525">
        <v>186.85890000000001</v>
      </c>
      <c r="S525">
        <v>3</v>
      </c>
      <c r="T525">
        <v>1.0721940000000001</v>
      </c>
      <c r="U525">
        <v>227.25069999999999</v>
      </c>
      <c r="V525">
        <v>1.371826</v>
      </c>
      <c r="W525">
        <v>1</v>
      </c>
      <c r="X525">
        <v>0.3573982</v>
      </c>
      <c r="Y525">
        <v>3</v>
      </c>
      <c r="Z525">
        <v>2798</v>
      </c>
      <c r="AA525">
        <v>1432.155</v>
      </c>
      <c r="AB525">
        <v>511.84949999999998</v>
      </c>
      <c r="AC525">
        <v>571.83702644746199</v>
      </c>
    </row>
    <row r="526" spans="2:29" x14ac:dyDescent="0.2">
      <c r="B526" t="s">
        <v>484</v>
      </c>
      <c r="C526">
        <v>6</v>
      </c>
      <c r="D526">
        <v>71</v>
      </c>
      <c r="E526" t="s">
        <v>642</v>
      </c>
      <c r="F526">
        <v>2265</v>
      </c>
      <c r="G526">
        <v>1</v>
      </c>
      <c r="H526" t="s">
        <v>1464</v>
      </c>
      <c r="I526">
        <v>0</v>
      </c>
      <c r="J526">
        <v>3</v>
      </c>
      <c r="K526">
        <v>1.324503</v>
      </c>
      <c r="L526">
        <v>155</v>
      </c>
      <c r="M526">
        <v>256.7878</v>
      </c>
      <c r="N526">
        <v>1.23522</v>
      </c>
      <c r="O526">
        <v>513.57560000000001</v>
      </c>
      <c r="P526">
        <v>226.74420000000001</v>
      </c>
      <c r="Q526">
        <v>3</v>
      </c>
      <c r="R526">
        <v>165.20910000000001</v>
      </c>
      <c r="S526">
        <v>1</v>
      </c>
      <c r="T526">
        <v>0.44150109999999998</v>
      </c>
      <c r="U526">
        <v>-1</v>
      </c>
      <c r="V526">
        <v>-1</v>
      </c>
      <c r="W526">
        <v>1</v>
      </c>
      <c r="X526">
        <v>0.44150109999999998</v>
      </c>
      <c r="Y526">
        <v>1</v>
      </c>
      <c r="Z526">
        <v>2265</v>
      </c>
      <c r="AA526">
        <v>299.24380000000002</v>
      </c>
      <c r="AB526">
        <v>132.1165</v>
      </c>
      <c r="AC526">
        <v>720.52980132450296</v>
      </c>
    </row>
    <row r="527" spans="2:29" x14ac:dyDescent="0.2">
      <c r="B527" t="s">
        <v>485</v>
      </c>
      <c r="C527">
        <v>6</v>
      </c>
      <c r="D527">
        <v>75</v>
      </c>
      <c r="E527" t="s">
        <v>642</v>
      </c>
      <c r="F527">
        <v>2432</v>
      </c>
      <c r="G527">
        <v>1</v>
      </c>
      <c r="H527" t="s">
        <v>1465</v>
      </c>
      <c r="I527">
        <v>0</v>
      </c>
      <c r="J527">
        <v>1</v>
      </c>
      <c r="K527">
        <v>0.4111842</v>
      </c>
      <c r="L527">
        <v>335</v>
      </c>
      <c r="M527">
        <v>-1</v>
      </c>
      <c r="N527">
        <v>-1</v>
      </c>
      <c r="O527">
        <v>-1</v>
      </c>
      <c r="P527">
        <v>-1</v>
      </c>
      <c r="Q527">
        <v>1</v>
      </c>
      <c r="R527">
        <v>139.34030000000001</v>
      </c>
      <c r="S527">
        <v>2</v>
      </c>
      <c r="T527">
        <v>0.8223684</v>
      </c>
      <c r="U527">
        <v>144.96950000000001</v>
      </c>
      <c r="V527">
        <v>0.72484749999999998</v>
      </c>
      <c r="W527">
        <v>1</v>
      </c>
      <c r="X527">
        <v>0.4111842</v>
      </c>
      <c r="Y527">
        <v>2</v>
      </c>
      <c r="Z527">
        <v>2432</v>
      </c>
      <c r="AA527">
        <v>312.0677</v>
      </c>
      <c r="AB527">
        <v>128.31729999999999</v>
      </c>
      <c r="AC527">
        <v>807.97697368421098</v>
      </c>
    </row>
    <row r="528" spans="2:29" x14ac:dyDescent="0.2">
      <c r="B528" t="s">
        <v>486</v>
      </c>
      <c r="C528">
        <v>6</v>
      </c>
      <c r="D528">
        <v>27</v>
      </c>
      <c r="E528" t="s">
        <v>642</v>
      </c>
      <c r="F528">
        <v>1765</v>
      </c>
      <c r="G528">
        <v>1</v>
      </c>
      <c r="H528" t="s">
        <v>1466</v>
      </c>
      <c r="I528">
        <v>0</v>
      </c>
      <c r="J528">
        <v>2</v>
      </c>
      <c r="K528">
        <v>1.1331439999999999</v>
      </c>
      <c r="L528">
        <v>183</v>
      </c>
      <c r="M528">
        <v>52.249639999999999</v>
      </c>
      <c r="N528">
        <v>1.536754</v>
      </c>
      <c r="O528">
        <v>52.249639999999999</v>
      </c>
      <c r="P528">
        <v>29.603190000000001</v>
      </c>
      <c r="Q528">
        <v>2</v>
      </c>
      <c r="R528">
        <v>157.42320000000001</v>
      </c>
      <c r="S528">
        <v>1</v>
      </c>
      <c r="T528">
        <v>0.56657219999999997</v>
      </c>
      <c r="U528">
        <v>-1</v>
      </c>
      <c r="V528">
        <v>-1</v>
      </c>
      <c r="W528">
        <v>1</v>
      </c>
      <c r="X528">
        <v>0.56657219999999997</v>
      </c>
      <c r="Y528">
        <v>1</v>
      </c>
      <c r="Z528">
        <v>1765</v>
      </c>
      <c r="AA528">
        <v>333.05509999999998</v>
      </c>
      <c r="AB528">
        <v>188.69980000000001</v>
      </c>
      <c r="AC528">
        <v>698.01699716713904</v>
      </c>
    </row>
    <row r="529" spans="2:29" x14ac:dyDescent="0.2">
      <c r="B529" t="s">
        <v>487</v>
      </c>
      <c r="C529">
        <v>6</v>
      </c>
      <c r="D529">
        <v>55</v>
      </c>
      <c r="E529" t="s">
        <v>642</v>
      </c>
      <c r="F529">
        <v>3030</v>
      </c>
      <c r="G529">
        <v>1</v>
      </c>
      <c r="H529" t="s">
        <v>1467</v>
      </c>
      <c r="I529">
        <v>19</v>
      </c>
      <c r="J529">
        <v>1</v>
      </c>
      <c r="K529">
        <v>0.33003300000000002</v>
      </c>
      <c r="L529">
        <v>200</v>
      </c>
      <c r="M529">
        <v>-1</v>
      </c>
      <c r="N529">
        <v>-1</v>
      </c>
      <c r="O529">
        <v>-1</v>
      </c>
      <c r="P529">
        <v>-1</v>
      </c>
      <c r="Q529">
        <v>1</v>
      </c>
      <c r="R529">
        <v>157.35210000000001</v>
      </c>
      <c r="S529">
        <v>1</v>
      </c>
      <c r="T529">
        <v>0.33003300000000002</v>
      </c>
      <c r="U529">
        <v>-1</v>
      </c>
      <c r="V529">
        <v>-1</v>
      </c>
      <c r="W529">
        <v>1</v>
      </c>
      <c r="X529">
        <v>0.33003300000000002</v>
      </c>
      <c r="Y529">
        <v>1</v>
      </c>
      <c r="Z529">
        <v>3030</v>
      </c>
      <c r="AA529">
        <v>382.57139999999998</v>
      </c>
      <c r="AB529">
        <v>126.2612</v>
      </c>
      <c r="AC529">
        <v>780.52805280528003</v>
      </c>
    </row>
    <row r="530" spans="2:29" x14ac:dyDescent="0.2">
      <c r="B530" t="s">
        <v>488</v>
      </c>
      <c r="C530">
        <v>6</v>
      </c>
      <c r="D530">
        <v>47</v>
      </c>
      <c r="E530" t="s">
        <v>642</v>
      </c>
      <c r="F530">
        <v>1398</v>
      </c>
      <c r="G530">
        <v>1</v>
      </c>
      <c r="H530" t="s">
        <v>1468</v>
      </c>
      <c r="I530">
        <v>0</v>
      </c>
      <c r="J530">
        <v>2</v>
      </c>
      <c r="K530">
        <v>1.430615</v>
      </c>
      <c r="L530">
        <v>182.5</v>
      </c>
      <c r="M530">
        <v>93.111890000000002</v>
      </c>
      <c r="N530">
        <v>0.92189989999999999</v>
      </c>
      <c r="O530">
        <v>93.111890000000002</v>
      </c>
      <c r="P530">
        <v>66.603639999999999</v>
      </c>
      <c r="Q530">
        <v>2</v>
      </c>
      <c r="R530">
        <v>153.904</v>
      </c>
      <c r="S530">
        <v>1</v>
      </c>
      <c r="T530">
        <v>0.71530760000000004</v>
      </c>
      <c r="U530">
        <v>-1</v>
      </c>
      <c r="V530">
        <v>-1</v>
      </c>
      <c r="W530">
        <v>1</v>
      </c>
      <c r="X530">
        <v>0.71530760000000004</v>
      </c>
      <c r="Y530">
        <v>1</v>
      </c>
      <c r="Z530">
        <v>1398</v>
      </c>
      <c r="AA530">
        <v>328.41860000000003</v>
      </c>
      <c r="AB530">
        <v>234.9203</v>
      </c>
      <c r="AC530">
        <v>666.66666666666697</v>
      </c>
    </row>
    <row r="531" spans="2:29" x14ac:dyDescent="0.2">
      <c r="B531" t="s">
        <v>489</v>
      </c>
      <c r="C531">
        <v>6</v>
      </c>
      <c r="D531">
        <v>25</v>
      </c>
      <c r="E531" t="s">
        <v>642</v>
      </c>
      <c r="F531">
        <v>1732</v>
      </c>
      <c r="G531">
        <v>1</v>
      </c>
      <c r="H531" t="s">
        <v>1469</v>
      </c>
      <c r="I531">
        <v>0</v>
      </c>
      <c r="J531">
        <v>1</v>
      </c>
      <c r="K531">
        <v>0.57736719999999997</v>
      </c>
      <c r="L531">
        <v>335</v>
      </c>
      <c r="M531">
        <v>-1</v>
      </c>
      <c r="N531">
        <v>-1</v>
      </c>
      <c r="O531">
        <v>-1</v>
      </c>
      <c r="P531">
        <v>-1</v>
      </c>
      <c r="Q531">
        <v>1</v>
      </c>
      <c r="R531">
        <v>558.40110000000004</v>
      </c>
      <c r="S531">
        <v>1</v>
      </c>
      <c r="T531">
        <v>0.57736719999999997</v>
      </c>
      <c r="U531">
        <v>-1</v>
      </c>
      <c r="V531">
        <v>-1</v>
      </c>
      <c r="W531">
        <v>1</v>
      </c>
      <c r="X531">
        <v>0.57736719999999997</v>
      </c>
      <c r="Y531">
        <v>1</v>
      </c>
      <c r="Z531">
        <v>1732</v>
      </c>
      <c r="AA531">
        <v>803.79499999999996</v>
      </c>
      <c r="AB531">
        <v>464.0849</v>
      </c>
      <c r="AC531">
        <v>346.99769053117802</v>
      </c>
    </row>
    <row r="532" spans="2:29" x14ac:dyDescent="0.2">
      <c r="B532" t="s">
        <v>490</v>
      </c>
      <c r="C532">
        <v>6</v>
      </c>
      <c r="D532">
        <v>79</v>
      </c>
      <c r="E532" t="s">
        <v>642</v>
      </c>
      <c r="F532">
        <v>3664</v>
      </c>
      <c r="G532">
        <v>1</v>
      </c>
      <c r="H532" t="s">
        <v>1470</v>
      </c>
      <c r="I532">
        <v>0</v>
      </c>
      <c r="J532">
        <v>6</v>
      </c>
      <c r="K532">
        <v>1.6375550000000001</v>
      </c>
      <c r="L532">
        <v>349.5</v>
      </c>
      <c r="M532">
        <v>314.84100000000001</v>
      </c>
      <c r="N532">
        <v>1.380868</v>
      </c>
      <c r="O532">
        <v>1574.2049999999999</v>
      </c>
      <c r="P532">
        <v>429.64109999999999</v>
      </c>
      <c r="Q532">
        <v>6</v>
      </c>
      <c r="R532">
        <v>186.0351</v>
      </c>
      <c r="S532">
        <v>3</v>
      </c>
      <c r="T532">
        <v>0.81877730000000004</v>
      </c>
      <c r="U532">
        <v>117.26990000000001</v>
      </c>
      <c r="V532">
        <v>0.94837300000000002</v>
      </c>
      <c r="W532">
        <v>1</v>
      </c>
      <c r="X532">
        <v>0.2729258</v>
      </c>
      <c r="Y532">
        <v>3</v>
      </c>
      <c r="Z532">
        <v>3664</v>
      </c>
      <c r="AA532">
        <v>382.00779999999997</v>
      </c>
      <c r="AB532">
        <v>104.2598</v>
      </c>
      <c r="AC532">
        <v>881.82314410480296</v>
      </c>
    </row>
    <row r="533" spans="2:29" x14ac:dyDescent="0.2">
      <c r="B533" t="s">
        <v>491</v>
      </c>
      <c r="C533">
        <v>6</v>
      </c>
      <c r="D533">
        <v>51</v>
      </c>
      <c r="E533" t="s">
        <v>642</v>
      </c>
      <c r="F533">
        <v>1766</v>
      </c>
      <c r="G533">
        <v>1</v>
      </c>
      <c r="H533" t="s">
        <v>1471</v>
      </c>
      <c r="I533">
        <v>0</v>
      </c>
      <c r="J533">
        <v>5</v>
      </c>
      <c r="K533">
        <v>2.8312569999999999</v>
      </c>
      <c r="L533">
        <v>213.4</v>
      </c>
      <c r="M533">
        <v>297.9332</v>
      </c>
      <c r="N533">
        <v>3.0526390000000001</v>
      </c>
      <c r="O533">
        <v>1191.7329999999999</v>
      </c>
      <c r="P533">
        <v>674.82029999999997</v>
      </c>
      <c r="Q533">
        <v>5</v>
      </c>
      <c r="R533">
        <v>170.44880000000001</v>
      </c>
      <c r="S533">
        <v>2</v>
      </c>
      <c r="T533">
        <v>1.132503</v>
      </c>
      <c r="U533">
        <v>18.778120000000001</v>
      </c>
      <c r="V533">
        <v>1.1380680000000001</v>
      </c>
      <c r="W533">
        <v>1</v>
      </c>
      <c r="X533">
        <v>0.56625139999999996</v>
      </c>
      <c r="Y533">
        <v>2</v>
      </c>
      <c r="Z533">
        <v>1766</v>
      </c>
      <c r="AA533">
        <v>401.70350000000002</v>
      </c>
      <c r="AB533">
        <v>227.46520000000001</v>
      </c>
      <c r="AC533">
        <v>622.87655719139298</v>
      </c>
    </row>
    <row r="534" spans="2:29" x14ac:dyDescent="0.2">
      <c r="B534" t="s">
        <v>285</v>
      </c>
      <c r="C534">
        <v>6</v>
      </c>
      <c r="D534">
        <v>89</v>
      </c>
      <c r="E534" t="s">
        <v>642</v>
      </c>
      <c r="F534">
        <v>1666</v>
      </c>
      <c r="G534">
        <v>1</v>
      </c>
      <c r="H534" t="s">
        <v>1472</v>
      </c>
      <c r="I534">
        <v>0</v>
      </c>
      <c r="J534">
        <v>4</v>
      </c>
      <c r="K534">
        <v>2.40096</v>
      </c>
      <c r="L534">
        <v>258.75</v>
      </c>
      <c r="M534">
        <v>98.922640000000001</v>
      </c>
      <c r="N534">
        <v>1.1913480000000001</v>
      </c>
      <c r="O534">
        <v>296.7679</v>
      </c>
      <c r="P534">
        <v>178.13200000000001</v>
      </c>
      <c r="Q534">
        <v>4</v>
      </c>
      <c r="R534">
        <v>84.222999999999999</v>
      </c>
      <c r="S534">
        <v>2</v>
      </c>
      <c r="T534">
        <v>1.20048</v>
      </c>
      <c r="U534">
        <v>136.05330000000001</v>
      </c>
      <c r="V534">
        <v>0.90702170000000004</v>
      </c>
      <c r="W534">
        <v>1</v>
      </c>
      <c r="X534">
        <v>0.60024010000000005</v>
      </c>
      <c r="Y534">
        <v>2</v>
      </c>
      <c r="Z534">
        <v>1666</v>
      </c>
      <c r="AA534">
        <v>318.02350000000001</v>
      </c>
      <c r="AB534">
        <v>190.8905</v>
      </c>
      <c r="AC534">
        <v>639.85594237695102</v>
      </c>
    </row>
    <row r="535" spans="2:29" x14ac:dyDescent="0.2">
      <c r="B535" t="s">
        <v>492</v>
      </c>
      <c r="C535">
        <v>6</v>
      </c>
      <c r="D535">
        <v>11</v>
      </c>
      <c r="E535" t="s">
        <v>642</v>
      </c>
      <c r="F535">
        <v>1500</v>
      </c>
      <c r="G535">
        <v>1</v>
      </c>
      <c r="H535" t="s">
        <v>1473</v>
      </c>
      <c r="I535">
        <v>0</v>
      </c>
      <c r="J535">
        <v>3</v>
      </c>
      <c r="K535">
        <v>2</v>
      </c>
      <c r="L535">
        <v>289</v>
      </c>
      <c r="M535">
        <v>132.43780000000001</v>
      </c>
      <c r="N535">
        <v>0.49312109999999998</v>
      </c>
      <c r="O535">
        <v>264.87560000000002</v>
      </c>
      <c r="P535">
        <v>176.5838</v>
      </c>
      <c r="Q535">
        <v>3</v>
      </c>
      <c r="R535">
        <v>124.3751</v>
      </c>
      <c r="S535">
        <v>1</v>
      </c>
      <c r="T535">
        <v>0.66666669999999995</v>
      </c>
      <c r="U535">
        <v>-1</v>
      </c>
      <c r="V535">
        <v>-1</v>
      </c>
      <c r="W535">
        <v>1</v>
      </c>
      <c r="X535">
        <v>0.66666669999999995</v>
      </c>
      <c r="Y535">
        <v>1</v>
      </c>
      <c r="Z535">
        <v>1500</v>
      </c>
      <c r="AA535">
        <v>420.45839999999998</v>
      </c>
      <c r="AB535">
        <v>280.30560000000003</v>
      </c>
      <c r="AC535">
        <v>622.66666666666697</v>
      </c>
    </row>
    <row r="536" spans="2:29" x14ac:dyDescent="0.2">
      <c r="B536" t="s">
        <v>474</v>
      </c>
      <c r="C536">
        <v>6</v>
      </c>
      <c r="D536">
        <v>7</v>
      </c>
      <c r="E536" t="s">
        <v>642</v>
      </c>
      <c r="F536">
        <v>2531</v>
      </c>
      <c r="G536">
        <v>1</v>
      </c>
      <c r="H536" t="s">
        <v>1474</v>
      </c>
      <c r="I536">
        <v>0</v>
      </c>
      <c r="J536">
        <v>7</v>
      </c>
      <c r="K536">
        <v>2.7657050000000001</v>
      </c>
      <c r="L536">
        <v>242.42857142857099</v>
      </c>
      <c r="M536">
        <v>93.707859999999997</v>
      </c>
      <c r="N536">
        <v>2.1260880000000002</v>
      </c>
      <c r="O536">
        <v>562.24710000000005</v>
      </c>
      <c r="P536">
        <v>222.14429999999999</v>
      </c>
      <c r="Q536">
        <v>7</v>
      </c>
      <c r="R536">
        <v>125.0844</v>
      </c>
      <c r="S536">
        <v>3</v>
      </c>
      <c r="T536">
        <v>1.1853020000000001</v>
      </c>
      <c r="U536">
        <v>106.1767</v>
      </c>
      <c r="V536">
        <v>0.89765450000000002</v>
      </c>
      <c r="W536">
        <v>1</v>
      </c>
      <c r="X536">
        <v>0.39510070000000003</v>
      </c>
      <c r="Y536">
        <v>3</v>
      </c>
      <c r="Z536">
        <v>2531</v>
      </c>
      <c r="AA536">
        <v>355.85980000000001</v>
      </c>
      <c r="AB536">
        <v>140.60050000000001</v>
      </c>
      <c r="AC536">
        <v>841.56459897273805</v>
      </c>
    </row>
    <row r="537" spans="2:29" x14ac:dyDescent="0.2">
      <c r="B537" t="s">
        <v>475</v>
      </c>
      <c r="C537">
        <v>6</v>
      </c>
      <c r="D537">
        <v>89</v>
      </c>
      <c r="E537" t="s">
        <v>642</v>
      </c>
      <c r="F537">
        <v>2798</v>
      </c>
      <c r="G537">
        <v>1</v>
      </c>
      <c r="H537" t="s">
        <v>1475</v>
      </c>
      <c r="I537">
        <v>0</v>
      </c>
      <c r="J537">
        <v>4</v>
      </c>
      <c r="K537">
        <v>1.4295929999999999</v>
      </c>
      <c r="L537">
        <v>332.75</v>
      </c>
      <c r="M537">
        <v>277.45069999999998</v>
      </c>
      <c r="N537">
        <v>1.434121</v>
      </c>
      <c r="O537">
        <v>832.3519</v>
      </c>
      <c r="P537">
        <v>297.48099999999999</v>
      </c>
      <c r="Q537">
        <v>4</v>
      </c>
      <c r="R537">
        <v>175.41739999999999</v>
      </c>
      <c r="S537">
        <v>2</v>
      </c>
      <c r="T537">
        <v>0.71479630000000005</v>
      </c>
      <c r="U537">
        <v>163.97409999999999</v>
      </c>
      <c r="V537">
        <v>2.465776</v>
      </c>
      <c r="W537">
        <v>1</v>
      </c>
      <c r="X537">
        <v>0.3573982</v>
      </c>
      <c r="Y537">
        <v>2</v>
      </c>
      <c r="Z537">
        <v>2798</v>
      </c>
      <c r="AA537">
        <v>363.66910000000001</v>
      </c>
      <c r="AB537">
        <v>129.97470000000001</v>
      </c>
      <c r="AC537">
        <v>928.16297355253801</v>
      </c>
    </row>
    <row r="538" spans="2:29" x14ac:dyDescent="0.2">
      <c r="B538" t="s">
        <v>476</v>
      </c>
      <c r="C538">
        <v>6</v>
      </c>
      <c r="D538">
        <v>53</v>
      </c>
      <c r="E538" t="s">
        <v>642</v>
      </c>
      <c r="F538">
        <v>2299</v>
      </c>
      <c r="G538">
        <v>1</v>
      </c>
      <c r="H538" t="s">
        <v>1476</v>
      </c>
      <c r="I538">
        <v>0</v>
      </c>
      <c r="J538">
        <v>4</v>
      </c>
      <c r="K538">
        <v>1.739887</v>
      </c>
      <c r="L538">
        <v>233.25</v>
      </c>
      <c r="M538">
        <v>142.3991</v>
      </c>
      <c r="N538">
        <v>0.40027639999999998</v>
      </c>
      <c r="O538">
        <v>427.19729999999998</v>
      </c>
      <c r="P538">
        <v>185.81880000000001</v>
      </c>
      <c r="Q538">
        <v>4</v>
      </c>
      <c r="R538">
        <v>169.50620000000001</v>
      </c>
      <c r="S538">
        <v>1</v>
      </c>
      <c r="T538">
        <v>0.43497170000000002</v>
      </c>
      <c r="U538">
        <v>-1</v>
      </c>
      <c r="V538">
        <v>-1</v>
      </c>
      <c r="W538">
        <v>1</v>
      </c>
      <c r="X538">
        <v>0.43497170000000002</v>
      </c>
      <c r="Y538">
        <v>1</v>
      </c>
      <c r="Z538">
        <v>2299</v>
      </c>
      <c r="AA538">
        <v>350.5016</v>
      </c>
      <c r="AB538">
        <v>152.45830000000001</v>
      </c>
      <c r="AC538">
        <v>768.16006959547599</v>
      </c>
    </row>
    <row r="539" spans="2:29" x14ac:dyDescent="0.2">
      <c r="B539" t="s">
        <v>477</v>
      </c>
      <c r="C539">
        <v>6</v>
      </c>
      <c r="D539">
        <v>83</v>
      </c>
      <c r="E539" t="s">
        <v>642</v>
      </c>
      <c r="F539">
        <v>1830</v>
      </c>
      <c r="G539">
        <v>1</v>
      </c>
      <c r="H539" t="s">
        <v>1477</v>
      </c>
      <c r="I539">
        <v>0</v>
      </c>
      <c r="J539">
        <v>6</v>
      </c>
      <c r="K539">
        <v>3.2786879999999998</v>
      </c>
      <c r="L539">
        <v>210.333333333333</v>
      </c>
      <c r="M539">
        <v>148.7124</v>
      </c>
      <c r="N539">
        <v>2.0325899999999999</v>
      </c>
      <c r="O539">
        <v>743.56179999999995</v>
      </c>
      <c r="P539">
        <v>406.31790000000001</v>
      </c>
      <c r="Q539">
        <v>6</v>
      </c>
      <c r="R539">
        <v>161.6454</v>
      </c>
      <c r="S539">
        <v>1</v>
      </c>
      <c r="T539">
        <v>0.54644809999999999</v>
      </c>
      <c r="U539">
        <v>-1</v>
      </c>
      <c r="V539">
        <v>-1</v>
      </c>
      <c r="W539">
        <v>1</v>
      </c>
      <c r="X539">
        <v>0.54644809999999999</v>
      </c>
      <c r="Y539">
        <v>1</v>
      </c>
      <c r="Z539">
        <v>1830</v>
      </c>
      <c r="AA539">
        <v>308.66469999999998</v>
      </c>
      <c r="AB539">
        <v>168.66929999999999</v>
      </c>
      <c r="AC539">
        <v>763.38797814207601</v>
      </c>
    </row>
    <row r="540" spans="2:29" x14ac:dyDescent="0.2">
      <c r="B540" t="s">
        <v>478</v>
      </c>
      <c r="C540">
        <v>6</v>
      </c>
      <c r="D540">
        <v>17</v>
      </c>
      <c r="E540" t="s">
        <v>642</v>
      </c>
      <c r="F540">
        <v>2165</v>
      </c>
      <c r="G540">
        <v>1</v>
      </c>
      <c r="H540" t="s">
        <v>1478</v>
      </c>
      <c r="I540">
        <v>0</v>
      </c>
      <c r="J540">
        <v>6</v>
      </c>
      <c r="K540">
        <v>2.771363</v>
      </c>
      <c r="L540">
        <v>294.5</v>
      </c>
      <c r="M540">
        <v>103.6122</v>
      </c>
      <c r="N540">
        <v>2.4731239999999999</v>
      </c>
      <c r="O540">
        <v>518.06100000000004</v>
      </c>
      <c r="P540">
        <v>239.28919999999999</v>
      </c>
      <c r="Q540">
        <v>6</v>
      </c>
      <c r="R540">
        <v>194.3569</v>
      </c>
      <c r="S540">
        <v>1</v>
      </c>
      <c r="T540">
        <v>0.46189380000000002</v>
      </c>
      <c r="U540">
        <v>-1</v>
      </c>
      <c r="V540">
        <v>-1</v>
      </c>
      <c r="W540">
        <v>1</v>
      </c>
      <c r="X540">
        <v>0.46189380000000002</v>
      </c>
      <c r="Y540">
        <v>1</v>
      </c>
      <c r="Z540">
        <v>2165</v>
      </c>
      <c r="AA540">
        <v>352.43900000000002</v>
      </c>
      <c r="AB540">
        <v>162.7894</v>
      </c>
      <c r="AC540">
        <v>646.18937644341804</v>
      </c>
    </row>
    <row r="541" spans="2:29" x14ac:dyDescent="0.2">
      <c r="B541" t="s">
        <v>479</v>
      </c>
      <c r="C541">
        <v>6</v>
      </c>
      <c r="D541">
        <v>61</v>
      </c>
      <c r="E541" t="s">
        <v>642</v>
      </c>
      <c r="F541">
        <v>1764</v>
      </c>
      <c r="G541">
        <v>1</v>
      </c>
      <c r="H541" t="s">
        <v>1479</v>
      </c>
      <c r="I541">
        <v>0</v>
      </c>
      <c r="J541">
        <v>1</v>
      </c>
      <c r="K541">
        <v>0.56689339999999999</v>
      </c>
      <c r="L541">
        <v>733</v>
      </c>
      <c r="M541">
        <v>-1</v>
      </c>
      <c r="N541">
        <v>-1</v>
      </c>
      <c r="O541">
        <v>-1</v>
      </c>
      <c r="P541">
        <v>-1</v>
      </c>
      <c r="Q541">
        <v>1</v>
      </c>
      <c r="R541">
        <v>198.55600000000001</v>
      </c>
      <c r="S541">
        <v>1</v>
      </c>
      <c r="T541">
        <v>0.56689339999999999</v>
      </c>
      <c r="U541">
        <v>-1</v>
      </c>
      <c r="V541">
        <v>-1</v>
      </c>
      <c r="W541">
        <v>1</v>
      </c>
      <c r="X541">
        <v>0.56689339999999999</v>
      </c>
      <c r="Y541">
        <v>1</v>
      </c>
      <c r="Z541">
        <v>1764</v>
      </c>
      <c r="AA541">
        <v>492.81729999999999</v>
      </c>
      <c r="AB541">
        <v>279.37490000000003</v>
      </c>
      <c r="AC541">
        <v>660.43083900226804</v>
      </c>
    </row>
    <row r="542" spans="2:29" x14ac:dyDescent="0.2">
      <c r="B542" t="s">
        <v>480</v>
      </c>
      <c r="C542">
        <v>6</v>
      </c>
      <c r="D542">
        <v>55</v>
      </c>
      <c r="E542" t="s">
        <v>642</v>
      </c>
      <c r="F542">
        <v>1366</v>
      </c>
      <c r="G542">
        <v>1</v>
      </c>
      <c r="H542" t="s">
        <v>1480</v>
      </c>
      <c r="I542">
        <v>0</v>
      </c>
      <c r="J542">
        <v>1</v>
      </c>
      <c r="K542">
        <v>0.73206439999999995</v>
      </c>
      <c r="L542">
        <v>133</v>
      </c>
      <c r="M542">
        <v>-1</v>
      </c>
      <c r="N542">
        <v>-1</v>
      </c>
      <c r="O542">
        <v>-1</v>
      </c>
      <c r="P542">
        <v>-1</v>
      </c>
      <c r="Q542">
        <v>1</v>
      </c>
      <c r="R542">
        <v>121.70010000000001</v>
      </c>
      <c r="S542">
        <v>1</v>
      </c>
      <c r="T542">
        <v>0.73206439999999995</v>
      </c>
      <c r="U542">
        <v>-1</v>
      </c>
      <c r="V542">
        <v>-1</v>
      </c>
      <c r="W542">
        <v>1</v>
      </c>
      <c r="X542">
        <v>0.73206439999999995</v>
      </c>
      <c r="Y542">
        <v>1</v>
      </c>
      <c r="Z542">
        <v>1366</v>
      </c>
      <c r="AA542">
        <v>318.84699999999998</v>
      </c>
      <c r="AB542">
        <v>233.41659999999999</v>
      </c>
      <c r="AC542">
        <v>633.23572474377704</v>
      </c>
    </row>
    <row r="543" spans="2:29" x14ac:dyDescent="0.2">
      <c r="B543" t="s">
        <v>472</v>
      </c>
      <c r="C543">
        <v>8</v>
      </c>
      <c r="D543">
        <v>31</v>
      </c>
      <c r="E543" t="s">
        <v>643</v>
      </c>
      <c r="F543">
        <v>2565</v>
      </c>
      <c r="G543">
        <v>1</v>
      </c>
      <c r="H543" t="s">
        <v>1481</v>
      </c>
      <c r="I543">
        <v>0</v>
      </c>
      <c r="J543">
        <v>4</v>
      </c>
      <c r="K543">
        <v>1.5594539999999999</v>
      </c>
      <c r="L543">
        <v>583</v>
      </c>
      <c r="M543">
        <v>113.68380000000001</v>
      </c>
      <c r="N543">
        <v>3.4323869999999999</v>
      </c>
      <c r="O543">
        <v>341.0514</v>
      </c>
      <c r="P543">
        <v>132.96350000000001</v>
      </c>
      <c r="Q543">
        <v>4</v>
      </c>
      <c r="R543">
        <v>157.43780000000001</v>
      </c>
      <c r="S543">
        <v>2</v>
      </c>
      <c r="T543">
        <v>0.77972710000000001</v>
      </c>
      <c r="U543">
        <v>175.5378</v>
      </c>
      <c r="V543">
        <v>0.61918110000000004</v>
      </c>
      <c r="W543">
        <v>1</v>
      </c>
      <c r="X543">
        <v>0.38986359999999998</v>
      </c>
      <c r="Y543">
        <v>2</v>
      </c>
      <c r="Z543">
        <v>2565</v>
      </c>
      <c r="AA543">
        <v>398.95519999999999</v>
      </c>
      <c r="AB543">
        <v>155.53809999999999</v>
      </c>
      <c r="AC543">
        <v>753.216374269006</v>
      </c>
    </row>
    <row r="544" spans="2:29" x14ac:dyDescent="0.2">
      <c r="B544" t="s">
        <v>481</v>
      </c>
      <c r="C544">
        <v>8</v>
      </c>
      <c r="D544">
        <v>91</v>
      </c>
      <c r="E544" t="s">
        <v>643</v>
      </c>
      <c r="F544">
        <v>2797</v>
      </c>
      <c r="G544">
        <v>1</v>
      </c>
      <c r="H544" t="s">
        <v>1482</v>
      </c>
      <c r="I544">
        <v>0</v>
      </c>
      <c r="J544">
        <v>6</v>
      </c>
      <c r="K544">
        <v>2.1451549999999999</v>
      </c>
      <c r="L544">
        <v>194.666666666667</v>
      </c>
      <c r="M544">
        <v>354.39620000000002</v>
      </c>
      <c r="N544">
        <v>1.798818</v>
      </c>
      <c r="O544">
        <v>1771.981</v>
      </c>
      <c r="P544">
        <v>633.52909999999997</v>
      </c>
      <c r="Q544">
        <v>6</v>
      </c>
      <c r="R544">
        <v>206.94980000000001</v>
      </c>
      <c r="S544">
        <v>2</v>
      </c>
      <c r="T544">
        <v>0.71505180000000002</v>
      </c>
      <c r="U544">
        <v>83.517349999999993</v>
      </c>
      <c r="V544">
        <v>0.62795000000000001</v>
      </c>
      <c r="W544">
        <v>1</v>
      </c>
      <c r="X544">
        <v>0.35752590000000001</v>
      </c>
      <c r="Y544">
        <v>2</v>
      </c>
      <c r="Z544">
        <v>2797</v>
      </c>
      <c r="AA544">
        <v>1400.6959999999999</v>
      </c>
      <c r="AB544">
        <v>500.78530000000001</v>
      </c>
      <c r="AC544">
        <v>405.07686807293499</v>
      </c>
    </row>
    <row r="545" spans="2:29" x14ac:dyDescent="0.2">
      <c r="B545" t="s">
        <v>483</v>
      </c>
      <c r="C545">
        <v>8</v>
      </c>
      <c r="D545">
        <v>5</v>
      </c>
      <c r="E545" t="s">
        <v>643</v>
      </c>
      <c r="F545">
        <v>3397</v>
      </c>
      <c r="G545">
        <v>1</v>
      </c>
      <c r="H545" t="s">
        <v>1483</v>
      </c>
      <c r="I545">
        <v>3</v>
      </c>
      <c r="J545">
        <v>7</v>
      </c>
      <c r="K545">
        <v>2.0606420000000001</v>
      </c>
      <c r="L545">
        <v>280.42857142857099</v>
      </c>
      <c r="M545">
        <v>230.3382</v>
      </c>
      <c r="N545">
        <v>1.7006939999999999</v>
      </c>
      <c r="O545">
        <v>1382.029</v>
      </c>
      <c r="P545">
        <v>406.8381</v>
      </c>
      <c r="Q545">
        <v>6</v>
      </c>
      <c r="R545">
        <v>167.28219999999999</v>
      </c>
      <c r="S545">
        <v>2</v>
      </c>
      <c r="T545">
        <v>0.58875480000000002</v>
      </c>
      <c r="U545">
        <v>194.04499999999999</v>
      </c>
      <c r="V545">
        <v>1.658504</v>
      </c>
      <c r="W545">
        <v>2</v>
      </c>
      <c r="X545">
        <v>0.58875480000000002</v>
      </c>
      <c r="Y545">
        <v>2</v>
      </c>
      <c r="Z545">
        <v>2897</v>
      </c>
      <c r="AA545">
        <v>452.40300000000002</v>
      </c>
      <c r="AB545">
        <v>133.1772</v>
      </c>
      <c r="AC545">
        <v>871.94583455990596</v>
      </c>
    </row>
    <row r="546" spans="2:29" x14ac:dyDescent="0.2">
      <c r="B546" t="s">
        <v>484</v>
      </c>
      <c r="C546">
        <v>8</v>
      </c>
      <c r="D546">
        <v>81</v>
      </c>
      <c r="E546" t="s">
        <v>643</v>
      </c>
      <c r="F546">
        <v>2065</v>
      </c>
      <c r="G546">
        <v>1</v>
      </c>
      <c r="H546" t="s">
        <v>1484</v>
      </c>
      <c r="I546">
        <v>0</v>
      </c>
      <c r="J546">
        <v>2</v>
      </c>
      <c r="K546">
        <v>0.96852300000000002</v>
      </c>
      <c r="L546">
        <v>233.5</v>
      </c>
      <c r="M546">
        <v>362.68110000000001</v>
      </c>
      <c r="N546">
        <v>0.236737</v>
      </c>
      <c r="O546">
        <v>362.68110000000001</v>
      </c>
      <c r="P546">
        <v>175.63249999999999</v>
      </c>
      <c r="Q546">
        <v>2</v>
      </c>
      <c r="R546">
        <v>185.131</v>
      </c>
      <c r="S546">
        <v>1</v>
      </c>
      <c r="T546">
        <v>0.48426150000000001</v>
      </c>
      <c r="U546">
        <v>-1</v>
      </c>
      <c r="V546">
        <v>-1</v>
      </c>
      <c r="W546">
        <v>1</v>
      </c>
      <c r="X546">
        <v>0.48426150000000001</v>
      </c>
      <c r="Y546">
        <v>1</v>
      </c>
      <c r="Z546">
        <v>2065</v>
      </c>
      <c r="AA546">
        <v>337.46550000000002</v>
      </c>
      <c r="AB546">
        <v>163.42160000000001</v>
      </c>
      <c r="AC546">
        <v>613.07506053268798</v>
      </c>
    </row>
    <row r="547" spans="2:29" x14ac:dyDescent="0.2">
      <c r="B547" t="s">
        <v>485</v>
      </c>
      <c r="C547">
        <v>8</v>
      </c>
      <c r="D547">
        <v>33</v>
      </c>
      <c r="E547" t="s">
        <v>643</v>
      </c>
      <c r="F547">
        <v>2498</v>
      </c>
      <c r="G547">
        <v>1</v>
      </c>
      <c r="H547" t="s">
        <v>1485</v>
      </c>
      <c r="I547">
        <v>0</v>
      </c>
      <c r="J547">
        <v>2</v>
      </c>
      <c r="K547">
        <v>0.80064049999999998</v>
      </c>
      <c r="L547">
        <v>450</v>
      </c>
      <c r="M547">
        <v>344.13659999999999</v>
      </c>
      <c r="N547">
        <v>0.2246322</v>
      </c>
      <c r="O547">
        <v>344.13659999999999</v>
      </c>
      <c r="P547">
        <v>137.76480000000001</v>
      </c>
      <c r="Q547">
        <v>2</v>
      </c>
      <c r="R547">
        <v>172.4385</v>
      </c>
      <c r="S547">
        <v>2</v>
      </c>
      <c r="T547">
        <v>0.80064049999999998</v>
      </c>
      <c r="U547">
        <v>178.55590000000001</v>
      </c>
      <c r="V547">
        <v>1.072408</v>
      </c>
      <c r="W547">
        <v>1</v>
      </c>
      <c r="X547">
        <v>0.40032030000000002</v>
      </c>
      <c r="Y547">
        <v>2</v>
      </c>
      <c r="Z547">
        <v>2498</v>
      </c>
      <c r="AA547">
        <v>394.9194</v>
      </c>
      <c r="AB547">
        <v>158.0942</v>
      </c>
      <c r="AC547">
        <v>840.27221777421903</v>
      </c>
    </row>
    <row r="548" spans="2:29" x14ac:dyDescent="0.2">
      <c r="B548" t="s">
        <v>486</v>
      </c>
      <c r="C548">
        <v>8</v>
      </c>
      <c r="D548">
        <v>35</v>
      </c>
      <c r="E548" t="s">
        <v>643</v>
      </c>
      <c r="F548">
        <v>1832</v>
      </c>
      <c r="G548">
        <v>1</v>
      </c>
      <c r="H548" t="s">
        <v>1486</v>
      </c>
      <c r="I548">
        <v>0</v>
      </c>
      <c r="J548">
        <v>3</v>
      </c>
      <c r="K548">
        <v>1.6375550000000001</v>
      </c>
      <c r="L548">
        <v>300</v>
      </c>
      <c r="M548">
        <v>166.92679999999999</v>
      </c>
      <c r="N548">
        <v>0.43557210000000002</v>
      </c>
      <c r="O548">
        <v>333.8537</v>
      </c>
      <c r="P548">
        <v>182.2346</v>
      </c>
      <c r="Q548">
        <v>3</v>
      </c>
      <c r="R548">
        <v>180.1824</v>
      </c>
      <c r="S548">
        <v>1</v>
      </c>
      <c r="T548">
        <v>0.54585150000000004</v>
      </c>
      <c r="U548">
        <v>-1</v>
      </c>
      <c r="V548">
        <v>-1</v>
      </c>
      <c r="W548">
        <v>1</v>
      </c>
      <c r="X548">
        <v>0.54585150000000004</v>
      </c>
      <c r="Y548">
        <v>1</v>
      </c>
      <c r="Z548">
        <v>1832</v>
      </c>
      <c r="AA548">
        <v>352.2928</v>
      </c>
      <c r="AB548">
        <v>192.2996</v>
      </c>
      <c r="AC548">
        <v>763.10043668122296</v>
      </c>
    </row>
    <row r="549" spans="2:29" x14ac:dyDescent="0.2">
      <c r="B549" t="s">
        <v>487</v>
      </c>
      <c r="C549">
        <v>8</v>
      </c>
      <c r="D549">
        <v>77</v>
      </c>
      <c r="E549" t="s">
        <v>643</v>
      </c>
      <c r="F549">
        <v>3532</v>
      </c>
      <c r="G549">
        <v>1</v>
      </c>
      <c r="H549" t="s">
        <v>1487</v>
      </c>
      <c r="I549">
        <v>17</v>
      </c>
      <c r="J549">
        <v>1</v>
      </c>
      <c r="K549">
        <v>0.28312569999999998</v>
      </c>
      <c r="L549">
        <v>1133</v>
      </c>
      <c r="M549">
        <v>-1</v>
      </c>
      <c r="N549">
        <v>-1</v>
      </c>
      <c r="O549">
        <v>-1</v>
      </c>
      <c r="P549">
        <v>-1</v>
      </c>
      <c r="Q549">
        <v>1</v>
      </c>
      <c r="R549">
        <v>117.5467</v>
      </c>
      <c r="S549">
        <v>2</v>
      </c>
      <c r="T549">
        <v>0.56625139999999996</v>
      </c>
      <c r="U549">
        <v>161.40770000000001</v>
      </c>
      <c r="V549">
        <v>0.15379480000000001</v>
      </c>
      <c r="W549">
        <v>2</v>
      </c>
      <c r="X549">
        <v>0.56625139999999996</v>
      </c>
      <c r="Y549">
        <v>2</v>
      </c>
      <c r="Z549">
        <v>2966</v>
      </c>
      <c r="AA549">
        <v>1230.9690000000001</v>
      </c>
      <c r="AB549">
        <v>348.51889999999997</v>
      </c>
      <c r="AC549">
        <v>339.184597961495</v>
      </c>
    </row>
    <row r="550" spans="2:29" x14ac:dyDescent="0.2">
      <c r="B550" t="s">
        <v>488</v>
      </c>
      <c r="C550">
        <v>8</v>
      </c>
      <c r="D550">
        <v>55</v>
      </c>
      <c r="E550" t="s">
        <v>643</v>
      </c>
      <c r="F550">
        <v>3130</v>
      </c>
      <c r="G550">
        <v>1</v>
      </c>
      <c r="H550" t="s">
        <v>1488</v>
      </c>
      <c r="I550">
        <v>0</v>
      </c>
      <c r="J550">
        <v>6</v>
      </c>
      <c r="K550">
        <v>1.916933</v>
      </c>
      <c r="L550">
        <v>194.5</v>
      </c>
      <c r="M550">
        <v>226.67580000000001</v>
      </c>
      <c r="N550">
        <v>2.7917580000000002</v>
      </c>
      <c r="O550">
        <v>1133.3789999999999</v>
      </c>
      <c r="P550">
        <v>362.1019</v>
      </c>
      <c r="Q550">
        <v>6</v>
      </c>
      <c r="R550">
        <v>156.49100000000001</v>
      </c>
      <c r="S550">
        <v>1</v>
      </c>
      <c r="T550">
        <v>0.31948880000000002</v>
      </c>
      <c r="U550">
        <v>-1</v>
      </c>
      <c r="V550">
        <v>-1</v>
      </c>
      <c r="W550">
        <v>1</v>
      </c>
      <c r="X550">
        <v>0.31948880000000002</v>
      </c>
      <c r="Y550">
        <v>1</v>
      </c>
      <c r="Z550">
        <v>3130</v>
      </c>
      <c r="AA550">
        <v>1896.452</v>
      </c>
      <c r="AB550">
        <v>605.89509999999996</v>
      </c>
      <c r="AC550">
        <v>287.53993610223603</v>
      </c>
    </row>
    <row r="551" spans="2:29" x14ac:dyDescent="0.2">
      <c r="B551" t="s">
        <v>489</v>
      </c>
      <c r="C551">
        <v>8</v>
      </c>
      <c r="D551">
        <v>37</v>
      </c>
      <c r="E551" t="s">
        <v>643</v>
      </c>
      <c r="F551">
        <v>1666</v>
      </c>
      <c r="G551">
        <v>1</v>
      </c>
      <c r="H551" t="s">
        <v>1489</v>
      </c>
      <c r="I551">
        <v>0</v>
      </c>
      <c r="J551">
        <v>1</v>
      </c>
      <c r="K551">
        <v>0.60024010000000005</v>
      </c>
      <c r="L551">
        <v>234</v>
      </c>
      <c r="M551">
        <v>-1</v>
      </c>
      <c r="N551">
        <v>-1</v>
      </c>
      <c r="O551">
        <v>-1</v>
      </c>
      <c r="P551">
        <v>-1</v>
      </c>
      <c r="Q551">
        <v>1</v>
      </c>
      <c r="R551">
        <v>488.52050000000003</v>
      </c>
      <c r="S551">
        <v>2</v>
      </c>
      <c r="T551">
        <v>1.20048</v>
      </c>
      <c r="U551">
        <v>162.02610000000001</v>
      </c>
      <c r="V551">
        <v>0.64940299999999995</v>
      </c>
      <c r="W551">
        <v>1</v>
      </c>
      <c r="X551">
        <v>0.60024010000000005</v>
      </c>
      <c r="Y551">
        <v>2</v>
      </c>
      <c r="Z551">
        <v>1666</v>
      </c>
      <c r="AA551">
        <v>758.52009999999996</v>
      </c>
      <c r="AB551">
        <v>455.29419999999999</v>
      </c>
      <c r="AC551">
        <v>500</v>
      </c>
    </row>
    <row r="552" spans="2:29" x14ac:dyDescent="0.2">
      <c r="B552" t="s">
        <v>490</v>
      </c>
      <c r="C552">
        <v>8</v>
      </c>
      <c r="D552">
        <v>5</v>
      </c>
      <c r="E552" t="s">
        <v>643</v>
      </c>
      <c r="F552">
        <v>2297</v>
      </c>
      <c r="G552">
        <v>1</v>
      </c>
      <c r="H552" t="s">
        <v>1490</v>
      </c>
      <c r="I552">
        <v>0</v>
      </c>
      <c r="J552">
        <v>4</v>
      </c>
      <c r="K552">
        <v>1.7414019999999999</v>
      </c>
      <c r="L552">
        <v>191.5</v>
      </c>
      <c r="M552">
        <v>103.70180000000001</v>
      </c>
      <c r="N552">
        <v>0.66788769999999997</v>
      </c>
      <c r="O552">
        <v>311.10539999999997</v>
      </c>
      <c r="P552">
        <v>135.43989999999999</v>
      </c>
      <c r="Q552">
        <v>4</v>
      </c>
      <c r="R552">
        <v>156.0866</v>
      </c>
      <c r="S552">
        <v>1</v>
      </c>
      <c r="T552">
        <v>0.43535040000000003</v>
      </c>
      <c r="U552">
        <v>-1</v>
      </c>
      <c r="V552">
        <v>-1</v>
      </c>
      <c r="W552">
        <v>1</v>
      </c>
      <c r="X552">
        <v>0.43535040000000003</v>
      </c>
      <c r="Y552">
        <v>1</v>
      </c>
      <c r="Z552">
        <v>2297</v>
      </c>
      <c r="AA552">
        <v>704.67309999999998</v>
      </c>
      <c r="AB552">
        <v>306.77980000000002</v>
      </c>
      <c r="AC552">
        <v>406.61732694819301</v>
      </c>
    </row>
    <row r="553" spans="2:29" x14ac:dyDescent="0.2">
      <c r="B553" t="s">
        <v>491</v>
      </c>
      <c r="C553">
        <v>8</v>
      </c>
      <c r="D553">
        <v>77</v>
      </c>
      <c r="E553" t="s">
        <v>643</v>
      </c>
      <c r="F553">
        <v>2331</v>
      </c>
      <c r="G553">
        <v>1</v>
      </c>
      <c r="H553" t="s">
        <v>1491</v>
      </c>
      <c r="I553">
        <v>3</v>
      </c>
      <c r="J553">
        <v>4</v>
      </c>
      <c r="K553">
        <v>1.716002</v>
      </c>
      <c r="L553">
        <v>200.25</v>
      </c>
      <c r="M553">
        <v>189.4066</v>
      </c>
      <c r="N553">
        <v>2.061232</v>
      </c>
      <c r="O553">
        <v>568.21979999999996</v>
      </c>
      <c r="P553">
        <v>243.76650000000001</v>
      </c>
      <c r="Q553">
        <v>4</v>
      </c>
      <c r="R553">
        <v>156.5582</v>
      </c>
      <c r="S553">
        <v>2</v>
      </c>
      <c r="T553">
        <v>0.85800089999999996</v>
      </c>
      <c r="U553">
        <v>189.08099999999999</v>
      </c>
      <c r="V553">
        <v>1.2689999999999999</v>
      </c>
      <c r="W553">
        <v>1</v>
      </c>
      <c r="X553">
        <v>0.4290004</v>
      </c>
      <c r="Y553">
        <v>2</v>
      </c>
      <c r="Z553">
        <v>2331</v>
      </c>
      <c r="AA553">
        <v>411.69479999999999</v>
      </c>
      <c r="AB553">
        <v>176.6173</v>
      </c>
      <c r="AC553">
        <v>844.27284427284405</v>
      </c>
    </row>
    <row r="554" spans="2:29" x14ac:dyDescent="0.2">
      <c r="B554" t="s">
        <v>285</v>
      </c>
      <c r="C554">
        <v>8</v>
      </c>
      <c r="D554">
        <v>59</v>
      </c>
      <c r="E554" t="s">
        <v>643</v>
      </c>
      <c r="F554">
        <v>2331</v>
      </c>
      <c r="G554">
        <v>1</v>
      </c>
      <c r="H554" t="s">
        <v>1492</v>
      </c>
      <c r="I554">
        <v>0</v>
      </c>
      <c r="J554">
        <v>8</v>
      </c>
      <c r="K554">
        <v>3.4320029999999999</v>
      </c>
      <c r="L554">
        <v>191.875</v>
      </c>
      <c r="M554">
        <v>129.51779999999999</v>
      </c>
      <c r="N554">
        <v>1.6811119999999999</v>
      </c>
      <c r="O554">
        <v>906.62480000000005</v>
      </c>
      <c r="P554">
        <v>388.94240000000002</v>
      </c>
      <c r="Q554">
        <v>8</v>
      </c>
      <c r="R554">
        <v>221.70230000000001</v>
      </c>
      <c r="S554">
        <v>1</v>
      </c>
      <c r="T554">
        <v>0.4290004</v>
      </c>
      <c r="U554">
        <v>-1</v>
      </c>
      <c r="V554">
        <v>-1</v>
      </c>
      <c r="W554">
        <v>1</v>
      </c>
      <c r="X554">
        <v>0.4290004</v>
      </c>
      <c r="Y554">
        <v>1</v>
      </c>
      <c r="Z554">
        <v>2331</v>
      </c>
      <c r="AA554">
        <v>1044.9549999999999</v>
      </c>
      <c r="AB554">
        <v>448.28629999999998</v>
      </c>
      <c r="AC554">
        <v>343.20034320034301</v>
      </c>
    </row>
    <row r="555" spans="2:29" x14ac:dyDescent="0.2">
      <c r="B555" t="s">
        <v>492</v>
      </c>
      <c r="C555">
        <v>8</v>
      </c>
      <c r="D555">
        <v>19</v>
      </c>
      <c r="E555" t="s">
        <v>643</v>
      </c>
      <c r="F555">
        <v>1632</v>
      </c>
      <c r="G555">
        <v>1</v>
      </c>
      <c r="H555" t="s">
        <v>1493</v>
      </c>
      <c r="I555">
        <v>0</v>
      </c>
      <c r="J555">
        <v>1</v>
      </c>
      <c r="K555">
        <v>0.61274510000000004</v>
      </c>
      <c r="L555">
        <v>400</v>
      </c>
      <c r="M555">
        <v>-1</v>
      </c>
      <c r="N555">
        <v>-1</v>
      </c>
      <c r="O555">
        <v>-1</v>
      </c>
      <c r="P555">
        <v>-1</v>
      </c>
      <c r="Q555">
        <v>1</v>
      </c>
      <c r="R555">
        <v>144.83779999999999</v>
      </c>
      <c r="S555">
        <v>1</v>
      </c>
      <c r="T555">
        <v>0.61274510000000004</v>
      </c>
      <c r="U555">
        <v>-1</v>
      </c>
      <c r="V555">
        <v>-1</v>
      </c>
      <c r="W555">
        <v>1</v>
      </c>
      <c r="X555">
        <v>0.61274510000000004</v>
      </c>
      <c r="Y555">
        <v>1</v>
      </c>
      <c r="Z555">
        <v>1632</v>
      </c>
      <c r="AA555">
        <v>349.67070000000001</v>
      </c>
      <c r="AB555">
        <v>214.25899999999999</v>
      </c>
      <c r="AC555">
        <v>611.51960784313701</v>
      </c>
    </row>
    <row r="556" spans="2:29" x14ac:dyDescent="0.2">
      <c r="B556" t="s">
        <v>474</v>
      </c>
      <c r="C556">
        <v>8</v>
      </c>
      <c r="D556">
        <v>15</v>
      </c>
      <c r="E556" t="s">
        <v>643</v>
      </c>
      <c r="F556">
        <v>2198</v>
      </c>
      <c r="G556">
        <v>1</v>
      </c>
      <c r="H556" t="s">
        <v>1494</v>
      </c>
      <c r="I556">
        <v>0</v>
      </c>
      <c r="J556">
        <v>7</v>
      </c>
      <c r="K556">
        <v>3.1847129999999999</v>
      </c>
      <c r="L556">
        <v>228.57142857142901</v>
      </c>
      <c r="M556">
        <v>121.14109999999999</v>
      </c>
      <c r="N556">
        <v>2.4824809999999999</v>
      </c>
      <c r="O556">
        <v>726.84640000000002</v>
      </c>
      <c r="P556">
        <v>330.68540000000002</v>
      </c>
      <c r="Q556">
        <v>7</v>
      </c>
      <c r="R556">
        <v>190.75149999999999</v>
      </c>
      <c r="S556">
        <v>1</v>
      </c>
      <c r="T556">
        <v>0.45495910000000001</v>
      </c>
      <c r="U556">
        <v>-1</v>
      </c>
      <c r="V556">
        <v>-1</v>
      </c>
      <c r="W556">
        <v>1</v>
      </c>
      <c r="X556">
        <v>0.45495910000000001</v>
      </c>
      <c r="Y556">
        <v>1</v>
      </c>
      <c r="Z556">
        <v>2198</v>
      </c>
      <c r="AA556">
        <v>470.98770000000002</v>
      </c>
      <c r="AB556">
        <v>214.2801</v>
      </c>
      <c r="AC556">
        <v>651.956323930846</v>
      </c>
    </row>
    <row r="557" spans="2:29" x14ac:dyDescent="0.2">
      <c r="B557" t="s">
        <v>475</v>
      </c>
      <c r="C557">
        <v>8</v>
      </c>
      <c r="D557">
        <v>31</v>
      </c>
      <c r="E557" t="s">
        <v>643</v>
      </c>
      <c r="F557">
        <v>2164</v>
      </c>
      <c r="G557">
        <v>1</v>
      </c>
      <c r="H557" t="s">
        <v>1495</v>
      </c>
      <c r="I557">
        <v>0</v>
      </c>
      <c r="J557">
        <v>6</v>
      </c>
      <c r="K557">
        <v>2.772643</v>
      </c>
      <c r="L557">
        <v>249.333333333333</v>
      </c>
      <c r="M557">
        <v>218.27510000000001</v>
      </c>
      <c r="N557">
        <v>1.770497</v>
      </c>
      <c r="O557">
        <v>1091.375</v>
      </c>
      <c r="P557">
        <v>504.33249999999998</v>
      </c>
      <c r="Q557">
        <v>6</v>
      </c>
      <c r="R557">
        <v>175.9006</v>
      </c>
      <c r="S557">
        <v>1</v>
      </c>
      <c r="T557">
        <v>0.4621072</v>
      </c>
      <c r="U557">
        <v>-1</v>
      </c>
      <c r="V557">
        <v>-1</v>
      </c>
      <c r="W557">
        <v>1</v>
      </c>
      <c r="X557">
        <v>0.4621072</v>
      </c>
      <c r="Y557">
        <v>1</v>
      </c>
      <c r="Z557">
        <v>2164</v>
      </c>
      <c r="AA557">
        <v>369.25380000000001</v>
      </c>
      <c r="AB557">
        <v>170.63480000000001</v>
      </c>
      <c r="AC557">
        <v>754.15896487985196</v>
      </c>
    </row>
    <row r="558" spans="2:29" x14ac:dyDescent="0.2">
      <c r="B558" t="s">
        <v>476</v>
      </c>
      <c r="C558">
        <v>8</v>
      </c>
      <c r="D558">
        <v>41</v>
      </c>
      <c r="E558" t="s">
        <v>643</v>
      </c>
      <c r="F558">
        <v>4997</v>
      </c>
      <c r="I558">
        <v>1</v>
      </c>
      <c r="J558">
        <v>9</v>
      </c>
      <c r="K558">
        <v>1.8010809999999999</v>
      </c>
      <c r="L558">
        <v>221.777777777778</v>
      </c>
      <c r="M558">
        <v>210.54089999999999</v>
      </c>
      <c r="N558">
        <v>1.5686100000000001</v>
      </c>
      <c r="O558">
        <v>1684.327</v>
      </c>
      <c r="P558">
        <v>337.0677</v>
      </c>
      <c r="Q558">
        <v>-1</v>
      </c>
      <c r="R558">
        <v>203.15029999999999</v>
      </c>
      <c r="S558">
        <v>3</v>
      </c>
      <c r="T558">
        <v>0.60036020000000001</v>
      </c>
      <c r="U558">
        <v>79.99409</v>
      </c>
      <c r="V558">
        <v>0.35925489999999999</v>
      </c>
      <c r="W558">
        <v>0</v>
      </c>
      <c r="X558">
        <v>-1</v>
      </c>
      <c r="Y558">
        <v>-1</v>
      </c>
      <c r="Z558">
        <v>-1</v>
      </c>
      <c r="AA558">
        <v>259.4932</v>
      </c>
      <c r="AB558">
        <v>51.9298</v>
      </c>
      <c r="AC558">
        <v>852.91174704822902</v>
      </c>
    </row>
    <row r="559" spans="2:29" x14ac:dyDescent="0.2">
      <c r="B559" t="s">
        <v>477</v>
      </c>
      <c r="C559">
        <v>8</v>
      </c>
      <c r="D559">
        <v>55</v>
      </c>
      <c r="E559" t="s">
        <v>643</v>
      </c>
      <c r="F559">
        <v>4396</v>
      </c>
      <c r="G559">
        <v>1</v>
      </c>
      <c r="H559" t="s">
        <v>1496</v>
      </c>
      <c r="I559">
        <v>0</v>
      </c>
      <c r="J559">
        <v>13</v>
      </c>
      <c r="K559">
        <v>2.9572340000000001</v>
      </c>
      <c r="L559">
        <v>207.461538461538</v>
      </c>
      <c r="M559">
        <v>230.69069999999999</v>
      </c>
      <c r="N559">
        <v>2.5365700000000002</v>
      </c>
      <c r="O559">
        <v>2768.288</v>
      </c>
      <c r="P559">
        <v>629.72889999999995</v>
      </c>
      <c r="Q559">
        <v>13</v>
      </c>
      <c r="R559">
        <v>203.67230000000001</v>
      </c>
      <c r="S559">
        <v>1</v>
      </c>
      <c r="T559">
        <v>0.2274795</v>
      </c>
      <c r="U559">
        <v>-1</v>
      </c>
      <c r="V559">
        <v>-1</v>
      </c>
      <c r="W559">
        <v>1</v>
      </c>
      <c r="X559">
        <v>0.2274795</v>
      </c>
      <c r="Y559">
        <v>1</v>
      </c>
      <c r="Z559">
        <v>4396</v>
      </c>
      <c r="AA559">
        <v>395.59820000000002</v>
      </c>
      <c r="AB559">
        <v>89.990489999999994</v>
      </c>
      <c r="AC559">
        <v>893.99454049135602</v>
      </c>
    </row>
    <row r="560" spans="2:29" x14ac:dyDescent="0.2">
      <c r="B560" t="s">
        <v>478</v>
      </c>
      <c r="C560">
        <v>8</v>
      </c>
      <c r="D560">
        <v>61</v>
      </c>
      <c r="E560" t="s">
        <v>643</v>
      </c>
      <c r="F560">
        <v>2296</v>
      </c>
      <c r="G560">
        <v>1</v>
      </c>
      <c r="H560" t="s">
        <v>1497</v>
      </c>
      <c r="I560">
        <v>0</v>
      </c>
      <c r="J560">
        <v>2</v>
      </c>
      <c r="K560">
        <v>0.87108019999999997</v>
      </c>
      <c r="L560">
        <v>399.5</v>
      </c>
      <c r="M560">
        <v>33.63214</v>
      </c>
      <c r="N560">
        <v>0.25098609999999999</v>
      </c>
      <c r="O560">
        <v>33.63214</v>
      </c>
      <c r="P560">
        <v>14.64814</v>
      </c>
      <c r="Q560">
        <v>2</v>
      </c>
      <c r="R560">
        <v>183.12880000000001</v>
      </c>
      <c r="S560">
        <v>2</v>
      </c>
      <c r="T560">
        <v>0.87108019999999997</v>
      </c>
      <c r="U560">
        <v>178.09950000000001</v>
      </c>
      <c r="V560">
        <v>0.97322129999999996</v>
      </c>
      <c r="W560">
        <v>1</v>
      </c>
      <c r="X560">
        <v>0.43554009999999999</v>
      </c>
      <c r="Y560">
        <v>2</v>
      </c>
      <c r="Z560">
        <v>2296</v>
      </c>
      <c r="AA560">
        <v>401.94369999999998</v>
      </c>
      <c r="AB560">
        <v>175.0626</v>
      </c>
      <c r="AC560">
        <v>812.71777003484306</v>
      </c>
    </row>
    <row r="561" spans="2:29" x14ac:dyDescent="0.2">
      <c r="B561" t="s">
        <v>479</v>
      </c>
      <c r="C561">
        <v>8</v>
      </c>
      <c r="D561">
        <v>43</v>
      </c>
      <c r="E561" t="s">
        <v>643</v>
      </c>
      <c r="F561">
        <v>2431</v>
      </c>
      <c r="G561">
        <v>1</v>
      </c>
      <c r="H561" t="s">
        <v>1498</v>
      </c>
      <c r="I561">
        <v>0</v>
      </c>
      <c r="J561">
        <v>8</v>
      </c>
      <c r="K561">
        <v>3.2908270000000002</v>
      </c>
      <c r="L561">
        <v>191.875</v>
      </c>
      <c r="M561">
        <v>196.755</v>
      </c>
      <c r="N561">
        <v>2.7215720000000001</v>
      </c>
      <c r="O561">
        <v>1377.2850000000001</v>
      </c>
      <c r="P561">
        <v>566.55079999999998</v>
      </c>
      <c r="Q561">
        <v>8</v>
      </c>
      <c r="R561">
        <v>181.51499999999999</v>
      </c>
      <c r="S561">
        <v>2</v>
      </c>
      <c r="T561">
        <v>0.82270670000000001</v>
      </c>
      <c r="U561">
        <v>22.128209999999999</v>
      </c>
      <c r="V561">
        <v>1.30166</v>
      </c>
      <c r="W561">
        <v>1</v>
      </c>
      <c r="X561">
        <v>0.41135329999999998</v>
      </c>
      <c r="Y561">
        <v>2</v>
      </c>
      <c r="Z561">
        <v>2431</v>
      </c>
      <c r="AA561">
        <v>473.66919999999999</v>
      </c>
      <c r="AB561">
        <v>194.84540000000001</v>
      </c>
      <c r="AC561">
        <v>726.03866721513805</v>
      </c>
    </row>
    <row r="562" spans="2:29" x14ac:dyDescent="0.2">
      <c r="B562" t="s">
        <v>480</v>
      </c>
      <c r="C562">
        <v>8</v>
      </c>
      <c r="D562">
        <v>67</v>
      </c>
      <c r="E562" t="s">
        <v>643</v>
      </c>
      <c r="F562">
        <v>1566</v>
      </c>
      <c r="G562">
        <v>1</v>
      </c>
      <c r="H562" t="s">
        <v>1499</v>
      </c>
      <c r="I562">
        <v>0</v>
      </c>
      <c r="J562">
        <v>3</v>
      </c>
      <c r="K562">
        <v>1.9157090000000001</v>
      </c>
      <c r="L562">
        <v>421.66666666666703</v>
      </c>
      <c r="M562">
        <v>151.64529999999999</v>
      </c>
      <c r="N562">
        <v>1.312522</v>
      </c>
      <c r="O562">
        <v>303.29059999999998</v>
      </c>
      <c r="P562">
        <v>193.6722</v>
      </c>
      <c r="Q562">
        <v>3</v>
      </c>
      <c r="R562">
        <v>137.33349999999999</v>
      </c>
      <c r="S562">
        <v>1</v>
      </c>
      <c r="T562">
        <v>0.63856959999999996</v>
      </c>
      <c r="U562">
        <v>-1</v>
      </c>
      <c r="V562">
        <v>-1</v>
      </c>
      <c r="W562">
        <v>1</v>
      </c>
      <c r="X562">
        <v>0.63856959999999996</v>
      </c>
      <c r="Y562">
        <v>1</v>
      </c>
      <c r="Z562">
        <v>1566</v>
      </c>
      <c r="AA562">
        <v>419.89350000000002</v>
      </c>
      <c r="AB562">
        <v>268.13119999999998</v>
      </c>
      <c r="AC562">
        <v>615.58109833971901</v>
      </c>
    </row>
    <row r="563" spans="2:29" x14ac:dyDescent="0.2">
      <c r="B563" t="s">
        <v>472</v>
      </c>
      <c r="C563">
        <v>10</v>
      </c>
      <c r="D563">
        <v>69</v>
      </c>
      <c r="E563" t="s">
        <v>644</v>
      </c>
      <c r="F563">
        <v>5028</v>
      </c>
      <c r="I563">
        <v>0</v>
      </c>
      <c r="J563">
        <v>11</v>
      </c>
      <c r="K563">
        <v>2.1877490000000002</v>
      </c>
      <c r="L563">
        <v>190.363636363636</v>
      </c>
      <c r="M563">
        <v>209.90989999999999</v>
      </c>
      <c r="N563">
        <v>1.5795330000000001</v>
      </c>
      <c r="O563">
        <v>2099.0990000000002</v>
      </c>
      <c r="P563">
        <v>417.48180000000002</v>
      </c>
      <c r="Q563">
        <v>-1</v>
      </c>
      <c r="R563">
        <v>143.446</v>
      </c>
      <c r="S563">
        <v>3</v>
      </c>
      <c r="T563">
        <v>0.59665869999999999</v>
      </c>
      <c r="U563">
        <v>55.636209999999998</v>
      </c>
      <c r="V563">
        <v>0.92085410000000001</v>
      </c>
      <c r="W563">
        <v>0</v>
      </c>
      <c r="X563">
        <v>-1</v>
      </c>
      <c r="Y563">
        <v>-1</v>
      </c>
      <c r="Z563">
        <v>-1</v>
      </c>
      <c r="AA563">
        <v>1023.62</v>
      </c>
      <c r="AB563">
        <v>203.584</v>
      </c>
      <c r="AC563">
        <v>523.26968973747</v>
      </c>
    </row>
    <row r="564" spans="2:29" x14ac:dyDescent="0.2">
      <c r="B564" t="s">
        <v>481</v>
      </c>
      <c r="C564">
        <v>10</v>
      </c>
      <c r="D564">
        <v>67</v>
      </c>
      <c r="E564" t="s">
        <v>644</v>
      </c>
      <c r="F564">
        <v>1365</v>
      </c>
      <c r="G564">
        <v>1</v>
      </c>
      <c r="H564" t="s">
        <v>1032</v>
      </c>
      <c r="I564">
        <v>21</v>
      </c>
      <c r="J564">
        <v>1</v>
      </c>
      <c r="K564">
        <v>0.73260069999999999</v>
      </c>
      <c r="L564">
        <v>465</v>
      </c>
      <c r="M564">
        <v>-1</v>
      </c>
      <c r="N564">
        <v>-1</v>
      </c>
      <c r="O564">
        <v>-1</v>
      </c>
      <c r="P564">
        <v>-1</v>
      </c>
      <c r="Q564">
        <v>1</v>
      </c>
      <c r="R564">
        <v>54.916229999999999</v>
      </c>
      <c r="S564">
        <v>2</v>
      </c>
      <c r="T564">
        <v>1.465201</v>
      </c>
      <c r="U564">
        <v>121.23180000000001</v>
      </c>
      <c r="V564">
        <v>1.4606250000000001</v>
      </c>
      <c r="W564">
        <v>1</v>
      </c>
      <c r="X564">
        <v>0.73260069999999999</v>
      </c>
      <c r="Y564">
        <v>2</v>
      </c>
      <c r="Z564">
        <v>1365</v>
      </c>
      <c r="AA564">
        <v>432.899</v>
      </c>
      <c r="AB564">
        <v>317.14210000000003</v>
      </c>
      <c r="AC564">
        <v>829.30402930402897</v>
      </c>
    </row>
    <row r="565" spans="2:29" x14ac:dyDescent="0.2">
      <c r="B565" t="s">
        <v>483</v>
      </c>
      <c r="C565">
        <v>10</v>
      </c>
      <c r="D565">
        <v>11</v>
      </c>
      <c r="E565" t="s">
        <v>644</v>
      </c>
      <c r="F565">
        <v>2697</v>
      </c>
      <c r="G565">
        <v>1</v>
      </c>
      <c r="H565" t="s">
        <v>1500</v>
      </c>
      <c r="I565">
        <v>0</v>
      </c>
      <c r="J565">
        <v>5</v>
      </c>
      <c r="K565">
        <v>1.853912</v>
      </c>
      <c r="L565">
        <v>226</v>
      </c>
      <c r="M565">
        <v>239.43129999999999</v>
      </c>
      <c r="N565">
        <v>1.0636000000000001</v>
      </c>
      <c r="O565">
        <v>957.72529999999995</v>
      </c>
      <c r="P565">
        <v>355.10770000000002</v>
      </c>
      <c r="Q565">
        <v>4</v>
      </c>
      <c r="R565">
        <v>159.71010000000001</v>
      </c>
      <c r="S565">
        <v>3</v>
      </c>
      <c r="T565">
        <v>1.112347</v>
      </c>
      <c r="U565">
        <v>183.32130000000001</v>
      </c>
      <c r="V565">
        <v>1.8143860000000001</v>
      </c>
      <c r="W565">
        <v>2</v>
      </c>
      <c r="X565">
        <v>0.74156469999999997</v>
      </c>
      <c r="Y565">
        <v>3</v>
      </c>
      <c r="Z565">
        <v>2330</v>
      </c>
      <c r="AA565">
        <v>640.21600000000001</v>
      </c>
      <c r="AB565">
        <v>237.38079999999999</v>
      </c>
      <c r="AC565">
        <v>814.97960697070801</v>
      </c>
    </row>
    <row r="566" spans="2:29" x14ac:dyDescent="0.2">
      <c r="B566" t="s">
        <v>484</v>
      </c>
      <c r="C566">
        <v>10</v>
      </c>
      <c r="D566">
        <v>3</v>
      </c>
      <c r="E566" t="s">
        <v>644</v>
      </c>
      <c r="F566">
        <v>4597</v>
      </c>
      <c r="G566">
        <v>1</v>
      </c>
      <c r="H566" t="s">
        <v>1501</v>
      </c>
      <c r="I566">
        <v>0</v>
      </c>
      <c r="J566">
        <v>7</v>
      </c>
      <c r="K566">
        <v>1.522732</v>
      </c>
      <c r="L566">
        <v>409</v>
      </c>
      <c r="M566">
        <v>184.02610000000001</v>
      </c>
      <c r="N566">
        <v>1.0679879999999999</v>
      </c>
      <c r="O566">
        <v>1104.1559999999999</v>
      </c>
      <c r="P566">
        <v>240.19069999999999</v>
      </c>
      <c r="Q566">
        <v>7</v>
      </c>
      <c r="R566">
        <v>214.06460000000001</v>
      </c>
      <c r="S566">
        <v>2</v>
      </c>
      <c r="T566">
        <v>0.43506630000000002</v>
      </c>
      <c r="U566">
        <v>115.4234</v>
      </c>
      <c r="V566">
        <v>0.40785640000000001</v>
      </c>
      <c r="W566">
        <v>1</v>
      </c>
      <c r="X566">
        <v>0.21753320000000001</v>
      </c>
      <c r="Y566">
        <v>2</v>
      </c>
      <c r="Z566">
        <v>4597</v>
      </c>
      <c r="AA566">
        <v>283.66359999999997</v>
      </c>
      <c r="AB566">
        <v>61.706240000000001</v>
      </c>
      <c r="AC566">
        <v>862.51903415270795</v>
      </c>
    </row>
    <row r="567" spans="2:29" x14ac:dyDescent="0.2">
      <c r="B567" t="s">
        <v>485</v>
      </c>
      <c r="C567">
        <v>10</v>
      </c>
      <c r="D567">
        <v>71</v>
      </c>
      <c r="E567" t="s">
        <v>644</v>
      </c>
      <c r="F567">
        <v>2797</v>
      </c>
      <c r="G567">
        <v>1</v>
      </c>
      <c r="H567" t="s">
        <v>1502</v>
      </c>
      <c r="I567">
        <v>0</v>
      </c>
      <c r="J567">
        <v>2</v>
      </c>
      <c r="K567">
        <v>0.71505180000000002</v>
      </c>
      <c r="L567">
        <v>165.5</v>
      </c>
      <c r="M567">
        <v>51.864249999999998</v>
      </c>
      <c r="N567">
        <v>0.38417970000000001</v>
      </c>
      <c r="O567">
        <v>51.864249999999998</v>
      </c>
      <c r="P567">
        <v>18.542809999999999</v>
      </c>
      <c r="Q567">
        <v>2</v>
      </c>
      <c r="R567">
        <v>156.27860000000001</v>
      </c>
      <c r="S567">
        <v>2</v>
      </c>
      <c r="T567">
        <v>0.71505180000000002</v>
      </c>
      <c r="U567">
        <v>119.68049999999999</v>
      </c>
      <c r="V567">
        <v>0.65399180000000001</v>
      </c>
      <c r="W567">
        <v>1</v>
      </c>
      <c r="X567">
        <v>0.35752590000000001</v>
      </c>
      <c r="Y567">
        <v>2</v>
      </c>
      <c r="Z567">
        <v>2797</v>
      </c>
      <c r="AA567">
        <v>264.78989999999999</v>
      </c>
      <c r="AB567">
        <v>94.669259999999994</v>
      </c>
      <c r="AC567">
        <v>845.54880228816603</v>
      </c>
    </row>
    <row r="568" spans="2:29" x14ac:dyDescent="0.2">
      <c r="B568" t="s">
        <v>486</v>
      </c>
      <c r="C568">
        <v>10</v>
      </c>
      <c r="D568">
        <v>73</v>
      </c>
      <c r="E568" t="s">
        <v>644</v>
      </c>
      <c r="F568">
        <v>5030</v>
      </c>
      <c r="I568">
        <v>5</v>
      </c>
      <c r="J568">
        <v>4</v>
      </c>
      <c r="K568">
        <v>0.79522859999999995</v>
      </c>
      <c r="L568">
        <v>191.75</v>
      </c>
      <c r="M568">
        <v>351.53250000000003</v>
      </c>
      <c r="N568">
        <v>0.95787549999999999</v>
      </c>
      <c r="O568">
        <v>1054.597</v>
      </c>
      <c r="P568">
        <v>209.66149999999999</v>
      </c>
      <c r="Q568">
        <v>-1</v>
      </c>
      <c r="R568">
        <v>205.88849999999999</v>
      </c>
      <c r="S568">
        <v>1</v>
      </c>
      <c r="T568">
        <v>0.19880719999999999</v>
      </c>
      <c r="U568">
        <v>-1</v>
      </c>
      <c r="V568">
        <v>-1</v>
      </c>
      <c r="W568">
        <v>0</v>
      </c>
      <c r="X568">
        <v>-1</v>
      </c>
      <c r="Y568">
        <v>-1</v>
      </c>
      <c r="Z568">
        <v>-1</v>
      </c>
      <c r="AA568">
        <v>11.162280000000001</v>
      </c>
      <c r="AB568">
        <v>2.219141</v>
      </c>
      <c r="AC568">
        <v>986.67992047713699</v>
      </c>
    </row>
    <row r="569" spans="2:29" x14ac:dyDescent="0.2">
      <c r="B569" t="s">
        <v>487</v>
      </c>
      <c r="C569">
        <v>10</v>
      </c>
      <c r="D569">
        <v>53</v>
      </c>
      <c r="E569" t="s">
        <v>644</v>
      </c>
      <c r="F569">
        <v>4995</v>
      </c>
      <c r="I569">
        <v>22</v>
      </c>
      <c r="J569">
        <v>4</v>
      </c>
      <c r="K569">
        <v>0.80080079999999998</v>
      </c>
      <c r="L569">
        <v>333.25</v>
      </c>
      <c r="M569">
        <v>113.56529999999999</v>
      </c>
      <c r="N569">
        <v>0.52392870000000002</v>
      </c>
      <c r="O569">
        <v>340.69589999999999</v>
      </c>
      <c r="P569">
        <v>68.207380000000001</v>
      </c>
      <c r="Q569">
        <v>-1</v>
      </c>
      <c r="R569">
        <v>119.76990000000001</v>
      </c>
      <c r="S569">
        <v>2</v>
      </c>
      <c r="T569">
        <v>0.40040039999999999</v>
      </c>
      <c r="U569">
        <v>121.791</v>
      </c>
      <c r="V569">
        <v>0.1143578</v>
      </c>
      <c r="W569">
        <v>0</v>
      </c>
      <c r="X569">
        <v>-1</v>
      </c>
      <c r="Y569">
        <v>-1</v>
      </c>
      <c r="Z569">
        <v>-1</v>
      </c>
      <c r="AA569">
        <v>1895.1</v>
      </c>
      <c r="AB569">
        <v>379.39940000000001</v>
      </c>
      <c r="AC569">
        <v>446.84684684684697</v>
      </c>
    </row>
    <row r="570" spans="2:29" x14ac:dyDescent="0.2">
      <c r="B570" t="s">
        <v>488</v>
      </c>
      <c r="C570">
        <v>10</v>
      </c>
      <c r="D570">
        <v>7</v>
      </c>
      <c r="E570" t="s">
        <v>644</v>
      </c>
      <c r="F570">
        <v>4831</v>
      </c>
      <c r="G570">
        <v>1</v>
      </c>
      <c r="H570" t="s">
        <v>1503</v>
      </c>
      <c r="I570">
        <v>0</v>
      </c>
      <c r="J570">
        <v>12</v>
      </c>
      <c r="K570">
        <v>2.4839579999999999</v>
      </c>
      <c r="L570">
        <v>175.083333333333</v>
      </c>
      <c r="M570">
        <v>221.91419999999999</v>
      </c>
      <c r="N570">
        <v>1.7819659999999999</v>
      </c>
      <c r="O570">
        <v>2441.056</v>
      </c>
      <c r="P570">
        <v>505.28989999999999</v>
      </c>
      <c r="Q570">
        <v>12</v>
      </c>
      <c r="R570">
        <v>152.143</v>
      </c>
      <c r="S570">
        <v>3</v>
      </c>
      <c r="T570">
        <v>0.62098940000000002</v>
      </c>
      <c r="U570">
        <v>127.6168</v>
      </c>
      <c r="V570">
        <v>0.97996380000000005</v>
      </c>
      <c r="W570">
        <v>1</v>
      </c>
      <c r="X570">
        <v>0.2069965</v>
      </c>
      <c r="Y570">
        <v>3</v>
      </c>
      <c r="Z570">
        <v>4831</v>
      </c>
      <c r="AA570">
        <v>2046.5550000000001</v>
      </c>
      <c r="AB570">
        <v>423.62959999999998</v>
      </c>
      <c r="AC570">
        <v>489.54667770647899</v>
      </c>
    </row>
    <row r="571" spans="2:29" x14ac:dyDescent="0.2">
      <c r="B571" t="s">
        <v>489</v>
      </c>
      <c r="C571">
        <v>10</v>
      </c>
      <c r="D571">
        <v>67</v>
      </c>
      <c r="E571" t="s">
        <v>644</v>
      </c>
      <c r="F571">
        <v>4996</v>
      </c>
      <c r="I571">
        <v>0</v>
      </c>
      <c r="J571">
        <v>1</v>
      </c>
      <c r="K571">
        <v>0.20016010000000001</v>
      </c>
      <c r="L571">
        <v>2198</v>
      </c>
      <c r="M571">
        <v>-1</v>
      </c>
      <c r="N571">
        <v>-1</v>
      </c>
      <c r="O571">
        <v>-1</v>
      </c>
      <c r="P571">
        <v>-1</v>
      </c>
      <c r="Q571">
        <v>-1</v>
      </c>
      <c r="R571">
        <v>578.87429999999995</v>
      </c>
      <c r="S571">
        <v>2</v>
      </c>
      <c r="T571">
        <v>0.40032030000000002</v>
      </c>
      <c r="U571">
        <v>28.3018</v>
      </c>
      <c r="V571">
        <v>0.1893097</v>
      </c>
      <c r="W571">
        <v>0</v>
      </c>
      <c r="X571">
        <v>-1</v>
      </c>
      <c r="Y571">
        <v>-1</v>
      </c>
      <c r="Z571">
        <v>-1</v>
      </c>
      <c r="AA571">
        <v>2576.2359999999999</v>
      </c>
      <c r="AB571">
        <v>515.65970000000004</v>
      </c>
      <c r="AC571">
        <v>546.83746997598098</v>
      </c>
    </row>
    <row r="572" spans="2:29" x14ac:dyDescent="0.2">
      <c r="B572" t="s">
        <v>490</v>
      </c>
      <c r="C572">
        <v>10</v>
      </c>
      <c r="D572">
        <v>73</v>
      </c>
      <c r="E572" t="s">
        <v>644</v>
      </c>
      <c r="F572">
        <v>3063</v>
      </c>
      <c r="G572">
        <v>1</v>
      </c>
      <c r="H572" t="s">
        <v>1504</v>
      </c>
      <c r="I572">
        <v>0</v>
      </c>
      <c r="J572">
        <v>5</v>
      </c>
      <c r="K572">
        <v>1.632387</v>
      </c>
      <c r="L572">
        <v>246.8</v>
      </c>
      <c r="M572">
        <v>235.3707</v>
      </c>
      <c r="N572">
        <v>2.1055440000000001</v>
      </c>
      <c r="O572">
        <v>941.48270000000002</v>
      </c>
      <c r="P572">
        <v>307.37270000000001</v>
      </c>
      <c r="Q572">
        <v>5</v>
      </c>
      <c r="R572">
        <v>201.1936</v>
      </c>
      <c r="S572">
        <v>3</v>
      </c>
      <c r="T572">
        <v>0.97943190000000002</v>
      </c>
      <c r="U572">
        <v>81.095190000000002</v>
      </c>
      <c r="V572">
        <v>0.53178139999999996</v>
      </c>
      <c r="W572">
        <v>1</v>
      </c>
      <c r="X572">
        <v>0.32647730000000003</v>
      </c>
      <c r="Y572">
        <v>3</v>
      </c>
      <c r="Z572">
        <v>3063</v>
      </c>
      <c r="AA572">
        <v>258.44600000000003</v>
      </c>
      <c r="AB572">
        <v>84.376750000000001</v>
      </c>
      <c r="AC572">
        <v>805.41952334312805</v>
      </c>
    </row>
    <row r="573" spans="2:29" x14ac:dyDescent="0.2">
      <c r="B573" t="s">
        <v>491</v>
      </c>
      <c r="C573">
        <v>10</v>
      </c>
      <c r="D573">
        <v>9</v>
      </c>
      <c r="E573" t="s">
        <v>644</v>
      </c>
      <c r="F573">
        <v>5030</v>
      </c>
      <c r="I573">
        <v>3</v>
      </c>
      <c r="J573">
        <v>13</v>
      </c>
      <c r="K573">
        <v>2.5844930000000002</v>
      </c>
      <c r="L573">
        <v>202.15384615384599</v>
      </c>
      <c r="M573">
        <v>272.98809999999997</v>
      </c>
      <c r="N573">
        <v>2.9073540000000002</v>
      </c>
      <c r="O573">
        <v>3275.857</v>
      </c>
      <c r="P573">
        <v>651.26390000000004</v>
      </c>
      <c r="Q573">
        <v>-1</v>
      </c>
      <c r="R573">
        <v>192.70869999999999</v>
      </c>
      <c r="S573">
        <v>2</v>
      </c>
      <c r="T573">
        <v>0.39761429999999998</v>
      </c>
      <c r="U573">
        <v>90.187169999999995</v>
      </c>
      <c r="V573">
        <v>0.2165358</v>
      </c>
      <c r="W573">
        <v>0</v>
      </c>
      <c r="X573">
        <v>-1</v>
      </c>
      <c r="Y573">
        <v>-1</v>
      </c>
      <c r="Z573">
        <v>-1</v>
      </c>
      <c r="AA573">
        <v>497.37549999999999</v>
      </c>
      <c r="AB573">
        <v>98.881810000000002</v>
      </c>
      <c r="AC573">
        <v>721.66998011928399</v>
      </c>
    </row>
    <row r="574" spans="2:29" x14ac:dyDescent="0.2">
      <c r="B574" t="s">
        <v>285</v>
      </c>
      <c r="C574">
        <v>10</v>
      </c>
      <c r="D574">
        <v>3</v>
      </c>
      <c r="E574" t="s">
        <v>644</v>
      </c>
      <c r="F574">
        <v>5030</v>
      </c>
      <c r="I574">
        <v>0</v>
      </c>
      <c r="J574">
        <v>17</v>
      </c>
      <c r="K574">
        <v>3.3797220000000001</v>
      </c>
      <c r="L574">
        <v>186.11764705882399</v>
      </c>
      <c r="M574">
        <v>186.73609999999999</v>
      </c>
      <c r="N574">
        <v>2.6149990000000001</v>
      </c>
      <c r="O574">
        <v>2987.777</v>
      </c>
      <c r="P574">
        <v>593.99149999999997</v>
      </c>
      <c r="Q574">
        <v>-1</v>
      </c>
      <c r="R574">
        <v>218.34780000000001</v>
      </c>
      <c r="S574">
        <v>2</v>
      </c>
      <c r="T574">
        <v>0.39761429999999998</v>
      </c>
      <c r="U574">
        <v>35.974710000000002</v>
      </c>
      <c r="V574">
        <v>0.71949419999999997</v>
      </c>
      <c r="W574">
        <v>0</v>
      </c>
      <c r="X574">
        <v>-1</v>
      </c>
      <c r="Y574">
        <v>-1</v>
      </c>
      <c r="Z574">
        <v>-1</v>
      </c>
      <c r="AA574">
        <v>91.440079999999995</v>
      </c>
      <c r="AB574">
        <v>18.178940000000001</v>
      </c>
      <c r="AC574">
        <v>966.60039761431403</v>
      </c>
    </row>
    <row r="575" spans="2:29" x14ac:dyDescent="0.2">
      <c r="B575" t="s">
        <v>492</v>
      </c>
      <c r="C575">
        <v>10</v>
      </c>
      <c r="D575">
        <v>7</v>
      </c>
      <c r="E575" t="s">
        <v>644</v>
      </c>
      <c r="F575">
        <v>4994</v>
      </c>
      <c r="I575">
        <v>0</v>
      </c>
      <c r="J575">
        <v>10</v>
      </c>
      <c r="K575">
        <v>2.0024030000000002</v>
      </c>
      <c r="L575">
        <v>209.5</v>
      </c>
      <c r="M575">
        <v>225.09960000000001</v>
      </c>
      <c r="N575">
        <v>2.094652</v>
      </c>
      <c r="O575">
        <v>2025.896</v>
      </c>
      <c r="P575">
        <v>405.666</v>
      </c>
      <c r="Q575">
        <v>-1</v>
      </c>
      <c r="R575">
        <v>190.34020000000001</v>
      </c>
      <c r="S575">
        <v>1</v>
      </c>
      <c r="T575">
        <v>0.20024030000000001</v>
      </c>
      <c r="U575">
        <v>-1</v>
      </c>
      <c r="V575">
        <v>-1</v>
      </c>
      <c r="W575">
        <v>0</v>
      </c>
      <c r="X575">
        <v>-1</v>
      </c>
      <c r="Y575">
        <v>-1</v>
      </c>
      <c r="Z575">
        <v>-1</v>
      </c>
      <c r="AA575">
        <v>90.668819999999997</v>
      </c>
      <c r="AB575">
        <v>18.155550000000002</v>
      </c>
      <c r="AC575">
        <v>933.72046455746897</v>
      </c>
    </row>
    <row r="576" spans="2:29" x14ac:dyDescent="0.2">
      <c r="B576" t="s">
        <v>474</v>
      </c>
      <c r="C576">
        <v>10</v>
      </c>
      <c r="D576">
        <v>45</v>
      </c>
      <c r="E576" t="s">
        <v>644</v>
      </c>
      <c r="F576">
        <v>2231</v>
      </c>
      <c r="G576">
        <v>1</v>
      </c>
      <c r="H576" t="s">
        <v>1505</v>
      </c>
      <c r="I576">
        <v>0</v>
      </c>
      <c r="J576">
        <v>6</v>
      </c>
      <c r="K576">
        <v>2.6893769999999999</v>
      </c>
      <c r="L576">
        <v>221.833333333333</v>
      </c>
      <c r="M576">
        <v>140.78749999999999</v>
      </c>
      <c r="N576">
        <v>1.381003</v>
      </c>
      <c r="O576">
        <v>703.93759999999997</v>
      </c>
      <c r="P576">
        <v>315.5256</v>
      </c>
      <c r="Q576">
        <v>6</v>
      </c>
      <c r="R576">
        <v>200.61439999999999</v>
      </c>
      <c r="S576">
        <v>2</v>
      </c>
      <c r="T576">
        <v>0.89645900000000001</v>
      </c>
      <c r="U576">
        <v>11.22972</v>
      </c>
      <c r="V576">
        <v>0.68058929999999995</v>
      </c>
      <c r="W576">
        <v>1</v>
      </c>
      <c r="X576">
        <v>0.4482295</v>
      </c>
      <c r="Y576">
        <v>2</v>
      </c>
      <c r="Z576">
        <v>2231</v>
      </c>
      <c r="AA576">
        <v>282.31079999999997</v>
      </c>
      <c r="AB576">
        <v>126.54</v>
      </c>
      <c r="AC576">
        <v>776.78171223666504</v>
      </c>
    </row>
    <row r="577" spans="2:29" x14ac:dyDescent="0.2">
      <c r="B577" t="s">
        <v>475</v>
      </c>
      <c r="C577">
        <v>10</v>
      </c>
      <c r="D577">
        <v>67</v>
      </c>
      <c r="E577" t="s">
        <v>644</v>
      </c>
      <c r="F577">
        <v>1665</v>
      </c>
      <c r="G577">
        <v>1</v>
      </c>
      <c r="H577" t="s">
        <v>1506</v>
      </c>
      <c r="I577">
        <v>0</v>
      </c>
      <c r="J577">
        <v>4</v>
      </c>
      <c r="K577">
        <v>2.4024019999999999</v>
      </c>
      <c r="L577">
        <v>316.5</v>
      </c>
      <c r="M577">
        <v>98.984949999999998</v>
      </c>
      <c r="N577">
        <v>1.6244879999999999</v>
      </c>
      <c r="O577">
        <v>296.95479999999998</v>
      </c>
      <c r="P577">
        <v>178.35130000000001</v>
      </c>
      <c r="Q577">
        <v>4</v>
      </c>
      <c r="R577">
        <v>115.4562</v>
      </c>
      <c r="S577">
        <v>2</v>
      </c>
      <c r="T577">
        <v>1.201201</v>
      </c>
      <c r="U577">
        <v>110.9855</v>
      </c>
      <c r="V577">
        <v>0.31801010000000002</v>
      </c>
      <c r="W577">
        <v>1</v>
      </c>
      <c r="X577">
        <v>0.60060060000000004</v>
      </c>
      <c r="Y577">
        <v>2</v>
      </c>
      <c r="Z577">
        <v>1665</v>
      </c>
      <c r="AA577">
        <v>277.35500000000002</v>
      </c>
      <c r="AB577">
        <v>166.5796</v>
      </c>
      <c r="AC577">
        <v>541.14114114114102</v>
      </c>
    </row>
    <row r="578" spans="2:29" x14ac:dyDescent="0.2">
      <c r="B578" t="s">
        <v>476</v>
      </c>
      <c r="C578">
        <v>10</v>
      </c>
      <c r="D578">
        <v>21</v>
      </c>
      <c r="E578" t="s">
        <v>644</v>
      </c>
      <c r="F578">
        <v>4996</v>
      </c>
      <c r="I578">
        <v>0</v>
      </c>
      <c r="J578">
        <v>7</v>
      </c>
      <c r="K578">
        <v>1.4011210000000001</v>
      </c>
      <c r="L578">
        <v>219</v>
      </c>
      <c r="M578">
        <v>190.49590000000001</v>
      </c>
      <c r="N578">
        <v>1.2971269999999999</v>
      </c>
      <c r="O578">
        <v>1142.9760000000001</v>
      </c>
      <c r="P578">
        <v>228.77809999999999</v>
      </c>
      <c r="Q578">
        <v>-1</v>
      </c>
      <c r="R578">
        <v>187.22810000000001</v>
      </c>
      <c r="S578">
        <v>2</v>
      </c>
      <c r="T578">
        <v>0.40032030000000002</v>
      </c>
      <c r="U578">
        <v>22.122219999999999</v>
      </c>
      <c r="V578">
        <v>1.301307</v>
      </c>
      <c r="W578">
        <v>0</v>
      </c>
      <c r="X578">
        <v>-1</v>
      </c>
      <c r="Y578">
        <v>-1</v>
      </c>
      <c r="Z578">
        <v>-1</v>
      </c>
      <c r="AA578">
        <v>50.273420000000002</v>
      </c>
      <c r="AB578">
        <v>10.06273</v>
      </c>
      <c r="AC578">
        <v>979.98398718975204</v>
      </c>
    </row>
    <row r="579" spans="2:29" x14ac:dyDescent="0.2">
      <c r="B579" t="s">
        <v>477</v>
      </c>
      <c r="C579">
        <v>10</v>
      </c>
      <c r="D579">
        <v>13</v>
      </c>
      <c r="E579" t="s">
        <v>644</v>
      </c>
      <c r="F579">
        <v>1698</v>
      </c>
      <c r="G579">
        <v>1</v>
      </c>
      <c r="H579" t="s">
        <v>1507</v>
      </c>
      <c r="I579">
        <v>0</v>
      </c>
      <c r="J579">
        <v>2</v>
      </c>
      <c r="K579">
        <v>1.177856</v>
      </c>
      <c r="L579">
        <v>233.5</v>
      </c>
      <c r="M579">
        <v>85.994320000000002</v>
      </c>
      <c r="N579">
        <v>0.43213230000000002</v>
      </c>
      <c r="O579">
        <v>85.994320000000002</v>
      </c>
      <c r="P579">
        <v>50.644480000000001</v>
      </c>
      <c r="Q579">
        <v>2</v>
      </c>
      <c r="R579">
        <v>149.6754</v>
      </c>
      <c r="S579">
        <v>1</v>
      </c>
      <c r="T579">
        <v>0.58892820000000001</v>
      </c>
      <c r="U579">
        <v>-1</v>
      </c>
      <c r="V579">
        <v>-1</v>
      </c>
      <c r="W579">
        <v>1</v>
      </c>
      <c r="X579">
        <v>0.58892820000000001</v>
      </c>
      <c r="Y579">
        <v>1</v>
      </c>
      <c r="Z579">
        <v>1698</v>
      </c>
      <c r="AA579">
        <v>247.0145</v>
      </c>
      <c r="AB579">
        <v>145.47380000000001</v>
      </c>
      <c r="AC579">
        <v>607.77385159010601</v>
      </c>
    </row>
    <row r="580" spans="2:29" x14ac:dyDescent="0.2">
      <c r="B580" t="s">
        <v>478</v>
      </c>
      <c r="C580">
        <v>10</v>
      </c>
      <c r="D580">
        <v>31</v>
      </c>
      <c r="E580" t="s">
        <v>644</v>
      </c>
      <c r="F580">
        <v>2232</v>
      </c>
      <c r="G580">
        <v>1</v>
      </c>
      <c r="H580" t="s">
        <v>1508</v>
      </c>
      <c r="I580">
        <v>0</v>
      </c>
      <c r="J580">
        <v>5</v>
      </c>
      <c r="K580">
        <v>2.2401430000000002</v>
      </c>
      <c r="L580">
        <v>319.60000000000002</v>
      </c>
      <c r="M580">
        <v>92.973299999999995</v>
      </c>
      <c r="N580">
        <v>1.392741</v>
      </c>
      <c r="O580">
        <v>371.89319999999998</v>
      </c>
      <c r="P580">
        <v>166.61879999999999</v>
      </c>
      <c r="Q580">
        <v>5</v>
      </c>
      <c r="R580">
        <v>113.1669</v>
      </c>
      <c r="S580">
        <v>2</v>
      </c>
      <c r="T580">
        <v>0.8960574</v>
      </c>
      <c r="U580">
        <v>23.385539999999999</v>
      </c>
      <c r="V580">
        <v>0.15642500000000001</v>
      </c>
      <c r="W580">
        <v>1</v>
      </c>
      <c r="X580">
        <v>0.4480287</v>
      </c>
      <c r="Y580">
        <v>2</v>
      </c>
      <c r="Z580">
        <v>2232</v>
      </c>
      <c r="AA580">
        <v>412.42590000000001</v>
      </c>
      <c r="AB580">
        <v>184.77860000000001</v>
      </c>
      <c r="AC580">
        <v>567.20430107526897</v>
      </c>
    </row>
    <row r="581" spans="2:29" x14ac:dyDescent="0.2">
      <c r="B581" t="s">
        <v>479</v>
      </c>
      <c r="C581">
        <v>10</v>
      </c>
      <c r="D581">
        <v>37</v>
      </c>
      <c r="E581" t="s">
        <v>644</v>
      </c>
      <c r="F581">
        <v>2465</v>
      </c>
      <c r="G581">
        <v>1</v>
      </c>
      <c r="H581" t="s">
        <v>1509</v>
      </c>
      <c r="I581">
        <v>0</v>
      </c>
      <c r="J581">
        <v>6</v>
      </c>
      <c r="K581">
        <v>2.4340769999999998</v>
      </c>
      <c r="L581">
        <v>188.833333333333</v>
      </c>
      <c r="M581">
        <v>165.74520000000001</v>
      </c>
      <c r="N581">
        <v>1.4584790000000001</v>
      </c>
      <c r="O581">
        <v>828.726</v>
      </c>
      <c r="P581">
        <v>336.19709999999998</v>
      </c>
      <c r="Q581">
        <v>6</v>
      </c>
      <c r="R581">
        <v>197.80179999999999</v>
      </c>
      <c r="S581">
        <v>2</v>
      </c>
      <c r="T581">
        <v>0.81135900000000005</v>
      </c>
      <c r="U581">
        <v>89.093699999999998</v>
      </c>
      <c r="V581">
        <v>1.7998730000000001</v>
      </c>
      <c r="W581">
        <v>1</v>
      </c>
      <c r="X581">
        <v>0.40567950000000003</v>
      </c>
      <c r="Y581">
        <v>2</v>
      </c>
      <c r="Z581">
        <v>2465</v>
      </c>
      <c r="AA581">
        <v>398.03100000000001</v>
      </c>
      <c r="AB581">
        <v>161.47300000000001</v>
      </c>
      <c r="AC581">
        <v>810.95334685598402</v>
      </c>
    </row>
    <row r="582" spans="2:29" x14ac:dyDescent="0.2">
      <c r="B582" t="s">
        <v>480</v>
      </c>
      <c r="C582">
        <v>10</v>
      </c>
      <c r="D582">
        <v>13</v>
      </c>
      <c r="E582" t="s">
        <v>644</v>
      </c>
      <c r="F582">
        <v>2131</v>
      </c>
      <c r="G582">
        <v>1</v>
      </c>
      <c r="H582" t="s">
        <v>1510</v>
      </c>
      <c r="I582">
        <v>0</v>
      </c>
      <c r="J582">
        <v>1</v>
      </c>
      <c r="K582">
        <v>0.46926329999999999</v>
      </c>
      <c r="L582">
        <v>233</v>
      </c>
      <c r="M582">
        <v>-1</v>
      </c>
      <c r="N582">
        <v>-1</v>
      </c>
      <c r="O582">
        <v>-1</v>
      </c>
      <c r="P582">
        <v>-1</v>
      </c>
      <c r="Q582">
        <v>1</v>
      </c>
      <c r="R582">
        <v>160.9494</v>
      </c>
      <c r="S582">
        <v>1</v>
      </c>
      <c r="T582">
        <v>0.46926329999999999</v>
      </c>
      <c r="U582">
        <v>-1</v>
      </c>
      <c r="V582">
        <v>-1</v>
      </c>
      <c r="W582">
        <v>1</v>
      </c>
      <c r="X582">
        <v>0.46926329999999999</v>
      </c>
      <c r="Y582">
        <v>1</v>
      </c>
      <c r="Z582">
        <v>2131</v>
      </c>
      <c r="AA582">
        <v>388.43810000000002</v>
      </c>
      <c r="AB582">
        <v>182.27969999999999</v>
      </c>
      <c r="AC582">
        <v>687.47067104645703</v>
      </c>
    </row>
    <row r="583" spans="2:29" x14ac:dyDescent="0.2">
      <c r="B583" t="s">
        <v>472</v>
      </c>
      <c r="C583">
        <v>12</v>
      </c>
      <c r="D583">
        <v>93</v>
      </c>
      <c r="E583" t="s">
        <v>645</v>
      </c>
      <c r="F583">
        <v>1799</v>
      </c>
      <c r="G583">
        <v>1</v>
      </c>
      <c r="H583" t="s">
        <v>1511</v>
      </c>
      <c r="I583">
        <v>0</v>
      </c>
      <c r="J583">
        <v>5</v>
      </c>
      <c r="K583">
        <v>2.7793220000000001</v>
      </c>
      <c r="L583">
        <v>179.4</v>
      </c>
      <c r="M583">
        <v>181.2508</v>
      </c>
      <c r="N583">
        <v>1.756977</v>
      </c>
      <c r="O583">
        <v>725.00319999999999</v>
      </c>
      <c r="P583">
        <v>403.0034</v>
      </c>
      <c r="Q583">
        <v>5</v>
      </c>
      <c r="R583">
        <v>136.35140000000001</v>
      </c>
      <c r="S583">
        <v>1</v>
      </c>
      <c r="T583">
        <v>0.55586440000000004</v>
      </c>
      <c r="U583">
        <v>-1</v>
      </c>
      <c r="V583">
        <v>-1</v>
      </c>
      <c r="W583">
        <v>1</v>
      </c>
      <c r="X583">
        <v>0.55586440000000004</v>
      </c>
      <c r="Y583">
        <v>1</v>
      </c>
      <c r="Z583">
        <v>1799</v>
      </c>
      <c r="AA583">
        <v>202.66030000000001</v>
      </c>
      <c r="AB583">
        <v>112.6516</v>
      </c>
      <c r="AC583">
        <v>758.75486381323003</v>
      </c>
    </row>
    <row r="584" spans="2:29" x14ac:dyDescent="0.2">
      <c r="B584" t="s">
        <v>481</v>
      </c>
      <c r="C584">
        <v>12</v>
      </c>
      <c r="D584">
        <v>5</v>
      </c>
      <c r="E584" t="s">
        <v>645</v>
      </c>
      <c r="F584">
        <v>2930</v>
      </c>
      <c r="G584">
        <v>1</v>
      </c>
      <c r="H584" t="s">
        <v>1512</v>
      </c>
      <c r="I584">
        <v>2</v>
      </c>
      <c r="J584">
        <v>10</v>
      </c>
      <c r="K584">
        <v>3.4129689999999999</v>
      </c>
      <c r="L584">
        <v>186.8</v>
      </c>
      <c r="M584">
        <v>107.6014</v>
      </c>
      <c r="N584">
        <v>1.8144910000000001</v>
      </c>
      <c r="O584">
        <v>968.41219999999998</v>
      </c>
      <c r="P584">
        <v>330.51609999999999</v>
      </c>
      <c r="Q584">
        <v>10</v>
      </c>
      <c r="R584">
        <v>114.13890000000001</v>
      </c>
      <c r="S584">
        <v>2</v>
      </c>
      <c r="T584">
        <v>0.68259389999999998</v>
      </c>
      <c r="U584">
        <v>101.99469999999999</v>
      </c>
      <c r="V584">
        <v>0.68223880000000003</v>
      </c>
      <c r="W584">
        <v>1</v>
      </c>
      <c r="X584">
        <v>0.34129690000000001</v>
      </c>
      <c r="Y584">
        <v>2</v>
      </c>
      <c r="Z584">
        <v>2930</v>
      </c>
      <c r="AA584">
        <v>330.22570000000002</v>
      </c>
      <c r="AB584">
        <v>112.705</v>
      </c>
      <c r="AC584">
        <v>875.42662116041004</v>
      </c>
    </row>
    <row r="585" spans="2:29" x14ac:dyDescent="0.2">
      <c r="B585" t="s">
        <v>483</v>
      </c>
      <c r="C585">
        <v>12</v>
      </c>
      <c r="D585">
        <v>65</v>
      </c>
      <c r="E585" t="s">
        <v>645</v>
      </c>
      <c r="F585">
        <v>2197</v>
      </c>
      <c r="G585">
        <v>1</v>
      </c>
      <c r="H585" t="s">
        <v>1513</v>
      </c>
      <c r="I585">
        <v>0</v>
      </c>
      <c r="J585">
        <v>5</v>
      </c>
      <c r="K585">
        <v>2.2758310000000002</v>
      </c>
      <c r="L585">
        <v>186.8</v>
      </c>
      <c r="M585">
        <v>307.74630000000002</v>
      </c>
      <c r="N585">
        <v>2.108047</v>
      </c>
      <c r="O585">
        <v>1230.9849999999999</v>
      </c>
      <c r="P585">
        <v>560.30269999999996</v>
      </c>
      <c r="Q585">
        <v>5</v>
      </c>
      <c r="R585">
        <v>160.33500000000001</v>
      </c>
      <c r="S585">
        <v>1</v>
      </c>
      <c r="T585">
        <v>0.45516610000000002</v>
      </c>
      <c r="U585">
        <v>-1</v>
      </c>
      <c r="V585">
        <v>-1</v>
      </c>
      <c r="W585">
        <v>1</v>
      </c>
      <c r="X585">
        <v>0.45516610000000002</v>
      </c>
      <c r="Y585">
        <v>1</v>
      </c>
      <c r="Z585">
        <v>2197</v>
      </c>
      <c r="AA585">
        <v>323.32760000000002</v>
      </c>
      <c r="AB585">
        <v>147.1678</v>
      </c>
      <c r="AC585">
        <v>712.33500227583102</v>
      </c>
    </row>
    <row r="586" spans="2:29" x14ac:dyDescent="0.2">
      <c r="B586" t="s">
        <v>484</v>
      </c>
      <c r="C586">
        <v>12</v>
      </c>
      <c r="D586">
        <v>57</v>
      </c>
      <c r="E586" t="s">
        <v>645</v>
      </c>
      <c r="F586">
        <v>1532</v>
      </c>
      <c r="G586">
        <v>1</v>
      </c>
      <c r="H586" t="s">
        <v>1514</v>
      </c>
      <c r="I586">
        <v>0</v>
      </c>
      <c r="J586">
        <v>2</v>
      </c>
      <c r="K586">
        <v>1.3054829999999999</v>
      </c>
      <c r="L586">
        <v>349.5</v>
      </c>
      <c r="M586">
        <v>203.91730000000001</v>
      </c>
      <c r="N586">
        <v>0.27819549999999998</v>
      </c>
      <c r="O586">
        <v>203.91730000000001</v>
      </c>
      <c r="P586">
        <v>133.1053</v>
      </c>
      <c r="Q586">
        <v>2</v>
      </c>
      <c r="R586">
        <v>116.699</v>
      </c>
      <c r="S586">
        <v>1</v>
      </c>
      <c r="T586">
        <v>0.65274149999999997</v>
      </c>
      <c r="U586">
        <v>-1</v>
      </c>
      <c r="V586">
        <v>-1</v>
      </c>
      <c r="W586">
        <v>1</v>
      </c>
      <c r="X586">
        <v>0.65274149999999997</v>
      </c>
      <c r="Y586">
        <v>1</v>
      </c>
      <c r="Z586">
        <v>1532</v>
      </c>
      <c r="AA586">
        <v>199.31139999999999</v>
      </c>
      <c r="AB586">
        <v>130.09880000000001</v>
      </c>
      <c r="AC586">
        <v>630.548302872063</v>
      </c>
    </row>
    <row r="587" spans="2:29" x14ac:dyDescent="0.2">
      <c r="B587" t="s">
        <v>485</v>
      </c>
      <c r="C587">
        <v>12</v>
      </c>
      <c r="D587">
        <v>41</v>
      </c>
      <c r="E587" t="s">
        <v>645</v>
      </c>
      <c r="F587">
        <v>2065</v>
      </c>
      <c r="G587">
        <v>1</v>
      </c>
      <c r="H587" t="s">
        <v>1515</v>
      </c>
      <c r="I587">
        <v>0</v>
      </c>
      <c r="J587">
        <v>1</v>
      </c>
      <c r="K587">
        <v>0.48426150000000001</v>
      </c>
      <c r="L587">
        <v>233</v>
      </c>
      <c r="M587">
        <v>-1</v>
      </c>
      <c r="N587">
        <v>-1</v>
      </c>
      <c r="O587">
        <v>-1</v>
      </c>
      <c r="P587">
        <v>-1</v>
      </c>
      <c r="Q587">
        <v>1</v>
      </c>
      <c r="R587">
        <v>94.417580000000001</v>
      </c>
      <c r="S587">
        <v>1</v>
      </c>
      <c r="T587">
        <v>0.48426150000000001</v>
      </c>
      <c r="U587">
        <v>-1</v>
      </c>
      <c r="V587">
        <v>-1</v>
      </c>
      <c r="W587">
        <v>1</v>
      </c>
      <c r="X587">
        <v>0.48426150000000001</v>
      </c>
      <c r="Y587">
        <v>1</v>
      </c>
      <c r="Z587">
        <v>2065</v>
      </c>
      <c r="AA587">
        <v>168.8381</v>
      </c>
      <c r="AB587">
        <v>81.761809999999997</v>
      </c>
      <c r="AC587">
        <v>725.90799031477002</v>
      </c>
    </row>
    <row r="588" spans="2:29" x14ac:dyDescent="0.2">
      <c r="B588" t="s">
        <v>486</v>
      </c>
      <c r="C588">
        <v>12</v>
      </c>
      <c r="D588">
        <v>53</v>
      </c>
      <c r="E588" t="s">
        <v>645</v>
      </c>
      <c r="F588">
        <v>1331</v>
      </c>
      <c r="G588">
        <v>1</v>
      </c>
      <c r="H588" t="s">
        <v>1516</v>
      </c>
      <c r="I588">
        <v>0</v>
      </c>
      <c r="J588">
        <v>2</v>
      </c>
      <c r="K588">
        <v>1.5026299999999999</v>
      </c>
      <c r="L588">
        <v>283.5</v>
      </c>
      <c r="M588">
        <v>143.8621</v>
      </c>
      <c r="N588">
        <v>1.0898650000000001</v>
      </c>
      <c r="O588">
        <v>143.8621</v>
      </c>
      <c r="P588">
        <v>108.0857</v>
      </c>
      <c r="Q588">
        <v>2</v>
      </c>
      <c r="R588">
        <v>116.1832</v>
      </c>
      <c r="S588">
        <v>1</v>
      </c>
      <c r="T588">
        <v>0.75131479999999995</v>
      </c>
      <c r="U588">
        <v>-1</v>
      </c>
      <c r="V588">
        <v>-1</v>
      </c>
      <c r="W588">
        <v>1</v>
      </c>
      <c r="X588">
        <v>0.75131479999999995</v>
      </c>
      <c r="Y588">
        <v>1</v>
      </c>
      <c r="Z588">
        <v>1331</v>
      </c>
      <c r="AA588">
        <v>192.99039999999999</v>
      </c>
      <c r="AB588">
        <v>144.9966</v>
      </c>
      <c r="AC588">
        <v>625.845229151014</v>
      </c>
    </row>
    <row r="589" spans="2:29" x14ac:dyDescent="0.2">
      <c r="B589" t="s">
        <v>487</v>
      </c>
      <c r="C589">
        <v>12</v>
      </c>
      <c r="D589">
        <v>25</v>
      </c>
      <c r="E589" t="s">
        <v>645</v>
      </c>
      <c r="F589">
        <v>3997</v>
      </c>
      <c r="G589">
        <v>1</v>
      </c>
      <c r="H589" t="s">
        <v>1517</v>
      </c>
      <c r="I589">
        <v>0</v>
      </c>
      <c r="J589">
        <v>5</v>
      </c>
      <c r="K589">
        <v>1.2509380000000001</v>
      </c>
      <c r="L589">
        <v>193.2</v>
      </c>
      <c r="M589">
        <v>327.5154</v>
      </c>
      <c r="N589">
        <v>1.019414</v>
      </c>
      <c r="O589">
        <v>1310.0619999999999</v>
      </c>
      <c r="P589">
        <v>327.76119999999997</v>
      </c>
      <c r="Q589">
        <v>5</v>
      </c>
      <c r="R589">
        <v>118.95189999999999</v>
      </c>
      <c r="S589">
        <v>1</v>
      </c>
      <c r="T589">
        <v>0.25018760000000001</v>
      </c>
      <c r="U589">
        <v>-1</v>
      </c>
      <c r="V589">
        <v>-1</v>
      </c>
      <c r="W589">
        <v>1</v>
      </c>
      <c r="X589">
        <v>0.25018760000000001</v>
      </c>
      <c r="Y589">
        <v>1</v>
      </c>
      <c r="Z589">
        <v>3997</v>
      </c>
      <c r="AA589">
        <v>1796.819</v>
      </c>
      <c r="AB589">
        <v>449.54199999999997</v>
      </c>
      <c r="AC589">
        <v>158.36877658243699</v>
      </c>
    </row>
    <row r="590" spans="2:29" x14ac:dyDescent="0.2">
      <c r="B590" t="s">
        <v>488</v>
      </c>
      <c r="C590">
        <v>12</v>
      </c>
      <c r="D590">
        <v>97</v>
      </c>
      <c r="E590" t="s">
        <v>645</v>
      </c>
      <c r="F590">
        <v>1800</v>
      </c>
      <c r="G590">
        <v>1</v>
      </c>
      <c r="H590" t="s">
        <v>1518</v>
      </c>
      <c r="I590">
        <v>0</v>
      </c>
      <c r="J590">
        <v>3</v>
      </c>
      <c r="K590">
        <v>1.6666669999999999</v>
      </c>
      <c r="L590">
        <v>289.66666666666703</v>
      </c>
      <c r="M590">
        <v>53.949120000000001</v>
      </c>
      <c r="N590">
        <v>0.19943569999999999</v>
      </c>
      <c r="O590">
        <v>107.8982</v>
      </c>
      <c r="P590">
        <v>59.943469999999998</v>
      </c>
      <c r="Q590">
        <v>3</v>
      </c>
      <c r="R590">
        <v>126.3858</v>
      </c>
      <c r="S590">
        <v>1</v>
      </c>
      <c r="T590">
        <v>0.55555560000000004</v>
      </c>
      <c r="U590">
        <v>-1</v>
      </c>
      <c r="V590">
        <v>-1</v>
      </c>
      <c r="W590">
        <v>1</v>
      </c>
      <c r="X590">
        <v>0.55555560000000004</v>
      </c>
      <c r="Y590">
        <v>1</v>
      </c>
      <c r="Z590">
        <v>1800</v>
      </c>
      <c r="AA590">
        <v>226.33600000000001</v>
      </c>
      <c r="AB590">
        <v>125.7422</v>
      </c>
      <c r="AC590">
        <v>648.33333333333303</v>
      </c>
    </row>
    <row r="591" spans="2:29" x14ac:dyDescent="0.2">
      <c r="B591" t="s">
        <v>489</v>
      </c>
      <c r="C591">
        <v>12</v>
      </c>
      <c r="D591">
        <v>21</v>
      </c>
      <c r="E591" t="s">
        <v>645</v>
      </c>
      <c r="F591">
        <v>2231</v>
      </c>
      <c r="G591">
        <v>1</v>
      </c>
      <c r="H591" t="s">
        <v>1519</v>
      </c>
      <c r="I591">
        <v>0</v>
      </c>
      <c r="J591">
        <v>0</v>
      </c>
      <c r="K591">
        <v>0</v>
      </c>
      <c r="L591">
        <v>-1</v>
      </c>
      <c r="M591">
        <v>-1</v>
      </c>
      <c r="N591">
        <v>-1</v>
      </c>
      <c r="O591">
        <v>-1</v>
      </c>
      <c r="P591">
        <v>-1</v>
      </c>
      <c r="Q591">
        <v>0</v>
      </c>
      <c r="R591">
        <v>551.68320000000006</v>
      </c>
      <c r="S591">
        <v>2</v>
      </c>
      <c r="T591">
        <v>0.89645900000000001</v>
      </c>
      <c r="U591">
        <v>107.4815</v>
      </c>
      <c r="V591">
        <v>0.20165379999999999</v>
      </c>
      <c r="W591">
        <v>1</v>
      </c>
      <c r="X591">
        <v>0.4482295</v>
      </c>
      <c r="Y591">
        <v>2</v>
      </c>
      <c r="Z591">
        <v>2231</v>
      </c>
      <c r="AA591">
        <v>1199.3979999999999</v>
      </c>
      <c r="AB591">
        <v>537.60550000000001</v>
      </c>
      <c r="AC591">
        <v>492.60421335723902</v>
      </c>
    </row>
    <row r="592" spans="2:29" x14ac:dyDescent="0.2">
      <c r="B592" t="s">
        <v>490</v>
      </c>
      <c r="C592">
        <v>12</v>
      </c>
      <c r="D592">
        <v>83</v>
      </c>
      <c r="E592" t="s">
        <v>645</v>
      </c>
      <c r="F592">
        <v>1264</v>
      </c>
      <c r="G592">
        <v>1</v>
      </c>
      <c r="H592" t="s">
        <v>1520</v>
      </c>
      <c r="I592">
        <v>0</v>
      </c>
      <c r="J592">
        <v>3</v>
      </c>
      <c r="K592">
        <v>2.373418</v>
      </c>
      <c r="L592">
        <v>255</v>
      </c>
      <c r="M592">
        <v>108.40989999999999</v>
      </c>
      <c r="N592">
        <v>0.49892589999999998</v>
      </c>
      <c r="O592">
        <v>216.81979999999999</v>
      </c>
      <c r="P592">
        <v>171.53460000000001</v>
      </c>
      <c r="Q592">
        <v>3</v>
      </c>
      <c r="R592">
        <v>122.51179999999999</v>
      </c>
      <c r="S592">
        <v>1</v>
      </c>
      <c r="T592">
        <v>0.79113920000000004</v>
      </c>
      <c r="U592">
        <v>-1</v>
      </c>
      <c r="V592">
        <v>-1</v>
      </c>
      <c r="W592">
        <v>1</v>
      </c>
      <c r="X592">
        <v>0.79113920000000004</v>
      </c>
      <c r="Y592">
        <v>1</v>
      </c>
      <c r="Z592">
        <v>1264</v>
      </c>
      <c r="AA592">
        <v>227.2022</v>
      </c>
      <c r="AB592">
        <v>179.74860000000001</v>
      </c>
      <c r="AC592">
        <v>554.588607594937</v>
      </c>
    </row>
    <row r="593" spans="2:29" x14ac:dyDescent="0.2">
      <c r="B593" t="s">
        <v>491</v>
      </c>
      <c r="C593">
        <v>12</v>
      </c>
      <c r="D593">
        <v>3</v>
      </c>
      <c r="E593" t="s">
        <v>645</v>
      </c>
      <c r="F593">
        <v>3930</v>
      </c>
      <c r="G593">
        <v>1</v>
      </c>
      <c r="H593" t="s">
        <v>1521</v>
      </c>
      <c r="I593">
        <v>0</v>
      </c>
      <c r="J593">
        <v>10</v>
      </c>
      <c r="K593">
        <v>2.5445289999999998</v>
      </c>
      <c r="L593">
        <v>266.5</v>
      </c>
      <c r="M593">
        <v>208.58260000000001</v>
      </c>
      <c r="N593">
        <v>2.2964730000000002</v>
      </c>
      <c r="O593">
        <v>1877.2429999999999</v>
      </c>
      <c r="P593">
        <v>477.67</v>
      </c>
      <c r="Q593">
        <v>10</v>
      </c>
      <c r="R593">
        <v>128.1242</v>
      </c>
      <c r="S593">
        <v>3</v>
      </c>
      <c r="T593">
        <v>0.7633588</v>
      </c>
      <c r="U593">
        <v>325.27789999999999</v>
      </c>
      <c r="V593">
        <v>0.52950129999999995</v>
      </c>
      <c r="W593">
        <v>1</v>
      </c>
      <c r="X593">
        <v>0.25445289999999998</v>
      </c>
      <c r="Y593">
        <v>3</v>
      </c>
      <c r="Z593">
        <v>3930</v>
      </c>
      <c r="AA593">
        <v>1526.2819999999999</v>
      </c>
      <c r="AB593">
        <v>388.36700000000002</v>
      </c>
      <c r="AC593">
        <v>364.12213740457997</v>
      </c>
    </row>
    <row r="594" spans="2:29" x14ac:dyDescent="0.2">
      <c r="B594" t="s">
        <v>285</v>
      </c>
      <c r="C594">
        <v>12</v>
      </c>
      <c r="D594">
        <v>69</v>
      </c>
      <c r="E594" t="s">
        <v>645</v>
      </c>
      <c r="F594">
        <v>1264</v>
      </c>
      <c r="G594">
        <v>1</v>
      </c>
      <c r="H594" t="s">
        <v>1522</v>
      </c>
      <c r="I594">
        <v>0</v>
      </c>
      <c r="J594">
        <v>4</v>
      </c>
      <c r="K594">
        <v>3.1645569999999998</v>
      </c>
      <c r="L594">
        <v>200</v>
      </c>
      <c r="M594">
        <v>208.54499999999999</v>
      </c>
      <c r="N594">
        <v>2.3231060000000001</v>
      </c>
      <c r="O594">
        <v>625.63499999999999</v>
      </c>
      <c r="P594">
        <v>494.96440000000001</v>
      </c>
      <c r="Q594">
        <v>4</v>
      </c>
      <c r="R594">
        <v>196.08510000000001</v>
      </c>
      <c r="S594">
        <v>1</v>
      </c>
      <c r="T594">
        <v>0.79113920000000004</v>
      </c>
      <c r="U594">
        <v>-1</v>
      </c>
      <c r="V594">
        <v>-1</v>
      </c>
      <c r="W594">
        <v>1</v>
      </c>
      <c r="X594">
        <v>0.79113920000000004</v>
      </c>
      <c r="Y594">
        <v>1</v>
      </c>
      <c r="Z594">
        <v>1264</v>
      </c>
      <c r="AA594">
        <v>179.96770000000001</v>
      </c>
      <c r="AB594">
        <v>142.37950000000001</v>
      </c>
      <c r="AC594">
        <v>632.911392405063</v>
      </c>
    </row>
    <row r="595" spans="2:29" x14ac:dyDescent="0.2">
      <c r="B595" t="s">
        <v>492</v>
      </c>
      <c r="C595">
        <v>12</v>
      </c>
      <c r="D595">
        <v>79</v>
      </c>
      <c r="E595" t="s">
        <v>645</v>
      </c>
      <c r="F595">
        <v>1898</v>
      </c>
      <c r="G595">
        <v>1</v>
      </c>
      <c r="H595" t="s">
        <v>1523</v>
      </c>
      <c r="I595">
        <v>0</v>
      </c>
      <c r="J595">
        <v>3</v>
      </c>
      <c r="K595">
        <v>1.580611</v>
      </c>
      <c r="L595">
        <v>388.33333333333297</v>
      </c>
      <c r="M595">
        <v>114.3969</v>
      </c>
      <c r="N595">
        <v>0.78197050000000001</v>
      </c>
      <c r="O595">
        <v>228.7937</v>
      </c>
      <c r="P595">
        <v>120.5446</v>
      </c>
      <c r="Q595">
        <v>3</v>
      </c>
      <c r="R595">
        <v>112.80249999999999</v>
      </c>
      <c r="S595">
        <v>2</v>
      </c>
      <c r="T595">
        <v>1.053741</v>
      </c>
      <c r="U595">
        <v>91.851429999999993</v>
      </c>
      <c r="V595">
        <v>1.837029</v>
      </c>
      <c r="W595">
        <v>1</v>
      </c>
      <c r="X595">
        <v>0.52687039999999996</v>
      </c>
      <c r="Y595">
        <v>2</v>
      </c>
      <c r="Z595">
        <v>1898</v>
      </c>
      <c r="AA595">
        <v>211.7165</v>
      </c>
      <c r="AB595">
        <v>111.5472</v>
      </c>
      <c r="AC595">
        <v>912.53951527924096</v>
      </c>
    </row>
    <row r="596" spans="2:29" x14ac:dyDescent="0.2">
      <c r="B596" t="s">
        <v>474</v>
      </c>
      <c r="C596">
        <v>12</v>
      </c>
      <c r="D596">
        <v>85</v>
      </c>
      <c r="E596" t="s">
        <v>645</v>
      </c>
      <c r="F596">
        <v>1098</v>
      </c>
      <c r="G596">
        <v>1</v>
      </c>
      <c r="H596" t="s">
        <v>1524</v>
      </c>
      <c r="I596">
        <v>0</v>
      </c>
      <c r="J596">
        <v>4</v>
      </c>
      <c r="K596">
        <v>3.6429870000000002</v>
      </c>
      <c r="L596">
        <v>208.25</v>
      </c>
      <c r="M596">
        <v>71.323250000000002</v>
      </c>
      <c r="N596">
        <v>1.0500940000000001</v>
      </c>
      <c r="O596">
        <v>213.96969999999999</v>
      </c>
      <c r="P596">
        <v>194.8723</v>
      </c>
      <c r="Q596">
        <v>4</v>
      </c>
      <c r="R596">
        <v>117.3212</v>
      </c>
      <c r="S596">
        <v>1</v>
      </c>
      <c r="T596">
        <v>0.91074679999999997</v>
      </c>
      <c r="U596">
        <v>-1</v>
      </c>
      <c r="V596">
        <v>-1</v>
      </c>
      <c r="W596">
        <v>1</v>
      </c>
      <c r="X596">
        <v>0.91074679999999997</v>
      </c>
      <c r="Y596">
        <v>1</v>
      </c>
      <c r="Z596">
        <v>1098</v>
      </c>
      <c r="AA596">
        <v>236.59280000000001</v>
      </c>
      <c r="AB596">
        <v>215.47620000000001</v>
      </c>
      <c r="AC596">
        <v>484.51730418943498</v>
      </c>
    </row>
    <row r="597" spans="2:29" x14ac:dyDescent="0.2">
      <c r="B597" t="s">
        <v>475</v>
      </c>
      <c r="C597">
        <v>12</v>
      </c>
      <c r="D597">
        <v>55</v>
      </c>
      <c r="E597" t="s">
        <v>645</v>
      </c>
      <c r="F597">
        <v>1398</v>
      </c>
      <c r="G597">
        <v>1</v>
      </c>
      <c r="H597" t="s">
        <v>1525</v>
      </c>
      <c r="I597">
        <v>0</v>
      </c>
      <c r="J597">
        <v>3</v>
      </c>
      <c r="K597">
        <v>2.1459229999999998</v>
      </c>
      <c r="L597">
        <v>377</v>
      </c>
      <c r="M597">
        <v>118.05070000000001</v>
      </c>
      <c r="N597">
        <v>1.502294</v>
      </c>
      <c r="O597">
        <v>236.10130000000001</v>
      </c>
      <c r="P597">
        <v>168.88509999999999</v>
      </c>
      <c r="Q597">
        <v>3</v>
      </c>
      <c r="R597">
        <v>99.957520000000002</v>
      </c>
      <c r="S597">
        <v>1</v>
      </c>
      <c r="T597">
        <v>0.71530760000000004</v>
      </c>
      <c r="U597">
        <v>-1</v>
      </c>
      <c r="V597">
        <v>-1</v>
      </c>
      <c r="W597">
        <v>1</v>
      </c>
      <c r="X597">
        <v>0.71530760000000004</v>
      </c>
      <c r="Y597">
        <v>1</v>
      </c>
      <c r="Z597">
        <v>1398</v>
      </c>
      <c r="AA597">
        <v>198.02430000000001</v>
      </c>
      <c r="AB597">
        <v>141.64830000000001</v>
      </c>
      <c r="AC597">
        <v>689.556509298999</v>
      </c>
    </row>
    <row r="598" spans="2:29" x14ac:dyDescent="0.2">
      <c r="B598" t="s">
        <v>476</v>
      </c>
      <c r="C598">
        <v>12</v>
      </c>
      <c r="D598">
        <v>17</v>
      </c>
      <c r="E598" t="s">
        <v>645</v>
      </c>
      <c r="F598">
        <v>3097</v>
      </c>
      <c r="G598">
        <v>1</v>
      </c>
      <c r="H598" t="s">
        <v>1526</v>
      </c>
      <c r="I598">
        <v>0</v>
      </c>
      <c r="J598">
        <v>2</v>
      </c>
      <c r="K598">
        <v>0.64578619999999998</v>
      </c>
      <c r="L598">
        <v>516.5</v>
      </c>
      <c r="M598">
        <v>224.24950000000001</v>
      </c>
      <c r="N598">
        <v>0.39620050000000001</v>
      </c>
      <c r="O598">
        <v>224.24950000000001</v>
      </c>
      <c r="P598">
        <v>72.408619999999999</v>
      </c>
      <c r="Q598">
        <v>2</v>
      </c>
      <c r="R598">
        <v>186.584</v>
      </c>
      <c r="S598">
        <v>1</v>
      </c>
      <c r="T598">
        <v>0.32289309999999999</v>
      </c>
      <c r="U598">
        <v>-1</v>
      </c>
      <c r="V598">
        <v>-1</v>
      </c>
      <c r="W598">
        <v>1</v>
      </c>
      <c r="X598">
        <v>0.32289309999999999</v>
      </c>
      <c r="Y598">
        <v>1</v>
      </c>
      <c r="Z598">
        <v>3097</v>
      </c>
      <c r="AA598">
        <v>314.327</v>
      </c>
      <c r="AB598">
        <v>101.494</v>
      </c>
      <c r="AC598">
        <v>720.37455602195701</v>
      </c>
    </row>
    <row r="599" spans="2:29" x14ac:dyDescent="0.2">
      <c r="B599" t="s">
        <v>477</v>
      </c>
      <c r="C599">
        <v>12</v>
      </c>
      <c r="D599">
        <v>5</v>
      </c>
      <c r="E599" t="s">
        <v>645</v>
      </c>
      <c r="F599">
        <v>4997</v>
      </c>
      <c r="I599">
        <v>0</v>
      </c>
      <c r="J599">
        <v>15</v>
      </c>
      <c r="K599">
        <v>3.0018009999999999</v>
      </c>
      <c r="L599">
        <v>263.8</v>
      </c>
      <c r="M599">
        <v>128.69659999999999</v>
      </c>
      <c r="N599">
        <v>2.249266</v>
      </c>
      <c r="O599">
        <v>1801.7529999999999</v>
      </c>
      <c r="P599">
        <v>360.56689999999998</v>
      </c>
      <c r="Q599">
        <v>13</v>
      </c>
      <c r="R599">
        <v>116.0706</v>
      </c>
      <c r="S599">
        <v>3</v>
      </c>
      <c r="T599">
        <v>0.60036020000000001</v>
      </c>
      <c r="U599">
        <v>167.67590000000001</v>
      </c>
      <c r="V599">
        <v>0.55966610000000006</v>
      </c>
      <c r="W599">
        <v>1</v>
      </c>
      <c r="X599">
        <v>0.2001201</v>
      </c>
      <c r="Y599">
        <v>3</v>
      </c>
      <c r="Z599">
        <v>3698</v>
      </c>
      <c r="AA599">
        <v>743.74350000000004</v>
      </c>
      <c r="AB599">
        <v>148.83799999999999</v>
      </c>
      <c r="AC599">
        <v>712.82769661797101</v>
      </c>
    </row>
    <row r="600" spans="2:29" x14ac:dyDescent="0.2">
      <c r="B600" t="s">
        <v>478</v>
      </c>
      <c r="C600">
        <v>12</v>
      </c>
      <c r="D600">
        <v>21</v>
      </c>
      <c r="E600" t="s">
        <v>645</v>
      </c>
      <c r="F600">
        <v>1600</v>
      </c>
      <c r="G600">
        <v>1</v>
      </c>
      <c r="H600" t="s">
        <v>1527</v>
      </c>
      <c r="I600">
        <v>0</v>
      </c>
      <c r="J600">
        <v>3</v>
      </c>
      <c r="K600">
        <v>1.875</v>
      </c>
      <c r="L600">
        <v>398.66666666666703</v>
      </c>
      <c r="M600">
        <v>128.26859999999999</v>
      </c>
      <c r="N600">
        <v>1.464656</v>
      </c>
      <c r="O600">
        <v>256.53719999999998</v>
      </c>
      <c r="P600">
        <v>160.3357</v>
      </c>
      <c r="Q600">
        <v>3</v>
      </c>
      <c r="R600">
        <v>134.08150000000001</v>
      </c>
      <c r="S600">
        <v>1</v>
      </c>
      <c r="T600">
        <v>0.625</v>
      </c>
      <c r="U600">
        <v>-1</v>
      </c>
      <c r="V600">
        <v>-1</v>
      </c>
      <c r="W600">
        <v>1</v>
      </c>
      <c r="X600">
        <v>0.625</v>
      </c>
      <c r="Y600">
        <v>1</v>
      </c>
      <c r="Z600">
        <v>1600</v>
      </c>
      <c r="AA600">
        <v>329.26569999999998</v>
      </c>
      <c r="AB600">
        <v>205.7911</v>
      </c>
      <c r="AC600">
        <v>499.375</v>
      </c>
    </row>
    <row r="601" spans="2:29" x14ac:dyDescent="0.2">
      <c r="B601" t="s">
        <v>479</v>
      </c>
      <c r="C601">
        <v>12</v>
      </c>
      <c r="D601">
        <v>73</v>
      </c>
      <c r="E601" t="s">
        <v>645</v>
      </c>
      <c r="F601">
        <v>1333</v>
      </c>
      <c r="G601">
        <v>1</v>
      </c>
      <c r="H601" t="s">
        <v>1528</v>
      </c>
      <c r="I601">
        <v>0</v>
      </c>
      <c r="J601">
        <v>3</v>
      </c>
      <c r="K601">
        <v>2.2505630000000001</v>
      </c>
      <c r="L601">
        <v>189</v>
      </c>
      <c r="M601">
        <v>153.32400000000001</v>
      </c>
      <c r="N601">
        <v>0.46982560000000001</v>
      </c>
      <c r="O601">
        <v>306.64789999999999</v>
      </c>
      <c r="P601">
        <v>230.04349999999999</v>
      </c>
      <c r="Q601">
        <v>3</v>
      </c>
      <c r="R601">
        <v>133.3683</v>
      </c>
      <c r="S601">
        <v>1</v>
      </c>
      <c r="T601">
        <v>0.75018759999999995</v>
      </c>
      <c r="U601">
        <v>-1</v>
      </c>
      <c r="V601">
        <v>-1</v>
      </c>
      <c r="W601">
        <v>1</v>
      </c>
      <c r="X601">
        <v>0.75018759999999995</v>
      </c>
      <c r="Y601">
        <v>1</v>
      </c>
      <c r="Z601">
        <v>1333</v>
      </c>
      <c r="AA601">
        <v>164.2244</v>
      </c>
      <c r="AB601">
        <v>123.1991</v>
      </c>
      <c r="AC601">
        <v>750.18754688672198</v>
      </c>
    </row>
    <row r="602" spans="2:29" x14ac:dyDescent="0.2">
      <c r="B602" t="s">
        <v>480</v>
      </c>
      <c r="C602">
        <v>12</v>
      </c>
      <c r="D602">
        <v>29</v>
      </c>
      <c r="E602" t="s">
        <v>645</v>
      </c>
      <c r="F602">
        <v>2130</v>
      </c>
      <c r="G602">
        <v>1</v>
      </c>
      <c r="H602" t="s">
        <v>1529</v>
      </c>
      <c r="I602">
        <v>0</v>
      </c>
      <c r="J602">
        <v>2</v>
      </c>
      <c r="K602">
        <v>0.93896710000000005</v>
      </c>
      <c r="L602">
        <v>249.5</v>
      </c>
      <c r="M602">
        <v>228.25640000000001</v>
      </c>
      <c r="N602">
        <v>0.2282564</v>
      </c>
      <c r="O602">
        <v>228.25640000000001</v>
      </c>
      <c r="P602">
        <v>107.1626</v>
      </c>
      <c r="Q602">
        <v>2</v>
      </c>
      <c r="R602">
        <v>119.8563</v>
      </c>
      <c r="S602">
        <v>1</v>
      </c>
      <c r="T602">
        <v>0.4694836</v>
      </c>
      <c r="U602">
        <v>-1</v>
      </c>
      <c r="V602">
        <v>-1</v>
      </c>
      <c r="W602">
        <v>1</v>
      </c>
      <c r="X602">
        <v>0.4694836</v>
      </c>
      <c r="Y602">
        <v>1</v>
      </c>
      <c r="Z602">
        <v>2130</v>
      </c>
      <c r="AA602">
        <v>723.47280000000001</v>
      </c>
      <c r="AB602">
        <v>339.65859999999998</v>
      </c>
      <c r="AC602">
        <v>250.23474178403799</v>
      </c>
    </row>
    <row r="603" spans="2:29" x14ac:dyDescent="0.2">
      <c r="B603" t="s">
        <v>472</v>
      </c>
      <c r="C603">
        <v>14</v>
      </c>
      <c r="D603">
        <v>23</v>
      </c>
      <c r="E603" t="s">
        <v>646</v>
      </c>
      <c r="F603">
        <v>4298</v>
      </c>
      <c r="G603">
        <v>1</v>
      </c>
      <c r="H603" t="s">
        <v>1530</v>
      </c>
      <c r="I603">
        <v>0</v>
      </c>
      <c r="J603">
        <v>11</v>
      </c>
      <c r="K603">
        <v>2.5593300000000001</v>
      </c>
      <c r="L603">
        <v>248.45454545454501</v>
      </c>
      <c r="M603">
        <v>184.7467</v>
      </c>
      <c r="N603">
        <v>1.7416769999999999</v>
      </c>
      <c r="O603">
        <v>1847.4680000000001</v>
      </c>
      <c r="P603">
        <v>429.84350000000001</v>
      </c>
      <c r="Q603">
        <v>11</v>
      </c>
      <c r="R603">
        <v>152.28100000000001</v>
      </c>
      <c r="S603">
        <v>1</v>
      </c>
      <c r="T603">
        <v>0.2326664</v>
      </c>
      <c r="U603">
        <v>-1</v>
      </c>
      <c r="V603">
        <v>-1</v>
      </c>
      <c r="W603">
        <v>1</v>
      </c>
      <c r="X603">
        <v>0.2326664</v>
      </c>
      <c r="Y603">
        <v>1</v>
      </c>
      <c r="Z603">
        <v>4298</v>
      </c>
      <c r="AA603">
        <v>197.72730000000001</v>
      </c>
      <c r="AB603">
        <v>46.004489999999997</v>
      </c>
      <c r="AC603">
        <v>891.34481154025104</v>
      </c>
    </row>
    <row r="604" spans="2:29" x14ac:dyDescent="0.2">
      <c r="B604" t="s">
        <v>481</v>
      </c>
      <c r="C604">
        <v>14</v>
      </c>
      <c r="D604">
        <v>9</v>
      </c>
      <c r="E604" t="s">
        <v>646</v>
      </c>
      <c r="F604">
        <v>1966</v>
      </c>
      <c r="G604">
        <v>1</v>
      </c>
      <c r="H604" t="s">
        <v>1531</v>
      </c>
      <c r="I604">
        <v>0</v>
      </c>
      <c r="J604">
        <v>5</v>
      </c>
      <c r="K604">
        <v>2.5432350000000001</v>
      </c>
      <c r="L604">
        <v>253.2</v>
      </c>
      <c r="M604">
        <v>114.813</v>
      </c>
      <c r="N604">
        <v>1.5128729999999999</v>
      </c>
      <c r="O604">
        <v>459.25200000000001</v>
      </c>
      <c r="P604">
        <v>233.59719999999999</v>
      </c>
      <c r="Q604">
        <v>5</v>
      </c>
      <c r="R604">
        <v>106.48609999999999</v>
      </c>
      <c r="S604">
        <v>2</v>
      </c>
      <c r="T604">
        <v>1.0172939999999999</v>
      </c>
      <c r="U604">
        <v>88.616739999999993</v>
      </c>
      <c r="V604">
        <v>0.66379580000000005</v>
      </c>
      <c r="W604">
        <v>1</v>
      </c>
      <c r="X604">
        <v>0.50864699999999996</v>
      </c>
      <c r="Y604">
        <v>2</v>
      </c>
      <c r="Z604">
        <v>1966</v>
      </c>
      <c r="AA604">
        <v>242.14680000000001</v>
      </c>
      <c r="AB604">
        <v>123.16719999999999</v>
      </c>
      <c r="AC604">
        <v>829.603255340793</v>
      </c>
    </row>
    <row r="605" spans="2:29" x14ac:dyDescent="0.2">
      <c r="B605" t="s">
        <v>483</v>
      </c>
      <c r="C605">
        <v>14</v>
      </c>
      <c r="D605">
        <v>45</v>
      </c>
      <c r="E605" t="s">
        <v>646</v>
      </c>
      <c r="F605">
        <v>4163</v>
      </c>
      <c r="G605">
        <v>1</v>
      </c>
      <c r="H605" t="s">
        <v>1532</v>
      </c>
      <c r="I605">
        <v>0</v>
      </c>
      <c r="J605">
        <v>12</v>
      </c>
      <c r="K605">
        <v>2.8825370000000001</v>
      </c>
      <c r="L605">
        <v>202.416666666667</v>
      </c>
      <c r="M605">
        <v>216.59790000000001</v>
      </c>
      <c r="N605">
        <v>2.6246580000000002</v>
      </c>
      <c r="O605">
        <v>2382.5770000000002</v>
      </c>
      <c r="P605">
        <v>572.32209999999998</v>
      </c>
      <c r="Q605">
        <v>12</v>
      </c>
      <c r="R605">
        <v>217.74279999999999</v>
      </c>
      <c r="S605">
        <v>1</v>
      </c>
      <c r="T605">
        <v>0.24021139999999999</v>
      </c>
      <c r="U605">
        <v>-1</v>
      </c>
      <c r="V605">
        <v>-1</v>
      </c>
      <c r="W605">
        <v>1</v>
      </c>
      <c r="X605">
        <v>0.24021139999999999</v>
      </c>
      <c r="Y605">
        <v>1</v>
      </c>
      <c r="Z605">
        <v>4163</v>
      </c>
      <c r="AA605">
        <v>202.93950000000001</v>
      </c>
      <c r="AB605">
        <v>48.748390000000001</v>
      </c>
      <c r="AC605">
        <v>912.32284410281</v>
      </c>
    </row>
    <row r="606" spans="2:29" x14ac:dyDescent="0.2">
      <c r="B606" t="s">
        <v>484</v>
      </c>
      <c r="C606">
        <v>14</v>
      </c>
      <c r="D606">
        <v>11</v>
      </c>
      <c r="E606" t="s">
        <v>646</v>
      </c>
      <c r="F606">
        <v>3564</v>
      </c>
      <c r="G606">
        <v>1</v>
      </c>
      <c r="H606" t="s">
        <v>1533</v>
      </c>
      <c r="I606">
        <v>0</v>
      </c>
      <c r="J606">
        <v>5</v>
      </c>
      <c r="K606">
        <v>1.4029180000000001</v>
      </c>
      <c r="L606">
        <v>186.4</v>
      </c>
      <c r="M606">
        <v>239.71789999999999</v>
      </c>
      <c r="N606">
        <v>2.146557</v>
      </c>
      <c r="O606">
        <v>958.87170000000003</v>
      </c>
      <c r="P606">
        <v>269.0437</v>
      </c>
      <c r="Q606">
        <v>5</v>
      </c>
      <c r="R606">
        <v>209.80609999999999</v>
      </c>
      <c r="S606">
        <v>1</v>
      </c>
      <c r="T606">
        <v>0.28058359999999999</v>
      </c>
      <c r="U606">
        <v>-1</v>
      </c>
      <c r="V606">
        <v>-1</v>
      </c>
      <c r="W606">
        <v>1</v>
      </c>
      <c r="X606">
        <v>0.28058359999999999</v>
      </c>
      <c r="Y606">
        <v>1</v>
      </c>
      <c r="Z606">
        <v>3564</v>
      </c>
      <c r="AA606">
        <v>227.29830000000001</v>
      </c>
      <c r="AB606">
        <v>63.77617</v>
      </c>
      <c r="AC606">
        <v>831.64983164983198</v>
      </c>
    </row>
    <row r="607" spans="2:29" x14ac:dyDescent="0.2">
      <c r="B607" t="s">
        <v>485</v>
      </c>
      <c r="C607">
        <v>14</v>
      </c>
      <c r="D607">
        <v>37</v>
      </c>
      <c r="E607" t="s">
        <v>646</v>
      </c>
      <c r="F607">
        <v>4096</v>
      </c>
      <c r="G607">
        <v>1</v>
      </c>
      <c r="H607" t="s">
        <v>1534</v>
      </c>
      <c r="I607">
        <v>0</v>
      </c>
      <c r="J607">
        <v>2</v>
      </c>
      <c r="K607">
        <v>0.48828129999999997</v>
      </c>
      <c r="L607">
        <v>132.5</v>
      </c>
      <c r="M607">
        <v>131.90530000000001</v>
      </c>
      <c r="N607">
        <v>1.9985649999999999</v>
      </c>
      <c r="O607">
        <v>131.90530000000001</v>
      </c>
      <c r="P607">
        <v>32.203440000000001</v>
      </c>
      <c r="Q607">
        <v>2</v>
      </c>
      <c r="R607">
        <v>164.48269999999999</v>
      </c>
      <c r="S607">
        <v>1</v>
      </c>
      <c r="T607">
        <v>0.24414060000000001</v>
      </c>
      <c r="U607">
        <v>-1</v>
      </c>
      <c r="V607">
        <v>-1</v>
      </c>
      <c r="W607">
        <v>1</v>
      </c>
      <c r="X607">
        <v>0.24414060000000001</v>
      </c>
      <c r="Y607">
        <v>1</v>
      </c>
      <c r="Z607">
        <v>4096</v>
      </c>
      <c r="AA607">
        <v>212.97640000000001</v>
      </c>
      <c r="AB607">
        <v>51.996200000000002</v>
      </c>
      <c r="AC607">
        <v>870.1171875</v>
      </c>
    </row>
    <row r="608" spans="2:29" x14ac:dyDescent="0.2">
      <c r="B608" t="s">
        <v>486</v>
      </c>
      <c r="C608">
        <v>14</v>
      </c>
      <c r="D608">
        <v>79</v>
      </c>
      <c r="E608" t="s">
        <v>646</v>
      </c>
      <c r="F608">
        <v>1232</v>
      </c>
      <c r="G608">
        <v>1</v>
      </c>
      <c r="H608" t="s">
        <v>1535</v>
      </c>
      <c r="I608">
        <v>0</v>
      </c>
      <c r="J608">
        <v>2</v>
      </c>
      <c r="K608">
        <v>1.6233770000000001</v>
      </c>
      <c r="L608">
        <v>449</v>
      </c>
      <c r="M608">
        <v>114.158</v>
      </c>
      <c r="N608">
        <v>1.130277</v>
      </c>
      <c r="O608">
        <v>114.158</v>
      </c>
      <c r="P608">
        <v>92.660690000000002</v>
      </c>
      <c r="Q608">
        <v>2</v>
      </c>
      <c r="R608">
        <v>130.45920000000001</v>
      </c>
      <c r="S608">
        <v>1</v>
      </c>
      <c r="T608">
        <v>0.81168830000000003</v>
      </c>
      <c r="U608">
        <v>-1</v>
      </c>
      <c r="V608">
        <v>-1</v>
      </c>
      <c r="W608">
        <v>1</v>
      </c>
      <c r="X608">
        <v>0.81168830000000003</v>
      </c>
      <c r="Y608">
        <v>1</v>
      </c>
      <c r="Z608">
        <v>1232</v>
      </c>
      <c r="AA608">
        <v>203.0033</v>
      </c>
      <c r="AB608">
        <v>164.77539999999999</v>
      </c>
      <c r="AC608">
        <v>675.32467532467501</v>
      </c>
    </row>
    <row r="609" spans="2:29" x14ac:dyDescent="0.2">
      <c r="B609" t="s">
        <v>487</v>
      </c>
      <c r="C609">
        <v>14</v>
      </c>
      <c r="D609">
        <v>95</v>
      </c>
      <c r="E609" t="s">
        <v>646</v>
      </c>
      <c r="F609">
        <v>3264</v>
      </c>
      <c r="G609">
        <v>1</v>
      </c>
      <c r="H609" t="s">
        <v>1536</v>
      </c>
      <c r="I609">
        <v>9</v>
      </c>
      <c r="J609">
        <v>1</v>
      </c>
      <c r="K609">
        <v>0.30637259999999999</v>
      </c>
      <c r="L609">
        <v>200</v>
      </c>
      <c r="M609">
        <v>-1</v>
      </c>
      <c r="N609">
        <v>-1</v>
      </c>
      <c r="O609">
        <v>-1</v>
      </c>
      <c r="P609">
        <v>-1</v>
      </c>
      <c r="Q609">
        <v>1</v>
      </c>
      <c r="R609">
        <v>126.94710000000001</v>
      </c>
      <c r="S609">
        <v>1</v>
      </c>
      <c r="T609">
        <v>0.30637259999999999</v>
      </c>
      <c r="U609">
        <v>-1</v>
      </c>
      <c r="V609">
        <v>-1</v>
      </c>
      <c r="W609">
        <v>1</v>
      </c>
      <c r="X609">
        <v>0.30637259999999999</v>
      </c>
      <c r="Y609">
        <v>1</v>
      </c>
      <c r="Z609">
        <v>3264</v>
      </c>
      <c r="AA609">
        <v>382.2</v>
      </c>
      <c r="AB609">
        <v>117.0956</v>
      </c>
      <c r="AC609">
        <v>632.65931372549005</v>
      </c>
    </row>
    <row r="610" spans="2:29" x14ac:dyDescent="0.2">
      <c r="B610" t="s">
        <v>488</v>
      </c>
      <c r="C610">
        <v>14</v>
      </c>
      <c r="D610">
        <v>73</v>
      </c>
      <c r="E610" t="s">
        <v>646</v>
      </c>
      <c r="F610">
        <v>4197</v>
      </c>
      <c r="G610">
        <v>1</v>
      </c>
      <c r="H610" t="s">
        <v>1537</v>
      </c>
      <c r="I610">
        <v>0</v>
      </c>
      <c r="J610">
        <v>8</v>
      </c>
      <c r="K610">
        <v>1.906123</v>
      </c>
      <c r="L610">
        <v>212.5</v>
      </c>
      <c r="M610">
        <v>187.82089999999999</v>
      </c>
      <c r="N610">
        <v>1.7941830000000001</v>
      </c>
      <c r="O610">
        <v>1314.7460000000001</v>
      </c>
      <c r="P610">
        <v>313.2586</v>
      </c>
      <c r="Q610">
        <v>8</v>
      </c>
      <c r="R610">
        <v>142.77539999999999</v>
      </c>
      <c r="S610">
        <v>2</v>
      </c>
      <c r="T610">
        <v>0.47653079999999998</v>
      </c>
      <c r="U610">
        <v>110.94540000000001</v>
      </c>
      <c r="V610">
        <v>0.10571270000000001</v>
      </c>
      <c r="W610">
        <v>1</v>
      </c>
      <c r="X610">
        <v>0.23826539999999999</v>
      </c>
      <c r="Y610">
        <v>2</v>
      </c>
      <c r="Z610">
        <v>4197</v>
      </c>
      <c r="AA610">
        <v>3323.665</v>
      </c>
      <c r="AB610">
        <v>791.9144</v>
      </c>
      <c r="AC610">
        <v>309.268525137003</v>
      </c>
    </row>
    <row r="611" spans="2:29" x14ac:dyDescent="0.2">
      <c r="B611" t="s">
        <v>489</v>
      </c>
      <c r="C611">
        <v>14</v>
      </c>
      <c r="D611">
        <v>49</v>
      </c>
      <c r="E611" t="s">
        <v>646</v>
      </c>
      <c r="F611">
        <v>1532</v>
      </c>
      <c r="G611">
        <v>1</v>
      </c>
      <c r="H611" t="s">
        <v>1538</v>
      </c>
      <c r="I611">
        <v>0</v>
      </c>
      <c r="J611">
        <v>1</v>
      </c>
      <c r="K611">
        <v>0.65274149999999997</v>
      </c>
      <c r="L611">
        <v>200</v>
      </c>
      <c r="M611">
        <v>-1</v>
      </c>
      <c r="N611">
        <v>-1</v>
      </c>
      <c r="O611">
        <v>-1</v>
      </c>
      <c r="P611">
        <v>-1</v>
      </c>
      <c r="Q611">
        <v>1</v>
      </c>
      <c r="R611">
        <v>472.24540000000002</v>
      </c>
      <c r="S611">
        <v>1</v>
      </c>
      <c r="T611">
        <v>0.65274149999999997</v>
      </c>
      <c r="U611">
        <v>-1</v>
      </c>
      <c r="V611">
        <v>-1</v>
      </c>
      <c r="W611">
        <v>1</v>
      </c>
      <c r="X611">
        <v>0.65274149999999997</v>
      </c>
      <c r="Y611">
        <v>1</v>
      </c>
      <c r="Z611">
        <v>1532</v>
      </c>
      <c r="AA611">
        <v>417.50790000000001</v>
      </c>
      <c r="AB611">
        <v>272.5247</v>
      </c>
      <c r="AC611">
        <v>500.65274151436</v>
      </c>
    </row>
    <row r="612" spans="2:29" x14ac:dyDescent="0.2">
      <c r="B612" t="s">
        <v>490</v>
      </c>
      <c r="C612">
        <v>14</v>
      </c>
      <c r="D612">
        <v>3</v>
      </c>
      <c r="E612" t="s">
        <v>646</v>
      </c>
      <c r="F612">
        <v>5029</v>
      </c>
      <c r="I612">
        <v>1</v>
      </c>
      <c r="J612">
        <v>4</v>
      </c>
      <c r="K612">
        <v>0.7953867</v>
      </c>
      <c r="L612">
        <v>158.5</v>
      </c>
      <c r="M612">
        <v>301.09210000000002</v>
      </c>
      <c r="N612">
        <v>1.7255529999999999</v>
      </c>
      <c r="O612">
        <v>903.27620000000002</v>
      </c>
      <c r="P612">
        <v>179.61349999999999</v>
      </c>
      <c r="Q612">
        <v>-1</v>
      </c>
      <c r="R612">
        <v>229.57239999999999</v>
      </c>
      <c r="S612">
        <v>1</v>
      </c>
      <c r="T612">
        <v>0.19884669999999999</v>
      </c>
      <c r="U612">
        <v>-1</v>
      </c>
      <c r="V612">
        <v>-1</v>
      </c>
      <c r="W612">
        <v>0</v>
      </c>
      <c r="X612">
        <v>-1</v>
      </c>
      <c r="Y612">
        <v>-1</v>
      </c>
      <c r="Z612">
        <v>-1</v>
      </c>
      <c r="AA612">
        <v>0</v>
      </c>
      <c r="AB612">
        <v>0</v>
      </c>
      <c r="AC612">
        <v>986.87611851262704</v>
      </c>
    </row>
    <row r="613" spans="2:29" x14ac:dyDescent="0.2">
      <c r="B613" t="s">
        <v>491</v>
      </c>
      <c r="C613">
        <v>14</v>
      </c>
      <c r="D613">
        <v>63</v>
      </c>
      <c r="E613" t="s">
        <v>646</v>
      </c>
      <c r="F613">
        <v>1699</v>
      </c>
      <c r="G613">
        <v>1</v>
      </c>
      <c r="H613" t="s">
        <v>1539</v>
      </c>
      <c r="I613">
        <v>3</v>
      </c>
      <c r="J613">
        <v>5</v>
      </c>
      <c r="K613">
        <v>2.9429080000000001</v>
      </c>
      <c r="L613">
        <v>192.6</v>
      </c>
      <c r="M613">
        <v>205.4802</v>
      </c>
      <c r="N613">
        <v>2.1206049999999999</v>
      </c>
      <c r="O613">
        <v>821.92070000000001</v>
      </c>
      <c r="P613">
        <v>483.76729999999998</v>
      </c>
      <c r="Q613">
        <v>5</v>
      </c>
      <c r="R613">
        <v>178.13249999999999</v>
      </c>
      <c r="S613">
        <v>1</v>
      </c>
      <c r="T613">
        <v>0.58858149999999998</v>
      </c>
      <c r="U613">
        <v>-1</v>
      </c>
      <c r="V613">
        <v>-1</v>
      </c>
      <c r="W613">
        <v>1</v>
      </c>
      <c r="X613">
        <v>0.58858149999999998</v>
      </c>
      <c r="Y613">
        <v>1</v>
      </c>
      <c r="Z613">
        <v>1699</v>
      </c>
      <c r="AA613">
        <v>254.1756</v>
      </c>
      <c r="AB613">
        <v>149.60300000000001</v>
      </c>
      <c r="AC613">
        <v>744.55562095350194</v>
      </c>
    </row>
    <row r="614" spans="2:29" x14ac:dyDescent="0.2">
      <c r="B614" t="s">
        <v>285</v>
      </c>
      <c r="C614">
        <v>14</v>
      </c>
      <c r="D614">
        <v>63</v>
      </c>
      <c r="E614" t="s">
        <v>646</v>
      </c>
      <c r="F614">
        <v>1232</v>
      </c>
      <c r="G614">
        <v>1</v>
      </c>
      <c r="H614" t="s">
        <v>1540</v>
      </c>
      <c r="I614">
        <v>0</v>
      </c>
      <c r="J614">
        <v>3</v>
      </c>
      <c r="K614">
        <v>2.4350649999999998</v>
      </c>
      <c r="L614">
        <v>256</v>
      </c>
      <c r="M614">
        <v>107.3219</v>
      </c>
      <c r="N614">
        <v>2.5767549999999999</v>
      </c>
      <c r="O614">
        <v>214.6438</v>
      </c>
      <c r="P614">
        <v>174.22389999999999</v>
      </c>
      <c r="Q614">
        <v>3</v>
      </c>
      <c r="R614">
        <v>141.8784</v>
      </c>
      <c r="S614">
        <v>1</v>
      </c>
      <c r="T614">
        <v>0.81168830000000003</v>
      </c>
      <c r="U614">
        <v>-1</v>
      </c>
      <c r="V614">
        <v>-1</v>
      </c>
      <c r="W614">
        <v>1</v>
      </c>
      <c r="X614">
        <v>0.81168830000000003</v>
      </c>
      <c r="Y614">
        <v>1</v>
      </c>
      <c r="Z614">
        <v>1232</v>
      </c>
      <c r="AA614">
        <v>529.21889999999996</v>
      </c>
      <c r="AB614">
        <v>429.56079999999997</v>
      </c>
      <c r="AC614">
        <v>379.05844155844198</v>
      </c>
    </row>
    <row r="615" spans="2:29" x14ac:dyDescent="0.2">
      <c r="B615" t="s">
        <v>492</v>
      </c>
      <c r="C615">
        <v>14</v>
      </c>
      <c r="D615">
        <v>61</v>
      </c>
      <c r="E615" t="s">
        <v>646</v>
      </c>
      <c r="F615">
        <v>3864</v>
      </c>
      <c r="G615">
        <v>1</v>
      </c>
      <c r="H615" t="s">
        <v>1541</v>
      </c>
      <c r="I615">
        <v>0</v>
      </c>
      <c r="J615">
        <v>11</v>
      </c>
      <c r="K615">
        <v>2.8467910000000001</v>
      </c>
      <c r="L615">
        <v>236.363636363636</v>
      </c>
      <c r="M615">
        <v>177.5977</v>
      </c>
      <c r="N615">
        <v>2.1720459999999999</v>
      </c>
      <c r="O615">
        <v>1775.9770000000001</v>
      </c>
      <c r="P615">
        <v>459.62130000000002</v>
      </c>
      <c r="Q615">
        <v>11</v>
      </c>
      <c r="R615">
        <v>180.51169999999999</v>
      </c>
      <c r="S615">
        <v>1</v>
      </c>
      <c r="T615">
        <v>0.25879920000000001</v>
      </c>
      <c r="U615">
        <v>-1</v>
      </c>
      <c r="V615">
        <v>-1</v>
      </c>
      <c r="W615">
        <v>1</v>
      </c>
      <c r="X615">
        <v>0.25879920000000001</v>
      </c>
      <c r="Y615">
        <v>1</v>
      </c>
      <c r="Z615">
        <v>3864</v>
      </c>
      <c r="AA615">
        <v>212.8049</v>
      </c>
      <c r="AB615">
        <v>55.073720000000002</v>
      </c>
      <c r="AC615">
        <v>853.00207039337499</v>
      </c>
    </row>
    <row r="616" spans="2:29" x14ac:dyDescent="0.2">
      <c r="B616" t="s">
        <v>474</v>
      </c>
      <c r="C616">
        <v>14</v>
      </c>
      <c r="D616">
        <v>37</v>
      </c>
      <c r="E616" t="s">
        <v>646</v>
      </c>
      <c r="F616">
        <v>5030</v>
      </c>
      <c r="I616">
        <v>0</v>
      </c>
      <c r="J616">
        <v>16</v>
      </c>
      <c r="K616">
        <v>3.180914</v>
      </c>
      <c r="L616">
        <v>170.5625</v>
      </c>
      <c r="M616">
        <v>177.92330000000001</v>
      </c>
      <c r="N616">
        <v>2.2501709999999999</v>
      </c>
      <c r="O616">
        <v>2668.8490000000002</v>
      </c>
      <c r="P616">
        <v>530.58619999999996</v>
      </c>
      <c r="Q616">
        <v>-1</v>
      </c>
      <c r="R616">
        <v>297.02679999999998</v>
      </c>
      <c r="S616">
        <v>3</v>
      </c>
      <c r="T616">
        <v>0.59642150000000005</v>
      </c>
      <c r="U616">
        <v>109.0163</v>
      </c>
      <c r="V616">
        <v>0.52662160000000002</v>
      </c>
      <c r="W616">
        <v>0</v>
      </c>
      <c r="X616">
        <v>-1</v>
      </c>
      <c r="Y616">
        <v>-1</v>
      </c>
      <c r="Z616">
        <v>-1</v>
      </c>
      <c r="AA616">
        <v>356.7912</v>
      </c>
      <c r="AB616">
        <v>70.932640000000006</v>
      </c>
      <c r="AC616">
        <v>874.35387673956302</v>
      </c>
    </row>
    <row r="617" spans="2:29" x14ac:dyDescent="0.2">
      <c r="B617" t="s">
        <v>475</v>
      </c>
      <c r="C617">
        <v>14</v>
      </c>
      <c r="D617">
        <v>27</v>
      </c>
      <c r="E617" t="s">
        <v>646</v>
      </c>
      <c r="F617">
        <v>3199</v>
      </c>
      <c r="G617">
        <v>1</v>
      </c>
      <c r="H617" t="s">
        <v>1542</v>
      </c>
      <c r="I617">
        <v>0</v>
      </c>
      <c r="J617">
        <v>10</v>
      </c>
      <c r="K617">
        <v>3.1259769999999998</v>
      </c>
      <c r="L617">
        <v>189.9</v>
      </c>
      <c r="M617">
        <v>189.57169999999999</v>
      </c>
      <c r="N617">
        <v>2.2749450000000002</v>
      </c>
      <c r="O617">
        <v>1706.146</v>
      </c>
      <c r="P617">
        <v>533.33720000000005</v>
      </c>
      <c r="Q617">
        <v>10</v>
      </c>
      <c r="R617">
        <v>118.8925</v>
      </c>
      <c r="S617">
        <v>2</v>
      </c>
      <c r="T617">
        <v>0.62519539999999996</v>
      </c>
      <c r="U617">
        <v>131.79490000000001</v>
      </c>
      <c r="V617">
        <v>0.17205599999999999</v>
      </c>
      <c r="W617">
        <v>1</v>
      </c>
      <c r="X617">
        <v>0.31259769999999998</v>
      </c>
      <c r="Y617">
        <v>2</v>
      </c>
      <c r="Z617">
        <v>3199</v>
      </c>
      <c r="AA617">
        <v>1401.0050000000001</v>
      </c>
      <c r="AB617">
        <v>437.95100000000002</v>
      </c>
      <c r="AC617">
        <v>374.80462644576397</v>
      </c>
    </row>
    <row r="618" spans="2:29" x14ac:dyDescent="0.2">
      <c r="B618" t="s">
        <v>476</v>
      </c>
      <c r="C618">
        <v>14</v>
      </c>
      <c r="D618">
        <v>91</v>
      </c>
      <c r="E618" t="s">
        <v>646</v>
      </c>
      <c r="F618">
        <v>4997</v>
      </c>
      <c r="I618">
        <v>0</v>
      </c>
      <c r="J618">
        <v>4</v>
      </c>
      <c r="K618">
        <v>0.80048030000000003</v>
      </c>
      <c r="L618">
        <v>191.75</v>
      </c>
      <c r="M618">
        <v>328.7833</v>
      </c>
      <c r="N618">
        <v>1.160452</v>
      </c>
      <c r="O618">
        <v>986.34990000000005</v>
      </c>
      <c r="P618">
        <v>197.38839999999999</v>
      </c>
      <c r="Q618">
        <v>-1</v>
      </c>
      <c r="R618">
        <v>182.9622</v>
      </c>
      <c r="S618">
        <v>1</v>
      </c>
      <c r="T618">
        <v>0.2001201</v>
      </c>
      <c r="U618">
        <v>-1</v>
      </c>
      <c r="V618">
        <v>-1</v>
      </c>
      <c r="W618">
        <v>0</v>
      </c>
      <c r="X618">
        <v>-1</v>
      </c>
      <c r="Y618">
        <v>-1</v>
      </c>
      <c r="Z618">
        <v>-1</v>
      </c>
      <c r="AA618">
        <v>12.47214</v>
      </c>
      <c r="AB618">
        <v>2.4959250000000002</v>
      </c>
      <c r="AC618">
        <v>986.79207524514698</v>
      </c>
    </row>
    <row r="619" spans="2:29" x14ac:dyDescent="0.2">
      <c r="B619" t="s">
        <v>477</v>
      </c>
      <c r="C619">
        <v>14</v>
      </c>
      <c r="D619">
        <v>77</v>
      </c>
      <c r="E619" t="s">
        <v>646</v>
      </c>
      <c r="F619">
        <v>4597</v>
      </c>
      <c r="G619">
        <v>1</v>
      </c>
      <c r="H619" t="s">
        <v>1543</v>
      </c>
      <c r="I619">
        <v>0</v>
      </c>
      <c r="J619">
        <v>12</v>
      </c>
      <c r="K619">
        <v>2.610398</v>
      </c>
      <c r="L619">
        <v>186</v>
      </c>
      <c r="M619">
        <v>219.31540000000001</v>
      </c>
      <c r="N619">
        <v>2.9230779999999998</v>
      </c>
      <c r="O619">
        <v>2412.4690000000001</v>
      </c>
      <c r="P619">
        <v>524.7921</v>
      </c>
      <c r="Q619">
        <v>12</v>
      </c>
      <c r="R619">
        <v>236.51830000000001</v>
      </c>
      <c r="S619">
        <v>2</v>
      </c>
      <c r="T619">
        <v>0.43506630000000002</v>
      </c>
      <c r="U619">
        <v>54.486179999999997</v>
      </c>
      <c r="V619">
        <v>0.21794469999999999</v>
      </c>
      <c r="W619">
        <v>1</v>
      </c>
      <c r="X619">
        <v>0.21753320000000001</v>
      </c>
      <c r="Y619">
        <v>2</v>
      </c>
      <c r="Z619">
        <v>4597</v>
      </c>
      <c r="AA619">
        <v>418.4742</v>
      </c>
      <c r="AB619">
        <v>91.032030000000006</v>
      </c>
      <c r="AC619">
        <v>789.64542092669103</v>
      </c>
    </row>
    <row r="620" spans="2:29" x14ac:dyDescent="0.2">
      <c r="B620" t="s">
        <v>478</v>
      </c>
      <c r="C620">
        <v>14</v>
      </c>
      <c r="D620">
        <v>19</v>
      </c>
      <c r="E620" t="s">
        <v>646</v>
      </c>
      <c r="F620">
        <v>2665</v>
      </c>
      <c r="G620">
        <v>1</v>
      </c>
      <c r="H620" t="s">
        <v>1544</v>
      </c>
      <c r="I620">
        <v>0</v>
      </c>
      <c r="J620">
        <v>7</v>
      </c>
      <c r="K620">
        <v>2.6266419999999999</v>
      </c>
      <c r="L620">
        <v>237.57142857142901</v>
      </c>
      <c r="M620">
        <v>102.5453</v>
      </c>
      <c r="N620">
        <v>1.3624590000000001</v>
      </c>
      <c r="O620">
        <v>615.27170000000001</v>
      </c>
      <c r="P620">
        <v>230.87119999999999</v>
      </c>
      <c r="Q620">
        <v>7</v>
      </c>
      <c r="R620">
        <v>105.4842</v>
      </c>
      <c r="S620">
        <v>3</v>
      </c>
      <c r="T620">
        <v>1.125704</v>
      </c>
      <c r="U620">
        <v>24.847629999999999</v>
      </c>
      <c r="V620">
        <v>1.0962190000000001</v>
      </c>
      <c r="W620">
        <v>1</v>
      </c>
      <c r="X620">
        <v>0.37523450000000003</v>
      </c>
      <c r="Y620">
        <v>3</v>
      </c>
      <c r="Z620">
        <v>2665</v>
      </c>
      <c r="AA620">
        <v>370.11239999999998</v>
      </c>
      <c r="AB620">
        <v>138.87899999999999</v>
      </c>
      <c r="AC620">
        <v>711.44465290806795</v>
      </c>
    </row>
    <row r="621" spans="2:29" x14ac:dyDescent="0.2">
      <c r="B621" t="s">
        <v>479</v>
      </c>
      <c r="C621">
        <v>14</v>
      </c>
      <c r="D621">
        <v>51</v>
      </c>
      <c r="E621" t="s">
        <v>646</v>
      </c>
      <c r="F621">
        <v>4396</v>
      </c>
      <c r="G621">
        <v>1</v>
      </c>
      <c r="H621" t="s">
        <v>1545</v>
      </c>
      <c r="I621">
        <v>0</v>
      </c>
      <c r="J621">
        <v>11</v>
      </c>
      <c r="K621">
        <v>2.502275</v>
      </c>
      <c r="L621">
        <v>187.636363636364</v>
      </c>
      <c r="M621">
        <v>208.15479999999999</v>
      </c>
      <c r="N621">
        <v>1.9979579999999999</v>
      </c>
      <c r="O621">
        <v>2081.5479999999998</v>
      </c>
      <c r="P621">
        <v>473.5095</v>
      </c>
      <c r="Q621">
        <v>11</v>
      </c>
      <c r="R621">
        <v>242.6977</v>
      </c>
      <c r="S621">
        <v>2</v>
      </c>
      <c r="T621">
        <v>0.45495910000000001</v>
      </c>
      <c r="U621">
        <v>124.1279</v>
      </c>
      <c r="V621">
        <v>0.43861450000000002</v>
      </c>
      <c r="W621">
        <v>1</v>
      </c>
      <c r="X621">
        <v>0.2274795</v>
      </c>
      <c r="Y621">
        <v>2</v>
      </c>
      <c r="Z621">
        <v>4396</v>
      </c>
      <c r="AA621">
        <v>684.56150000000002</v>
      </c>
      <c r="AB621">
        <v>155.72370000000001</v>
      </c>
      <c r="AC621">
        <v>765.01364877161097</v>
      </c>
    </row>
    <row r="622" spans="2:29" x14ac:dyDescent="0.2">
      <c r="B622" t="s">
        <v>480</v>
      </c>
      <c r="C622">
        <v>14</v>
      </c>
      <c r="D622">
        <v>75</v>
      </c>
      <c r="E622" t="s">
        <v>646</v>
      </c>
      <c r="F622">
        <v>4296</v>
      </c>
      <c r="G622">
        <v>1</v>
      </c>
      <c r="H622" t="s">
        <v>1546</v>
      </c>
      <c r="I622">
        <v>0</v>
      </c>
      <c r="J622">
        <v>2</v>
      </c>
      <c r="K622">
        <v>0.4655493</v>
      </c>
      <c r="L622">
        <v>216</v>
      </c>
      <c r="M622">
        <v>59.773440000000001</v>
      </c>
      <c r="N622">
        <v>0.59181620000000001</v>
      </c>
      <c r="O622">
        <v>59.773440000000001</v>
      </c>
      <c r="P622">
        <v>13.913740000000001</v>
      </c>
      <c r="Q622">
        <v>2</v>
      </c>
      <c r="R622">
        <v>118.72499999999999</v>
      </c>
      <c r="S622">
        <v>1</v>
      </c>
      <c r="T622">
        <v>0.2327747</v>
      </c>
      <c r="U622">
        <v>-1</v>
      </c>
      <c r="V622">
        <v>-1</v>
      </c>
      <c r="W622">
        <v>1</v>
      </c>
      <c r="X622">
        <v>0.2327747</v>
      </c>
      <c r="Y622">
        <v>1</v>
      </c>
      <c r="Z622">
        <v>4296</v>
      </c>
      <c r="AA622">
        <v>1614.373</v>
      </c>
      <c r="AB622">
        <v>375.7851</v>
      </c>
      <c r="AC622">
        <v>310.05586592178798</v>
      </c>
    </row>
    <row r="623" spans="2:29" x14ac:dyDescent="0.2">
      <c r="B623" t="s">
        <v>472</v>
      </c>
      <c r="C623">
        <v>16</v>
      </c>
      <c r="D623">
        <v>29</v>
      </c>
      <c r="E623" t="s">
        <v>647</v>
      </c>
      <c r="F623">
        <v>2832</v>
      </c>
      <c r="G623">
        <v>1</v>
      </c>
      <c r="H623" t="s">
        <v>1547</v>
      </c>
      <c r="I623">
        <v>0</v>
      </c>
      <c r="J623">
        <v>7</v>
      </c>
      <c r="K623">
        <v>2.4717509999999998</v>
      </c>
      <c r="L623">
        <v>290</v>
      </c>
      <c r="M623">
        <v>194.9145</v>
      </c>
      <c r="N623">
        <v>2.2308889999999999</v>
      </c>
      <c r="O623">
        <v>1169.4870000000001</v>
      </c>
      <c r="P623">
        <v>412.9545</v>
      </c>
      <c r="Q623">
        <v>7</v>
      </c>
      <c r="R623">
        <v>163.11969999999999</v>
      </c>
      <c r="S623">
        <v>1</v>
      </c>
      <c r="T623">
        <v>0.35310730000000001</v>
      </c>
      <c r="U623">
        <v>-1</v>
      </c>
      <c r="V623">
        <v>-1</v>
      </c>
      <c r="W623">
        <v>1</v>
      </c>
      <c r="X623">
        <v>0.35310730000000001</v>
      </c>
      <c r="Y623">
        <v>1</v>
      </c>
      <c r="Z623">
        <v>2832</v>
      </c>
      <c r="AA623">
        <v>467.5505</v>
      </c>
      <c r="AB623">
        <v>165.09549999999999</v>
      </c>
      <c r="AC623">
        <v>681.85028248587605</v>
      </c>
    </row>
    <row r="624" spans="2:29" x14ac:dyDescent="0.2">
      <c r="B624" t="s">
        <v>481</v>
      </c>
      <c r="C624">
        <v>16</v>
      </c>
      <c r="D624">
        <v>97</v>
      </c>
      <c r="E624" t="s">
        <v>647</v>
      </c>
      <c r="F624">
        <v>5028</v>
      </c>
      <c r="I624">
        <v>0</v>
      </c>
      <c r="J624">
        <v>13</v>
      </c>
      <c r="K624">
        <v>2.585521</v>
      </c>
      <c r="L624">
        <v>225.38461538461499</v>
      </c>
      <c r="M624">
        <v>161.27510000000001</v>
      </c>
      <c r="N624">
        <v>1.68815</v>
      </c>
      <c r="O624">
        <v>1935.3009999999999</v>
      </c>
      <c r="P624">
        <v>384.90480000000002</v>
      </c>
      <c r="Q624">
        <v>-1</v>
      </c>
      <c r="R624">
        <v>142.14230000000001</v>
      </c>
      <c r="S624">
        <v>2</v>
      </c>
      <c r="T624">
        <v>0.39777249999999997</v>
      </c>
      <c r="U624">
        <v>12.65422</v>
      </c>
      <c r="V624">
        <v>0.7669222</v>
      </c>
      <c r="W624">
        <v>0</v>
      </c>
      <c r="X624">
        <v>-1</v>
      </c>
      <c r="Y624">
        <v>-1</v>
      </c>
      <c r="Z624">
        <v>-1</v>
      </c>
      <c r="AA624">
        <v>459.65640000000002</v>
      </c>
      <c r="AB624">
        <v>91.419330000000002</v>
      </c>
      <c r="AC624">
        <v>860.97852028639602</v>
      </c>
    </row>
    <row r="625" spans="2:29" x14ac:dyDescent="0.2">
      <c r="B625" t="s">
        <v>483</v>
      </c>
      <c r="C625">
        <v>16</v>
      </c>
      <c r="D625">
        <v>19</v>
      </c>
      <c r="E625" t="s">
        <v>647</v>
      </c>
      <c r="F625">
        <v>1798</v>
      </c>
      <c r="G625">
        <v>1</v>
      </c>
      <c r="H625" t="s">
        <v>1548</v>
      </c>
      <c r="I625">
        <v>0</v>
      </c>
      <c r="J625">
        <v>3</v>
      </c>
      <c r="K625">
        <v>1.6685209999999999</v>
      </c>
      <c r="L625">
        <v>289.33333333333297</v>
      </c>
      <c r="M625">
        <v>236.98650000000001</v>
      </c>
      <c r="N625">
        <v>0.57871309999999998</v>
      </c>
      <c r="O625">
        <v>473.97300000000001</v>
      </c>
      <c r="P625">
        <v>263.6112</v>
      </c>
      <c r="Q625">
        <v>3</v>
      </c>
      <c r="R625">
        <v>153.87540000000001</v>
      </c>
      <c r="S625">
        <v>1</v>
      </c>
      <c r="T625">
        <v>0.55617349999999999</v>
      </c>
      <c r="U625">
        <v>-1</v>
      </c>
      <c r="V625">
        <v>-1</v>
      </c>
      <c r="W625">
        <v>1</v>
      </c>
      <c r="X625">
        <v>0.55617349999999999</v>
      </c>
      <c r="Y625">
        <v>1</v>
      </c>
      <c r="Z625">
        <v>1798</v>
      </c>
      <c r="AA625">
        <v>275.33699999999999</v>
      </c>
      <c r="AB625">
        <v>153.13509999999999</v>
      </c>
      <c r="AC625">
        <v>759.73303670745304</v>
      </c>
    </row>
    <row r="626" spans="2:29" x14ac:dyDescent="0.2">
      <c r="B626" t="s">
        <v>484</v>
      </c>
      <c r="C626">
        <v>16</v>
      </c>
      <c r="D626">
        <v>43</v>
      </c>
      <c r="E626" t="s">
        <v>647</v>
      </c>
      <c r="F626">
        <v>2331</v>
      </c>
      <c r="G626">
        <v>1</v>
      </c>
      <c r="H626" t="s">
        <v>1549</v>
      </c>
      <c r="I626">
        <v>0</v>
      </c>
      <c r="J626">
        <v>5</v>
      </c>
      <c r="K626">
        <v>2.1450019999999999</v>
      </c>
      <c r="L626">
        <v>313.2</v>
      </c>
      <c r="M626">
        <v>155.94479999999999</v>
      </c>
      <c r="N626">
        <v>0.89268559999999997</v>
      </c>
      <c r="O626">
        <v>623.77909999999997</v>
      </c>
      <c r="P626">
        <v>267.60149999999999</v>
      </c>
      <c r="Q626">
        <v>5</v>
      </c>
      <c r="R626">
        <v>168.3622</v>
      </c>
      <c r="S626">
        <v>1</v>
      </c>
      <c r="T626">
        <v>0.4290004</v>
      </c>
      <c r="U626">
        <v>-1</v>
      </c>
      <c r="V626">
        <v>-1</v>
      </c>
      <c r="W626">
        <v>1</v>
      </c>
      <c r="X626">
        <v>0.4290004</v>
      </c>
      <c r="Y626">
        <v>1</v>
      </c>
      <c r="Z626">
        <v>2331</v>
      </c>
      <c r="AA626">
        <v>375.67570000000001</v>
      </c>
      <c r="AB626">
        <v>161.16499999999999</v>
      </c>
      <c r="AC626">
        <v>585.58558558558605</v>
      </c>
    </row>
    <row r="627" spans="2:29" x14ac:dyDescent="0.2">
      <c r="B627" t="s">
        <v>485</v>
      </c>
      <c r="C627">
        <v>16</v>
      </c>
      <c r="D627">
        <v>57</v>
      </c>
      <c r="E627" t="s">
        <v>647</v>
      </c>
      <c r="F627">
        <v>2032</v>
      </c>
      <c r="G627">
        <v>1</v>
      </c>
      <c r="H627" t="s">
        <v>1550</v>
      </c>
      <c r="I627">
        <v>0</v>
      </c>
      <c r="J627">
        <v>1</v>
      </c>
      <c r="K627">
        <v>0.49212600000000001</v>
      </c>
      <c r="L627">
        <v>233</v>
      </c>
      <c r="M627">
        <v>-1</v>
      </c>
      <c r="N627">
        <v>-1</v>
      </c>
      <c r="O627">
        <v>-1</v>
      </c>
      <c r="P627">
        <v>-1</v>
      </c>
      <c r="Q627">
        <v>1</v>
      </c>
      <c r="R627">
        <v>137.39340000000001</v>
      </c>
      <c r="S627">
        <v>1</v>
      </c>
      <c r="T627">
        <v>0.49212600000000001</v>
      </c>
      <c r="U627">
        <v>-1</v>
      </c>
      <c r="V627">
        <v>-1</v>
      </c>
      <c r="W627">
        <v>1</v>
      </c>
      <c r="X627">
        <v>0.49212600000000001</v>
      </c>
      <c r="Y627">
        <v>1</v>
      </c>
      <c r="Z627">
        <v>2032</v>
      </c>
      <c r="AA627">
        <v>263.0616</v>
      </c>
      <c r="AB627">
        <v>129.45939999999999</v>
      </c>
      <c r="AC627">
        <v>638.77952755905505</v>
      </c>
    </row>
    <row r="628" spans="2:29" x14ac:dyDescent="0.2">
      <c r="B628" t="s">
        <v>486</v>
      </c>
      <c r="C628">
        <v>16</v>
      </c>
      <c r="D628">
        <v>77</v>
      </c>
      <c r="E628" t="s">
        <v>647</v>
      </c>
      <c r="F628">
        <v>1166</v>
      </c>
      <c r="G628">
        <v>1</v>
      </c>
      <c r="H628" t="s">
        <v>1551</v>
      </c>
      <c r="I628">
        <v>0</v>
      </c>
      <c r="J628">
        <v>1</v>
      </c>
      <c r="K628">
        <v>0.85763290000000003</v>
      </c>
      <c r="L628">
        <v>367</v>
      </c>
      <c r="M628">
        <v>-1</v>
      </c>
      <c r="N628">
        <v>-1</v>
      </c>
      <c r="O628">
        <v>-1</v>
      </c>
      <c r="P628">
        <v>-1</v>
      </c>
      <c r="Q628">
        <v>1</v>
      </c>
      <c r="R628">
        <v>133.54939999999999</v>
      </c>
      <c r="S628">
        <v>1</v>
      </c>
      <c r="T628">
        <v>0.85763290000000003</v>
      </c>
      <c r="U628">
        <v>-1</v>
      </c>
      <c r="V628">
        <v>-1</v>
      </c>
      <c r="W628">
        <v>1</v>
      </c>
      <c r="X628">
        <v>0.85763290000000003</v>
      </c>
      <c r="Y628">
        <v>1</v>
      </c>
      <c r="Z628">
        <v>1166</v>
      </c>
      <c r="AA628">
        <v>230.6574</v>
      </c>
      <c r="AB628">
        <v>197.8194</v>
      </c>
      <c r="AC628">
        <v>570.32590051457998</v>
      </c>
    </row>
    <row r="629" spans="2:29" x14ac:dyDescent="0.2">
      <c r="B629" t="s">
        <v>487</v>
      </c>
      <c r="C629">
        <v>16</v>
      </c>
      <c r="D629">
        <v>67</v>
      </c>
      <c r="E629" t="s">
        <v>647</v>
      </c>
      <c r="F629">
        <v>1732</v>
      </c>
      <c r="G629">
        <v>1</v>
      </c>
      <c r="H629" t="s">
        <v>1552</v>
      </c>
      <c r="I629">
        <v>0</v>
      </c>
      <c r="J629">
        <v>0</v>
      </c>
      <c r="K629">
        <v>0</v>
      </c>
      <c r="L629">
        <v>-1</v>
      </c>
      <c r="M629">
        <v>-1</v>
      </c>
      <c r="N629">
        <v>-1</v>
      </c>
      <c r="O629">
        <v>-1</v>
      </c>
      <c r="P629">
        <v>-1</v>
      </c>
      <c r="Q629">
        <v>0</v>
      </c>
      <c r="R629">
        <v>112.2753</v>
      </c>
      <c r="S629">
        <v>2</v>
      </c>
      <c r="T629">
        <v>1.1547339999999999</v>
      </c>
      <c r="U629">
        <v>124.4521</v>
      </c>
      <c r="V629">
        <v>0.92874730000000005</v>
      </c>
      <c r="W629">
        <v>1</v>
      </c>
      <c r="X629">
        <v>0.57736719999999997</v>
      </c>
      <c r="Y629">
        <v>2</v>
      </c>
      <c r="Z629">
        <v>1732</v>
      </c>
      <c r="AA629">
        <v>291.08229999999998</v>
      </c>
      <c r="AB629">
        <v>168.06139999999999</v>
      </c>
      <c r="AC629">
        <v>806.58198614318701</v>
      </c>
    </row>
    <row r="630" spans="2:29" x14ac:dyDescent="0.2">
      <c r="B630" t="s">
        <v>488</v>
      </c>
      <c r="C630">
        <v>16</v>
      </c>
      <c r="D630">
        <v>31</v>
      </c>
      <c r="E630" t="s">
        <v>647</v>
      </c>
      <c r="F630">
        <v>2995</v>
      </c>
      <c r="G630">
        <v>1</v>
      </c>
      <c r="H630" t="s">
        <v>1553</v>
      </c>
      <c r="I630">
        <v>4</v>
      </c>
      <c r="J630">
        <v>6</v>
      </c>
      <c r="K630">
        <v>2.003339</v>
      </c>
      <c r="L630">
        <v>199</v>
      </c>
      <c r="M630">
        <v>260.25709999999998</v>
      </c>
      <c r="N630">
        <v>1.38856</v>
      </c>
      <c r="O630">
        <v>1301.2860000000001</v>
      </c>
      <c r="P630">
        <v>434.48599999999999</v>
      </c>
      <c r="Q630">
        <v>6</v>
      </c>
      <c r="R630">
        <v>119.71769999999999</v>
      </c>
      <c r="S630">
        <v>2</v>
      </c>
      <c r="T630">
        <v>0.66777960000000003</v>
      </c>
      <c r="U630">
        <v>90.433080000000004</v>
      </c>
      <c r="V630">
        <v>1.3806579999999999</v>
      </c>
      <c r="W630">
        <v>1</v>
      </c>
      <c r="X630">
        <v>0.33388980000000001</v>
      </c>
      <c r="Y630">
        <v>2</v>
      </c>
      <c r="Z630">
        <v>2995</v>
      </c>
      <c r="AA630">
        <v>920.73900000000003</v>
      </c>
      <c r="AB630">
        <v>307.42540000000002</v>
      </c>
      <c r="AC630">
        <v>456.42737896494202</v>
      </c>
    </row>
    <row r="631" spans="2:29" x14ac:dyDescent="0.2">
      <c r="B631" t="s">
        <v>489</v>
      </c>
      <c r="C631">
        <v>16</v>
      </c>
      <c r="D631">
        <v>61</v>
      </c>
      <c r="E631" t="s">
        <v>647</v>
      </c>
      <c r="F631">
        <v>1865</v>
      </c>
      <c r="G631">
        <v>1</v>
      </c>
      <c r="H631" t="s">
        <v>1554</v>
      </c>
      <c r="I631">
        <v>0</v>
      </c>
      <c r="J631">
        <v>1</v>
      </c>
      <c r="K631">
        <v>0.53619300000000003</v>
      </c>
      <c r="L631">
        <v>133</v>
      </c>
      <c r="M631">
        <v>-1</v>
      </c>
      <c r="N631">
        <v>-1</v>
      </c>
      <c r="O631">
        <v>-1</v>
      </c>
      <c r="P631">
        <v>-1</v>
      </c>
      <c r="Q631">
        <v>1</v>
      </c>
      <c r="R631">
        <v>546.46559999999999</v>
      </c>
      <c r="S631">
        <v>1</v>
      </c>
      <c r="T631">
        <v>0.53619300000000003</v>
      </c>
      <c r="U631">
        <v>-1</v>
      </c>
      <c r="V631">
        <v>-1</v>
      </c>
      <c r="W631">
        <v>1</v>
      </c>
      <c r="X631">
        <v>0.53619300000000003</v>
      </c>
      <c r="Y631">
        <v>1</v>
      </c>
      <c r="Z631">
        <v>1865</v>
      </c>
      <c r="AA631">
        <v>552.84199999999998</v>
      </c>
      <c r="AB631">
        <v>296.43</v>
      </c>
      <c r="AC631">
        <v>339.41018766756002</v>
      </c>
    </row>
    <row r="632" spans="2:29" x14ac:dyDescent="0.2">
      <c r="B632" t="s">
        <v>490</v>
      </c>
      <c r="C632">
        <v>16</v>
      </c>
      <c r="D632">
        <v>85</v>
      </c>
      <c r="E632" t="s">
        <v>647</v>
      </c>
      <c r="F632">
        <v>2097</v>
      </c>
      <c r="G632">
        <v>1</v>
      </c>
      <c r="H632" t="s">
        <v>1555</v>
      </c>
      <c r="I632">
        <v>0</v>
      </c>
      <c r="J632">
        <v>4</v>
      </c>
      <c r="K632">
        <v>1.9074869999999999</v>
      </c>
      <c r="L632">
        <v>232.75</v>
      </c>
      <c r="M632">
        <v>126.6614</v>
      </c>
      <c r="N632">
        <v>1.0324610000000001</v>
      </c>
      <c r="O632">
        <v>379.98419999999999</v>
      </c>
      <c r="P632">
        <v>181.2037</v>
      </c>
      <c r="Q632">
        <v>4</v>
      </c>
      <c r="R632">
        <v>170.69059999999999</v>
      </c>
      <c r="S632">
        <v>1</v>
      </c>
      <c r="T632">
        <v>0.47687170000000001</v>
      </c>
      <c r="U632">
        <v>-1</v>
      </c>
      <c r="V632">
        <v>-1</v>
      </c>
      <c r="W632">
        <v>1</v>
      </c>
      <c r="X632">
        <v>0.47687170000000001</v>
      </c>
      <c r="Y632">
        <v>1</v>
      </c>
      <c r="Z632">
        <v>2097</v>
      </c>
      <c r="AA632">
        <v>239.15809999999999</v>
      </c>
      <c r="AB632">
        <v>114.04770000000001</v>
      </c>
      <c r="AC632">
        <v>699.57081545064398</v>
      </c>
    </row>
    <row r="633" spans="2:29" x14ac:dyDescent="0.2">
      <c r="B633" t="s">
        <v>491</v>
      </c>
      <c r="C633">
        <v>16</v>
      </c>
      <c r="D633">
        <v>37</v>
      </c>
      <c r="E633" t="s">
        <v>647</v>
      </c>
      <c r="F633">
        <v>2532</v>
      </c>
      <c r="G633">
        <v>1</v>
      </c>
      <c r="H633" t="s">
        <v>1556</v>
      </c>
      <c r="I633">
        <v>11</v>
      </c>
      <c r="J633">
        <v>6</v>
      </c>
      <c r="K633">
        <v>2.3696679999999999</v>
      </c>
      <c r="L633">
        <v>194</v>
      </c>
      <c r="M633">
        <v>244.00239999999999</v>
      </c>
      <c r="N633">
        <v>2.7886660000000001</v>
      </c>
      <c r="O633">
        <v>1220.0119999999999</v>
      </c>
      <c r="P633">
        <v>481.83730000000003</v>
      </c>
      <c r="Q633">
        <v>6</v>
      </c>
      <c r="R633">
        <v>191.55549999999999</v>
      </c>
      <c r="S633">
        <v>2</v>
      </c>
      <c r="T633">
        <v>0.78988939999999996</v>
      </c>
      <c r="U633">
        <v>64.878100000000003</v>
      </c>
      <c r="V633">
        <v>0.65204119999999999</v>
      </c>
      <c r="W633">
        <v>1</v>
      </c>
      <c r="X633">
        <v>0.39494469999999998</v>
      </c>
      <c r="Y633">
        <v>2</v>
      </c>
      <c r="Z633">
        <v>2532</v>
      </c>
      <c r="AA633">
        <v>717.65160000000003</v>
      </c>
      <c r="AB633">
        <v>283.43270000000001</v>
      </c>
      <c r="AC633">
        <v>487.36176935229099</v>
      </c>
    </row>
    <row r="634" spans="2:29" x14ac:dyDescent="0.2">
      <c r="B634" t="s">
        <v>285</v>
      </c>
      <c r="C634">
        <v>16</v>
      </c>
      <c r="D634">
        <v>13</v>
      </c>
      <c r="E634" t="s">
        <v>647</v>
      </c>
      <c r="F634">
        <v>4996</v>
      </c>
      <c r="I634">
        <v>0</v>
      </c>
      <c r="J634">
        <v>20</v>
      </c>
      <c r="K634">
        <v>4.0032019999999999</v>
      </c>
      <c r="L634">
        <v>165.15</v>
      </c>
      <c r="M634">
        <v>170.3921</v>
      </c>
      <c r="N634">
        <v>3.4020860000000002</v>
      </c>
      <c r="O634">
        <v>3237.451</v>
      </c>
      <c r="P634">
        <v>648.00850000000003</v>
      </c>
      <c r="Q634">
        <v>-1</v>
      </c>
      <c r="R634">
        <v>215.50200000000001</v>
      </c>
      <c r="S634">
        <v>3</v>
      </c>
      <c r="T634">
        <v>0.60048040000000003</v>
      </c>
      <c r="U634">
        <v>20.39752</v>
      </c>
      <c r="V634">
        <v>0.47076570000000001</v>
      </c>
      <c r="W634">
        <v>0</v>
      </c>
      <c r="X634">
        <v>-1</v>
      </c>
      <c r="Y634">
        <v>-1</v>
      </c>
      <c r="Z634">
        <v>-1</v>
      </c>
      <c r="AA634">
        <v>1293.173</v>
      </c>
      <c r="AB634">
        <v>258.8417</v>
      </c>
      <c r="AC634">
        <v>380.10408326661297</v>
      </c>
    </row>
    <row r="635" spans="2:29" x14ac:dyDescent="0.2">
      <c r="B635" t="s">
        <v>492</v>
      </c>
      <c r="C635">
        <v>16</v>
      </c>
      <c r="D635">
        <v>5</v>
      </c>
      <c r="E635" t="s">
        <v>647</v>
      </c>
      <c r="F635">
        <v>4429</v>
      </c>
      <c r="G635">
        <v>1</v>
      </c>
      <c r="H635" t="s">
        <v>1557</v>
      </c>
      <c r="I635">
        <v>0</v>
      </c>
      <c r="J635">
        <v>9</v>
      </c>
      <c r="K635">
        <v>2.0320610000000001</v>
      </c>
      <c r="L635">
        <v>214.666666666667</v>
      </c>
      <c r="M635">
        <v>223.3725</v>
      </c>
      <c r="N635">
        <v>2.896766</v>
      </c>
      <c r="O635">
        <v>1786.98</v>
      </c>
      <c r="P635">
        <v>403.4726</v>
      </c>
      <c r="Q635">
        <v>9</v>
      </c>
      <c r="R635">
        <v>164.96870000000001</v>
      </c>
      <c r="S635">
        <v>3</v>
      </c>
      <c r="T635">
        <v>0.67735380000000001</v>
      </c>
      <c r="U635">
        <v>20.016010000000001</v>
      </c>
      <c r="V635">
        <v>0.89765890000000004</v>
      </c>
      <c r="W635">
        <v>1</v>
      </c>
      <c r="X635">
        <v>0.2257846</v>
      </c>
      <c r="Y635">
        <v>3</v>
      </c>
      <c r="Z635">
        <v>4429</v>
      </c>
      <c r="AA635">
        <v>467.57990000000001</v>
      </c>
      <c r="AB635">
        <v>105.5723</v>
      </c>
      <c r="AC635">
        <v>759.08783020997998</v>
      </c>
    </row>
    <row r="636" spans="2:29" x14ac:dyDescent="0.2">
      <c r="B636" t="s">
        <v>474</v>
      </c>
      <c r="C636">
        <v>16</v>
      </c>
      <c r="D636">
        <v>79</v>
      </c>
      <c r="E636" t="s">
        <v>647</v>
      </c>
      <c r="F636">
        <v>1400</v>
      </c>
      <c r="G636">
        <v>1</v>
      </c>
      <c r="H636" t="s">
        <v>1558</v>
      </c>
      <c r="I636">
        <v>0</v>
      </c>
      <c r="J636">
        <v>4</v>
      </c>
      <c r="K636">
        <v>2.8571430000000002</v>
      </c>
      <c r="L636">
        <v>241.5</v>
      </c>
      <c r="M636">
        <v>92.565309999999997</v>
      </c>
      <c r="N636">
        <v>0.88138550000000004</v>
      </c>
      <c r="O636">
        <v>277.69589999999999</v>
      </c>
      <c r="P636">
        <v>198.35419999999999</v>
      </c>
      <c r="Q636">
        <v>4</v>
      </c>
      <c r="R636">
        <v>203.20599999999999</v>
      </c>
      <c r="S636">
        <v>1</v>
      </c>
      <c r="T636">
        <v>0.71428570000000002</v>
      </c>
      <c r="U636">
        <v>-1</v>
      </c>
      <c r="V636">
        <v>-1</v>
      </c>
      <c r="W636">
        <v>1</v>
      </c>
      <c r="X636">
        <v>0.71428570000000002</v>
      </c>
      <c r="Y636">
        <v>1</v>
      </c>
      <c r="Z636">
        <v>1400</v>
      </c>
      <c r="AA636">
        <v>266.97710000000001</v>
      </c>
      <c r="AB636">
        <v>190.69800000000001</v>
      </c>
      <c r="AC636">
        <v>619.28571428571399</v>
      </c>
    </row>
    <row r="637" spans="2:29" x14ac:dyDescent="0.2">
      <c r="B637" t="s">
        <v>475</v>
      </c>
      <c r="C637">
        <v>16</v>
      </c>
      <c r="D637">
        <v>75</v>
      </c>
      <c r="E637" t="s">
        <v>647</v>
      </c>
      <c r="F637">
        <v>1798</v>
      </c>
      <c r="G637">
        <v>1</v>
      </c>
      <c r="H637" t="s">
        <v>1559</v>
      </c>
      <c r="I637">
        <v>0</v>
      </c>
      <c r="J637">
        <v>4</v>
      </c>
      <c r="K637">
        <v>2.2246939999999999</v>
      </c>
      <c r="L637">
        <v>357.5</v>
      </c>
      <c r="M637">
        <v>74.45496</v>
      </c>
      <c r="N637">
        <v>1.2571650000000001</v>
      </c>
      <c r="O637">
        <v>223.36490000000001</v>
      </c>
      <c r="P637">
        <v>124.2296</v>
      </c>
      <c r="Q637">
        <v>4</v>
      </c>
      <c r="R637">
        <v>116.8642</v>
      </c>
      <c r="S637">
        <v>1</v>
      </c>
      <c r="T637">
        <v>0.55617349999999999</v>
      </c>
      <c r="U637">
        <v>-1</v>
      </c>
      <c r="V637">
        <v>-1</v>
      </c>
      <c r="W637">
        <v>1</v>
      </c>
      <c r="X637">
        <v>0.55617349999999999</v>
      </c>
      <c r="Y637">
        <v>1</v>
      </c>
      <c r="Z637">
        <v>1798</v>
      </c>
      <c r="AA637">
        <v>274.54719999999998</v>
      </c>
      <c r="AB637">
        <v>152.69589999999999</v>
      </c>
      <c r="AC637">
        <v>685.205784204672</v>
      </c>
    </row>
    <row r="638" spans="2:29" x14ac:dyDescent="0.2">
      <c r="B638" t="s">
        <v>476</v>
      </c>
      <c r="C638">
        <v>16</v>
      </c>
      <c r="D638">
        <v>31</v>
      </c>
      <c r="E638" t="s">
        <v>647</v>
      </c>
      <c r="F638">
        <v>3531</v>
      </c>
      <c r="G638">
        <v>1</v>
      </c>
      <c r="H638" t="s">
        <v>1560</v>
      </c>
      <c r="I638">
        <v>0</v>
      </c>
      <c r="J638">
        <v>3</v>
      </c>
      <c r="K638">
        <v>0.84961770000000003</v>
      </c>
      <c r="L638">
        <v>323</v>
      </c>
      <c r="M638">
        <v>367.96339999999998</v>
      </c>
      <c r="N638">
        <v>0.3520761</v>
      </c>
      <c r="O638">
        <v>735.92679999999996</v>
      </c>
      <c r="P638">
        <v>208.4188</v>
      </c>
      <c r="Q638">
        <v>3</v>
      </c>
      <c r="R638">
        <v>178.91759999999999</v>
      </c>
      <c r="S638">
        <v>3</v>
      </c>
      <c r="T638">
        <v>0.84961770000000003</v>
      </c>
      <c r="U638">
        <v>94.292689999999993</v>
      </c>
      <c r="V638">
        <v>0.34037659999999997</v>
      </c>
      <c r="W638">
        <v>1</v>
      </c>
      <c r="X638">
        <v>0.28320590000000001</v>
      </c>
      <c r="Y638">
        <v>3</v>
      </c>
      <c r="Z638">
        <v>3531</v>
      </c>
      <c r="AA638">
        <v>835.51009999999997</v>
      </c>
      <c r="AB638">
        <v>236.62139999999999</v>
      </c>
      <c r="AC638">
        <v>462.19201359388302</v>
      </c>
    </row>
    <row r="639" spans="2:29" x14ac:dyDescent="0.2">
      <c r="B639" t="s">
        <v>477</v>
      </c>
      <c r="C639">
        <v>16</v>
      </c>
      <c r="D639">
        <v>51</v>
      </c>
      <c r="E639" t="s">
        <v>647</v>
      </c>
      <c r="F639">
        <v>2099</v>
      </c>
      <c r="G639">
        <v>1</v>
      </c>
      <c r="H639" t="s">
        <v>1561</v>
      </c>
      <c r="I639">
        <v>0</v>
      </c>
      <c r="J639">
        <v>5</v>
      </c>
      <c r="K639">
        <v>2.3820869999999998</v>
      </c>
      <c r="L639">
        <v>173.6</v>
      </c>
      <c r="M639">
        <v>186.42859999999999</v>
      </c>
      <c r="N639">
        <v>1.538314</v>
      </c>
      <c r="O639">
        <v>745.71439999999996</v>
      </c>
      <c r="P639">
        <v>355.27120000000002</v>
      </c>
      <c r="Q639">
        <v>5</v>
      </c>
      <c r="R639">
        <v>162.0419</v>
      </c>
      <c r="S639">
        <v>1</v>
      </c>
      <c r="T639">
        <v>0.47641729999999999</v>
      </c>
      <c r="U639">
        <v>-1</v>
      </c>
      <c r="V639">
        <v>-1</v>
      </c>
      <c r="W639">
        <v>1</v>
      </c>
      <c r="X639">
        <v>0.47641729999999999</v>
      </c>
      <c r="Y639">
        <v>1</v>
      </c>
      <c r="Z639">
        <v>2099</v>
      </c>
      <c r="AA639">
        <v>238.7773</v>
      </c>
      <c r="AB639">
        <v>113.7577</v>
      </c>
      <c r="AC639">
        <v>730.34778465936199</v>
      </c>
    </row>
    <row r="640" spans="2:29" x14ac:dyDescent="0.2">
      <c r="B640" t="s">
        <v>478</v>
      </c>
      <c r="C640">
        <v>16</v>
      </c>
      <c r="D640">
        <v>9</v>
      </c>
      <c r="E640" t="s">
        <v>647</v>
      </c>
      <c r="F640">
        <v>1698</v>
      </c>
      <c r="G640">
        <v>1</v>
      </c>
      <c r="H640" t="s">
        <v>1562</v>
      </c>
      <c r="I640">
        <v>0</v>
      </c>
      <c r="J640">
        <v>5</v>
      </c>
      <c r="K640">
        <v>2.9446409999999998</v>
      </c>
      <c r="L640">
        <v>239.8</v>
      </c>
      <c r="M640">
        <v>130.78729999999999</v>
      </c>
      <c r="N640">
        <v>1.593542</v>
      </c>
      <c r="O640">
        <v>523.14919999999995</v>
      </c>
      <c r="P640">
        <v>308.09730000000002</v>
      </c>
      <c r="Q640">
        <v>5</v>
      </c>
      <c r="R640">
        <v>169.52449999999999</v>
      </c>
      <c r="S640">
        <v>2</v>
      </c>
      <c r="T640">
        <v>1.177856</v>
      </c>
      <c r="U640">
        <v>119.2084</v>
      </c>
      <c r="V640">
        <v>0.47683360000000002</v>
      </c>
      <c r="W640">
        <v>1</v>
      </c>
      <c r="X640">
        <v>0.58892820000000001</v>
      </c>
      <c r="Y640">
        <v>2</v>
      </c>
      <c r="Z640">
        <v>1698</v>
      </c>
      <c r="AA640">
        <v>354.74279999999999</v>
      </c>
      <c r="AB640">
        <v>208.91800000000001</v>
      </c>
      <c r="AC640">
        <v>666.66666666666697</v>
      </c>
    </row>
    <row r="641" spans="2:29" x14ac:dyDescent="0.2">
      <c r="B641" t="s">
        <v>479</v>
      </c>
      <c r="C641">
        <v>16</v>
      </c>
      <c r="D641">
        <v>33</v>
      </c>
      <c r="E641" t="s">
        <v>647</v>
      </c>
      <c r="F641">
        <v>1565</v>
      </c>
      <c r="G641">
        <v>1</v>
      </c>
      <c r="H641" t="s">
        <v>1557</v>
      </c>
      <c r="I641">
        <v>0</v>
      </c>
      <c r="J641">
        <v>1</v>
      </c>
      <c r="K641">
        <v>0.63897760000000003</v>
      </c>
      <c r="L641">
        <v>364</v>
      </c>
      <c r="M641">
        <v>-1</v>
      </c>
      <c r="N641">
        <v>-1</v>
      </c>
      <c r="O641">
        <v>-1</v>
      </c>
      <c r="P641">
        <v>-1</v>
      </c>
      <c r="Q641">
        <v>1</v>
      </c>
      <c r="R641">
        <v>141.79409999999999</v>
      </c>
      <c r="S641">
        <v>2</v>
      </c>
      <c r="T641">
        <v>1.277955</v>
      </c>
      <c r="U641">
        <v>15.331569999999999</v>
      </c>
      <c r="V641">
        <v>0.92918599999999996</v>
      </c>
      <c r="W641">
        <v>1</v>
      </c>
      <c r="X641">
        <v>0.63897760000000003</v>
      </c>
      <c r="Y641">
        <v>2</v>
      </c>
      <c r="Z641">
        <v>1565</v>
      </c>
      <c r="AA641">
        <v>272.28660000000002</v>
      </c>
      <c r="AB641">
        <v>173.98509999999999</v>
      </c>
      <c r="AC641">
        <v>638.33865814696503</v>
      </c>
    </row>
    <row r="642" spans="2:29" x14ac:dyDescent="0.2">
      <c r="B642" t="s">
        <v>480</v>
      </c>
      <c r="C642">
        <v>16</v>
      </c>
      <c r="D642">
        <v>43</v>
      </c>
      <c r="E642" t="s">
        <v>647</v>
      </c>
      <c r="F642">
        <v>1933</v>
      </c>
      <c r="G642">
        <v>1</v>
      </c>
      <c r="H642" t="s">
        <v>1563</v>
      </c>
      <c r="I642">
        <v>0</v>
      </c>
      <c r="J642">
        <v>1</v>
      </c>
      <c r="K642">
        <v>0.51733059999999997</v>
      </c>
      <c r="L642">
        <v>167</v>
      </c>
      <c r="M642">
        <v>-1</v>
      </c>
      <c r="N642">
        <v>-1</v>
      </c>
      <c r="O642">
        <v>-1</v>
      </c>
      <c r="P642">
        <v>-1</v>
      </c>
      <c r="Q642">
        <v>1</v>
      </c>
      <c r="R642">
        <v>86.779870000000003</v>
      </c>
      <c r="S642">
        <v>2</v>
      </c>
      <c r="T642">
        <v>1.0346610000000001</v>
      </c>
      <c r="U642">
        <v>125.0097</v>
      </c>
      <c r="V642">
        <v>0.83618530000000002</v>
      </c>
      <c r="W642">
        <v>2</v>
      </c>
      <c r="X642">
        <v>1.0346610000000001</v>
      </c>
      <c r="Y642">
        <v>2</v>
      </c>
      <c r="Z642">
        <v>1333</v>
      </c>
      <c r="AA642">
        <v>367.85379999999998</v>
      </c>
      <c r="AB642">
        <v>190.30199999999999</v>
      </c>
      <c r="AC642">
        <v>672.01241593378199</v>
      </c>
    </row>
    <row r="643" spans="2:29" x14ac:dyDescent="0.2">
      <c r="B643" t="s">
        <v>472</v>
      </c>
      <c r="C643">
        <v>18</v>
      </c>
      <c r="D643">
        <v>95</v>
      </c>
      <c r="E643" t="s">
        <v>648</v>
      </c>
      <c r="F643">
        <v>1266</v>
      </c>
      <c r="G643">
        <v>1</v>
      </c>
      <c r="H643" t="s">
        <v>1564</v>
      </c>
      <c r="I643">
        <v>0</v>
      </c>
      <c r="J643">
        <v>3</v>
      </c>
      <c r="K643">
        <v>2.3696679999999999</v>
      </c>
      <c r="L643">
        <v>311.33333333333297</v>
      </c>
      <c r="M643">
        <v>101.289</v>
      </c>
      <c r="N643">
        <v>0.88974620000000004</v>
      </c>
      <c r="O643">
        <v>202.57810000000001</v>
      </c>
      <c r="P643">
        <v>160.01429999999999</v>
      </c>
      <c r="Q643">
        <v>3</v>
      </c>
      <c r="R643">
        <v>91.557590000000005</v>
      </c>
      <c r="S643">
        <v>2</v>
      </c>
      <c r="T643">
        <v>1.579779</v>
      </c>
      <c r="U643">
        <v>62.318860000000001</v>
      </c>
      <c r="V643">
        <v>0.4685628</v>
      </c>
      <c r="W643">
        <v>1</v>
      </c>
      <c r="X643">
        <v>0.78988939999999996</v>
      </c>
      <c r="Y643">
        <v>2</v>
      </c>
      <c r="Z643">
        <v>1266</v>
      </c>
      <c r="AA643">
        <v>135.55369999999999</v>
      </c>
      <c r="AB643">
        <v>107.07250000000001</v>
      </c>
      <c r="AC643">
        <v>736.96682464455</v>
      </c>
    </row>
    <row r="644" spans="2:29" x14ac:dyDescent="0.2">
      <c r="B644" t="s">
        <v>481</v>
      </c>
      <c r="C644">
        <v>18</v>
      </c>
      <c r="D644">
        <v>37</v>
      </c>
      <c r="E644" t="s">
        <v>648</v>
      </c>
      <c r="F644">
        <v>2132</v>
      </c>
      <c r="G644">
        <v>1</v>
      </c>
      <c r="H644" t="s">
        <v>1565</v>
      </c>
      <c r="I644">
        <v>1</v>
      </c>
      <c r="J644">
        <v>6</v>
      </c>
      <c r="K644">
        <v>2.8142589999999998</v>
      </c>
      <c r="L644">
        <v>189</v>
      </c>
      <c r="M644">
        <v>167.21430000000001</v>
      </c>
      <c r="N644">
        <v>1.715376</v>
      </c>
      <c r="O644">
        <v>836.07159999999999</v>
      </c>
      <c r="P644">
        <v>392.15370000000001</v>
      </c>
      <c r="Q644">
        <v>6</v>
      </c>
      <c r="R644">
        <v>148.36259999999999</v>
      </c>
      <c r="S644">
        <v>1</v>
      </c>
      <c r="T644">
        <v>0.46904319999999999</v>
      </c>
      <c r="U644">
        <v>-1</v>
      </c>
      <c r="V644">
        <v>-1</v>
      </c>
      <c r="W644">
        <v>1</v>
      </c>
      <c r="X644">
        <v>0.46904319999999999</v>
      </c>
      <c r="Y644">
        <v>1</v>
      </c>
      <c r="Z644">
        <v>2132</v>
      </c>
      <c r="AA644">
        <v>902.44569999999999</v>
      </c>
      <c r="AB644">
        <v>423.286</v>
      </c>
      <c r="AC644">
        <v>312.38273921200698</v>
      </c>
    </row>
    <row r="645" spans="2:29" x14ac:dyDescent="0.2">
      <c r="B645" t="s">
        <v>483</v>
      </c>
      <c r="C645">
        <v>18</v>
      </c>
      <c r="D645">
        <v>27</v>
      </c>
      <c r="E645" t="s">
        <v>648</v>
      </c>
      <c r="F645">
        <v>1065</v>
      </c>
      <c r="G645">
        <v>1</v>
      </c>
      <c r="H645" t="s">
        <v>1566</v>
      </c>
      <c r="I645">
        <v>0</v>
      </c>
      <c r="J645">
        <v>3</v>
      </c>
      <c r="K645">
        <v>2.8169010000000001</v>
      </c>
      <c r="L645">
        <v>254.666666666667</v>
      </c>
      <c r="M645">
        <v>105.80589999999999</v>
      </c>
      <c r="N645">
        <v>2.2897829999999999</v>
      </c>
      <c r="O645">
        <v>211.61189999999999</v>
      </c>
      <c r="P645">
        <v>198.69659999999999</v>
      </c>
      <c r="Q645">
        <v>3</v>
      </c>
      <c r="R645">
        <v>128.56450000000001</v>
      </c>
      <c r="S645">
        <v>1</v>
      </c>
      <c r="T645">
        <v>0.93896710000000005</v>
      </c>
      <c r="U645">
        <v>-1</v>
      </c>
      <c r="V645">
        <v>-1</v>
      </c>
      <c r="W645">
        <v>1</v>
      </c>
      <c r="X645">
        <v>0.93896710000000005</v>
      </c>
      <c r="Y645">
        <v>1</v>
      </c>
      <c r="Z645">
        <v>1065</v>
      </c>
      <c r="AA645">
        <v>136.13489999999999</v>
      </c>
      <c r="AB645">
        <v>127.8262</v>
      </c>
      <c r="AC645">
        <v>656.33802816901402</v>
      </c>
    </row>
    <row r="646" spans="2:29" x14ac:dyDescent="0.2">
      <c r="B646" t="s">
        <v>484</v>
      </c>
      <c r="C646">
        <v>18</v>
      </c>
      <c r="D646">
        <v>91</v>
      </c>
      <c r="E646" t="s">
        <v>648</v>
      </c>
      <c r="F646">
        <v>1334</v>
      </c>
      <c r="G646">
        <v>1</v>
      </c>
      <c r="H646" t="s">
        <v>1567</v>
      </c>
      <c r="I646">
        <v>0</v>
      </c>
      <c r="J646">
        <v>2</v>
      </c>
      <c r="K646">
        <v>1.49925</v>
      </c>
      <c r="L646">
        <v>250.5</v>
      </c>
      <c r="M646">
        <v>160.9083</v>
      </c>
      <c r="N646">
        <v>0.2305277</v>
      </c>
      <c r="O646">
        <v>160.9083</v>
      </c>
      <c r="P646">
        <v>120.62090000000001</v>
      </c>
      <c r="Q646">
        <v>2</v>
      </c>
      <c r="R646">
        <v>72.576880000000003</v>
      </c>
      <c r="S646">
        <v>1</v>
      </c>
      <c r="T646">
        <v>0.74962519999999999</v>
      </c>
      <c r="U646">
        <v>-1</v>
      </c>
      <c r="V646">
        <v>-1</v>
      </c>
      <c r="W646">
        <v>1</v>
      </c>
      <c r="X646">
        <v>0.74962519999999999</v>
      </c>
      <c r="Y646">
        <v>1</v>
      </c>
      <c r="Z646">
        <v>1334</v>
      </c>
      <c r="AA646">
        <v>165.5076</v>
      </c>
      <c r="AB646">
        <v>124.06870000000001</v>
      </c>
      <c r="AC646">
        <v>623.68815592203896</v>
      </c>
    </row>
    <row r="647" spans="2:29" x14ac:dyDescent="0.2">
      <c r="B647" t="s">
        <v>485</v>
      </c>
      <c r="C647">
        <v>18</v>
      </c>
      <c r="D647">
        <v>11</v>
      </c>
      <c r="E647" t="s">
        <v>648</v>
      </c>
      <c r="F647">
        <v>2731</v>
      </c>
      <c r="G647">
        <v>1</v>
      </c>
      <c r="H647" t="s">
        <v>1568</v>
      </c>
      <c r="I647">
        <v>0</v>
      </c>
      <c r="J647">
        <v>2</v>
      </c>
      <c r="K647">
        <v>0.73233250000000005</v>
      </c>
      <c r="L647">
        <v>250.5</v>
      </c>
      <c r="M647">
        <v>184.42699999999999</v>
      </c>
      <c r="N647">
        <v>8.5225019999999999E-2</v>
      </c>
      <c r="O647">
        <v>184.42699999999999</v>
      </c>
      <c r="P647">
        <v>67.530919999999995</v>
      </c>
      <c r="Q647">
        <v>2</v>
      </c>
      <c r="R647">
        <v>166.89510000000001</v>
      </c>
      <c r="S647">
        <v>1</v>
      </c>
      <c r="T647">
        <v>0.3661662</v>
      </c>
      <c r="U647">
        <v>-1</v>
      </c>
      <c r="V647">
        <v>-1</v>
      </c>
      <c r="W647">
        <v>1</v>
      </c>
      <c r="X647">
        <v>0.3661662</v>
      </c>
      <c r="Y647">
        <v>1</v>
      </c>
      <c r="Z647">
        <v>2731</v>
      </c>
      <c r="AA647">
        <v>169.1129</v>
      </c>
      <c r="AB647">
        <v>61.923450000000003</v>
      </c>
      <c r="AC647">
        <v>694.98352251922404</v>
      </c>
    </row>
    <row r="648" spans="2:29" x14ac:dyDescent="0.2">
      <c r="B648" t="s">
        <v>486</v>
      </c>
      <c r="C648">
        <v>18</v>
      </c>
      <c r="D648">
        <v>31</v>
      </c>
      <c r="E648" t="s">
        <v>648</v>
      </c>
      <c r="F648">
        <v>1033</v>
      </c>
      <c r="G648">
        <v>1</v>
      </c>
      <c r="H648" t="s">
        <v>1569</v>
      </c>
      <c r="I648">
        <v>0</v>
      </c>
      <c r="J648">
        <v>3</v>
      </c>
      <c r="K648">
        <v>2.904163</v>
      </c>
      <c r="L648">
        <v>211</v>
      </c>
      <c r="M648">
        <v>66.194599999999994</v>
      </c>
      <c r="N648">
        <v>0.4126687</v>
      </c>
      <c r="O648">
        <v>132.38919999999999</v>
      </c>
      <c r="P648">
        <v>128.15989999999999</v>
      </c>
      <c r="Q648">
        <v>3</v>
      </c>
      <c r="R648">
        <v>72.90428</v>
      </c>
      <c r="S648">
        <v>1</v>
      </c>
      <c r="T648">
        <v>0.96805419999999998</v>
      </c>
      <c r="U648">
        <v>-1</v>
      </c>
      <c r="V648">
        <v>-1</v>
      </c>
      <c r="W648">
        <v>1</v>
      </c>
      <c r="X648">
        <v>0.96805419999999998</v>
      </c>
      <c r="Y648">
        <v>1</v>
      </c>
      <c r="Z648">
        <v>1033</v>
      </c>
      <c r="AA648">
        <v>191.7002</v>
      </c>
      <c r="AB648">
        <v>185.5762</v>
      </c>
      <c r="AC648">
        <v>612.778315585673</v>
      </c>
    </row>
    <row r="649" spans="2:29" x14ac:dyDescent="0.2">
      <c r="B649" t="s">
        <v>487</v>
      </c>
      <c r="C649">
        <v>18</v>
      </c>
      <c r="D649">
        <v>51</v>
      </c>
      <c r="E649" t="s">
        <v>648</v>
      </c>
      <c r="F649">
        <v>1365</v>
      </c>
      <c r="G649">
        <v>1</v>
      </c>
      <c r="H649" t="s">
        <v>1570</v>
      </c>
      <c r="I649">
        <v>0</v>
      </c>
      <c r="J649">
        <v>1</v>
      </c>
      <c r="K649">
        <v>0.73260069999999999</v>
      </c>
      <c r="L649">
        <v>334</v>
      </c>
      <c r="M649">
        <v>-1</v>
      </c>
      <c r="N649">
        <v>-1</v>
      </c>
      <c r="O649">
        <v>-1</v>
      </c>
      <c r="P649">
        <v>-1</v>
      </c>
      <c r="Q649">
        <v>1</v>
      </c>
      <c r="R649">
        <v>67.895390000000006</v>
      </c>
      <c r="S649">
        <v>1</v>
      </c>
      <c r="T649">
        <v>0.73260069999999999</v>
      </c>
      <c r="U649">
        <v>-1</v>
      </c>
      <c r="V649">
        <v>-1</v>
      </c>
      <c r="W649">
        <v>1</v>
      </c>
      <c r="X649">
        <v>0.73260069999999999</v>
      </c>
      <c r="Y649">
        <v>1</v>
      </c>
      <c r="Z649">
        <v>1365</v>
      </c>
      <c r="AA649">
        <v>182.66220000000001</v>
      </c>
      <c r="AB649">
        <v>133.8185</v>
      </c>
      <c r="AC649">
        <v>537.72893772893804</v>
      </c>
    </row>
    <row r="650" spans="2:29" x14ac:dyDescent="0.2">
      <c r="B650" t="s">
        <v>488</v>
      </c>
      <c r="C650">
        <v>18</v>
      </c>
      <c r="D650">
        <v>35</v>
      </c>
      <c r="E650" t="s">
        <v>648</v>
      </c>
      <c r="F650">
        <v>2666</v>
      </c>
      <c r="G650">
        <v>1</v>
      </c>
      <c r="H650" t="s">
        <v>1571</v>
      </c>
      <c r="I650">
        <v>0</v>
      </c>
      <c r="J650">
        <v>5</v>
      </c>
      <c r="K650">
        <v>1.8754690000000001</v>
      </c>
      <c r="L650">
        <v>239.8</v>
      </c>
      <c r="M650">
        <v>252.9402</v>
      </c>
      <c r="N650">
        <v>1.5600970000000001</v>
      </c>
      <c r="O650">
        <v>1011.761</v>
      </c>
      <c r="P650">
        <v>379.50510000000003</v>
      </c>
      <c r="Q650">
        <v>5</v>
      </c>
      <c r="R650">
        <v>149.24629999999999</v>
      </c>
      <c r="S650">
        <v>3</v>
      </c>
      <c r="T650">
        <v>1.125281</v>
      </c>
      <c r="U650">
        <v>59.85248</v>
      </c>
      <c r="V650">
        <v>0.41409010000000002</v>
      </c>
      <c r="W650">
        <v>1</v>
      </c>
      <c r="X650">
        <v>0.37509379999999998</v>
      </c>
      <c r="Y650">
        <v>3</v>
      </c>
      <c r="Z650">
        <v>2666</v>
      </c>
      <c r="AA650">
        <v>593.83669999999995</v>
      </c>
      <c r="AB650">
        <v>222.74440000000001</v>
      </c>
      <c r="AC650">
        <v>611.40285071267795</v>
      </c>
    </row>
    <row r="651" spans="2:29" x14ac:dyDescent="0.2">
      <c r="B651" t="s">
        <v>489</v>
      </c>
      <c r="C651">
        <v>18</v>
      </c>
      <c r="D651">
        <v>63</v>
      </c>
      <c r="E651" t="s">
        <v>648</v>
      </c>
      <c r="F651">
        <v>2031</v>
      </c>
      <c r="G651">
        <v>1</v>
      </c>
      <c r="H651" t="s">
        <v>1572</v>
      </c>
      <c r="I651">
        <v>0</v>
      </c>
      <c r="J651">
        <v>0</v>
      </c>
      <c r="K651">
        <v>0</v>
      </c>
      <c r="L651">
        <v>-1</v>
      </c>
      <c r="M651">
        <v>-1</v>
      </c>
      <c r="N651">
        <v>-1</v>
      </c>
      <c r="O651">
        <v>-1</v>
      </c>
      <c r="P651">
        <v>-1</v>
      </c>
      <c r="Q651">
        <v>0</v>
      </c>
      <c r="R651">
        <v>520.1644</v>
      </c>
      <c r="S651">
        <v>2</v>
      </c>
      <c r="T651">
        <v>0.98473659999999996</v>
      </c>
      <c r="U651">
        <v>56.10962</v>
      </c>
      <c r="V651">
        <v>0.14669180000000001</v>
      </c>
      <c r="W651">
        <v>2</v>
      </c>
      <c r="X651">
        <v>0.98473659999999996</v>
      </c>
      <c r="Y651">
        <v>2</v>
      </c>
      <c r="Z651">
        <v>1632</v>
      </c>
      <c r="AA651">
        <v>530.0444</v>
      </c>
      <c r="AB651">
        <v>260.97710000000001</v>
      </c>
      <c r="AC651">
        <v>541.11275233874903</v>
      </c>
    </row>
    <row r="652" spans="2:29" x14ac:dyDescent="0.2">
      <c r="B652" t="s">
        <v>490</v>
      </c>
      <c r="C652">
        <v>18</v>
      </c>
      <c r="D652">
        <v>27</v>
      </c>
      <c r="E652" t="s">
        <v>648</v>
      </c>
      <c r="F652">
        <v>2066</v>
      </c>
      <c r="G652">
        <v>1</v>
      </c>
      <c r="H652" t="s">
        <v>1573</v>
      </c>
      <c r="I652">
        <v>0</v>
      </c>
      <c r="J652">
        <v>3</v>
      </c>
      <c r="K652">
        <v>1.452081</v>
      </c>
      <c r="L652">
        <v>210</v>
      </c>
      <c r="M652">
        <v>255.11179999999999</v>
      </c>
      <c r="N652">
        <v>1.0575460000000001</v>
      </c>
      <c r="O652">
        <v>510.2235</v>
      </c>
      <c r="P652">
        <v>246.96199999999999</v>
      </c>
      <c r="Q652">
        <v>3</v>
      </c>
      <c r="R652">
        <v>159.92009999999999</v>
      </c>
      <c r="S652">
        <v>1</v>
      </c>
      <c r="T652">
        <v>0.48402709999999999</v>
      </c>
      <c r="U652">
        <v>-1</v>
      </c>
      <c r="V652">
        <v>-1</v>
      </c>
      <c r="W652">
        <v>1</v>
      </c>
      <c r="X652">
        <v>0.48402709999999999</v>
      </c>
      <c r="Y652">
        <v>1</v>
      </c>
      <c r="Z652">
        <v>2066</v>
      </c>
      <c r="AA652">
        <v>177.67420000000001</v>
      </c>
      <c r="AB652">
        <v>85.99915</v>
      </c>
      <c r="AC652">
        <v>772.99128751210105</v>
      </c>
    </row>
    <row r="653" spans="2:29" x14ac:dyDescent="0.2">
      <c r="B653" t="s">
        <v>491</v>
      </c>
      <c r="C653">
        <v>18</v>
      </c>
      <c r="D653">
        <v>31</v>
      </c>
      <c r="E653" t="s">
        <v>648</v>
      </c>
      <c r="F653">
        <v>3097</v>
      </c>
      <c r="G653">
        <v>1</v>
      </c>
      <c r="H653" t="s">
        <v>1574</v>
      </c>
      <c r="I653">
        <v>3</v>
      </c>
      <c r="J653">
        <v>4</v>
      </c>
      <c r="K653">
        <v>1.2915719999999999</v>
      </c>
      <c r="L653">
        <v>391</v>
      </c>
      <c r="M653">
        <v>220.08590000000001</v>
      </c>
      <c r="N653">
        <v>2.472162</v>
      </c>
      <c r="O653">
        <v>660.25760000000002</v>
      </c>
      <c r="P653">
        <v>213.1926</v>
      </c>
      <c r="Q653">
        <v>4</v>
      </c>
      <c r="R653">
        <v>184.15719999999999</v>
      </c>
      <c r="S653">
        <v>1</v>
      </c>
      <c r="T653">
        <v>0.32289309999999999</v>
      </c>
      <c r="U653">
        <v>-1</v>
      </c>
      <c r="V653">
        <v>-1</v>
      </c>
      <c r="W653">
        <v>1</v>
      </c>
      <c r="X653">
        <v>0.32289309999999999</v>
      </c>
      <c r="Y653">
        <v>1</v>
      </c>
      <c r="Z653">
        <v>3097</v>
      </c>
      <c r="AA653">
        <v>175.9126</v>
      </c>
      <c r="AB653">
        <v>56.80095</v>
      </c>
      <c r="AC653">
        <v>806.58701969648098</v>
      </c>
    </row>
    <row r="654" spans="2:29" x14ac:dyDescent="0.2">
      <c r="B654" t="s">
        <v>285</v>
      </c>
      <c r="C654">
        <v>18</v>
      </c>
      <c r="D654">
        <v>5</v>
      </c>
      <c r="E654" t="s">
        <v>648</v>
      </c>
      <c r="F654">
        <v>3898</v>
      </c>
      <c r="G654">
        <v>1</v>
      </c>
      <c r="H654" t="s">
        <v>1575</v>
      </c>
      <c r="I654">
        <v>0</v>
      </c>
      <c r="J654">
        <v>12</v>
      </c>
      <c r="K654">
        <v>3.0785019999999998</v>
      </c>
      <c r="L654">
        <v>232.583333333333</v>
      </c>
      <c r="M654">
        <v>154.03620000000001</v>
      </c>
      <c r="N654">
        <v>2.6108319999999998</v>
      </c>
      <c r="O654">
        <v>1694.3979999999999</v>
      </c>
      <c r="P654">
        <v>434.68400000000003</v>
      </c>
      <c r="Q654">
        <v>12</v>
      </c>
      <c r="R654">
        <v>204.3314</v>
      </c>
      <c r="S654">
        <v>2</v>
      </c>
      <c r="T654">
        <v>0.51308359999999997</v>
      </c>
      <c r="U654">
        <v>52.892389999999999</v>
      </c>
      <c r="V654">
        <v>1.0578479999999999</v>
      </c>
      <c r="W654">
        <v>1</v>
      </c>
      <c r="X654">
        <v>0.25654179999999999</v>
      </c>
      <c r="Y654">
        <v>2</v>
      </c>
      <c r="Z654">
        <v>3898</v>
      </c>
      <c r="AA654">
        <v>973.04</v>
      </c>
      <c r="AB654">
        <v>249.62549999999999</v>
      </c>
      <c r="AC654">
        <v>572.60133401744497</v>
      </c>
    </row>
    <row r="655" spans="2:29" x14ac:dyDescent="0.2">
      <c r="B655" t="s">
        <v>492</v>
      </c>
      <c r="C655">
        <v>18</v>
      </c>
      <c r="D655">
        <v>31</v>
      </c>
      <c r="E655" t="s">
        <v>648</v>
      </c>
      <c r="F655">
        <v>4997</v>
      </c>
      <c r="I655">
        <v>0</v>
      </c>
      <c r="J655">
        <v>11</v>
      </c>
      <c r="K655">
        <v>2.2013210000000001</v>
      </c>
      <c r="L655">
        <v>196.636363636364</v>
      </c>
      <c r="M655">
        <v>243.59039999999999</v>
      </c>
      <c r="N655">
        <v>2.2904230000000001</v>
      </c>
      <c r="O655">
        <v>2435.904</v>
      </c>
      <c r="P655">
        <v>487.47320000000002</v>
      </c>
      <c r="Q655">
        <v>-1</v>
      </c>
      <c r="R655">
        <v>188.9496</v>
      </c>
      <c r="S655">
        <v>1</v>
      </c>
      <c r="T655">
        <v>0.2001201</v>
      </c>
      <c r="U655">
        <v>-1</v>
      </c>
      <c r="V655">
        <v>-1</v>
      </c>
      <c r="W655">
        <v>0</v>
      </c>
      <c r="X655">
        <v>-1</v>
      </c>
      <c r="Y655">
        <v>-1</v>
      </c>
      <c r="Z655">
        <v>-1</v>
      </c>
      <c r="AA655">
        <v>105.8849</v>
      </c>
      <c r="AB655">
        <v>21.189699999999998</v>
      </c>
      <c r="AC655">
        <v>966.37982789673799</v>
      </c>
    </row>
    <row r="656" spans="2:29" x14ac:dyDescent="0.2">
      <c r="B656" t="s">
        <v>474</v>
      </c>
      <c r="C656">
        <v>18</v>
      </c>
      <c r="D656">
        <v>83</v>
      </c>
      <c r="E656" t="s">
        <v>648</v>
      </c>
      <c r="F656">
        <v>1666</v>
      </c>
      <c r="G656">
        <v>1</v>
      </c>
      <c r="H656" t="s">
        <v>1576</v>
      </c>
      <c r="I656">
        <v>0</v>
      </c>
      <c r="J656">
        <v>5</v>
      </c>
      <c r="K656">
        <v>3.0011999999999999</v>
      </c>
      <c r="L656">
        <v>199.8</v>
      </c>
      <c r="M656">
        <v>211.52010000000001</v>
      </c>
      <c r="N656">
        <v>1.6815709999999999</v>
      </c>
      <c r="O656">
        <v>846.08040000000005</v>
      </c>
      <c r="P656">
        <v>507.85140000000001</v>
      </c>
      <c r="Q656">
        <v>5</v>
      </c>
      <c r="R656">
        <v>159.7045</v>
      </c>
      <c r="S656">
        <v>1</v>
      </c>
      <c r="T656">
        <v>0.60024010000000005</v>
      </c>
      <c r="U656">
        <v>-1</v>
      </c>
      <c r="V656">
        <v>-1</v>
      </c>
      <c r="W656">
        <v>1</v>
      </c>
      <c r="X656">
        <v>0.60024010000000005</v>
      </c>
      <c r="Y656">
        <v>1</v>
      </c>
      <c r="Z656">
        <v>1666</v>
      </c>
      <c r="AA656">
        <v>188.19739999999999</v>
      </c>
      <c r="AB656">
        <v>112.9637</v>
      </c>
      <c r="AC656">
        <v>778.51140456182497</v>
      </c>
    </row>
    <row r="657" spans="2:29" x14ac:dyDescent="0.2">
      <c r="B657" t="s">
        <v>475</v>
      </c>
      <c r="C657">
        <v>18</v>
      </c>
      <c r="D657">
        <v>43</v>
      </c>
      <c r="E657" t="s">
        <v>648</v>
      </c>
      <c r="F657">
        <v>1232</v>
      </c>
      <c r="G657">
        <v>1</v>
      </c>
      <c r="H657" t="s">
        <v>1577</v>
      </c>
      <c r="I657">
        <v>0</v>
      </c>
      <c r="J657">
        <v>2</v>
      </c>
      <c r="K657">
        <v>1.6233770000000001</v>
      </c>
      <c r="L657">
        <v>316.5</v>
      </c>
      <c r="M657">
        <v>162.61879999999999</v>
      </c>
      <c r="N657">
        <v>0.44431359999999998</v>
      </c>
      <c r="O657">
        <v>162.61879999999999</v>
      </c>
      <c r="P657">
        <v>131.9957</v>
      </c>
      <c r="Q657">
        <v>2</v>
      </c>
      <c r="R657">
        <v>107.5081</v>
      </c>
      <c r="S657">
        <v>2</v>
      </c>
      <c r="T657">
        <v>1.6233770000000001</v>
      </c>
      <c r="U657">
        <v>70.441699999999997</v>
      </c>
      <c r="V657">
        <v>0.60206579999999998</v>
      </c>
      <c r="W657">
        <v>1</v>
      </c>
      <c r="X657">
        <v>0.81168830000000003</v>
      </c>
      <c r="Y657">
        <v>2</v>
      </c>
      <c r="Z657">
        <v>1232</v>
      </c>
      <c r="AA657">
        <v>155.01060000000001</v>
      </c>
      <c r="AB657">
        <v>125.8203</v>
      </c>
      <c r="AC657">
        <v>756.49350649350595</v>
      </c>
    </row>
    <row r="658" spans="2:29" x14ac:dyDescent="0.2">
      <c r="B658" t="s">
        <v>476</v>
      </c>
      <c r="C658">
        <v>18</v>
      </c>
      <c r="D658">
        <v>19</v>
      </c>
      <c r="E658" t="s">
        <v>648</v>
      </c>
      <c r="F658">
        <v>3031</v>
      </c>
      <c r="G658">
        <v>1</v>
      </c>
      <c r="H658" t="s">
        <v>1578</v>
      </c>
      <c r="I658">
        <v>0</v>
      </c>
      <c r="J658">
        <v>4</v>
      </c>
      <c r="K658">
        <v>1.319696</v>
      </c>
      <c r="L658">
        <v>299.75</v>
      </c>
      <c r="M658">
        <v>275.5154</v>
      </c>
      <c r="N658">
        <v>0.48909950000000002</v>
      </c>
      <c r="O658">
        <v>826.54629999999997</v>
      </c>
      <c r="P658">
        <v>272.69749999999999</v>
      </c>
      <c r="Q658">
        <v>4</v>
      </c>
      <c r="R658">
        <v>156.72030000000001</v>
      </c>
      <c r="S658">
        <v>2</v>
      </c>
      <c r="T658">
        <v>0.6598482</v>
      </c>
      <c r="U658">
        <v>72.457329999999999</v>
      </c>
      <c r="V658">
        <v>0.39594170000000001</v>
      </c>
      <c r="W658">
        <v>1</v>
      </c>
      <c r="X658">
        <v>0.3299241</v>
      </c>
      <c r="Y658">
        <v>2</v>
      </c>
      <c r="Z658">
        <v>3031</v>
      </c>
      <c r="AA658">
        <v>164.19200000000001</v>
      </c>
      <c r="AB658">
        <v>54.17089</v>
      </c>
      <c r="AC658">
        <v>857.142857142857</v>
      </c>
    </row>
    <row r="659" spans="2:29" x14ac:dyDescent="0.2">
      <c r="B659" t="s">
        <v>477</v>
      </c>
      <c r="C659">
        <v>18</v>
      </c>
      <c r="D659">
        <v>19</v>
      </c>
      <c r="E659" t="s">
        <v>648</v>
      </c>
      <c r="F659">
        <v>4031</v>
      </c>
      <c r="G659">
        <v>1</v>
      </c>
      <c r="H659" t="s">
        <v>1579</v>
      </c>
      <c r="I659">
        <v>0</v>
      </c>
      <c r="J659">
        <v>13</v>
      </c>
      <c r="K659">
        <v>3.225006</v>
      </c>
      <c r="L659">
        <v>207.92307692307699</v>
      </c>
      <c r="M659">
        <v>125.8974</v>
      </c>
      <c r="N659">
        <v>2.2756620000000001</v>
      </c>
      <c r="O659">
        <v>1510.769</v>
      </c>
      <c r="P659">
        <v>374.78750000000002</v>
      </c>
      <c r="Q659">
        <v>13</v>
      </c>
      <c r="R659">
        <v>167.26609999999999</v>
      </c>
      <c r="S659">
        <v>2</v>
      </c>
      <c r="T659">
        <v>0.49615480000000001</v>
      </c>
      <c r="U659">
        <v>78.688410000000005</v>
      </c>
      <c r="V659">
        <v>0.29471310000000001</v>
      </c>
      <c r="W659">
        <v>1</v>
      </c>
      <c r="X659">
        <v>0.2480774</v>
      </c>
      <c r="Y659">
        <v>2</v>
      </c>
      <c r="Z659">
        <v>4031</v>
      </c>
      <c r="AA659">
        <v>503.2473</v>
      </c>
      <c r="AB659">
        <v>124.8443</v>
      </c>
      <c r="AC659">
        <v>694.12056561647205</v>
      </c>
    </row>
    <row r="660" spans="2:29" x14ac:dyDescent="0.2">
      <c r="B660" t="s">
        <v>478</v>
      </c>
      <c r="C660">
        <v>18</v>
      </c>
      <c r="D660">
        <v>51</v>
      </c>
      <c r="E660" t="s">
        <v>648</v>
      </c>
      <c r="F660">
        <v>3497</v>
      </c>
      <c r="G660">
        <v>1</v>
      </c>
      <c r="H660" t="s">
        <v>1580</v>
      </c>
      <c r="I660">
        <v>0</v>
      </c>
      <c r="J660">
        <v>6</v>
      </c>
      <c r="K660">
        <v>1.7157560000000001</v>
      </c>
      <c r="L660">
        <v>299.83333333333297</v>
      </c>
      <c r="M660">
        <v>155.3374</v>
      </c>
      <c r="N660">
        <v>2.425087</v>
      </c>
      <c r="O660">
        <v>776.68709999999999</v>
      </c>
      <c r="P660">
        <v>222.101</v>
      </c>
      <c r="Q660">
        <v>6</v>
      </c>
      <c r="R660">
        <v>170.31059999999999</v>
      </c>
      <c r="S660">
        <v>3</v>
      </c>
      <c r="T660">
        <v>0.85787820000000004</v>
      </c>
      <c r="U660">
        <v>153.43539999999999</v>
      </c>
      <c r="V660">
        <v>0.33577689999999999</v>
      </c>
      <c r="W660">
        <v>1</v>
      </c>
      <c r="X660">
        <v>0.28595939999999997</v>
      </c>
      <c r="Y660">
        <v>3</v>
      </c>
      <c r="Z660">
        <v>3497</v>
      </c>
      <c r="AA660">
        <v>818.20619999999997</v>
      </c>
      <c r="AB660">
        <v>233.97370000000001</v>
      </c>
      <c r="AC660">
        <v>465.82785244495301</v>
      </c>
    </row>
    <row r="661" spans="2:29" x14ac:dyDescent="0.2">
      <c r="B661" t="s">
        <v>479</v>
      </c>
      <c r="C661">
        <v>18</v>
      </c>
      <c r="D661">
        <v>11</v>
      </c>
      <c r="E661" t="s">
        <v>648</v>
      </c>
      <c r="F661">
        <v>2366</v>
      </c>
      <c r="G661">
        <v>1</v>
      </c>
      <c r="H661" t="s">
        <v>1581</v>
      </c>
      <c r="I661">
        <v>0</v>
      </c>
      <c r="J661">
        <v>6</v>
      </c>
      <c r="K661">
        <v>2.5359259999999999</v>
      </c>
      <c r="L661">
        <v>249.166666666667</v>
      </c>
      <c r="M661">
        <v>175.9391</v>
      </c>
      <c r="N661">
        <v>2.1363620000000001</v>
      </c>
      <c r="O661">
        <v>879.69539999999995</v>
      </c>
      <c r="P661">
        <v>371.80700000000002</v>
      </c>
      <c r="Q661">
        <v>6</v>
      </c>
      <c r="R661">
        <v>184.4932</v>
      </c>
      <c r="S661">
        <v>1</v>
      </c>
      <c r="T661">
        <v>0.42265429999999998</v>
      </c>
      <c r="U661">
        <v>-1</v>
      </c>
      <c r="V661">
        <v>-1</v>
      </c>
      <c r="W661">
        <v>1</v>
      </c>
      <c r="X661">
        <v>0.42265429999999998</v>
      </c>
      <c r="Y661">
        <v>1</v>
      </c>
      <c r="Z661">
        <v>2366</v>
      </c>
      <c r="AA661">
        <v>137.6686</v>
      </c>
      <c r="AB661">
        <v>58.186210000000003</v>
      </c>
      <c r="AC661">
        <v>787.82755705832597</v>
      </c>
    </row>
    <row r="662" spans="2:29" x14ac:dyDescent="0.2">
      <c r="B662" t="s">
        <v>480</v>
      </c>
      <c r="C662">
        <v>18</v>
      </c>
      <c r="D662">
        <v>91</v>
      </c>
      <c r="E662" t="s">
        <v>648</v>
      </c>
      <c r="F662">
        <v>1232</v>
      </c>
      <c r="G662">
        <v>1</v>
      </c>
      <c r="H662" t="s">
        <v>1582</v>
      </c>
      <c r="I662">
        <v>0</v>
      </c>
      <c r="J662">
        <v>0</v>
      </c>
      <c r="K662">
        <v>0</v>
      </c>
      <c r="L662">
        <v>-1</v>
      </c>
      <c r="M662">
        <v>-1</v>
      </c>
      <c r="N662">
        <v>-1</v>
      </c>
      <c r="O662">
        <v>-1</v>
      </c>
      <c r="P662">
        <v>-1</v>
      </c>
      <c r="Q662">
        <v>0</v>
      </c>
      <c r="R662">
        <v>89.741100000000003</v>
      </c>
      <c r="S662">
        <v>1</v>
      </c>
      <c r="T662">
        <v>0.81168830000000003</v>
      </c>
      <c r="U662">
        <v>-1</v>
      </c>
      <c r="V662">
        <v>-1</v>
      </c>
      <c r="W662">
        <v>1</v>
      </c>
      <c r="X662">
        <v>0.81168830000000003</v>
      </c>
      <c r="Y662">
        <v>1</v>
      </c>
      <c r="Z662">
        <v>1232</v>
      </c>
      <c r="AA662">
        <v>171.13399999999999</v>
      </c>
      <c r="AB662">
        <v>138.9075</v>
      </c>
      <c r="AC662">
        <v>649.35064935064895</v>
      </c>
    </row>
    <row r="663" spans="2:29" x14ac:dyDescent="0.2">
      <c r="B663" t="s">
        <v>472</v>
      </c>
      <c r="C663">
        <v>20</v>
      </c>
      <c r="D663">
        <v>79</v>
      </c>
      <c r="E663" t="s">
        <v>649</v>
      </c>
      <c r="F663">
        <v>3564</v>
      </c>
      <c r="G663">
        <v>1</v>
      </c>
      <c r="H663" t="s">
        <v>1583</v>
      </c>
      <c r="I663">
        <v>0</v>
      </c>
      <c r="J663">
        <v>13</v>
      </c>
      <c r="K663">
        <v>3.6475870000000001</v>
      </c>
      <c r="L663">
        <v>179.30769230769201</v>
      </c>
      <c r="M663">
        <v>144.73410000000001</v>
      </c>
      <c r="N663">
        <v>2.3386170000000002</v>
      </c>
      <c r="O663">
        <v>1736.809</v>
      </c>
      <c r="P663">
        <v>487.32</v>
      </c>
      <c r="Q663">
        <v>13</v>
      </c>
      <c r="R663">
        <v>137.398</v>
      </c>
      <c r="S663">
        <v>2</v>
      </c>
      <c r="T663">
        <v>0.56116719999999998</v>
      </c>
      <c r="U663">
        <v>11.100770000000001</v>
      </c>
      <c r="V663">
        <v>0.65298659999999997</v>
      </c>
      <c r="W663">
        <v>1</v>
      </c>
      <c r="X663">
        <v>0.28058359999999999</v>
      </c>
      <c r="Y663">
        <v>2</v>
      </c>
      <c r="Z663">
        <v>3564</v>
      </c>
      <c r="AA663">
        <v>607.91669999999999</v>
      </c>
      <c r="AB663">
        <v>170.57149999999999</v>
      </c>
      <c r="AC663">
        <v>579.12457912457899</v>
      </c>
    </row>
    <row r="664" spans="2:29" x14ac:dyDescent="0.2">
      <c r="B664" t="s">
        <v>481</v>
      </c>
      <c r="C664">
        <v>20</v>
      </c>
      <c r="D664">
        <v>61</v>
      </c>
      <c r="E664" t="s">
        <v>649</v>
      </c>
      <c r="F664">
        <v>2898</v>
      </c>
      <c r="G664">
        <v>1</v>
      </c>
      <c r="H664" t="s">
        <v>1584</v>
      </c>
      <c r="I664">
        <v>0</v>
      </c>
      <c r="J664">
        <v>7</v>
      </c>
      <c r="K664">
        <v>2.4154589999999998</v>
      </c>
      <c r="L664">
        <v>238</v>
      </c>
      <c r="M664">
        <v>154.4196</v>
      </c>
      <c r="N664">
        <v>2.0116420000000002</v>
      </c>
      <c r="O664">
        <v>926.51729999999998</v>
      </c>
      <c r="P664">
        <v>319.70920000000001</v>
      </c>
      <c r="Q664">
        <v>7</v>
      </c>
      <c r="R664">
        <v>117.86109999999999</v>
      </c>
      <c r="S664">
        <v>2</v>
      </c>
      <c r="T664">
        <v>0.6901311</v>
      </c>
      <c r="U664">
        <v>30.80125</v>
      </c>
      <c r="V664">
        <v>1.8118380000000001</v>
      </c>
      <c r="W664">
        <v>2</v>
      </c>
      <c r="X664">
        <v>0.6901311</v>
      </c>
      <c r="Y664">
        <v>2</v>
      </c>
      <c r="Z664">
        <v>2565</v>
      </c>
      <c r="AA664">
        <v>352.12490000000003</v>
      </c>
      <c r="AB664">
        <v>121.50620000000001</v>
      </c>
      <c r="AC664">
        <v>770.18633540372696</v>
      </c>
    </row>
    <row r="665" spans="2:29" x14ac:dyDescent="0.2">
      <c r="B665" t="s">
        <v>483</v>
      </c>
      <c r="C665">
        <v>20</v>
      </c>
      <c r="D665">
        <v>25</v>
      </c>
      <c r="E665" t="s">
        <v>649</v>
      </c>
      <c r="F665">
        <v>3531</v>
      </c>
      <c r="G665">
        <v>1</v>
      </c>
      <c r="H665" t="s">
        <v>1585</v>
      </c>
      <c r="I665">
        <v>0</v>
      </c>
      <c r="J665">
        <v>6</v>
      </c>
      <c r="K665">
        <v>1.6992350000000001</v>
      </c>
      <c r="L665">
        <v>227.833333333333</v>
      </c>
      <c r="M665">
        <v>318.55619999999999</v>
      </c>
      <c r="N665">
        <v>0.88503759999999998</v>
      </c>
      <c r="O665">
        <v>1592.7809999999999</v>
      </c>
      <c r="P665">
        <v>451.0849</v>
      </c>
      <c r="Q665">
        <v>6</v>
      </c>
      <c r="R665">
        <v>224.81700000000001</v>
      </c>
      <c r="S665">
        <v>2</v>
      </c>
      <c r="T665">
        <v>0.56641180000000002</v>
      </c>
      <c r="U665">
        <v>60.15578</v>
      </c>
      <c r="V665">
        <v>0.89784739999999996</v>
      </c>
      <c r="W665">
        <v>1</v>
      </c>
      <c r="X665">
        <v>0.28320590000000001</v>
      </c>
      <c r="Y665">
        <v>2</v>
      </c>
      <c r="Z665">
        <v>3531</v>
      </c>
      <c r="AA665">
        <v>328.10489999999999</v>
      </c>
      <c r="AB665">
        <v>92.921229999999994</v>
      </c>
      <c r="AC665">
        <v>830.07646559048396</v>
      </c>
    </row>
    <row r="666" spans="2:29" x14ac:dyDescent="0.2">
      <c r="B666" t="s">
        <v>484</v>
      </c>
      <c r="C666">
        <v>20</v>
      </c>
      <c r="D666">
        <v>87</v>
      </c>
      <c r="E666" t="s">
        <v>649</v>
      </c>
      <c r="F666">
        <v>1499</v>
      </c>
      <c r="G666">
        <v>1</v>
      </c>
      <c r="H666" t="s">
        <v>1586</v>
      </c>
      <c r="I666">
        <v>0</v>
      </c>
      <c r="J666">
        <v>3</v>
      </c>
      <c r="K666">
        <v>2.0013339999999999</v>
      </c>
      <c r="L666">
        <v>255.666666666667</v>
      </c>
      <c r="M666">
        <v>131.48920000000001</v>
      </c>
      <c r="N666">
        <v>1.9625250000000001</v>
      </c>
      <c r="O666">
        <v>262.97840000000002</v>
      </c>
      <c r="P666">
        <v>175.4359</v>
      </c>
      <c r="Q666">
        <v>3</v>
      </c>
      <c r="R666">
        <v>77.104370000000003</v>
      </c>
      <c r="S666">
        <v>2</v>
      </c>
      <c r="T666">
        <v>1.3342229999999999</v>
      </c>
      <c r="U666">
        <v>23.554459999999999</v>
      </c>
      <c r="V666">
        <v>1.472154</v>
      </c>
      <c r="W666">
        <v>1</v>
      </c>
      <c r="X666">
        <v>0.66711140000000002</v>
      </c>
      <c r="Y666">
        <v>2</v>
      </c>
      <c r="Z666">
        <v>1499</v>
      </c>
      <c r="AA666">
        <v>60.06429</v>
      </c>
      <c r="AB666">
        <v>40.069569999999999</v>
      </c>
      <c r="AC666">
        <v>933.28885923949304</v>
      </c>
    </row>
    <row r="667" spans="2:29" x14ac:dyDescent="0.2">
      <c r="B667" t="s">
        <v>485</v>
      </c>
      <c r="C667">
        <v>20</v>
      </c>
      <c r="D667">
        <v>49</v>
      </c>
      <c r="E667" t="s">
        <v>649</v>
      </c>
      <c r="F667">
        <v>1599</v>
      </c>
      <c r="G667">
        <v>1</v>
      </c>
      <c r="H667" t="s">
        <v>1587</v>
      </c>
      <c r="I667">
        <v>0</v>
      </c>
      <c r="J667">
        <v>1</v>
      </c>
      <c r="K667">
        <v>0.62539089999999997</v>
      </c>
      <c r="L667">
        <v>368</v>
      </c>
      <c r="M667">
        <v>-1</v>
      </c>
      <c r="N667">
        <v>-1</v>
      </c>
      <c r="O667">
        <v>-1</v>
      </c>
      <c r="P667">
        <v>-1</v>
      </c>
      <c r="Q667">
        <v>1</v>
      </c>
      <c r="R667">
        <v>71.817959999999999</v>
      </c>
      <c r="S667">
        <v>2</v>
      </c>
      <c r="T667">
        <v>1.2507820000000001</v>
      </c>
      <c r="U667">
        <v>34.606859999999998</v>
      </c>
      <c r="V667">
        <v>0.52834899999999996</v>
      </c>
      <c r="W667">
        <v>1</v>
      </c>
      <c r="X667">
        <v>0.62539089999999997</v>
      </c>
      <c r="Y667">
        <v>2</v>
      </c>
      <c r="Z667">
        <v>1599</v>
      </c>
      <c r="AA667">
        <v>92.146709999999999</v>
      </c>
      <c r="AB667">
        <v>57.62771</v>
      </c>
      <c r="AC667">
        <v>876.79799874921798</v>
      </c>
    </row>
    <row r="668" spans="2:29" x14ac:dyDescent="0.2">
      <c r="B668" t="s">
        <v>486</v>
      </c>
      <c r="C668">
        <v>20</v>
      </c>
      <c r="D668">
        <v>25</v>
      </c>
      <c r="E668" t="s">
        <v>649</v>
      </c>
      <c r="F668">
        <v>1331</v>
      </c>
      <c r="G668">
        <v>1</v>
      </c>
      <c r="H668" t="s">
        <v>1588</v>
      </c>
      <c r="I668">
        <v>3</v>
      </c>
      <c r="J668">
        <v>2</v>
      </c>
      <c r="K668">
        <v>1.5026299999999999</v>
      </c>
      <c r="L668">
        <v>350</v>
      </c>
      <c r="M668">
        <v>96.389390000000006</v>
      </c>
      <c r="N668">
        <v>0.72473220000000005</v>
      </c>
      <c r="O668">
        <v>96.389390000000006</v>
      </c>
      <c r="P668">
        <v>72.418779999999998</v>
      </c>
      <c r="Q668">
        <v>2</v>
      </c>
      <c r="R668">
        <v>67.793369999999996</v>
      </c>
      <c r="S668">
        <v>2</v>
      </c>
      <c r="T668">
        <v>1.5026299999999999</v>
      </c>
      <c r="U668">
        <v>29.670719999999999</v>
      </c>
      <c r="V668">
        <v>1.798225</v>
      </c>
      <c r="W668">
        <v>1</v>
      </c>
      <c r="X668">
        <v>0.75131479999999995</v>
      </c>
      <c r="Y668">
        <v>2</v>
      </c>
      <c r="Z668">
        <v>1331</v>
      </c>
      <c r="AA668">
        <v>69.625280000000004</v>
      </c>
      <c r="AB668">
        <v>52.310499999999998</v>
      </c>
      <c r="AC668">
        <v>925.61983471074404</v>
      </c>
    </row>
    <row r="669" spans="2:29" x14ac:dyDescent="0.2">
      <c r="B669" t="s">
        <v>487</v>
      </c>
      <c r="C669">
        <v>20</v>
      </c>
      <c r="D669">
        <v>69</v>
      </c>
      <c r="E669" t="s">
        <v>649</v>
      </c>
      <c r="F669">
        <v>4696</v>
      </c>
      <c r="G669">
        <v>1</v>
      </c>
      <c r="H669" t="s">
        <v>1589</v>
      </c>
      <c r="I669">
        <v>0</v>
      </c>
      <c r="J669">
        <v>1</v>
      </c>
      <c r="K669">
        <v>0.2129472</v>
      </c>
      <c r="L669">
        <v>332</v>
      </c>
      <c r="M669">
        <v>-1</v>
      </c>
      <c r="N669">
        <v>-1</v>
      </c>
      <c r="O669">
        <v>-1</v>
      </c>
      <c r="P669">
        <v>-1</v>
      </c>
      <c r="Q669">
        <v>1</v>
      </c>
      <c r="R669">
        <v>101.7521</v>
      </c>
      <c r="S669">
        <v>1</v>
      </c>
      <c r="T669">
        <v>0.2129472</v>
      </c>
      <c r="U669">
        <v>-1</v>
      </c>
      <c r="V669">
        <v>-1</v>
      </c>
      <c r="W669">
        <v>1</v>
      </c>
      <c r="X669">
        <v>0.2129472</v>
      </c>
      <c r="Y669">
        <v>1</v>
      </c>
      <c r="Z669">
        <v>4696</v>
      </c>
      <c r="AA669">
        <v>1852.41</v>
      </c>
      <c r="AB669">
        <v>394.46539999999999</v>
      </c>
      <c r="AC669">
        <v>212.30834752981301</v>
      </c>
    </row>
    <row r="670" spans="2:29" x14ac:dyDescent="0.2">
      <c r="B670" t="s">
        <v>488</v>
      </c>
      <c r="C670">
        <v>20</v>
      </c>
      <c r="D670">
        <v>19</v>
      </c>
      <c r="E670" t="s">
        <v>649</v>
      </c>
      <c r="F670">
        <v>3864</v>
      </c>
      <c r="G670">
        <v>1</v>
      </c>
      <c r="H670" t="s">
        <v>1590</v>
      </c>
      <c r="I670">
        <v>0</v>
      </c>
      <c r="J670">
        <v>7</v>
      </c>
      <c r="K670">
        <v>1.8115939999999999</v>
      </c>
      <c r="L670">
        <v>242.57142857142901</v>
      </c>
      <c r="M670">
        <v>283.2183</v>
      </c>
      <c r="N670">
        <v>1.5178640000000001</v>
      </c>
      <c r="O670">
        <v>1699.31</v>
      </c>
      <c r="P670">
        <v>439.7799</v>
      </c>
      <c r="Q670">
        <v>7</v>
      </c>
      <c r="R670">
        <v>128.04560000000001</v>
      </c>
      <c r="S670">
        <v>3</v>
      </c>
      <c r="T670">
        <v>0.77639749999999996</v>
      </c>
      <c r="U670">
        <v>170.0599</v>
      </c>
      <c r="V670">
        <v>0.2573667</v>
      </c>
      <c r="W670">
        <v>1</v>
      </c>
      <c r="X670">
        <v>0.25879920000000001</v>
      </c>
      <c r="Y670">
        <v>3</v>
      </c>
      <c r="Z670">
        <v>3864</v>
      </c>
      <c r="AA670">
        <v>2055.0880000000002</v>
      </c>
      <c r="AB670">
        <v>531.85519999999997</v>
      </c>
      <c r="AC670">
        <v>361.80124223602502</v>
      </c>
    </row>
    <row r="671" spans="2:29" x14ac:dyDescent="0.2">
      <c r="B671" t="s">
        <v>489</v>
      </c>
      <c r="C671">
        <v>20</v>
      </c>
      <c r="D671">
        <v>23</v>
      </c>
      <c r="E671" t="s">
        <v>649</v>
      </c>
      <c r="F671">
        <v>2831</v>
      </c>
      <c r="G671">
        <v>1</v>
      </c>
      <c r="H671" t="s">
        <v>1591</v>
      </c>
      <c r="I671">
        <v>0</v>
      </c>
      <c r="J671">
        <v>0</v>
      </c>
      <c r="K671">
        <v>0</v>
      </c>
      <c r="L671">
        <v>-1</v>
      </c>
      <c r="M671">
        <v>-1</v>
      </c>
      <c r="N671">
        <v>-1</v>
      </c>
      <c r="O671">
        <v>-1</v>
      </c>
      <c r="P671">
        <v>-1</v>
      </c>
      <c r="Q671">
        <v>0</v>
      </c>
      <c r="R671">
        <v>595.26710000000003</v>
      </c>
      <c r="S671">
        <v>2</v>
      </c>
      <c r="T671">
        <v>0.70646419999999999</v>
      </c>
      <c r="U671">
        <v>57.851649999999999</v>
      </c>
      <c r="V671">
        <v>7.2359789999999993E-2</v>
      </c>
      <c r="W671">
        <v>1</v>
      </c>
      <c r="X671">
        <v>0.35323209999999999</v>
      </c>
      <c r="Y671">
        <v>2</v>
      </c>
      <c r="Z671">
        <v>2831</v>
      </c>
      <c r="AA671">
        <v>1560.307</v>
      </c>
      <c r="AB671">
        <v>551.15049999999997</v>
      </c>
      <c r="AC671">
        <v>340.86895090074199</v>
      </c>
    </row>
    <row r="672" spans="2:29" x14ac:dyDescent="0.2">
      <c r="B672" t="s">
        <v>490</v>
      </c>
      <c r="C672">
        <v>20</v>
      </c>
      <c r="D672">
        <v>55</v>
      </c>
      <c r="E672" t="s">
        <v>649</v>
      </c>
      <c r="F672">
        <v>3064</v>
      </c>
      <c r="G672">
        <v>1</v>
      </c>
      <c r="H672" t="s">
        <v>1592</v>
      </c>
      <c r="I672">
        <v>0</v>
      </c>
      <c r="J672">
        <v>8</v>
      </c>
      <c r="K672">
        <v>2.6109659999999999</v>
      </c>
      <c r="L672">
        <v>213</v>
      </c>
      <c r="M672">
        <v>221.96879999999999</v>
      </c>
      <c r="N672">
        <v>1.4464300000000001</v>
      </c>
      <c r="O672">
        <v>1553.7819999999999</v>
      </c>
      <c r="P672">
        <v>507.10890000000001</v>
      </c>
      <c r="Q672">
        <v>8</v>
      </c>
      <c r="R672">
        <v>168.774</v>
      </c>
      <c r="S672">
        <v>0</v>
      </c>
      <c r="T672">
        <v>-1</v>
      </c>
      <c r="U672">
        <v>-1</v>
      </c>
      <c r="V672">
        <v>-1</v>
      </c>
      <c r="W672">
        <v>1</v>
      </c>
      <c r="X672">
        <v>0.32637070000000001</v>
      </c>
      <c r="Y672">
        <v>0</v>
      </c>
      <c r="Z672">
        <v>3064</v>
      </c>
      <c r="AA672">
        <v>397.61500000000001</v>
      </c>
      <c r="AB672">
        <v>129.76990000000001</v>
      </c>
      <c r="AC672">
        <v>-1</v>
      </c>
    </row>
    <row r="673" spans="2:29" x14ac:dyDescent="0.2">
      <c r="B673" t="s">
        <v>491</v>
      </c>
      <c r="C673">
        <v>20</v>
      </c>
      <c r="D673">
        <v>65</v>
      </c>
      <c r="E673" t="s">
        <v>649</v>
      </c>
      <c r="F673">
        <v>4994</v>
      </c>
      <c r="I673">
        <v>4</v>
      </c>
      <c r="J673">
        <v>12</v>
      </c>
      <c r="K673">
        <v>2.4028839999999998</v>
      </c>
      <c r="L673">
        <v>172.25</v>
      </c>
      <c r="M673">
        <v>169.90270000000001</v>
      </c>
      <c r="N673">
        <v>1.9746010000000001</v>
      </c>
      <c r="O673">
        <v>1868.93</v>
      </c>
      <c r="P673">
        <v>374.23509999999999</v>
      </c>
      <c r="Q673">
        <v>-1</v>
      </c>
      <c r="R673">
        <v>160.39240000000001</v>
      </c>
      <c r="S673">
        <v>2</v>
      </c>
      <c r="T673">
        <v>0.40048060000000002</v>
      </c>
      <c r="U673">
        <v>152.97450000000001</v>
      </c>
      <c r="V673">
        <v>0.16119539999999999</v>
      </c>
      <c r="W673">
        <v>0</v>
      </c>
      <c r="X673">
        <v>-1</v>
      </c>
      <c r="Y673">
        <v>-1</v>
      </c>
      <c r="Z673">
        <v>-1</v>
      </c>
      <c r="AA673">
        <v>1862.7139999999999</v>
      </c>
      <c r="AB673">
        <v>372.99040000000002</v>
      </c>
      <c r="AC673">
        <v>533.64036844213103</v>
      </c>
    </row>
    <row r="674" spans="2:29" x14ac:dyDescent="0.2">
      <c r="B674" t="s">
        <v>285</v>
      </c>
      <c r="C674">
        <v>20</v>
      </c>
      <c r="D674">
        <v>31</v>
      </c>
      <c r="E674" t="s">
        <v>649</v>
      </c>
      <c r="F674">
        <v>933</v>
      </c>
      <c r="G674">
        <v>1</v>
      </c>
      <c r="H674" t="s">
        <v>1593</v>
      </c>
      <c r="I674">
        <v>0</v>
      </c>
      <c r="J674">
        <v>2</v>
      </c>
      <c r="K674">
        <v>2.1436229999999998</v>
      </c>
      <c r="L674">
        <v>416.5</v>
      </c>
      <c r="M674">
        <v>85.257599999999996</v>
      </c>
      <c r="N674">
        <v>2.583564</v>
      </c>
      <c r="O674">
        <v>85.257599999999996</v>
      </c>
      <c r="P674">
        <v>91.380070000000003</v>
      </c>
      <c r="Q674">
        <v>2</v>
      </c>
      <c r="R674">
        <v>102.5834</v>
      </c>
      <c r="S674">
        <v>1</v>
      </c>
      <c r="T674">
        <v>1.0718110000000001</v>
      </c>
      <c r="U674">
        <v>-1</v>
      </c>
      <c r="V674">
        <v>-1</v>
      </c>
      <c r="W674">
        <v>1</v>
      </c>
      <c r="X674">
        <v>1.0718110000000001</v>
      </c>
      <c r="Y674">
        <v>1</v>
      </c>
      <c r="Z674">
        <v>933</v>
      </c>
      <c r="AA674">
        <v>129.547</v>
      </c>
      <c r="AB674">
        <v>138.85</v>
      </c>
      <c r="AC674">
        <v>535.90568060021405</v>
      </c>
    </row>
    <row r="675" spans="2:29" x14ac:dyDescent="0.2">
      <c r="B675" t="s">
        <v>492</v>
      </c>
      <c r="C675">
        <v>20</v>
      </c>
      <c r="D675">
        <v>89</v>
      </c>
      <c r="E675" t="s">
        <v>649</v>
      </c>
      <c r="F675">
        <v>3064</v>
      </c>
      <c r="G675">
        <v>1</v>
      </c>
      <c r="H675" t="s">
        <v>1594</v>
      </c>
      <c r="I675">
        <v>0</v>
      </c>
      <c r="J675">
        <v>8</v>
      </c>
      <c r="K675">
        <v>2.6109659999999999</v>
      </c>
      <c r="L675">
        <v>233.125</v>
      </c>
      <c r="M675">
        <v>144.8854</v>
      </c>
      <c r="N675">
        <v>2.2130770000000002</v>
      </c>
      <c r="O675">
        <v>1014.198</v>
      </c>
      <c r="P675">
        <v>331.00439999999998</v>
      </c>
      <c r="Q675">
        <v>8</v>
      </c>
      <c r="R675">
        <v>145.50569999999999</v>
      </c>
      <c r="S675">
        <v>1</v>
      </c>
      <c r="T675">
        <v>0.32637070000000001</v>
      </c>
      <c r="U675">
        <v>-1</v>
      </c>
      <c r="V675">
        <v>-1</v>
      </c>
      <c r="W675">
        <v>1</v>
      </c>
      <c r="X675">
        <v>0.32637070000000001</v>
      </c>
      <c r="Y675">
        <v>1</v>
      </c>
      <c r="Z675">
        <v>3064</v>
      </c>
      <c r="AA675">
        <v>177.66919999999999</v>
      </c>
      <c r="AB675">
        <v>57.986020000000003</v>
      </c>
      <c r="AC675">
        <v>793.08093994778096</v>
      </c>
    </row>
    <row r="676" spans="2:29" x14ac:dyDescent="0.2">
      <c r="B676" t="s">
        <v>474</v>
      </c>
      <c r="C676">
        <v>20</v>
      </c>
      <c r="D676">
        <v>73</v>
      </c>
      <c r="E676" t="s">
        <v>649</v>
      </c>
      <c r="F676">
        <v>5030</v>
      </c>
      <c r="I676">
        <v>0</v>
      </c>
      <c r="J676">
        <v>18</v>
      </c>
      <c r="K676">
        <v>3.5785290000000001</v>
      </c>
      <c r="L676">
        <v>186.944444444444</v>
      </c>
      <c r="M676">
        <v>185.15190000000001</v>
      </c>
      <c r="N676">
        <v>3.159376</v>
      </c>
      <c r="O676">
        <v>3147.5819999999999</v>
      </c>
      <c r="P676">
        <v>625.76179999999999</v>
      </c>
      <c r="Q676">
        <v>-1</v>
      </c>
      <c r="R676">
        <v>228.99340000000001</v>
      </c>
      <c r="S676">
        <v>3</v>
      </c>
      <c r="T676">
        <v>0.59642150000000005</v>
      </c>
      <c r="U676">
        <v>353.16359999999997</v>
      </c>
      <c r="V676">
        <v>1.099872</v>
      </c>
      <c r="W676">
        <v>0</v>
      </c>
      <c r="X676">
        <v>-1</v>
      </c>
      <c r="Y676">
        <v>-1</v>
      </c>
      <c r="Z676">
        <v>-1</v>
      </c>
      <c r="AA676">
        <v>1231.4369999999999</v>
      </c>
      <c r="AB676">
        <v>244.8185</v>
      </c>
      <c r="AC676">
        <v>754.67196819085495</v>
      </c>
    </row>
    <row r="677" spans="2:29" x14ac:dyDescent="0.2">
      <c r="B677" t="s">
        <v>475</v>
      </c>
      <c r="C677">
        <v>20</v>
      </c>
      <c r="D677">
        <v>15</v>
      </c>
      <c r="E677" t="s">
        <v>649</v>
      </c>
      <c r="F677">
        <v>2165</v>
      </c>
      <c r="G677">
        <v>1</v>
      </c>
      <c r="H677" t="s">
        <v>1595</v>
      </c>
      <c r="I677">
        <v>5</v>
      </c>
      <c r="J677">
        <v>3</v>
      </c>
      <c r="K677">
        <v>1.3856809999999999</v>
      </c>
      <c r="L677">
        <v>200</v>
      </c>
      <c r="M677">
        <v>202.49770000000001</v>
      </c>
      <c r="N677">
        <v>0.51768950000000002</v>
      </c>
      <c r="O677">
        <v>404.99549999999999</v>
      </c>
      <c r="P677">
        <v>187.06489999999999</v>
      </c>
      <c r="Q677">
        <v>3</v>
      </c>
      <c r="R677">
        <v>138.2253</v>
      </c>
      <c r="S677">
        <v>1</v>
      </c>
      <c r="T677">
        <v>0.46189380000000002</v>
      </c>
      <c r="U677">
        <v>-1</v>
      </c>
      <c r="V677">
        <v>-1</v>
      </c>
      <c r="W677">
        <v>1</v>
      </c>
      <c r="X677">
        <v>0.46189380000000002</v>
      </c>
      <c r="Y677">
        <v>1</v>
      </c>
      <c r="Z677">
        <v>2165</v>
      </c>
      <c r="AA677">
        <v>1131.463</v>
      </c>
      <c r="AB677">
        <v>522.61559999999997</v>
      </c>
      <c r="AC677">
        <v>292.37875288683603</v>
      </c>
    </row>
    <row r="678" spans="2:29" x14ac:dyDescent="0.2">
      <c r="B678" t="s">
        <v>476</v>
      </c>
      <c r="C678">
        <v>20</v>
      </c>
      <c r="D678">
        <v>43</v>
      </c>
      <c r="E678" t="s">
        <v>649</v>
      </c>
      <c r="F678">
        <v>5063</v>
      </c>
      <c r="I678">
        <v>0</v>
      </c>
      <c r="J678">
        <v>4</v>
      </c>
      <c r="K678">
        <v>0.79004540000000001</v>
      </c>
      <c r="L678">
        <v>332.5</v>
      </c>
      <c r="M678">
        <v>288.79349999999999</v>
      </c>
      <c r="N678">
        <v>0.64514939999999998</v>
      </c>
      <c r="O678">
        <v>866.38040000000001</v>
      </c>
      <c r="P678">
        <v>171.12</v>
      </c>
      <c r="Q678">
        <v>-1</v>
      </c>
      <c r="R678">
        <v>227.14699999999999</v>
      </c>
      <c r="S678">
        <v>4</v>
      </c>
      <c r="T678">
        <v>0.79004540000000001</v>
      </c>
      <c r="U678">
        <v>91.623350000000002</v>
      </c>
      <c r="V678">
        <v>1.4591890000000001</v>
      </c>
      <c r="W678">
        <v>0</v>
      </c>
      <c r="X678">
        <v>-1</v>
      </c>
      <c r="Y678">
        <v>-1</v>
      </c>
      <c r="Z678">
        <v>-1</v>
      </c>
      <c r="AA678">
        <v>427.83909999999997</v>
      </c>
      <c r="AB678">
        <v>84.503069999999994</v>
      </c>
      <c r="AC678">
        <v>947.26446770689302</v>
      </c>
    </row>
    <row r="679" spans="2:29" x14ac:dyDescent="0.2">
      <c r="B679" t="s">
        <v>477</v>
      </c>
      <c r="C679">
        <v>20</v>
      </c>
      <c r="D679">
        <v>41</v>
      </c>
      <c r="E679" t="s">
        <v>649</v>
      </c>
      <c r="F679">
        <v>3164</v>
      </c>
      <c r="G679">
        <v>1</v>
      </c>
      <c r="H679" t="s">
        <v>1596</v>
      </c>
      <c r="I679">
        <v>0</v>
      </c>
      <c r="J679">
        <v>7</v>
      </c>
      <c r="K679">
        <v>2.2123889999999999</v>
      </c>
      <c r="L679">
        <v>233.142857142857</v>
      </c>
      <c r="M679">
        <v>228.4811</v>
      </c>
      <c r="N679">
        <v>1.4474670000000001</v>
      </c>
      <c r="O679">
        <v>1370.8869999999999</v>
      </c>
      <c r="P679">
        <v>433.2765</v>
      </c>
      <c r="Q679">
        <v>7</v>
      </c>
      <c r="R679">
        <v>194.9503</v>
      </c>
      <c r="S679">
        <v>2</v>
      </c>
      <c r="T679">
        <v>0.63211130000000004</v>
      </c>
      <c r="U679">
        <v>96.185559999999995</v>
      </c>
      <c r="V679">
        <v>1.165886</v>
      </c>
      <c r="W679">
        <v>1</v>
      </c>
      <c r="X679">
        <v>0.31605559999999999</v>
      </c>
      <c r="Y679">
        <v>2</v>
      </c>
      <c r="Z679">
        <v>3164</v>
      </c>
      <c r="AA679">
        <v>338.1576</v>
      </c>
      <c r="AB679">
        <v>106.8766</v>
      </c>
      <c r="AC679">
        <v>726.92793931732001</v>
      </c>
    </row>
    <row r="680" spans="2:29" x14ac:dyDescent="0.2">
      <c r="B680" t="s">
        <v>478</v>
      </c>
      <c r="C680">
        <v>20</v>
      </c>
      <c r="D680">
        <v>57</v>
      </c>
      <c r="E680" t="s">
        <v>649</v>
      </c>
      <c r="F680">
        <v>2732</v>
      </c>
      <c r="G680">
        <v>1</v>
      </c>
      <c r="H680" t="s">
        <v>1597</v>
      </c>
      <c r="I680">
        <v>0</v>
      </c>
      <c r="J680">
        <v>7</v>
      </c>
      <c r="K680">
        <v>2.5622259999999999</v>
      </c>
      <c r="L680">
        <v>262</v>
      </c>
      <c r="M680">
        <v>131.48949999999999</v>
      </c>
      <c r="N680">
        <v>2.6030160000000002</v>
      </c>
      <c r="O680">
        <v>788.93709999999999</v>
      </c>
      <c r="P680">
        <v>288.77640000000002</v>
      </c>
      <c r="Q680">
        <v>7</v>
      </c>
      <c r="R680">
        <v>108.84229999999999</v>
      </c>
      <c r="S680">
        <v>3</v>
      </c>
      <c r="T680">
        <v>1.0980970000000001</v>
      </c>
      <c r="U680">
        <v>120.06319999999999</v>
      </c>
      <c r="V680">
        <v>0.72053029999999996</v>
      </c>
      <c r="W680">
        <v>1</v>
      </c>
      <c r="X680">
        <v>0.36603219999999997</v>
      </c>
      <c r="Y680">
        <v>3</v>
      </c>
      <c r="Z680">
        <v>2732</v>
      </c>
      <c r="AA680">
        <v>424.24400000000003</v>
      </c>
      <c r="AB680">
        <v>155.28700000000001</v>
      </c>
      <c r="AC680">
        <v>792.82576866764305</v>
      </c>
    </row>
    <row r="681" spans="2:29" x14ac:dyDescent="0.2">
      <c r="B681" t="s">
        <v>479</v>
      </c>
      <c r="C681">
        <v>20</v>
      </c>
      <c r="D681">
        <v>29</v>
      </c>
      <c r="E681" t="s">
        <v>649</v>
      </c>
      <c r="F681">
        <v>1033</v>
      </c>
      <c r="G681">
        <v>1</v>
      </c>
      <c r="H681" t="s">
        <v>1598</v>
      </c>
      <c r="I681">
        <v>0</v>
      </c>
      <c r="J681">
        <v>3</v>
      </c>
      <c r="K681">
        <v>2.904163</v>
      </c>
      <c r="L681">
        <v>233</v>
      </c>
      <c r="M681">
        <v>89.103759999999994</v>
      </c>
      <c r="N681">
        <v>1.4031439999999999</v>
      </c>
      <c r="O681">
        <v>178.20750000000001</v>
      </c>
      <c r="P681">
        <v>172.5145</v>
      </c>
      <c r="Q681">
        <v>3</v>
      </c>
      <c r="R681">
        <v>101.8789</v>
      </c>
      <c r="S681">
        <v>1</v>
      </c>
      <c r="T681">
        <v>0.96805419999999998</v>
      </c>
      <c r="U681">
        <v>-1</v>
      </c>
      <c r="V681">
        <v>-1</v>
      </c>
      <c r="W681">
        <v>1</v>
      </c>
      <c r="X681">
        <v>0.96805419999999998</v>
      </c>
      <c r="Y681">
        <v>1</v>
      </c>
      <c r="Z681">
        <v>1033</v>
      </c>
      <c r="AA681">
        <v>79.994770000000003</v>
      </c>
      <c r="AB681">
        <v>77.439269999999993</v>
      </c>
      <c r="AC681">
        <v>710.55179090029003</v>
      </c>
    </row>
    <row r="682" spans="2:29" x14ac:dyDescent="0.2">
      <c r="B682" t="s">
        <v>480</v>
      </c>
      <c r="C682">
        <v>20</v>
      </c>
      <c r="D682">
        <v>51</v>
      </c>
      <c r="E682" t="s">
        <v>649</v>
      </c>
      <c r="F682">
        <v>3932</v>
      </c>
      <c r="G682">
        <v>1</v>
      </c>
      <c r="H682" t="s">
        <v>1599</v>
      </c>
      <c r="I682">
        <v>0</v>
      </c>
      <c r="J682">
        <v>2</v>
      </c>
      <c r="K682">
        <v>0.50864699999999996</v>
      </c>
      <c r="L682">
        <v>250</v>
      </c>
      <c r="M682">
        <v>81.098730000000003</v>
      </c>
      <c r="N682">
        <v>2.4346659999999999E-2</v>
      </c>
      <c r="O682">
        <v>81.098730000000003</v>
      </c>
      <c r="P682">
        <v>20.625309999999999</v>
      </c>
      <c r="Q682">
        <v>2</v>
      </c>
      <c r="R682">
        <v>146.23689999999999</v>
      </c>
      <c r="S682">
        <v>3</v>
      </c>
      <c r="T682">
        <v>0.7629705</v>
      </c>
      <c r="U682">
        <v>239.89830000000001</v>
      </c>
      <c r="V682">
        <v>0.82087580000000004</v>
      </c>
      <c r="W682">
        <v>1</v>
      </c>
      <c r="X682">
        <v>0.25432349999999998</v>
      </c>
      <c r="Y682">
        <v>3</v>
      </c>
      <c r="Z682">
        <v>3932</v>
      </c>
      <c r="AA682">
        <v>1226.248</v>
      </c>
      <c r="AB682">
        <v>311.86380000000003</v>
      </c>
      <c r="AC682">
        <v>636.31739572736501</v>
      </c>
    </row>
    <row r="683" spans="2:29" x14ac:dyDescent="0.2">
      <c r="B683" t="s">
        <v>472</v>
      </c>
      <c r="C683">
        <v>22</v>
      </c>
      <c r="D683">
        <v>71</v>
      </c>
      <c r="E683" t="s">
        <v>650</v>
      </c>
      <c r="F683">
        <v>2496</v>
      </c>
      <c r="G683">
        <v>1</v>
      </c>
      <c r="H683" t="s">
        <v>1600</v>
      </c>
      <c r="I683">
        <v>0</v>
      </c>
      <c r="J683">
        <v>5</v>
      </c>
      <c r="K683">
        <v>2.0032049999999999</v>
      </c>
      <c r="L683">
        <v>260.39999999999998</v>
      </c>
      <c r="M683">
        <v>211.12389999999999</v>
      </c>
      <c r="N683">
        <v>1.8063020000000001</v>
      </c>
      <c r="O683">
        <v>844.49540000000002</v>
      </c>
      <c r="P683">
        <v>338.33949999999999</v>
      </c>
      <c r="Q683">
        <v>5</v>
      </c>
      <c r="R683">
        <v>151.881</v>
      </c>
      <c r="S683">
        <v>3</v>
      </c>
      <c r="T683">
        <v>1.2019230000000001</v>
      </c>
      <c r="U683">
        <v>26.817789999999999</v>
      </c>
      <c r="V683">
        <v>1.2189909999999999</v>
      </c>
      <c r="W683">
        <v>1</v>
      </c>
      <c r="X683">
        <v>0.40064100000000002</v>
      </c>
      <c r="Y683">
        <v>3</v>
      </c>
      <c r="Z683">
        <v>2496</v>
      </c>
      <c r="AA683">
        <v>184.18709999999999</v>
      </c>
      <c r="AB683">
        <v>73.792910000000006</v>
      </c>
      <c r="AC683">
        <v>841.34615384615404</v>
      </c>
    </row>
    <row r="684" spans="2:29" x14ac:dyDescent="0.2">
      <c r="B684" t="s">
        <v>481</v>
      </c>
      <c r="C684">
        <v>22</v>
      </c>
      <c r="D684">
        <v>93</v>
      </c>
      <c r="E684" t="s">
        <v>650</v>
      </c>
      <c r="F684">
        <v>2897</v>
      </c>
      <c r="G684">
        <v>1</v>
      </c>
      <c r="H684" t="s">
        <v>1601</v>
      </c>
      <c r="I684">
        <v>0</v>
      </c>
      <c r="J684">
        <v>7</v>
      </c>
      <c r="K684">
        <v>2.416293</v>
      </c>
      <c r="L684">
        <v>218.857142857143</v>
      </c>
      <c r="M684">
        <v>181.4289</v>
      </c>
      <c r="N684">
        <v>1.2797940000000001</v>
      </c>
      <c r="O684">
        <v>1088.5730000000001</v>
      </c>
      <c r="P684">
        <v>375.75889999999998</v>
      </c>
      <c r="Q684">
        <v>7</v>
      </c>
      <c r="R684">
        <v>146.6739</v>
      </c>
      <c r="S684">
        <v>2</v>
      </c>
      <c r="T684">
        <v>0.69036940000000002</v>
      </c>
      <c r="U684">
        <v>59.958869999999997</v>
      </c>
      <c r="V684">
        <v>8.9960799999999994E-2</v>
      </c>
      <c r="W684">
        <v>1</v>
      </c>
      <c r="X684">
        <v>0.34518470000000001</v>
      </c>
      <c r="Y684">
        <v>2</v>
      </c>
      <c r="Z684">
        <v>2897</v>
      </c>
      <c r="AA684">
        <v>726.27639999999997</v>
      </c>
      <c r="AB684">
        <v>250.6995</v>
      </c>
      <c r="AC684">
        <v>437.00379703141198</v>
      </c>
    </row>
    <row r="685" spans="2:29" x14ac:dyDescent="0.2">
      <c r="B685" t="s">
        <v>483</v>
      </c>
      <c r="C685">
        <v>22</v>
      </c>
      <c r="D685">
        <v>81</v>
      </c>
      <c r="E685" t="s">
        <v>650</v>
      </c>
      <c r="F685">
        <v>3231</v>
      </c>
      <c r="G685">
        <v>1</v>
      </c>
      <c r="H685" t="s">
        <v>1602</v>
      </c>
      <c r="I685">
        <v>3</v>
      </c>
      <c r="J685">
        <v>6</v>
      </c>
      <c r="K685">
        <v>1.85701</v>
      </c>
      <c r="L685">
        <v>166.666666666667</v>
      </c>
      <c r="M685">
        <v>317.73289999999997</v>
      </c>
      <c r="N685">
        <v>2.0040930000000001</v>
      </c>
      <c r="O685">
        <v>1588.665</v>
      </c>
      <c r="P685">
        <v>491.69439999999997</v>
      </c>
      <c r="Q685">
        <v>6</v>
      </c>
      <c r="R685">
        <v>177.11529999999999</v>
      </c>
      <c r="S685">
        <v>1</v>
      </c>
      <c r="T685">
        <v>0.30950169999999999</v>
      </c>
      <c r="U685">
        <v>-1</v>
      </c>
      <c r="V685">
        <v>-1</v>
      </c>
      <c r="W685">
        <v>1</v>
      </c>
      <c r="X685">
        <v>0.30950169999999999</v>
      </c>
      <c r="Y685">
        <v>1</v>
      </c>
      <c r="Z685">
        <v>3231</v>
      </c>
      <c r="AA685">
        <v>123.383</v>
      </c>
      <c r="AB685">
        <v>38.187260000000002</v>
      </c>
      <c r="AC685">
        <v>896.62643144537299</v>
      </c>
    </row>
    <row r="686" spans="2:29" x14ac:dyDescent="0.2">
      <c r="B686" t="s">
        <v>484</v>
      </c>
      <c r="C686">
        <v>22</v>
      </c>
      <c r="D686">
        <v>49</v>
      </c>
      <c r="E686" t="s">
        <v>650</v>
      </c>
      <c r="F686">
        <v>3564</v>
      </c>
      <c r="G686">
        <v>1</v>
      </c>
      <c r="H686" t="s">
        <v>1603</v>
      </c>
      <c r="I686">
        <v>3</v>
      </c>
      <c r="J686">
        <v>8</v>
      </c>
      <c r="K686">
        <v>2.244669</v>
      </c>
      <c r="L686">
        <v>208</v>
      </c>
      <c r="M686">
        <v>223.89699999999999</v>
      </c>
      <c r="N686">
        <v>1.7203820000000001</v>
      </c>
      <c r="O686">
        <v>1567.279</v>
      </c>
      <c r="P686">
        <v>439.75279999999998</v>
      </c>
      <c r="Q686">
        <v>8</v>
      </c>
      <c r="R686">
        <v>174.5703</v>
      </c>
      <c r="S686">
        <v>2</v>
      </c>
      <c r="T686">
        <v>0.56116719999999998</v>
      </c>
      <c r="U686">
        <v>96.147869999999998</v>
      </c>
      <c r="V686">
        <v>0.20654749999999999</v>
      </c>
      <c r="W686">
        <v>1</v>
      </c>
      <c r="X686">
        <v>0.28058359999999999</v>
      </c>
      <c r="Y686">
        <v>2</v>
      </c>
      <c r="Z686">
        <v>3564</v>
      </c>
      <c r="AA686">
        <v>583.22469999999998</v>
      </c>
      <c r="AB686">
        <v>163.64330000000001</v>
      </c>
      <c r="AC686">
        <v>504.76992143658799</v>
      </c>
    </row>
    <row r="687" spans="2:29" x14ac:dyDescent="0.2">
      <c r="B687" t="s">
        <v>485</v>
      </c>
      <c r="C687">
        <v>22</v>
      </c>
      <c r="D687">
        <v>67</v>
      </c>
      <c r="E687" t="s">
        <v>650</v>
      </c>
      <c r="F687">
        <v>1432</v>
      </c>
      <c r="G687">
        <v>1</v>
      </c>
      <c r="H687" t="s">
        <v>1604</v>
      </c>
      <c r="I687">
        <v>0</v>
      </c>
      <c r="J687">
        <v>3</v>
      </c>
      <c r="K687">
        <v>2.0949719999999998</v>
      </c>
      <c r="L687">
        <v>367.33333333333297</v>
      </c>
      <c r="M687">
        <v>44.830570000000002</v>
      </c>
      <c r="N687">
        <v>0.38850810000000002</v>
      </c>
      <c r="O687">
        <v>89.661150000000006</v>
      </c>
      <c r="P687">
        <v>62.61253</v>
      </c>
      <c r="Q687">
        <v>3</v>
      </c>
      <c r="R687">
        <v>59.220300000000002</v>
      </c>
      <c r="S687">
        <v>1</v>
      </c>
      <c r="T687">
        <v>0.69832399999999994</v>
      </c>
      <c r="U687">
        <v>-1</v>
      </c>
      <c r="V687">
        <v>-1</v>
      </c>
      <c r="W687">
        <v>1</v>
      </c>
      <c r="X687">
        <v>0.69832399999999994</v>
      </c>
      <c r="Y687">
        <v>1</v>
      </c>
      <c r="Z687">
        <v>1432</v>
      </c>
      <c r="AA687">
        <v>121.8032</v>
      </c>
      <c r="AB687">
        <v>85.058099999999996</v>
      </c>
      <c r="AC687">
        <v>629.18994413407802</v>
      </c>
    </row>
    <row r="688" spans="2:29" x14ac:dyDescent="0.2">
      <c r="B688" t="s">
        <v>486</v>
      </c>
      <c r="C688">
        <v>22</v>
      </c>
      <c r="D688">
        <v>95</v>
      </c>
      <c r="E688" t="s">
        <v>650</v>
      </c>
      <c r="F688">
        <v>2364</v>
      </c>
      <c r="G688">
        <v>1</v>
      </c>
      <c r="H688" t="s">
        <v>1605</v>
      </c>
      <c r="I688">
        <v>0</v>
      </c>
      <c r="J688">
        <v>4</v>
      </c>
      <c r="K688">
        <v>1.6920470000000001</v>
      </c>
      <c r="L688">
        <v>282.75</v>
      </c>
      <c r="M688">
        <v>255.92609999999999</v>
      </c>
      <c r="N688">
        <v>1.382171</v>
      </c>
      <c r="O688">
        <v>767.77819999999997</v>
      </c>
      <c r="P688">
        <v>324.77929999999998</v>
      </c>
      <c r="Q688">
        <v>4</v>
      </c>
      <c r="R688">
        <v>184.5762</v>
      </c>
      <c r="S688">
        <v>1</v>
      </c>
      <c r="T688">
        <v>0.42301179999999999</v>
      </c>
      <c r="U688">
        <v>-1</v>
      </c>
      <c r="V688">
        <v>-1</v>
      </c>
      <c r="W688">
        <v>1</v>
      </c>
      <c r="X688">
        <v>0.42301179999999999</v>
      </c>
      <c r="Y688">
        <v>1</v>
      </c>
      <c r="Z688">
        <v>2364</v>
      </c>
      <c r="AA688">
        <v>68.398430000000005</v>
      </c>
      <c r="AB688">
        <v>28.933350000000001</v>
      </c>
      <c r="AC688">
        <v>845.17766497461901</v>
      </c>
    </row>
    <row r="689" spans="2:29" x14ac:dyDescent="0.2">
      <c r="B689" t="s">
        <v>487</v>
      </c>
      <c r="C689">
        <v>22</v>
      </c>
      <c r="D689">
        <v>17</v>
      </c>
      <c r="E689" t="s">
        <v>650</v>
      </c>
      <c r="F689">
        <v>1199</v>
      </c>
      <c r="G689">
        <v>1</v>
      </c>
      <c r="H689" t="s">
        <v>1606</v>
      </c>
      <c r="I689">
        <v>8</v>
      </c>
      <c r="J689">
        <v>0</v>
      </c>
      <c r="K689">
        <v>0</v>
      </c>
      <c r="L689">
        <v>-1</v>
      </c>
      <c r="M689">
        <v>-1</v>
      </c>
      <c r="N689">
        <v>-1</v>
      </c>
      <c r="O689">
        <v>-1</v>
      </c>
      <c r="P689">
        <v>-1</v>
      </c>
      <c r="Q689">
        <v>0</v>
      </c>
      <c r="R689">
        <v>70.870320000000007</v>
      </c>
      <c r="S689">
        <v>1</v>
      </c>
      <c r="T689">
        <v>0.8340284</v>
      </c>
      <c r="U689">
        <v>-1</v>
      </c>
      <c r="V689">
        <v>-1</v>
      </c>
      <c r="W689">
        <v>1</v>
      </c>
      <c r="X689">
        <v>0.8340284</v>
      </c>
      <c r="Y689">
        <v>1</v>
      </c>
      <c r="Z689">
        <v>1199</v>
      </c>
      <c r="AA689">
        <v>189.4847</v>
      </c>
      <c r="AB689">
        <v>158.03559999999999</v>
      </c>
      <c r="AC689">
        <v>443.70308590492101</v>
      </c>
    </row>
    <row r="690" spans="2:29" x14ac:dyDescent="0.2">
      <c r="B690" t="s">
        <v>488</v>
      </c>
      <c r="C690">
        <v>22</v>
      </c>
      <c r="D690">
        <v>45</v>
      </c>
      <c r="E690" t="s">
        <v>650</v>
      </c>
      <c r="F690">
        <v>2133</v>
      </c>
      <c r="G690">
        <v>1</v>
      </c>
      <c r="H690" t="s">
        <v>1607</v>
      </c>
      <c r="I690">
        <v>1</v>
      </c>
      <c r="J690">
        <v>3</v>
      </c>
      <c r="K690">
        <v>1.4064700000000001</v>
      </c>
      <c r="L690">
        <v>155.333333333333</v>
      </c>
      <c r="M690">
        <v>173.12360000000001</v>
      </c>
      <c r="N690">
        <v>0.66693440000000004</v>
      </c>
      <c r="O690">
        <v>346.24720000000002</v>
      </c>
      <c r="P690">
        <v>162.3287</v>
      </c>
      <c r="Q690">
        <v>3</v>
      </c>
      <c r="R690">
        <v>109.0945</v>
      </c>
      <c r="S690">
        <v>2</v>
      </c>
      <c r="T690">
        <v>0.93764650000000005</v>
      </c>
      <c r="U690">
        <v>35.089959999999998</v>
      </c>
      <c r="V690">
        <v>2.1266639999999999</v>
      </c>
      <c r="W690">
        <v>1</v>
      </c>
      <c r="X690">
        <v>0.4688233</v>
      </c>
      <c r="Y690">
        <v>2</v>
      </c>
      <c r="Z690">
        <v>2133</v>
      </c>
      <c r="AA690">
        <v>1104.499</v>
      </c>
      <c r="AB690">
        <v>517.81489999999997</v>
      </c>
      <c r="AC690">
        <v>296.29629629629602</v>
      </c>
    </row>
    <row r="691" spans="2:29" x14ac:dyDescent="0.2">
      <c r="B691" t="s">
        <v>489</v>
      </c>
      <c r="C691">
        <v>22</v>
      </c>
      <c r="D691">
        <v>79</v>
      </c>
      <c r="E691" t="s">
        <v>650</v>
      </c>
      <c r="F691">
        <v>3365</v>
      </c>
      <c r="G691">
        <v>1</v>
      </c>
      <c r="H691" t="s">
        <v>1608</v>
      </c>
      <c r="I691">
        <v>0</v>
      </c>
      <c r="J691">
        <v>4</v>
      </c>
      <c r="K691">
        <v>1.188707</v>
      </c>
      <c r="L691">
        <v>275.25</v>
      </c>
      <c r="M691">
        <v>299.01179999999999</v>
      </c>
      <c r="N691">
        <v>2.016912</v>
      </c>
      <c r="O691">
        <v>897.03539999999998</v>
      </c>
      <c r="P691">
        <v>266.57810000000001</v>
      </c>
      <c r="Q691">
        <v>4</v>
      </c>
      <c r="R691">
        <v>705.80489999999998</v>
      </c>
      <c r="S691">
        <v>1</v>
      </c>
      <c r="T691">
        <v>0.29717680000000002</v>
      </c>
      <c r="U691">
        <v>-1</v>
      </c>
      <c r="V691">
        <v>-1</v>
      </c>
      <c r="W691">
        <v>1</v>
      </c>
      <c r="X691">
        <v>0.29717680000000002</v>
      </c>
      <c r="Y691">
        <v>1</v>
      </c>
      <c r="Z691">
        <v>3365</v>
      </c>
      <c r="AA691">
        <v>1579.9780000000001</v>
      </c>
      <c r="AB691">
        <v>469.53280000000001</v>
      </c>
      <c r="AC691">
        <v>128.67756315007401</v>
      </c>
    </row>
    <row r="692" spans="2:29" x14ac:dyDescent="0.2">
      <c r="B692" t="s">
        <v>490</v>
      </c>
      <c r="C692">
        <v>22</v>
      </c>
      <c r="D692">
        <v>69</v>
      </c>
      <c r="E692" t="s">
        <v>650</v>
      </c>
      <c r="F692">
        <v>2763</v>
      </c>
      <c r="G692">
        <v>1</v>
      </c>
      <c r="H692" t="s">
        <v>1609</v>
      </c>
      <c r="I692">
        <v>0</v>
      </c>
      <c r="J692">
        <v>2</v>
      </c>
      <c r="K692">
        <v>0.72385089999999996</v>
      </c>
      <c r="L692">
        <v>233</v>
      </c>
      <c r="M692">
        <v>377.8777</v>
      </c>
      <c r="N692">
        <v>0.39117780000000002</v>
      </c>
      <c r="O692">
        <v>377.8777</v>
      </c>
      <c r="P692">
        <v>136.7636</v>
      </c>
      <c r="Q692">
        <v>2</v>
      </c>
      <c r="R692">
        <v>164.49420000000001</v>
      </c>
      <c r="S692">
        <v>2</v>
      </c>
      <c r="T692">
        <v>0.72385089999999996</v>
      </c>
      <c r="U692">
        <v>19.079820000000002</v>
      </c>
      <c r="V692">
        <v>1.156353</v>
      </c>
      <c r="W692">
        <v>1</v>
      </c>
      <c r="X692">
        <v>0.36192550000000001</v>
      </c>
      <c r="Y692">
        <v>2</v>
      </c>
      <c r="Z692">
        <v>2763</v>
      </c>
      <c r="AA692">
        <v>159.16499999999999</v>
      </c>
      <c r="AB692">
        <v>57.605870000000003</v>
      </c>
      <c r="AC692">
        <v>855.95367354325003</v>
      </c>
    </row>
    <row r="693" spans="2:29" x14ac:dyDescent="0.2">
      <c r="B693" t="s">
        <v>491</v>
      </c>
      <c r="C693">
        <v>22</v>
      </c>
      <c r="D693">
        <v>39</v>
      </c>
      <c r="E693" t="s">
        <v>650</v>
      </c>
      <c r="F693">
        <v>3297</v>
      </c>
      <c r="G693">
        <v>1</v>
      </c>
      <c r="H693" t="s">
        <v>1610</v>
      </c>
      <c r="I693">
        <v>1</v>
      </c>
      <c r="J693">
        <v>7</v>
      </c>
      <c r="K693">
        <v>2.1231420000000001</v>
      </c>
      <c r="L693">
        <v>190.57142857142901</v>
      </c>
      <c r="M693">
        <v>230.47929999999999</v>
      </c>
      <c r="N693">
        <v>2.2154229999999999</v>
      </c>
      <c r="O693">
        <v>1382.876</v>
      </c>
      <c r="P693">
        <v>419.43459999999999</v>
      </c>
      <c r="Q693">
        <v>7</v>
      </c>
      <c r="R693">
        <v>152.3878</v>
      </c>
      <c r="S693">
        <v>2</v>
      </c>
      <c r="T693">
        <v>0.60661209999999999</v>
      </c>
      <c r="U693">
        <v>107.71899999999999</v>
      </c>
      <c r="V693">
        <v>1.0771900000000001</v>
      </c>
      <c r="W693">
        <v>1</v>
      </c>
      <c r="X693">
        <v>0.30330600000000002</v>
      </c>
      <c r="Y693">
        <v>2</v>
      </c>
      <c r="Z693">
        <v>3297</v>
      </c>
      <c r="AA693">
        <v>747.85469999999998</v>
      </c>
      <c r="AB693">
        <v>226.8289</v>
      </c>
      <c r="AC693">
        <v>505.00454959053701</v>
      </c>
    </row>
    <row r="694" spans="2:29" x14ac:dyDescent="0.2">
      <c r="B694" t="s">
        <v>285</v>
      </c>
      <c r="C694">
        <v>22</v>
      </c>
      <c r="D694">
        <v>27</v>
      </c>
      <c r="E694" t="s">
        <v>650</v>
      </c>
      <c r="F694">
        <v>2366</v>
      </c>
      <c r="G694">
        <v>1</v>
      </c>
      <c r="H694" t="s">
        <v>1611</v>
      </c>
      <c r="I694">
        <v>3</v>
      </c>
      <c r="J694">
        <v>6</v>
      </c>
      <c r="K694">
        <v>2.5359259999999999</v>
      </c>
      <c r="L694">
        <v>215.666666666667</v>
      </c>
      <c r="M694">
        <v>246.23580000000001</v>
      </c>
      <c r="N694">
        <v>1.613947</v>
      </c>
      <c r="O694">
        <v>1231.1790000000001</v>
      </c>
      <c r="P694">
        <v>520.36320000000001</v>
      </c>
      <c r="Q694">
        <v>6</v>
      </c>
      <c r="R694">
        <v>233.31110000000001</v>
      </c>
      <c r="S694">
        <v>1</v>
      </c>
      <c r="T694">
        <v>0.42265429999999998</v>
      </c>
      <c r="U694">
        <v>-1</v>
      </c>
      <c r="V694">
        <v>-1</v>
      </c>
      <c r="W694">
        <v>1</v>
      </c>
      <c r="X694">
        <v>0.42265429999999998</v>
      </c>
      <c r="Y694">
        <v>1</v>
      </c>
      <c r="Z694">
        <v>2366</v>
      </c>
      <c r="AA694">
        <v>984.55430000000001</v>
      </c>
      <c r="AB694">
        <v>416.12610000000001</v>
      </c>
      <c r="AC694">
        <v>379.54353338968701</v>
      </c>
    </row>
    <row r="695" spans="2:29" x14ac:dyDescent="0.2">
      <c r="B695" t="s">
        <v>492</v>
      </c>
      <c r="C695">
        <v>22</v>
      </c>
      <c r="D695">
        <v>57</v>
      </c>
      <c r="E695" t="s">
        <v>650</v>
      </c>
      <c r="F695">
        <v>1832</v>
      </c>
      <c r="G695">
        <v>1</v>
      </c>
      <c r="H695" t="s">
        <v>1612</v>
      </c>
      <c r="I695">
        <v>0</v>
      </c>
      <c r="J695">
        <v>5</v>
      </c>
      <c r="K695">
        <v>2.7292580000000002</v>
      </c>
      <c r="L695">
        <v>279.60000000000002</v>
      </c>
      <c r="M695">
        <v>131.25579999999999</v>
      </c>
      <c r="N695">
        <v>2.0794239999999999</v>
      </c>
      <c r="O695">
        <v>525.0231</v>
      </c>
      <c r="P695">
        <v>286.5847</v>
      </c>
      <c r="Q695">
        <v>5</v>
      </c>
      <c r="R695">
        <v>123.82859999999999</v>
      </c>
      <c r="S695">
        <v>1</v>
      </c>
      <c r="T695">
        <v>0.54585150000000004</v>
      </c>
      <c r="U695">
        <v>-1</v>
      </c>
      <c r="V695">
        <v>-1</v>
      </c>
      <c r="W695">
        <v>1</v>
      </c>
      <c r="X695">
        <v>0.54585150000000004</v>
      </c>
      <c r="Y695">
        <v>1</v>
      </c>
      <c r="Z695">
        <v>1832</v>
      </c>
      <c r="AA695">
        <v>47.171419999999998</v>
      </c>
      <c r="AB695">
        <v>25.74859</v>
      </c>
      <c r="AC695">
        <v>836.24454148471602</v>
      </c>
    </row>
    <row r="696" spans="2:29" x14ac:dyDescent="0.2">
      <c r="B696" t="s">
        <v>474</v>
      </c>
      <c r="C696">
        <v>22</v>
      </c>
      <c r="D696">
        <v>59</v>
      </c>
      <c r="E696" t="s">
        <v>650</v>
      </c>
      <c r="F696">
        <v>1933</v>
      </c>
      <c r="G696">
        <v>1</v>
      </c>
      <c r="H696" t="s">
        <v>1613</v>
      </c>
      <c r="I696">
        <v>0</v>
      </c>
      <c r="J696">
        <v>6</v>
      </c>
      <c r="K696">
        <v>3.1039829999999999</v>
      </c>
      <c r="L696">
        <v>205.833333333333</v>
      </c>
      <c r="M696">
        <v>111.3265</v>
      </c>
      <c r="N696">
        <v>1.59355</v>
      </c>
      <c r="O696">
        <v>556.6327</v>
      </c>
      <c r="P696">
        <v>287.9631</v>
      </c>
      <c r="Q696">
        <v>6</v>
      </c>
      <c r="R696">
        <v>116.6854</v>
      </c>
      <c r="S696">
        <v>2</v>
      </c>
      <c r="T696">
        <v>1.0346610000000001</v>
      </c>
      <c r="U696">
        <v>28.06147</v>
      </c>
      <c r="V696">
        <v>1.7538419999999999</v>
      </c>
      <c r="W696">
        <v>1</v>
      </c>
      <c r="X696">
        <v>0.51733059999999997</v>
      </c>
      <c r="Y696">
        <v>2</v>
      </c>
      <c r="Z696">
        <v>1933</v>
      </c>
      <c r="AA696">
        <v>135.90629999999999</v>
      </c>
      <c r="AB696">
        <v>70.308490000000006</v>
      </c>
      <c r="AC696">
        <v>896.53388515261304</v>
      </c>
    </row>
    <row r="697" spans="2:29" x14ac:dyDescent="0.2">
      <c r="B697" t="s">
        <v>475</v>
      </c>
      <c r="C697">
        <v>22</v>
      </c>
      <c r="D697">
        <v>85</v>
      </c>
      <c r="E697" t="s">
        <v>650</v>
      </c>
      <c r="F697">
        <v>2730</v>
      </c>
      <c r="G697">
        <v>1</v>
      </c>
      <c r="H697" t="s">
        <v>1614</v>
      </c>
      <c r="I697">
        <v>4</v>
      </c>
      <c r="J697">
        <v>9</v>
      </c>
      <c r="K697">
        <v>3.2967029999999999</v>
      </c>
      <c r="L697">
        <v>210.777777777778</v>
      </c>
      <c r="M697">
        <v>104.86960000000001</v>
      </c>
      <c r="N697">
        <v>2.1192959999999998</v>
      </c>
      <c r="O697">
        <v>838.95699999999999</v>
      </c>
      <c r="P697">
        <v>307.31029999999998</v>
      </c>
      <c r="Q697">
        <v>9</v>
      </c>
      <c r="R697">
        <v>189.97550000000001</v>
      </c>
      <c r="S697">
        <v>1</v>
      </c>
      <c r="T697">
        <v>0.36630040000000003</v>
      </c>
      <c r="U697">
        <v>-1</v>
      </c>
      <c r="V697">
        <v>-1</v>
      </c>
      <c r="W697">
        <v>1</v>
      </c>
      <c r="X697">
        <v>0.36630040000000003</v>
      </c>
      <c r="Y697">
        <v>1</v>
      </c>
      <c r="Z697">
        <v>2730</v>
      </c>
      <c r="AA697">
        <v>86.949889999999996</v>
      </c>
      <c r="AB697">
        <v>31.849779999999999</v>
      </c>
      <c r="AC697">
        <v>866.30036630036602</v>
      </c>
    </row>
    <row r="698" spans="2:29" x14ac:dyDescent="0.2">
      <c r="B698" t="s">
        <v>476</v>
      </c>
      <c r="C698">
        <v>22</v>
      </c>
      <c r="D698">
        <v>71</v>
      </c>
      <c r="E698" t="s">
        <v>650</v>
      </c>
      <c r="F698">
        <v>4995</v>
      </c>
      <c r="I698">
        <v>0</v>
      </c>
      <c r="J698">
        <v>6</v>
      </c>
      <c r="K698">
        <v>1.201201</v>
      </c>
      <c r="L698">
        <v>466.66666666666703</v>
      </c>
      <c r="M698">
        <v>208.2389</v>
      </c>
      <c r="N698">
        <v>1.011781</v>
      </c>
      <c r="O698">
        <v>1041.194</v>
      </c>
      <c r="P698">
        <v>208.44730000000001</v>
      </c>
      <c r="Q698">
        <v>-1</v>
      </c>
      <c r="R698">
        <v>208.99250000000001</v>
      </c>
      <c r="S698">
        <v>0</v>
      </c>
      <c r="T698">
        <v>-1</v>
      </c>
      <c r="U698">
        <v>-1</v>
      </c>
      <c r="V698">
        <v>-1</v>
      </c>
      <c r="W698">
        <v>0</v>
      </c>
      <c r="X698">
        <v>-1</v>
      </c>
      <c r="Y698">
        <v>-1</v>
      </c>
      <c r="Z698">
        <v>-1</v>
      </c>
      <c r="AA698">
        <v>48.366709999999998</v>
      </c>
      <c r="AB698">
        <v>9.6830259999999999</v>
      </c>
      <c r="AC698">
        <v>-1</v>
      </c>
    </row>
    <row r="699" spans="2:29" x14ac:dyDescent="0.2">
      <c r="B699" t="s">
        <v>477</v>
      </c>
      <c r="C699">
        <v>22</v>
      </c>
      <c r="D699">
        <v>23</v>
      </c>
      <c r="E699" t="s">
        <v>650</v>
      </c>
      <c r="F699">
        <v>5030</v>
      </c>
      <c r="I699">
        <v>0</v>
      </c>
      <c r="J699">
        <v>17</v>
      </c>
      <c r="K699">
        <v>3.3797220000000001</v>
      </c>
      <c r="L699">
        <v>186.35294117647101</v>
      </c>
      <c r="M699">
        <v>161.70230000000001</v>
      </c>
      <c r="N699">
        <v>2.1970930000000002</v>
      </c>
      <c r="O699">
        <v>2587.2370000000001</v>
      </c>
      <c r="P699">
        <v>514.36120000000005</v>
      </c>
      <c r="Q699">
        <v>-1</v>
      </c>
      <c r="R699">
        <v>190.2475</v>
      </c>
      <c r="S699">
        <v>5</v>
      </c>
      <c r="T699">
        <v>0.99403580000000002</v>
      </c>
      <c r="U699">
        <v>74.099140000000006</v>
      </c>
      <c r="V699">
        <v>0.99647419999999998</v>
      </c>
      <c r="W699">
        <v>0</v>
      </c>
      <c r="X699">
        <v>-1</v>
      </c>
      <c r="Y699">
        <v>-1</v>
      </c>
      <c r="Z699">
        <v>-1</v>
      </c>
      <c r="AA699">
        <v>401.62090000000001</v>
      </c>
      <c r="AB699">
        <v>79.845119999999994</v>
      </c>
      <c r="AC699">
        <v>900.59642147117302</v>
      </c>
    </row>
    <row r="700" spans="2:29" x14ac:dyDescent="0.2">
      <c r="B700" t="s">
        <v>478</v>
      </c>
      <c r="C700">
        <v>22</v>
      </c>
      <c r="D700">
        <v>89</v>
      </c>
      <c r="E700" t="s">
        <v>650</v>
      </c>
      <c r="F700">
        <v>1533</v>
      </c>
      <c r="G700">
        <v>1</v>
      </c>
      <c r="H700" t="s">
        <v>1615</v>
      </c>
      <c r="I700">
        <v>0</v>
      </c>
      <c r="J700">
        <v>4</v>
      </c>
      <c r="K700">
        <v>2.6092629999999999</v>
      </c>
      <c r="L700">
        <v>249.75</v>
      </c>
      <c r="M700">
        <v>69.358189999999993</v>
      </c>
      <c r="N700">
        <v>0.63606819999999997</v>
      </c>
      <c r="O700">
        <v>208.0746</v>
      </c>
      <c r="P700">
        <v>135.7303</v>
      </c>
      <c r="Q700">
        <v>4</v>
      </c>
      <c r="R700">
        <v>86.421710000000004</v>
      </c>
      <c r="S700">
        <v>1</v>
      </c>
      <c r="T700">
        <v>0.65231570000000005</v>
      </c>
      <c r="U700">
        <v>-1</v>
      </c>
      <c r="V700">
        <v>-1</v>
      </c>
      <c r="W700">
        <v>1</v>
      </c>
      <c r="X700">
        <v>0.65231570000000005</v>
      </c>
      <c r="Y700">
        <v>1</v>
      </c>
      <c r="Z700">
        <v>1533</v>
      </c>
      <c r="AA700">
        <v>90.226460000000003</v>
      </c>
      <c r="AB700">
        <v>58.856140000000003</v>
      </c>
      <c r="AC700">
        <v>695.36855838225699</v>
      </c>
    </row>
    <row r="701" spans="2:29" x14ac:dyDescent="0.2">
      <c r="B701" t="s">
        <v>479</v>
      </c>
      <c r="C701">
        <v>22</v>
      </c>
      <c r="D701">
        <v>31</v>
      </c>
      <c r="E701" t="s">
        <v>650</v>
      </c>
      <c r="F701">
        <v>2464</v>
      </c>
      <c r="G701">
        <v>1</v>
      </c>
      <c r="H701" t="s">
        <v>1616</v>
      </c>
      <c r="I701">
        <v>0</v>
      </c>
      <c r="J701">
        <v>7</v>
      </c>
      <c r="K701">
        <v>2.8409089999999999</v>
      </c>
      <c r="L701">
        <v>214.28571428571399</v>
      </c>
      <c r="M701">
        <v>118.51900000000001</v>
      </c>
      <c r="N701">
        <v>1.1786669999999999</v>
      </c>
      <c r="O701">
        <v>711.11379999999997</v>
      </c>
      <c r="P701">
        <v>288.60140000000001</v>
      </c>
      <c r="Q701">
        <v>5</v>
      </c>
      <c r="R701">
        <v>69.693020000000004</v>
      </c>
      <c r="S701">
        <v>3</v>
      </c>
      <c r="T701">
        <v>1.217533</v>
      </c>
      <c r="U701">
        <v>34.604340000000001</v>
      </c>
      <c r="V701">
        <v>0.75600659999999997</v>
      </c>
      <c r="W701">
        <v>2</v>
      </c>
      <c r="X701">
        <v>0.81168830000000003</v>
      </c>
      <c r="Y701">
        <v>3</v>
      </c>
      <c r="Z701">
        <v>1831</v>
      </c>
      <c r="AA701">
        <v>270.2466</v>
      </c>
      <c r="AB701">
        <v>109.678</v>
      </c>
      <c r="AC701">
        <v>757.71103896103898</v>
      </c>
    </row>
    <row r="702" spans="2:29" x14ac:dyDescent="0.2">
      <c r="B702" t="s">
        <v>480</v>
      </c>
      <c r="C702">
        <v>22</v>
      </c>
      <c r="D702">
        <v>15</v>
      </c>
      <c r="E702" t="s">
        <v>650</v>
      </c>
      <c r="F702">
        <v>5029</v>
      </c>
      <c r="I702">
        <v>0</v>
      </c>
      <c r="J702">
        <v>4</v>
      </c>
      <c r="K702">
        <v>0.7953867</v>
      </c>
      <c r="L702">
        <v>691.5</v>
      </c>
      <c r="M702">
        <v>168.0934</v>
      </c>
      <c r="N702">
        <v>0.69928179999999995</v>
      </c>
      <c r="O702">
        <v>504.28030000000001</v>
      </c>
      <c r="P702">
        <v>100.2745</v>
      </c>
      <c r="Q702">
        <v>3</v>
      </c>
      <c r="R702">
        <v>136.0821</v>
      </c>
      <c r="S702">
        <v>2</v>
      </c>
      <c r="T702">
        <v>0.39769339999999997</v>
      </c>
      <c r="U702">
        <v>82.614720000000005</v>
      </c>
      <c r="V702">
        <v>0.1839971</v>
      </c>
      <c r="W702">
        <v>1</v>
      </c>
      <c r="X702">
        <v>0.19884669999999999</v>
      </c>
      <c r="Y702">
        <v>2</v>
      </c>
      <c r="Z702">
        <v>3729</v>
      </c>
      <c r="AA702">
        <v>1020.057</v>
      </c>
      <c r="AB702">
        <v>202.83500000000001</v>
      </c>
      <c r="AC702">
        <v>655.99522767945905</v>
      </c>
    </row>
    <row r="703" spans="2:29" x14ac:dyDescent="0.2">
      <c r="B703" t="s">
        <v>472</v>
      </c>
      <c r="C703">
        <v>24</v>
      </c>
      <c r="D703">
        <v>67</v>
      </c>
      <c r="E703" t="s">
        <v>651</v>
      </c>
      <c r="F703">
        <v>1300</v>
      </c>
      <c r="G703">
        <v>1</v>
      </c>
      <c r="H703" t="s">
        <v>1617</v>
      </c>
      <c r="I703">
        <v>0</v>
      </c>
      <c r="J703">
        <v>3</v>
      </c>
      <c r="K703">
        <v>2.3076919999999999</v>
      </c>
      <c r="L703">
        <v>388.33333333333297</v>
      </c>
      <c r="M703">
        <v>88.73</v>
      </c>
      <c r="N703">
        <v>2.6484100000000002</v>
      </c>
      <c r="O703">
        <v>177.46</v>
      </c>
      <c r="P703">
        <v>136.5077</v>
      </c>
      <c r="Q703">
        <v>3</v>
      </c>
      <c r="R703">
        <v>74.036540000000002</v>
      </c>
      <c r="S703">
        <v>2</v>
      </c>
      <c r="T703">
        <v>1.538462</v>
      </c>
      <c r="U703">
        <v>79.795990000000003</v>
      </c>
      <c r="V703">
        <v>0.5977228</v>
      </c>
      <c r="W703">
        <v>1</v>
      </c>
      <c r="X703">
        <v>0.76923079999999999</v>
      </c>
      <c r="Y703">
        <v>2</v>
      </c>
      <c r="Z703">
        <v>1300</v>
      </c>
      <c r="AA703">
        <v>168.66650000000001</v>
      </c>
      <c r="AB703">
        <v>129.74350000000001</v>
      </c>
      <c r="AC703">
        <v>742.30769230769204</v>
      </c>
    </row>
    <row r="704" spans="2:29" x14ac:dyDescent="0.2">
      <c r="B704" t="s">
        <v>481</v>
      </c>
      <c r="C704">
        <v>24</v>
      </c>
      <c r="D704">
        <v>83</v>
      </c>
      <c r="E704" t="s">
        <v>651</v>
      </c>
      <c r="F704">
        <v>5028</v>
      </c>
      <c r="I704">
        <v>0</v>
      </c>
      <c r="J704">
        <v>15</v>
      </c>
      <c r="K704">
        <v>2.9832939999999999</v>
      </c>
      <c r="L704">
        <v>162</v>
      </c>
      <c r="M704">
        <v>211.59899999999999</v>
      </c>
      <c r="N704">
        <v>1.986324</v>
      </c>
      <c r="O704">
        <v>2962.386</v>
      </c>
      <c r="P704">
        <v>589.17790000000002</v>
      </c>
      <c r="Q704">
        <v>-1</v>
      </c>
      <c r="R704">
        <v>167.73390000000001</v>
      </c>
      <c r="S704">
        <v>5</v>
      </c>
      <c r="T704">
        <v>0.99443119999999996</v>
      </c>
      <c r="U704">
        <v>171.72470000000001</v>
      </c>
      <c r="V704">
        <v>1.108379</v>
      </c>
      <c r="W704">
        <v>0</v>
      </c>
      <c r="X704">
        <v>-1</v>
      </c>
      <c r="Y704">
        <v>-1</v>
      </c>
      <c r="Z704">
        <v>-1</v>
      </c>
      <c r="AA704">
        <v>2329.4830000000002</v>
      </c>
      <c r="AB704">
        <v>463.30220000000003</v>
      </c>
      <c r="AC704">
        <v>503.97772474144801</v>
      </c>
    </row>
    <row r="705" spans="2:29" x14ac:dyDescent="0.2">
      <c r="B705" t="s">
        <v>483</v>
      </c>
      <c r="C705">
        <v>24</v>
      </c>
      <c r="D705">
        <v>53</v>
      </c>
      <c r="E705" t="s">
        <v>651</v>
      </c>
      <c r="F705">
        <v>1232</v>
      </c>
      <c r="G705">
        <v>1</v>
      </c>
      <c r="H705" t="s">
        <v>1618</v>
      </c>
      <c r="I705">
        <v>0</v>
      </c>
      <c r="J705">
        <v>1</v>
      </c>
      <c r="K705">
        <v>0.81168830000000003</v>
      </c>
      <c r="L705">
        <v>266</v>
      </c>
      <c r="M705">
        <v>-1</v>
      </c>
      <c r="N705">
        <v>-1</v>
      </c>
      <c r="O705">
        <v>-1</v>
      </c>
      <c r="P705">
        <v>-1</v>
      </c>
      <c r="Q705">
        <v>1</v>
      </c>
      <c r="R705">
        <v>84.616060000000004</v>
      </c>
      <c r="S705">
        <v>1</v>
      </c>
      <c r="T705">
        <v>0.81168830000000003</v>
      </c>
      <c r="U705">
        <v>-1</v>
      </c>
      <c r="V705">
        <v>-1</v>
      </c>
      <c r="W705">
        <v>1</v>
      </c>
      <c r="X705">
        <v>0.81168830000000003</v>
      </c>
      <c r="Y705">
        <v>1</v>
      </c>
      <c r="Z705">
        <v>1232</v>
      </c>
      <c r="AA705">
        <v>180.2731</v>
      </c>
      <c r="AB705">
        <v>146.32560000000001</v>
      </c>
      <c r="AC705">
        <v>485.38961038961003</v>
      </c>
    </row>
    <row r="706" spans="2:29" x14ac:dyDescent="0.2">
      <c r="B706" t="s">
        <v>484</v>
      </c>
      <c r="C706">
        <v>24</v>
      </c>
      <c r="D706">
        <v>7</v>
      </c>
      <c r="E706" t="s">
        <v>651</v>
      </c>
      <c r="F706">
        <v>2364</v>
      </c>
      <c r="G706">
        <v>1</v>
      </c>
      <c r="H706" t="s">
        <v>1619</v>
      </c>
      <c r="I706">
        <v>0</v>
      </c>
      <c r="J706">
        <v>2</v>
      </c>
      <c r="K706">
        <v>0.84602370000000005</v>
      </c>
      <c r="L706">
        <v>300</v>
      </c>
      <c r="M706">
        <v>147.88929999999999</v>
      </c>
      <c r="N706">
        <v>8.8822410000000004E-2</v>
      </c>
      <c r="O706">
        <v>147.88929999999999</v>
      </c>
      <c r="P706">
        <v>62.558929999999997</v>
      </c>
      <c r="Q706">
        <v>2</v>
      </c>
      <c r="R706">
        <v>149.37119999999999</v>
      </c>
      <c r="S706">
        <v>1</v>
      </c>
      <c r="T706">
        <v>0.42301179999999999</v>
      </c>
      <c r="U706">
        <v>-1</v>
      </c>
      <c r="V706">
        <v>-1</v>
      </c>
      <c r="W706">
        <v>1</v>
      </c>
      <c r="X706">
        <v>0.42301179999999999</v>
      </c>
      <c r="Y706">
        <v>1</v>
      </c>
      <c r="Z706">
        <v>2364</v>
      </c>
      <c r="AA706">
        <v>166.80789999999999</v>
      </c>
      <c r="AB706">
        <v>70.561719999999994</v>
      </c>
      <c r="AC706">
        <v>731.81049069373898</v>
      </c>
    </row>
    <row r="707" spans="2:29" x14ac:dyDescent="0.2">
      <c r="B707" t="s">
        <v>485</v>
      </c>
      <c r="C707">
        <v>24</v>
      </c>
      <c r="D707">
        <v>15</v>
      </c>
      <c r="E707" t="s">
        <v>651</v>
      </c>
      <c r="F707">
        <v>1632</v>
      </c>
      <c r="G707">
        <v>1</v>
      </c>
      <c r="H707" t="s">
        <v>1620</v>
      </c>
      <c r="I707">
        <v>4</v>
      </c>
      <c r="J707">
        <v>1</v>
      </c>
      <c r="K707">
        <v>0.61274510000000004</v>
      </c>
      <c r="L707">
        <v>165</v>
      </c>
      <c r="M707">
        <v>-1</v>
      </c>
      <c r="N707">
        <v>-1</v>
      </c>
      <c r="O707">
        <v>-1</v>
      </c>
      <c r="P707">
        <v>-1</v>
      </c>
      <c r="Q707">
        <v>1</v>
      </c>
      <c r="R707">
        <v>90.308790000000002</v>
      </c>
      <c r="S707">
        <v>2</v>
      </c>
      <c r="T707">
        <v>1.22549</v>
      </c>
      <c r="U707">
        <v>72.061359999999993</v>
      </c>
      <c r="V707">
        <v>1.083629</v>
      </c>
      <c r="W707">
        <v>1</v>
      </c>
      <c r="X707">
        <v>0.61274510000000004</v>
      </c>
      <c r="Y707">
        <v>2</v>
      </c>
      <c r="Z707">
        <v>1632</v>
      </c>
      <c r="AA707">
        <v>152.36689999999999</v>
      </c>
      <c r="AB707">
        <v>93.362049999999996</v>
      </c>
      <c r="AC707">
        <v>878.06372549019602</v>
      </c>
    </row>
    <row r="708" spans="2:29" x14ac:dyDescent="0.2">
      <c r="B708" t="s">
        <v>486</v>
      </c>
      <c r="C708">
        <v>24</v>
      </c>
      <c r="D708">
        <v>67</v>
      </c>
      <c r="E708" t="s">
        <v>651</v>
      </c>
      <c r="F708">
        <v>3230</v>
      </c>
      <c r="G708">
        <v>1</v>
      </c>
      <c r="H708" t="s">
        <v>1621</v>
      </c>
      <c r="I708">
        <v>0</v>
      </c>
      <c r="J708">
        <v>5</v>
      </c>
      <c r="K708">
        <v>1.5479879999999999</v>
      </c>
      <c r="L708">
        <v>246</v>
      </c>
      <c r="M708">
        <v>131.30869999999999</v>
      </c>
      <c r="N708">
        <v>1.8035479999999999</v>
      </c>
      <c r="O708">
        <v>525.23490000000004</v>
      </c>
      <c r="P708">
        <v>162.6114</v>
      </c>
      <c r="Q708">
        <v>5</v>
      </c>
      <c r="R708">
        <v>160.8562</v>
      </c>
      <c r="S708">
        <v>1</v>
      </c>
      <c r="T708">
        <v>0.30959750000000003</v>
      </c>
      <c r="U708">
        <v>-1</v>
      </c>
      <c r="V708">
        <v>-1</v>
      </c>
      <c r="W708">
        <v>1</v>
      </c>
      <c r="X708">
        <v>0.30959750000000003</v>
      </c>
      <c r="Y708">
        <v>1</v>
      </c>
      <c r="Z708">
        <v>3230</v>
      </c>
      <c r="AA708">
        <v>151.9111</v>
      </c>
      <c r="AB708">
        <v>47.031289999999998</v>
      </c>
      <c r="AC708">
        <v>846.13003095975205</v>
      </c>
    </row>
    <row r="709" spans="2:29" x14ac:dyDescent="0.2">
      <c r="B709" t="s">
        <v>487</v>
      </c>
      <c r="C709">
        <v>24</v>
      </c>
      <c r="D709">
        <v>59</v>
      </c>
      <c r="E709" t="s">
        <v>651</v>
      </c>
      <c r="F709">
        <v>1167</v>
      </c>
      <c r="G709">
        <v>1</v>
      </c>
      <c r="H709" t="s">
        <v>1622</v>
      </c>
      <c r="I709">
        <v>0</v>
      </c>
      <c r="J709">
        <v>3</v>
      </c>
      <c r="K709">
        <v>2.570694</v>
      </c>
      <c r="L709">
        <v>278</v>
      </c>
      <c r="M709">
        <v>77.905619999999999</v>
      </c>
      <c r="N709">
        <v>1.0965389999999999</v>
      </c>
      <c r="O709">
        <v>155.81120000000001</v>
      </c>
      <c r="P709">
        <v>133.51429999999999</v>
      </c>
      <c r="Q709">
        <v>3</v>
      </c>
      <c r="R709">
        <v>66.433880000000002</v>
      </c>
      <c r="S709">
        <v>1</v>
      </c>
      <c r="T709">
        <v>0.85689800000000005</v>
      </c>
      <c r="U709">
        <v>-1</v>
      </c>
      <c r="V709">
        <v>-1</v>
      </c>
      <c r="W709">
        <v>1</v>
      </c>
      <c r="X709">
        <v>0.85689800000000005</v>
      </c>
      <c r="Y709">
        <v>1</v>
      </c>
      <c r="Z709">
        <v>1167</v>
      </c>
      <c r="AA709">
        <v>183.34010000000001</v>
      </c>
      <c r="AB709">
        <v>157.1037</v>
      </c>
      <c r="AC709">
        <v>543.27335047129395</v>
      </c>
    </row>
    <row r="710" spans="2:29" x14ac:dyDescent="0.2">
      <c r="B710" t="s">
        <v>488</v>
      </c>
      <c r="C710">
        <v>24</v>
      </c>
      <c r="D710">
        <v>69</v>
      </c>
      <c r="E710" t="s">
        <v>651</v>
      </c>
      <c r="F710">
        <v>2864</v>
      </c>
      <c r="G710">
        <v>1</v>
      </c>
      <c r="H710" t="s">
        <v>1623</v>
      </c>
      <c r="I710">
        <v>0</v>
      </c>
      <c r="J710">
        <v>2</v>
      </c>
      <c r="K710">
        <v>0.69832399999999994</v>
      </c>
      <c r="L710">
        <v>199</v>
      </c>
      <c r="M710">
        <v>201.29849999999999</v>
      </c>
      <c r="N710">
        <v>0.1258116</v>
      </c>
      <c r="O710">
        <v>201.29849999999999</v>
      </c>
      <c r="P710">
        <v>70.285790000000006</v>
      </c>
      <c r="Q710">
        <v>2</v>
      </c>
      <c r="R710">
        <v>180.1842</v>
      </c>
      <c r="S710">
        <v>2</v>
      </c>
      <c r="T710">
        <v>0.69832399999999994</v>
      </c>
      <c r="U710">
        <v>74.331699999999998</v>
      </c>
      <c r="V710">
        <v>0.15951009999999999</v>
      </c>
      <c r="W710">
        <v>1</v>
      </c>
      <c r="X710">
        <v>0.34916199999999997</v>
      </c>
      <c r="Y710">
        <v>2</v>
      </c>
      <c r="Z710">
        <v>2864</v>
      </c>
      <c r="AA710">
        <v>985.87300000000005</v>
      </c>
      <c r="AB710">
        <v>344.2294</v>
      </c>
      <c r="AC710">
        <v>511.52234636871498</v>
      </c>
    </row>
    <row r="711" spans="2:29" x14ac:dyDescent="0.2">
      <c r="B711" t="s">
        <v>489</v>
      </c>
      <c r="C711">
        <v>24</v>
      </c>
      <c r="D711">
        <v>11</v>
      </c>
      <c r="E711" t="s">
        <v>651</v>
      </c>
      <c r="F711">
        <v>2664</v>
      </c>
      <c r="G711">
        <v>1</v>
      </c>
      <c r="H711" t="s">
        <v>1624</v>
      </c>
      <c r="I711">
        <v>0</v>
      </c>
      <c r="J711">
        <v>1</v>
      </c>
      <c r="K711">
        <v>0.37537540000000003</v>
      </c>
      <c r="L711">
        <v>466</v>
      </c>
      <c r="M711">
        <v>-1</v>
      </c>
      <c r="N711">
        <v>-1</v>
      </c>
      <c r="O711">
        <v>-1</v>
      </c>
      <c r="P711">
        <v>-1</v>
      </c>
      <c r="Q711">
        <v>1</v>
      </c>
      <c r="R711">
        <v>624.75429999999994</v>
      </c>
      <c r="S711">
        <v>1</v>
      </c>
      <c r="T711">
        <v>0.37537540000000003</v>
      </c>
      <c r="U711">
        <v>-1</v>
      </c>
      <c r="V711">
        <v>-1</v>
      </c>
      <c r="W711">
        <v>1</v>
      </c>
      <c r="X711">
        <v>0.37537540000000003</v>
      </c>
      <c r="Y711">
        <v>1</v>
      </c>
      <c r="Z711">
        <v>2664</v>
      </c>
      <c r="AA711">
        <v>963.12840000000006</v>
      </c>
      <c r="AB711">
        <v>361.53469999999999</v>
      </c>
      <c r="AC711">
        <v>387.01201201201201</v>
      </c>
    </row>
    <row r="712" spans="2:29" x14ac:dyDescent="0.2">
      <c r="B712" t="s">
        <v>490</v>
      </c>
      <c r="C712">
        <v>24</v>
      </c>
      <c r="D712">
        <v>35</v>
      </c>
      <c r="E712" t="s">
        <v>651</v>
      </c>
      <c r="F712">
        <v>3196</v>
      </c>
      <c r="G712">
        <v>1</v>
      </c>
      <c r="H712" t="s">
        <v>1625</v>
      </c>
      <c r="I712">
        <v>0</v>
      </c>
      <c r="J712">
        <v>4</v>
      </c>
      <c r="K712">
        <v>1.251565</v>
      </c>
      <c r="L712">
        <v>249.25</v>
      </c>
      <c r="M712">
        <v>260.43130000000002</v>
      </c>
      <c r="N712">
        <v>0.66693740000000001</v>
      </c>
      <c r="O712">
        <v>781.29399999999998</v>
      </c>
      <c r="P712">
        <v>244.4599</v>
      </c>
      <c r="Q712">
        <v>4</v>
      </c>
      <c r="R712">
        <v>152.3947</v>
      </c>
      <c r="S712">
        <v>2</v>
      </c>
      <c r="T712">
        <v>0.62578230000000001</v>
      </c>
      <c r="U712">
        <v>12.83365</v>
      </c>
      <c r="V712">
        <v>0.77779699999999996</v>
      </c>
      <c r="W712">
        <v>1</v>
      </c>
      <c r="X712">
        <v>0.31289109999999998</v>
      </c>
      <c r="Y712">
        <v>2</v>
      </c>
      <c r="Z712">
        <v>3196</v>
      </c>
      <c r="AA712">
        <v>355.23660000000001</v>
      </c>
      <c r="AB712">
        <v>111.1504</v>
      </c>
      <c r="AC712">
        <v>562.89111389236496</v>
      </c>
    </row>
    <row r="713" spans="2:29" x14ac:dyDescent="0.2">
      <c r="B713" t="s">
        <v>491</v>
      </c>
      <c r="C713">
        <v>24</v>
      </c>
      <c r="D713">
        <v>19</v>
      </c>
      <c r="E713" t="s">
        <v>651</v>
      </c>
      <c r="F713">
        <v>3064</v>
      </c>
      <c r="G713">
        <v>1</v>
      </c>
      <c r="H713" t="s">
        <v>1626</v>
      </c>
      <c r="I713">
        <v>3</v>
      </c>
      <c r="J713">
        <v>8</v>
      </c>
      <c r="K713">
        <v>2.6109659999999999</v>
      </c>
      <c r="L713">
        <v>216.375</v>
      </c>
      <c r="M713">
        <v>227.71190000000001</v>
      </c>
      <c r="N713">
        <v>2.424547</v>
      </c>
      <c r="O713">
        <v>1593.9839999999999</v>
      </c>
      <c r="P713">
        <v>520.2296</v>
      </c>
      <c r="Q713">
        <v>8</v>
      </c>
      <c r="R713">
        <v>177.15870000000001</v>
      </c>
      <c r="S713">
        <v>1</v>
      </c>
      <c r="T713">
        <v>0.32637070000000001</v>
      </c>
      <c r="U713">
        <v>-1</v>
      </c>
      <c r="V713">
        <v>-1</v>
      </c>
      <c r="W713">
        <v>1</v>
      </c>
      <c r="X713">
        <v>0.32637070000000001</v>
      </c>
      <c r="Y713">
        <v>1</v>
      </c>
      <c r="Z713">
        <v>3064</v>
      </c>
      <c r="AA713">
        <v>174.4248</v>
      </c>
      <c r="AB713">
        <v>56.927149999999997</v>
      </c>
      <c r="AC713">
        <v>847.91122715404697</v>
      </c>
    </row>
    <row r="714" spans="2:29" x14ac:dyDescent="0.2">
      <c r="B714" t="s">
        <v>285</v>
      </c>
      <c r="C714">
        <v>24</v>
      </c>
      <c r="D714">
        <v>61</v>
      </c>
      <c r="E714" t="s">
        <v>651</v>
      </c>
      <c r="F714">
        <v>1298</v>
      </c>
      <c r="G714">
        <v>1</v>
      </c>
      <c r="H714" t="s">
        <v>1627</v>
      </c>
      <c r="I714">
        <v>0</v>
      </c>
      <c r="J714">
        <v>5</v>
      </c>
      <c r="K714">
        <v>3.8520799999999999</v>
      </c>
      <c r="L714">
        <v>206.6</v>
      </c>
      <c r="M714">
        <v>98.895309999999995</v>
      </c>
      <c r="N714">
        <v>2.4435319999999998</v>
      </c>
      <c r="O714">
        <v>395.58120000000002</v>
      </c>
      <c r="P714">
        <v>304.76209999999998</v>
      </c>
      <c r="Q714">
        <v>5</v>
      </c>
      <c r="R714">
        <v>87.270439999999994</v>
      </c>
      <c r="S714">
        <v>2</v>
      </c>
      <c r="T714">
        <v>1.540832</v>
      </c>
      <c r="U714">
        <v>83.656360000000006</v>
      </c>
      <c r="V714">
        <v>1.2579899999999999</v>
      </c>
      <c r="W714">
        <v>1</v>
      </c>
      <c r="X714">
        <v>0.77041599999999999</v>
      </c>
      <c r="Y714">
        <v>2</v>
      </c>
      <c r="Z714">
        <v>1298</v>
      </c>
      <c r="AA714">
        <v>203.3228</v>
      </c>
      <c r="AB714">
        <v>156.6431</v>
      </c>
      <c r="AC714">
        <v>847.45762711864404</v>
      </c>
    </row>
    <row r="715" spans="2:29" x14ac:dyDescent="0.2">
      <c r="B715" t="s">
        <v>492</v>
      </c>
      <c r="C715">
        <v>24</v>
      </c>
      <c r="D715">
        <v>69</v>
      </c>
      <c r="E715" t="s">
        <v>651</v>
      </c>
      <c r="F715">
        <v>2631</v>
      </c>
      <c r="G715">
        <v>1</v>
      </c>
      <c r="H715" t="s">
        <v>1628</v>
      </c>
      <c r="I715">
        <v>0</v>
      </c>
      <c r="J715">
        <v>6</v>
      </c>
      <c r="K715">
        <v>2.2805019999999998</v>
      </c>
      <c r="L715">
        <v>172.166666666667</v>
      </c>
      <c r="M715">
        <v>263.43799999999999</v>
      </c>
      <c r="N715">
        <v>2.0804510000000001</v>
      </c>
      <c r="O715">
        <v>1317.19</v>
      </c>
      <c r="P715">
        <v>500.64240000000001</v>
      </c>
      <c r="Q715">
        <v>6</v>
      </c>
      <c r="R715">
        <v>166.7338</v>
      </c>
      <c r="S715">
        <v>2</v>
      </c>
      <c r="T715">
        <v>0.76016720000000004</v>
      </c>
      <c r="U715">
        <v>69.200370000000007</v>
      </c>
      <c r="V715">
        <v>1.3979870000000001</v>
      </c>
      <c r="W715">
        <v>1</v>
      </c>
      <c r="X715">
        <v>0.38008360000000002</v>
      </c>
      <c r="Y715">
        <v>2</v>
      </c>
      <c r="Z715">
        <v>2631</v>
      </c>
      <c r="AA715">
        <v>156.84780000000001</v>
      </c>
      <c r="AB715">
        <v>59.615279999999998</v>
      </c>
      <c r="AC715">
        <v>937.66628658304796</v>
      </c>
    </row>
    <row r="716" spans="2:29" x14ac:dyDescent="0.2">
      <c r="B716" t="s">
        <v>474</v>
      </c>
      <c r="C716">
        <v>24</v>
      </c>
      <c r="D716">
        <v>63</v>
      </c>
      <c r="E716" t="s">
        <v>651</v>
      </c>
      <c r="F716">
        <v>2732</v>
      </c>
      <c r="G716">
        <v>1</v>
      </c>
      <c r="H716" t="s">
        <v>1629</v>
      </c>
      <c r="I716">
        <v>0</v>
      </c>
      <c r="J716">
        <v>8</v>
      </c>
      <c r="K716">
        <v>2.928258</v>
      </c>
      <c r="L716">
        <v>257.75</v>
      </c>
      <c r="M716">
        <v>196.60640000000001</v>
      </c>
      <c r="N716">
        <v>2.9307970000000001</v>
      </c>
      <c r="O716">
        <v>1376.2449999999999</v>
      </c>
      <c r="P716">
        <v>503.75</v>
      </c>
      <c r="Q716">
        <v>8</v>
      </c>
      <c r="R716">
        <v>205.26949999999999</v>
      </c>
      <c r="S716">
        <v>1</v>
      </c>
      <c r="T716">
        <v>0.36603219999999997</v>
      </c>
      <c r="U716">
        <v>-1</v>
      </c>
      <c r="V716">
        <v>-1</v>
      </c>
      <c r="W716">
        <v>1</v>
      </c>
      <c r="X716">
        <v>0.36603219999999997</v>
      </c>
      <c r="Y716">
        <v>1</v>
      </c>
      <c r="Z716">
        <v>2732</v>
      </c>
      <c r="AA716">
        <v>522.56359999999995</v>
      </c>
      <c r="AB716">
        <v>191.27510000000001</v>
      </c>
      <c r="AC716">
        <v>768.301610541728</v>
      </c>
    </row>
    <row r="717" spans="2:29" x14ac:dyDescent="0.2">
      <c r="B717" t="s">
        <v>475</v>
      </c>
      <c r="C717">
        <v>24</v>
      </c>
      <c r="D717">
        <v>17</v>
      </c>
      <c r="E717" t="s">
        <v>651</v>
      </c>
      <c r="F717">
        <v>2532</v>
      </c>
      <c r="G717">
        <v>1</v>
      </c>
      <c r="H717" t="s">
        <v>1630</v>
      </c>
      <c r="I717">
        <v>0</v>
      </c>
      <c r="J717">
        <v>6</v>
      </c>
      <c r="K717">
        <v>2.3696679999999999</v>
      </c>
      <c r="L717">
        <v>193.666666666667</v>
      </c>
      <c r="M717">
        <v>268.91570000000002</v>
      </c>
      <c r="N717">
        <v>1.4194990000000001</v>
      </c>
      <c r="O717">
        <v>1344.578</v>
      </c>
      <c r="P717">
        <v>531.03409999999997</v>
      </c>
      <c r="Q717">
        <v>6</v>
      </c>
      <c r="R717">
        <v>161.2373</v>
      </c>
      <c r="S717">
        <v>1</v>
      </c>
      <c r="T717">
        <v>0.39494469999999998</v>
      </c>
      <c r="U717">
        <v>-1</v>
      </c>
      <c r="V717">
        <v>-1</v>
      </c>
      <c r="W717">
        <v>1</v>
      </c>
      <c r="X717">
        <v>0.39494469999999998</v>
      </c>
      <c r="Y717">
        <v>1</v>
      </c>
      <c r="Z717">
        <v>2532</v>
      </c>
      <c r="AA717">
        <v>1580.3989999999999</v>
      </c>
      <c r="AB717">
        <v>624.17020000000002</v>
      </c>
      <c r="AC717">
        <v>276.0663507109</v>
      </c>
    </row>
    <row r="718" spans="2:29" x14ac:dyDescent="0.2">
      <c r="B718" t="s">
        <v>476</v>
      </c>
      <c r="C718">
        <v>24</v>
      </c>
      <c r="D718">
        <v>67</v>
      </c>
      <c r="E718" t="s">
        <v>651</v>
      </c>
      <c r="F718">
        <v>5028</v>
      </c>
      <c r="I718">
        <v>0</v>
      </c>
      <c r="J718">
        <v>9</v>
      </c>
      <c r="K718">
        <v>1.789976</v>
      </c>
      <c r="L718">
        <v>196.111111111111</v>
      </c>
      <c r="M718">
        <v>182.9845</v>
      </c>
      <c r="N718">
        <v>1.4509289999999999</v>
      </c>
      <c r="O718">
        <v>1463.876</v>
      </c>
      <c r="P718">
        <v>291.1447</v>
      </c>
      <c r="Q718">
        <v>-1</v>
      </c>
      <c r="R718">
        <v>219.2756</v>
      </c>
      <c r="S718">
        <v>3</v>
      </c>
      <c r="T718">
        <v>0.59665869999999999</v>
      </c>
      <c r="U718">
        <v>77.566890000000001</v>
      </c>
      <c r="V718">
        <v>0.81246629999999997</v>
      </c>
      <c r="W718">
        <v>0</v>
      </c>
      <c r="X718">
        <v>-1</v>
      </c>
      <c r="Y718">
        <v>-1</v>
      </c>
      <c r="Z718">
        <v>-1</v>
      </c>
      <c r="AA718">
        <v>274.62909999999999</v>
      </c>
      <c r="AB718">
        <v>54.61994</v>
      </c>
      <c r="AC718">
        <v>893.99363564041403</v>
      </c>
    </row>
    <row r="719" spans="2:29" x14ac:dyDescent="0.2">
      <c r="B719" t="s">
        <v>477</v>
      </c>
      <c r="C719">
        <v>24</v>
      </c>
      <c r="D719">
        <v>39</v>
      </c>
      <c r="E719" t="s">
        <v>651</v>
      </c>
      <c r="F719">
        <v>1332</v>
      </c>
      <c r="G719">
        <v>1</v>
      </c>
      <c r="H719" t="s">
        <v>1631</v>
      </c>
      <c r="I719">
        <v>0</v>
      </c>
      <c r="J719">
        <v>3</v>
      </c>
      <c r="K719">
        <v>2.2522519999999999</v>
      </c>
      <c r="L719">
        <v>333</v>
      </c>
      <c r="M719">
        <v>125.2426</v>
      </c>
      <c r="N719">
        <v>1.684077</v>
      </c>
      <c r="O719">
        <v>250.48519999999999</v>
      </c>
      <c r="P719">
        <v>188.05199999999999</v>
      </c>
      <c r="Q719">
        <v>3</v>
      </c>
      <c r="R719">
        <v>106.563</v>
      </c>
      <c r="S719">
        <v>1</v>
      </c>
      <c r="T719">
        <v>0.75075080000000005</v>
      </c>
      <c r="U719">
        <v>-1</v>
      </c>
      <c r="V719">
        <v>-1</v>
      </c>
      <c r="W719">
        <v>1</v>
      </c>
      <c r="X719">
        <v>0.75075080000000005</v>
      </c>
      <c r="Y719">
        <v>1</v>
      </c>
      <c r="Z719">
        <v>1332</v>
      </c>
      <c r="AA719">
        <v>153.8603</v>
      </c>
      <c r="AB719">
        <v>115.5107</v>
      </c>
      <c r="AC719">
        <v>700.45045045045003</v>
      </c>
    </row>
    <row r="720" spans="2:29" x14ac:dyDescent="0.2">
      <c r="B720" t="s">
        <v>478</v>
      </c>
      <c r="C720">
        <v>24</v>
      </c>
      <c r="D720">
        <v>75</v>
      </c>
      <c r="E720" t="s">
        <v>651</v>
      </c>
      <c r="F720">
        <v>3764</v>
      </c>
      <c r="G720">
        <v>1</v>
      </c>
      <c r="H720" t="s">
        <v>1632</v>
      </c>
      <c r="I720">
        <v>0</v>
      </c>
      <c r="J720">
        <v>3</v>
      </c>
      <c r="K720">
        <v>0.79702439999999997</v>
      </c>
      <c r="L720">
        <v>177.666666666667</v>
      </c>
      <c r="M720">
        <v>153.33330000000001</v>
      </c>
      <c r="N720">
        <v>0.57355219999999996</v>
      </c>
      <c r="O720">
        <v>306.66660000000002</v>
      </c>
      <c r="P720">
        <v>81.473600000000005</v>
      </c>
      <c r="Q720">
        <v>3</v>
      </c>
      <c r="R720">
        <v>161.88550000000001</v>
      </c>
      <c r="S720">
        <v>2</v>
      </c>
      <c r="T720">
        <v>0.53134959999999998</v>
      </c>
      <c r="U720">
        <v>106.0097</v>
      </c>
      <c r="V720">
        <v>0.22748860000000001</v>
      </c>
      <c r="W720">
        <v>1</v>
      </c>
      <c r="X720">
        <v>0.26567479999999999</v>
      </c>
      <c r="Y720">
        <v>2</v>
      </c>
      <c r="Z720">
        <v>3764</v>
      </c>
      <c r="AA720">
        <v>693.49770000000001</v>
      </c>
      <c r="AB720">
        <v>184.2449</v>
      </c>
      <c r="AC720">
        <v>619.55366631243396</v>
      </c>
    </row>
    <row r="721" spans="2:29" x14ac:dyDescent="0.2">
      <c r="B721" t="s">
        <v>479</v>
      </c>
      <c r="C721">
        <v>24</v>
      </c>
      <c r="D721">
        <v>21</v>
      </c>
      <c r="E721" t="s">
        <v>651</v>
      </c>
      <c r="F721">
        <v>1000</v>
      </c>
      <c r="G721">
        <v>1</v>
      </c>
      <c r="H721" t="s">
        <v>1633</v>
      </c>
      <c r="I721">
        <v>0</v>
      </c>
      <c r="J721">
        <v>2</v>
      </c>
      <c r="K721">
        <v>2</v>
      </c>
      <c r="L721">
        <v>249.5</v>
      </c>
      <c r="M721">
        <v>181.47300000000001</v>
      </c>
      <c r="N721">
        <v>0.41910619999999998</v>
      </c>
      <c r="O721">
        <v>181.47300000000001</v>
      </c>
      <c r="P721">
        <v>181.47300000000001</v>
      </c>
      <c r="Q721">
        <v>2</v>
      </c>
      <c r="R721">
        <v>73.286689999999993</v>
      </c>
      <c r="S721">
        <v>1</v>
      </c>
      <c r="T721">
        <v>1</v>
      </c>
      <c r="U721">
        <v>-1</v>
      </c>
      <c r="V721">
        <v>-1</v>
      </c>
      <c r="W721">
        <v>1</v>
      </c>
      <c r="X721">
        <v>1</v>
      </c>
      <c r="Y721">
        <v>1</v>
      </c>
      <c r="Z721">
        <v>1000</v>
      </c>
      <c r="AA721">
        <v>167.12700000000001</v>
      </c>
      <c r="AB721">
        <v>167.12700000000001</v>
      </c>
      <c r="AC721">
        <v>565</v>
      </c>
    </row>
    <row r="722" spans="2:29" x14ac:dyDescent="0.2">
      <c r="B722" t="s">
        <v>480</v>
      </c>
      <c r="C722">
        <v>24</v>
      </c>
      <c r="D722">
        <v>31</v>
      </c>
      <c r="E722" t="s">
        <v>651</v>
      </c>
      <c r="F722">
        <v>1332</v>
      </c>
      <c r="G722">
        <v>1</v>
      </c>
      <c r="H722" t="s">
        <v>1634</v>
      </c>
      <c r="I722">
        <v>0</v>
      </c>
      <c r="J722">
        <v>1</v>
      </c>
      <c r="K722">
        <v>0.75075080000000005</v>
      </c>
      <c r="L722">
        <v>201</v>
      </c>
      <c r="M722">
        <v>-1</v>
      </c>
      <c r="N722">
        <v>-1</v>
      </c>
      <c r="O722">
        <v>-1</v>
      </c>
      <c r="P722">
        <v>-1</v>
      </c>
      <c r="Q722">
        <v>1</v>
      </c>
      <c r="R722">
        <v>101.1555</v>
      </c>
      <c r="S722">
        <v>1</v>
      </c>
      <c r="T722">
        <v>0.75075080000000005</v>
      </c>
      <c r="U722">
        <v>-1</v>
      </c>
      <c r="V722">
        <v>-1</v>
      </c>
      <c r="W722">
        <v>1</v>
      </c>
      <c r="X722">
        <v>0.75075080000000005</v>
      </c>
      <c r="Y722">
        <v>1</v>
      </c>
      <c r="Z722">
        <v>1332</v>
      </c>
      <c r="AA722">
        <v>172.2131</v>
      </c>
      <c r="AB722">
        <v>129.28909999999999</v>
      </c>
      <c r="AC722">
        <v>650.90090090090098</v>
      </c>
    </row>
    <row r="723" spans="2:29" x14ac:dyDescent="0.2">
      <c r="B723" t="s">
        <v>472</v>
      </c>
      <c r="C723">
        <v>26</v>
      </c>
      <c r="D723">
        <v>85</v>
      </c>
      <c r="E723" t="s">
        <v>652</v>
      </c>
      <c r="F723">
        <v>2532</v>
      </c>
      <c r="G723">
        <v>1</v>
      </c>
      <c r="H723" t="s">
        <v>1635</v>
      </c>
      <c r="I723">
        <v>0</v>
      </c>
      <c r="J723">
        <v>6</v>
      </c>
      <c r="K723">
        <v>2.3696679999999999</v>
      </c>
      <c r="L723">
        <v>205.5</v>
      </c>
      <c r="M723">
        <v>135.44290000000001</v>
      </c>
      <c r="N723">
        <v>1.5366629999999999</v>
      </c>
      <c r="O723">
        <v>677.21450000000004</v>
      </c>
      <c r="P723">
        <v>267.46230000000003</v>
      </c>
      <c r="Q723">
        <v>6</v>
      </c>
      <c r="R723">
        <v>146.51329999999999</v>
      </c>
      <c r="S723">
        <v>2</v>
      </c>
      <c r="T723">
        <v>0.78988939999999996</v>
      </c>
      <c r="U723">
        <v>90.741540000000001</v>
      </c>
      <c r="V723">
        <v>1.093272</v>
      </c>
      <c r="W723">
        <v>1</v>
      </c>
      <c r="X723">
        <v>0.39494469999999998</v>
      </c>
      <c r="Y723">
        <v>2</v>
      </c>
      <c r="Z723">
        <v>2532</v>
      </c>
      <c r="AA723">
        <v>392.75940000000003</v>
      </c>
      <c r="AB723">
        <v>155.1183</v>
      </c>
      <c r="AC723">
        <v>697.077409162717</v>
      </c>
    </row>
    <row r="724" spans="2:29" x14ac:dyDescent="0.2">
      <c r="B724" t="s">
        <v>481</v>
      </c>
      <c r="C724">
        <v>26</v>
      </c>
      <c r="D724">
        <v>51</v>
      </c>
      <c r="E724" t="s">
        <v>652</v>
      </c>
      <c r="F724">
        <v>1999</v>
      </c>
      <c r="G724">
        <v>1</v>
      </c>
      <c r="H724" t="s">
        <v>1636</v>
      </c>
      <c r="I724">
        <v>0</v>
      </c>
      <c r="J724">
        <v>5</v>
      </c>
      <c r="K724">
        <v>2.5012509999999999</v>
      </c>
      <c r="L724">
        <v>159.80000000000001</v>
      </c>
      <c r="M724">
        <v>182.26150000000001</v>
      </c>
      <c r="N724">
        <v>2.544143</v>
      </c>
      <c r="O724">
        <v>729.04610000000002</v>
      </c>
      <c r="P724">
        <v>364.7054</v>
      </c>
      <c r="Q724">
        <v>5</v>
      </c>
      <c r="R724">
        <v>121.7358</v>
      </c>
      <c r="S724">
        <v>3</v>
      </c>
      <c r="T724">
        <v>1.50075</v>
      </c>
      <c r="U724">
        <v>71.090990000000005</v>
      </c>
      <c r="V724">
        <v>0.49206709999999998</v>
      </c>
      <c r="W724">
        <v>1</v>
      </c>
      <c r="X724">
        <v>0.50025010000000003</v>
      </c>
      <c r="Y724">
        <v>3</v>
      </c>
      <c r="Z724">
        <v>1999</v>
      </c>
      <c r="AA724">
        <v>261.97089999999997</v>
      </c>
      <c r="AB724">
        <v>131.05099999999999</v>
      </c>
      <c r="AC724">
        <v>717.858929464732</v>
      </c>
    </row>
    <row r="725" spans="2:29" x14ac:dyDescent="0.2">
      <c r="B725" t="s">
        <v>483</v>
      </c>
      <c r="C725">
        <v>26</v>
      </c>
      <c r="D725">
        <v>43</v>
      </c>
      <c r="E725" t="s">
        <v>652</v>
      </c>
      <c r="F725">
        <v>1832</v>
      </c>
      <c r="G725">
        <v>1</v>
      </c>
      <c r="H725" t="s">
        <v>1637</v>
      </c>
      <c r="I725">
        <v>0</v>
      </c>
      <c r="J725">
        <v>4</v>
      </c>
      <c r="K725">
        <v>2.1834060000000002</v>
      </c>
      <c r="L725">
        <v>166.5</v>
      </c>
      <c r="M725">
        <v>264.58679999999998</v>
      </c>
      <c r="N725">
        <v>1.2869219999999999</v>
      </c>
      <c r="O725">
        <v>793.76030000000003</v>
      </c>
      <c r="P725">
        <v>433.27519999999998</v>
      </c>
      <c r="Q725">
        <v>4</v>
      </c>
      <c r="R725">
        <v>144.97319999999999</v>
      </c>
      <c r="S725">
        <v>1</v>
      </c>
      <c r="T725">
        <v>0.54585150000000004</v>
      </c>
      <c r="U725">
        <v>-1</v>
      </c>
      <c r="V725">
        <v>-1</v>
      </c>
      <c r="W725">
        <v>1</v>
      </c>
      <c r="X725">
        <v>0.54585150000000004</v>
      </c>
      <c r="Y725">
        <v>1</v>
      </c>
      <c r="Z725">
        <v>1832</v>
      </c>
      <c r="AA725">
        <v>157.22380000000001</v>
      </c>
      <c r="AB725">
        <v>85.820849999999993</v>
      </c>
      <c r="AC725">
        <v>835.69868995633203</v>
      </c>
    </row>
    <row r="726" spans="2:29" x14ac:dyDescent="0.2">
      <c r="B726" t="s">
        <v>484</v>
      </c>
      <c r="C726">
        <v>26</v>
      </c>
      <c r="D726">
        <v>95</v>
      </c>
      <c r="E726" t="s">
        <v>652</v>
      </c>
      <c r="F726">
        <v>1399</v>
      </c>
      <c r="G726">
        <v>1</v>
      </c>
      <c r="H726" t="s">
        <v>1638</v>
      </c>
      <c r="I726">
        <v>0</v>
      </c>
      <c r="J726">
        <v>3</v>
      </c>
      <c r="K726">
        <v>2.1443889999999999</v>
      </c>
      <c r="L726">
        <v>211</v>
      </c>
      <c r="M726">
        <v>86.494739999999993</v>
      </c>
      <c r="N726">
        <v>0.37431979999999998</v>
      </c>
      <c r="O726">
        <v>172.98949999999999</v>
      </c>
      <c r="P726">
        <v>123.65219999999999</v>
      </c>
      <c r="Q726">
        <v>3</v>
      </c>
      <c r="R726">
        <v>101.8824</v>
      </c>
      <c r="S726">
        <v>2</v>
      </c>
      <c r="T726">
        <v>1.4295929999999999</v>
      </c>
      <c r="U726">
        <v>62.429670000000002</v>
      </c>
      <c r="V726">
        <v>0.62429670000000004</v>
      </c>
      <c r="W726">
        <v>1</v>
      </c>
      <c r="X726">
        <v>0.71479630000000005</v>
      </c>
      <c r="Y726">
        <v>2</v>
      </c>
      <c r="Z726">
        <v>1399</v>
      </c>
      <c r="AA726">
        <v>141.38460000000001</v>
      </c>
      <c r="AB726">
        <v>101.0611</v>
      </c>
      <c r="AC726">
        <v>809.86418870621901</v>
      </c>
    </row>
    <row r="727" spans="2:29" x14ac:dyDescent="0.2">
      <c r="B727" t="s">
        <v>485</v>
      </c>
      <c r="C727">
        <v>26</v>
      </c>
      <c r="D727">
        <v>27</v>
      </c>
      <c r="E727" t="s">
        <v>652</v>
      </c>
      <c r="F727">
        <v>1866</v>
      </c>
      <c r="G727">
        <v>1</v>
      </c>
      <c r="H727" t="s">
        <v>1639</v>
      </c>
      <c r="I727">
        <v>0</v>
      </c>
      <c r="J727">
        <v>2</v>
      </c>
      <c r="K727">
        <v>1.0718110000000001</v>
      </c>
      <c r="L727">
        <v>233.5</v>
      </c>
      <c r="M727">
        <v>56.97871</v>
      </c>
      <c r="N727">
        <v>0.86331380000000002</v>
      </c>
      <c r="O727">
        <v>56.97871</v>
      </c>
      <c r="P727">
        <v>30.535219999999999</v>
      </c>
      <c r="Q727">
        <v>2</v>
      </c>
      <c r="R727">
        <v>90.675269999999998</v>
      </c>
      <c r="S727">
        <v>1</v>
      </c>
      <c r="T727">
        <v>0.53590570000000004</v>
      </c>
      <c r="U727">
        <v>-1</v>
      </c>
      <c r="V727">
        <v>-1</v>
      </c>
      <c r="W727">
        <v>1</v>
      </c>
      <c r="X727">
        <v>0.53590570000000004</v>
      </c>
      <c r="Y727">
        <v>1</v>
      </c>
      <c r="Z727">
        <v>1866</v>
      </c>
      <c r="AA727">
        <v>144.7824</v>
      </c>
      <c r="AB727">
        <v>77.589730000000003</v>
      </c>
      <c r="AC727">
        <v>643.08681672025705</v>
      </c>
    </row>
    <row r="728" spans="2:29" x14ac:dyDescent="0.2">
      <c r="B728" t="s">
        <v>486</v>
      </c>
      <c r="C728">
        <v>26</v>
      </c>
      <c r="D728">
        <v>7</v>
      </c>
      <c r="E728" t="s">
        <v>652</v>
      </c>
      <c r="F728">
        <v>3464</v>
      </c>
      <c r="G728">
        <v>1</v>
      </c>
      <c r="H728" t="s">
        <v>1640</v>
      </c>
      <c r="I728">
        <v>0</v>
      </c>
      <c r="J728">
        <v>8</v>
      </c>
      <c r="K728">
        <v>2.309469</v>
      </c>
      <c r="L728">
        <v>220.375</v>
      </c>
      <c r="M728">
        <v>199.5119</v>
      </c>
      <c r="N728">
        <v>1.3135680000000001</v>
      </c>
      <c r="O728">
        <v>1396.5830000000001</v>
      </c>
      <c r="P728">
        <v>403.17059999999998</v>
      </c>
      <c r="Q728">
        <v>8</v>
      </c>
      <c r="R728">
        <v>146.4983</v>
      </c>
      <c r="S728">
        <v>1</v>
      </c>
      <c r="T728">
        <v>0.28868359999999998</v>
      </c>
      <c r="U728">
        <v>-1</v>
      </c>
      <c r="V728">
        <v>-1</v>
      </c>
      <c r="W728">
        <v>1</v>
      </c>
      <c r="X728">
        <v>0.28868359999999998</v>
      </c>
      <c r="Y728">
        <v>1</v>
      </c>
      <c r="Z728">
        <v>3464</v>
      </c>
      <c r="AA728">
        <v>180.43360000000001</v>
      </c>
      <c r="AB728">
        <v>52.08822</v>
      </c>
      <c r="AC728">
        <v>893.76443418013901</v>
      </c>
    </row>
    <row r="729" spans="2:29" x14ac:dyDescent="0.2">
      <c r="B729" t="s">
        <v>487</v>
      </c>
      <c r="C729">
        <v>26</v>
      </c>
      <c r="D729">
        <v>33</v>
      </c>
      <c r="E729" t="s">
        <v>652</v>
      </c>
      <c r="F729">
        <v>3064</v>
      </c>
      <c r="G729">
        <v>1</v>
      </c>
      <c r="H729" t="s">
        <v>1641</v>
      </c>
      <c r="I729">
        <v>0</v>
      </c>
      <c r="J729">
        <v>2</v>
      </c>
      <c r="K729">
        <v>0.65274149999999997</v>
      </c>
      <c r="L729">
        <v>466.5</v>
      </c>
      <c r="M729">
        <v>200.74449999999999</v>
      </c>
      <c r="N729">
        <v>0.100523</v>
      </c>
      <c r="O729">
        <v>200.74449999999999</v>
      </c>
      <c r="P729">
        <v>65.517120000000006</v>
      </c>
      <c r="Q729">
        <v>2</v>
      </c>
      <c r="R729">
        <v>152.62379999999999</v>
      </c>
      <c r="S729">
        <v>2</v>
      </c>
      <c r="T729">
        <v>0.65274149999999997</v>
      </c>
      <c r="U729">
        <v>100.2122</v>
      </c>
      <c r="V729">
        <v>0.30093750000000002</v>
      </c>
      <c r="W729">
        <v>1</v>
      </c>
      <c r="X729">
        <v>0.32637070000000001</v>
      </c>
      <c r="Y729">
        <v>2</v>
      </c>
      <c r="Z729">
        <v>3064</v>
      </c>
      <c r="AA729">
        <v>892.80470000000003</v>
      </c>
      <c r="AB729">
        <v>291.38529999999997</v>
      </c>
      <c r="AC729">
        <v>412.85900783289799</v>
      </c>
    </row>
    <row r="730" spans="2:29" x14ac:dyDescent="0.2">
      <c r="B730" t="s">
        <v>488</v>
      </c>
      <c r="C730">
        <v>26</v>
      </c>
      <c r="D730">
        <v>41</v>
      </c>
      <c r="E730" t="s">
        <v>652</v>
      </c>
      <c r="F730">
        <v>1898</v>
      </c>
      <c r="G730">
        <v>1</v>
      </c>
      <c r="H730" t="s">
        <v>1642</v>
      </c>
      <c r="I730">
        <v>1</v>
      </c>
      <c r="J730">
        <v>4</v>
      </c>
      <c r="K730">
        <v>2.1074809999999999</v>
      </c>
      <c r="L730">
        <v>199.75</v>
      </c>
      <c r="M730">
        <v>354.8005</v>
      </c>
      <c r="N730">
        <v>2.4489619999999999</v>
      </c>
      <c r="O730">
        <v>1064.402</v>
      </c>
      <c r="P730">
        <v>560.80169999999998</v>
      </c>
      <c r="Q730">
        <v>4</v>
      </c>
      <c r="R730">
        <v>123.2144</v>
      </c>
      <c r="S730">
        <v>1</v>
      </c>
      <c r="T730">
        <v>0.52687039999999996</v>
      </c>
      <c r="U730">
        <v>-1</v>
      </c>
      <c r="V730">
        <v>-1</v>
      </c>
      <c r="W730">
        <v>1</v>
      </c>
      <c r="X730">
        <v>0.52687039999999996</v>
      </c>
      <c r="Y730">
        <v>1</v>
      </c>
      <c r="Z730">
        <v>1898</v>
      </c>
      <c r="AA730">
        <v>288.2577</v>
      </c>
      <c r="AB730">
        <v>151.87440000000001</v>
      </c>
      <c r="AC730">
        <v>526.87038988408801</v>
      </c>
    </row>
    <row r="731" spans="2:29" x14ac:dyDescent="0.2">
      <c r="B731" t="s">
        <v>489</v>
      </c>
      <c r="C731">
        <v>26</v>
      </c>
      <c r="D731">
        <v>13</v>
      </c>
      <c r="E731" t="s">
        <v>652</v>
      </c>
      <c r="F731">
        <v>2931</v>
      </c>
      <c r="G731">
        <v>1</v>
      </c>
      <c r="H731" t="s">
        <v>1643</v>
      </c>
      <c r="I731">
        <v>0</v>
      </c>
      <c r="J731">
        <v>1</v>
      </c>
      <c r="K731">
        <v>0.3411805</v>
      </c>
      <c r="L731">
        <v>433</v>
      </c>
      <c r="M731">
        <v>-1</v>
      </c>
      <c r="N731">
        <v>-1</v>
      </c>
      <c r="O731">
        <v>-1</v>
      </c>
      <c r="P731">
        <v>-1</v>
      </c>
      <c r="Q731">
        <v>1</v>
      </c>
      <c r="R731">
        <v>591.29660000000001</v>
      </c>
      <c r="S731">
        <v>1</v>
      </c>
      <c r="T731">
        <v>0.3411805</v>
      </c>
      <c r="U731">
        <v>-1</v>
      </c>
      <c r="V731">
        <v>-1</v>
      </c>
      <c r="W731">
        <v>1</v>
      </c>
      <c r="X731">
        <v>0.3411805</v>
      </c>
      <c r="Y731">
        <v>1</v>
      </c>
      <c r="Z731">
        <v>2931</v>
      </c>
      <c r="AA731">
        <v>1287.595</v>
      </c>
      <c r="AB731">
        <v>439.30239999999998</v>
      </c>
      <c r="AC731">
        <v>295.46229955646498</v>
      </c>
    </row>
    <row r="732" spans="2:29" x14ac:dyDescent="0.2">
      <c r="B732" t="s">
        <v>490</v>
      </c>
      <c r="C732">
        <v>26</v>
      </c>
      <c r="D732">
        <v>39</v>
      </c>
      <c r="E732" t="s">
        <v>652</v>
      </c>
      <c r="F732">
        <v>1666</v>
      </c>
      <c r="G732">
        <v>1</v>
      </c>
      <c r="H732" t="s">
        <v>1644</v>
      </c>
      <c r="I732">
        <v>0</v>
      </c>
      <c r="J732">
        <v>1</v>
      </c>
      <c r="K732">
        <v>0.60024010000000005</v>
      </c>
      <c r="L732">
        <v>302</v>
      </c>
      <c r="M732">
        <v>-1</v>
      </c>
      <c r="N732">
        <v>-1</v>
      </c>
      <c r="O732">
        <v>-1</v>
      </c>
      <c r="P732">
        <v>-1</v>
      </c>
      <c r="Q732">
        <v>1</v>
      </c>
      <c r="R732">
        <v>159.03210000000001</v>
      </c>
      <c r="S732">
        <v>2</v>
      </c>
      <c r="T732">
        <v>1.20048</v>
      </c>
      <c r="U732">
        <v>68.295810000000003</v>
      </c>
      <c r="V732">
        <v>0.40895700000000001</v>
      </c>
      <c r="W732">
        <v>1</v>
      </c>
      <c r="X732">
        <v>0.60024010000000005</v>
      </c>
      <c r="Y732">
        <v>2</v>
      </c>
      <c r="Z732">
        <v>1666</v>
      </c>
      <c r="AA732">
        <v>165.34360000000001</v>
      </c>
      <c r="AB732">
        <v>99.245859999999993</v>
      </c>
      <c r="AC732">
        <v>759.90396158463398</v>
      </c>
    </row>
    <row r="733" spans="2:29" x14ac:dyDescent="0.2">
      <c r="B733" t="s">
        <v>491</v>
      </c>
      <c r="C733">
        <v>26</v>
      </c>
      <c r="D733">
        <v>57</v>
      </c>
      <c r="E733" t="s">
        <v>652</v>
      </c>
      <c r="F733">
        <v>4630</v>
      </c>
      <c r="G733">
        <v>1</v>
      </c>
      <c r="H733" t="s">
        <v>1645</v>
      </c>
      <c r="I733">
        <v>3</v>
      </c>
      <c r="J733">
        <v>13</v>
      </c>
      <c r="K733">
        <v>2.8077749999999999</v>
      </c>
      <c r="L733">
        <v>184.92307692307699</v>
      </c>
      <c r="M733">
        <v>227.2424</v>
      </c>
      <c r="N733">
        <v>3.0143040000000001</v>
      </c>
      <c r="O733">
        <v>2726.9090000000001</v>
      </c>
      <c r="P733">
        <v>588.96510000000001</v>
      </c>
      <c r="Q733">
        <v>13</v>
      </c>
      <c r="R733">
        <v>149.4588</v>
      </c>
      <c r="S733">
        <v>3</v>
      </c>
      <c r="T733">
        <v>0.64794810000000003</v>
      </c>
      <c r="U733">
        <v>155.53200000000001</v>
      </c>
      <c r="V733">
        <v>0.51031079999999995</v>
      </c>
      <c r="W733">
        <v>1</v>
      </c>
      <c r="X733">
        <v>0.2159827</v>
      </c>
      <c r="Y733">
        <v>3</v>
      </c>
      <c r="Z733">
        <v>4630</v>
      </c>
      <c r="AA733">
        <v>1239.549</v>
      </c>
      <c r="AB733">
        <v>267.72109999999998</v>
      </c>
      <c r="AC733">
        <v>517.92656587473004</v>
      </c>
    </row>
    <row r="734" spans="2:29" x14ac:dyDescent="0.2">
      <c r="B734" t="s">
        <v>285</v>
      </c>
      <c r="C734">
        <v>26</v>
      </c>
      <c r="D734">
        <v>23</v>
      </c>
      <c r="E734" t="s">
        <v>652</v>
      </c>
      <c r="F734">
        <v>1232</v>
      </c>
      <c r="G734">
        <v>1</v>
      </c>
      <c r="H734" t="s">
        <v>1646</v>
      </c>
      <c r="I734">
        <v>0</v>
      </c>
      <c r="J734">
        <v>4</v>
      </c>
      <c r="K734">
        <v>3.246753</v>
      </c>
      <c r="L734">
        <v>258.25</v>
      </c>
      <c r="M734">
        <v>74.53107</v>
      </c>
      <c r="N734">
        <v>1.565275</v>
      </c>
      <c r="O734">
        <v>223.5932</v>
      </c>
      <c r="P734">
        <v>181.488</v>
      </c>
      <c r="Q734">
        <v>4</v>
      </c>
      <c r="R734">
        <v>97.627750000000006</v>
      </c>
      <c r="S734">
        <v>1</v>
      </c>
      <c r="T734">
        <v>0.81168830000000003</v>
      </c>
      <c r="U734">
        <v>-1</v>
      </c>
      <c r="V734">
        <v>-1</v>
      </c>
      <c r="W734">
        <v>1</v>
      </c>
      <c r="X734">
        <v>0.81168830000000003</v>
      </c>
      <c r="Y734">
        <v>1</v>
      </c>
      <c r="Z734">
        <v>1232</v>
      </c>
      <c r="AA734">
        <v>378.56139999999999</v>
      </c>
      <c r="AB734">
        <v>307.27379999999999</v>
      </c>
      <c r="AC734">
        <v>458.60389610389598</v>
      </c>
    </row>
    <row r="735" spans="2:29" x14ac:dyDescent="0.2">
      <c r="B735" t="s">
        <v>492</v>
      </c>
      <c r="C735">
        <v>26</v>
      </c>
      <c r="D735">
        <v>81</v>
      </c>
      <c r="E735" t="s">
        <v>652</v>
      </c>
      <c r="F735">
        <v>1166</v>
      </c>
      <c r="G735">
        <v>1</v>
      </c>
      <c r="H735" t="s">
        <v>1647</v>
      </c>
      <c r="I735">
        <v>0</v>
      </c>
      <c r="J735">
        <v>0</v>
      </c>
      <c r="K735">
        <v>0</v>
      </c>
      <c r="L735">
        <v>-1</v>
      </c>
      <c r="M735">
        <v>-1</v>
      </c>
      <c r="N735">
        <v>-1</v>
      </c>
      <c r="O735">
        <v>-1</v>
      </c>
      <c r="P735">
        <v>-1</v>
      </c>
      <c r="Q735">
        <v>0</v>
      </c>
      <c r="R735">
        <v>90.584500000000006</v>
      </c>
      <c r="S735">
        <v>1</v>
      </c>
      <c r="T735">
        <v>0.85763290000000003</v>
      </c>
      <c r="U735">
        <v>-1</v>
      </c>
      <c r="V735">
        <v>-1</v>
      </c>
      <c r="W735">
        <v>1</v>
      </c>
      <c r="X735">
        <v>0.85763290000000003</v>
      </c>
      <c r="Y735">
        <v>1</v>
      </c>
      <c r="Z735">
        <v>1166</v>
      </c>
      <c r="AA735">
        <v>134.98140000000001</v>
      </c>
      <c r="AB735">
        <v>115.7645</v>
      </c>
      <c r="AC735">
        <v>599.48542024013705</v>
      </c>
    </row>
    <row r="736" spans="2:29" x14ac:dyDescent="0.2">
      <c r="B736" t="s">
        <v>474</v>
      </c>
      <c r="C736">
        <v>26</v>
      </c>
      <c r="D736">
        <v>13</v>
      </c>
      <c r="E736" t="s">
        <v>652</v>
      </c>
      <c r="F736">
        <v>2164</v>
      </c>
      <c r="G736">
        <v>1</v>
      </c>
      <c r="H736" t="s">
        <v>1648</v>
      </c>
      <c r="I736">
        <v>0</v>
      </c>
      <c r="J736">
        <v>7</v>
      </c>
      <c r="K736">
        <v>3.2347510000000002</v>
      </c>
      <c r="L736">
        <v>194.71428571428601</v>
      </c>
      <c r="M736">
        <v>166.42599999999999</v>
      </c>
      <c r="N736">
        <v>2.1667480000000001</v>
      </c>
      <c r="O736">
        <v>998.55619999999999</v>
      </c>
      <c r="P736">
        <v>461.44</v>
      </c>
      <c r="Q736">
        <v>7</v>
      </c>
      <c r="R736">
        <v>231.9607</v>
      </c>
      <c r="S736">
        <v>1</v>
      </c>
      <c r="T736">
        <v>0.4621072</v>
      </c>
      <c r="U736">
        <v>-1</v>
      </c>
      <c r="V736">
        <v>-1</v>
      </c>
      <c r="W736">
        <v>1</v>
      </c>
      <c r="X736">
        <v>0.4621072</v>
      </c>
      <c r="Y736">
        <v>1</v>
      </c>
      <c r="Z736">
        <v>2164</v>
      </c>
      <c r="AA736">
        <v>185.572</v>
      </c>
      <c r="AB736">
        <v>85.754170000000002</v>
      </c>
      <c r="AC736">
        <v>831.33086876155301</v>
      </c>
    </row>
    <row r="737" spans="2:29" x14ac:dyDescent="0.2">
      <c r="B737" t="s">
        <v>475</v>
      </c>
      <c r="C737">
        <v>26</v>
      </c>
      <c r="D737">
        <v>93</v>
      </c>
      <c r="E737" t="s">
        <v>652</v>
      </c>
      <c r="F737">
        <v>2232</v>
      </c>
      <c r="G737">
        <v>1</v>
      </c>
      <c r="H737" t="s">
        <v>1649</v>
      </c>
      <c r="I737">
        <v>0</v>
      </c>
      <c r="J737">
        <v>6</v>
      </c>
      <c r="K737">
        <v>2.6881719999999998</v>
      </c>
      <c r="L737">
        <v>243.833333333333</v>
      </c>
      <c r="M737">
        <v>105.6891</v>
      </c>
      <c r="N737">
        <v>1.26773</v>
      </c>
      <c r="O737">
        <v>528.44560000000001</v>
      </c>
      <c r="P737">
        <v>236.75880000000001</v>
      </c>
      <c r="Q737">
        <v>6</v>
      </c>
      <c r="R737">
        <v>147.84289999999999</v>
      </c>
      <c r="S737">
        <v>1</v>
      </c>
      <c r="T737">
        <v>0.4480287</v>
      </c>
      <c r="U737">
        <v>-1</v>
      </c>
      <c r="V737">
        <v>-1</v>
      </c>
      <c r="W737">
        <v>1</v>
      </c>
      <c r="X737">
        <v>0.4480287</v>
      </c>
      <c r="Y737">
        <v>1</v>
      </c>
      <c r="Z737">
        <v>2232</v>
      </c>
      <c r="AA737">
        <v>155.9956</v>
      </c>
      <c r="AB737">
        <v>69.890500000000003</v>
      </c>
      <c r="AC737">
        <v>835.12544802867399</v>
      </c>
    </row>
    <row r="738" spans="2:29" x14ac:dyDescent="0.2">
      <c r="B738" t="s">
        <v>476</v>
      </c>
      <c r="C738">
        <v>26</v>
      </c>
      <c r="D738">
        <v>85</v>
      </c>
      <c r="E738" t="s">
        <v>652</v>
      </c>
      <c r="F738">
        <v>1498</v>
      </c>
      <c r="G738">
        <v>1</v>
      </c>
      <c r="H738" t="s">
        <v>1650</v>
      </c>
      <c r="I738">
        <v>0</v>
      </c>
      <c r="J738">
        <v>2</v>
      </c>
      <c r="K738">
        <v>1.3351139999999999</v>
      </c>
      <c r="L738">
        <v>417</v>
      </c>
      <c r="M738">
        <v>175.4631</v>
      </c>
      <c r="N738">
        <v>1.3192710000000001</v>
      </c>
      <c r="O738">
        <v>175.4631</v>
      </c>
      <c r="P738">
        <v>117.13160000000001</v>
      </c>
      <c r="Q738">
        <v>2</v>
      </c>
      <c r="R738">
        <v>99.753630000000001</v>
      </c>
      <c r="S738">
        <v>2</v>
      </c>
      <c r="T738">
        <v>1.3351139999999999</v>
      </c>
      <c r="U738">
        <v>69.463070000000002</v>
      </c>
      <c r="V738">
        <v>0.4159465</v>
      </c>
      <c r="W738">
        <v>1</v>
      </c>
      <c r="X738">
        <v>0.66755679999999995</v>
      </c>
      <c r="Y738">
        <v>2</v>
      </c>
      <c r="Z738">
        <v>1498</v>
      </c>
      <c r="AA738">
        <v>175.82</v>
      </c>
      <c r="AB738">
        <v>117.3698</v>
      </c>
      <c r="AC738">
        <v>733.64485981308405</v>
      </c>
    </row>
    <row r="739" spans="2:29" x14ac:dyDescent="0.2">
      <c r="B739" t="s">
        <v>477</v>
      </c>
      <c r="C739">
        <v>26</v>
      </c>
      <c r="D739">
        <v>7</v>
      </c>
      <c r="E739" t="s">
        <v>652</v>
      </c>
      <c r="F739">
        <v>3330</v>
      </c>
      <c r="G739">
        <v>1</v>
      </c>
      <c r="H739" t="s">
        <v>1651</v>
      </c>
      <c r="I739">
        <v>0</v>
      </c>
      <c r="J739">
        <v>8</v>
      </c>
      <c r="K739">
        <v>2.4024019999999999</v>
      </c>
      <c r="L739">
        <v>246.25</v>
      </c>
      <c r="M739">
        <v>197.67609999999999</v>
      </c>
      <c r="N739">
        <v>1.495036</v>
      </c>
      <c r="O739">
        <v>1383.7329999999999</v>
      </c>
      <c r="P739">
        <v>415.53530000000001</v>
      </c>
      <c r="Q739">
        <v>8</v>
      </c>
      <c r="R739">
        <v>203.54929999999999</v>
      </c>
      <c r="S739">
        <v>1</v>
      </c>
      <c r="T739">
        <v>0.30030030000000002</v>
      </c>
      <c r="U739">
        <v>-1</v>
      </c>
      <c r="V739">
        <v>-1</v>
      </c>
      <c r="W739">
        <v>1</v>
      </c>
      <c r="X739">
        <v>0.30030030000000002</v>
      </c>
      <c r="Y739">
        <v>1</v>
      </c>
      <c r="Z739">
        <v>3330</v>
      </c>
      <c r="AA739">
        <v>169.71379999999999</v>
      </c>
      <c r="AB739">
        <v>50.9651</v>
      </c>
      <c r="AC739">
        <v>869.96996996996995</v>
      </c>
    </row>
    <row r="740" spans="2:29" x14ac:dyDescent="0.2">
      <c r="B740" t="s">
        <v>478</v>
      </c>
      <c r="C740">
        <v>26</v>
      </c>
      <c r="D740">
        <v>23</v>
      </c>
      <c r="E740" t="s">
        <v>652</v>
      </c>
      <c r="F740">
        <v>4996</v>
      </c>
      <c r="I740">
        <v>0</v>
      </c>
      <c r="J740">
        <v>10</v>
      </c>
      <c r="K740">
        <v>2.001601</v>
      </c>
      <c r="L740">
        <v>173.7</v>
      </c>
      <c r="M740">
        <v>145.0812</v>
      </c>
      <c r="N740">
        <v>1.624995</v>
      </c>
      <c r="O740">
        <v>1305.731</v>
      </c>
      <c r="P740">
        <v>261.35520000000002</v>
      </c>
      <c r="Q740">
        <v>-1</v>
      </c>
      <c r="R740">
        <v>170.22559999999999</v>
      </c>
      <c r="S740">
        <v>4</v>
      </c>
      <c r="T740">
        <v>0.80064049999999998</v>
      </c>
      <c r="U740">
        <v>87.895200000000003</v>
      </c>
      <c r="V740">
        <v>0.68399719999999997</v>
      </c>
      <c r="W740">
        <v>0</v>
      </c>
      <c r="X740">
        <v>-1</v>
      </c>
      <c r="Y740">
        <v>-1</v>
      </c>
      <c r="Z740">
        <v>-1</v>
      </c>
      <c r="AA740">
        <v>419.46679999999998</v>
      </c>
      <c r="AB740">
        <v>83.960530000000006</v>
      </c>
      <c r="AC740">
        <v>799.83987189751804</v>
      </c>
    </row>
    <row r="741" spans="2:29" x14ac:dyDescent="0.2">
      <c r="B741" t="s">
        <v>479</v>
      </c>
      <c r="C741">
        <v>26</v>
      </c>
      <c r="D741">
        <v>91</v>
      </c>
      <c r="E741" t="s">
        <v>652</v>
      </c>
      <c r="F741">
        <v>1400</v>
      </c>
      <c r="G741">
        <v>1</v>
      </c>
      <c r="H741" t="s">
        <v>1652</v>
      </c>
      <c r="I741">
        <v>0</v>
      </c>
      <c r="J741">
        <v>2</v>
      </c>
      <c r="K741">
        <v>1.428571</v>
      </c>
      <c r="L741">
        <v>199.5</v>
      </c>
      <c r="M741">
        <v>58.63015</v>
      </c>
      <c r="N741">
        <v>1.7244159999999999</v>
      </c>
      <c r="O741">
        <v>58.63015</v>
      </c>
      <c r="P741">
        <v>41.878680000000003</v>
      </c>
      <c r="Q741">
        <v>2</v>
      </c>
      <c r="R741">
        <v>130.96379999999999</v>
      </c>
      <c r="S741">
        <v>1</v>
      </c>
      <c r="T741">
        <v>0.71428570000000002</v>
      </c>
      <c r="U741">
        <v>-1</v>
      </c>
      <c r="V741">
        <v>-1</v>
      </c>
      <c r="W741">
        <v>1</v>
      </c>
      <c r="X741">
        <v>0.71428570000000002</v>
      </c>
      <c r="Y741">
        <v>1</v>
      </c>
      <c r="Z741">
        <v>1400</v>
      </c>
      <c r="AA741">
        <v>392.4015</v>
      </c>
      <c r="AB741">
        <v>280.28680000000003</v>
      </c>
      <c r="AC741">
        <v>404.28571428571399</v>
      </c>
    </row>
    <row r="742" spans="2:29" x14ac:dyDescent="0.2">
      <c r="B742" t="s">
        <v>480</v>
      </c>
      <c r="C742">
        <v>26</v>
      </c>
      <c r="D742">
        <v>65</v>
      </c>
      <c r="E742" t="s">
        <v>652</v>
      </c>
      <c r="F742">
        <v>1433</v>
      </c>
      <c r="G742">
        <v>1</v>
      </c>
      <c r="H742" t="s">
        <v>1653</v>
      </c>
      <c r="I742">
        <v>0</v>
      </c>
      <c r="J742">
        <v>1</v>
      </c>
      <c r="K742">
        <v>0.69783669999999998</v>
      </c>
      <c r="L742">
        <v>267</v>
      </c>
      <c r="M742">
        <v>-1</v>
      </c>
      <c r="N742">
        <v>-1</v>
      </c>
      <c r="O742">
        <v>-1</v>
      </c>
      <c r="P742">
        <v>-1</v>
      </c>
      <c r="Q742">
        <v>1</v>
      </c>
      <c r="R742">
        <v>148.56319999999999</v>
      </c>
      <c r="S742">
        <v>1</v>
      </c>
      <c r="T742">
        <v>0.69783669999999998</v>
      </c>
      <c r="U742">
        <v>-1</v>
      </c>
      <c r="V742">
        <v>-1</v>
      </c>
      <c r="W742">
        <v>1</v>
      </c>
      <c r="X742">
        <v>0.69783669999999998</v>
      </c>
      <c r="Y742">
        <v>1</v>
      </c>
      <c r="Z742">
        <v>1433</v>
      </c>
      <c r="AA742">
        <v>179.0215</v>
      </c>
      <c r="AB742">
        <v>124.9278</v>
      </c>
      <c r="AC742">
        <v>743.89392882065601</v>
      </c>
    </row>
    <row r="743" spans="2:29" x14ac:dyDescent="0.2">
      <c r="B743" t="s">
        <v>472</v>
      </c>
      <c r="C743">
        <v>28</v>
      </c>
      <c r="D743">
        <v>37</v>
      </c>
      <c r="E743" t="s">
        <v>653</v>
      </c>
      <c r="F743">
        <v>2465</v>
      </c>
      <c r="G743">
        <v>1</v>
      </c>
      <c r="H743" t="s">
        <v>1654</v>
      </c>
      <c r="I743">
        <v>0</v>
      </c>
      <c r="J743">
        <v>8</v>
      </c>
      <c r="K743">
        <v>3.2454360000000002</v>
      </c>
      <c r="L743">
        <v>216.625</v>
      </c>
      <c r="M743">
        <v>162.13249999999999</v>
      </c>
      <c r="N743">
        <v>2.612438</v>
      </c>
      <c r="O743">
        <v>1134.9269999999999</v>
      </c>
      <c r="P743">
        <v>460.41680000000002</v>
      </c>
      <c r="Q743">
        <v>8</v>
      </c>
      <c r="R743">
        <v>142.15110000000001</v>
      </c>
      <c r="S743">
        <v>2</v>
      </c>
      <c r="T743">
        <v>0.81135900000000005</v>
      </c>
      <c r="U743">
        <v>34.499200000000002</v>
      </c>
      <c r="V743">
        <v>1.0454300000000001</v>
      </c>
      <c r="W743">
        <v>1</v>
      </c>
      <c r="X743">
        <v>0.40567950000000003</v>
      </c>
      <c r="Y743">
        <v>2</v>
      </c>
      <c r="Z743">
        <v>2465</v>
      </c>
      <c r="AA743">
        <v>89.613119999999995</v>
      </c>
      <c r="AB743">
        <v>36.354210000000002</v>
      </c>
      <c r="AC743">
        <v>946.04462474645004</v>
      </c>
    </row>
    <row r="744" spans="2:29" x14ac:dyDescent="0.2">
      <c r="B744" t="s">
        <v>481</v>
      </c>
      <c r="C744">
        <v>28</v>
      </c>
      <c r="D744">
        <v>11</v>
      </c>
      <c r="E744" t="s">
        <v>653</v>
      </c>
      <c r="F744">
        <v>2166</v>
      </c>
      <c r="G744">
        <v>1</v>
      </c>
      <c r="H744" t="s">
        <v>1655</v>
      </c>
      <c r="I744">
        <v>0</v>
      </c>
      <c r="J744">
        <v>8</v>
      </c>
      <c r="K744">
        <v>3.6934439999999999</v>
      </c>
      <c r="L744">
        <v>170.5</v>
      </c>
      <c r="M744">
        <v>149.55420000000001</v>
      </c>
      <c r="N744">
        <v>1.708971</v>
      </c>
      <c r="O744">
        <v>1046.8789999999999</v>
      </c>
      <c r="P744">
        <v>483.3236</v>
      </c>
      <c r="Q744">
        <v>8</v>
      </c>
      <c r="R744">
        <v>119.5753</v>
      </c>
      <c r="S744">
        <v>1</v>
      </c>
      <c r="T744">
        <v>0.46168049999999999</v>
      </c>
      <c r="U744">
        <v>-1</v>
      </c>
      <c r="V744">
        <v>-1</v>
      </c>
      <c r="W744">
        <v>1</v>
      </c>
      <c r="X744">
        <v>0.46168049999999999</v>
      </c>
      <c r="Y744">
        <v>1</v>
      </c>
      <c r="Z744">
        <v>2166</v>
      </c>
      <c r="AA744">
        <v>72.507850000000005</v>
      </c>
      <c r="AB744">
        <v>33.475459999999998</v>
      </c>
      <c r="AC744">
        <v>845.33702677746999</v>
      </c>
    </row>
    <row r="745" spans="2:29" x14ac:dyDescent="0.2">
      <c r="B745" t="s">
        <v>483</v>
      </c>
      <c r="C745">
        <v>28</v>
      </c>
      <c r="D745">
        <v>67</v>
      </c>
      <c r="E745" t="s">
        <v>653</v>
      </c>
      <c r="F745">
        <v>867</v>
      </c>
      <c r="G745">
        <v>1</v>
      </c>
      <c r="H745" t="s">
        <v>1656</v>
      </c>
      <c r="I745">
        <v>0</v>
      </c>
      <c r="J745">
        <v>0</v>
      </c>
      <c r="K745">
        <v>0</v>
      </c>
      <c r="L745">
        <v>-1</v>
      </c>
      <c r="M745">
        <v>-1</v>
      </c>
      <c r="N745">
        <v>-1</v>
      </c>
      <c r="O745">
        <v>-1</v>
      </c>
      <c r="P745">
        <v>-1</v>
      </c>
      <c r="Q745">
        <v>0</v>
      </c>
      <c r="R745">
        <v>76.792500000000004</v>
      </c>
      <c r="S745">
        <v>1</v>
      </c>
      <c r="T745">
        <v>1.153403</v>
      </c>
      <c r="U745">
        <v>-1</v>
      </c>
      <c r="V745">
        <v>-1</v>
      </c>
      <c r="W745">
        <v>1</v>
      </c>
      <c r="X745">
        <v>1.153403</v>
      </c>
      <c r="Y745">
        <v>1</v>
      </c>
      <c r="Z745">
        <v>867</v>
      </c>
      <c r="AA745">
        <v>86.713489999999993</v>
      </c>
      <c r="AB745">
        <v>100.01560000000001</v>
      </c>
      <c r="AC745">
        <v>690.88811995386402</v>
      </c>
    </row>
    <row r="746" spans="2:29" x14ac:dyDescent="0.2">
      <c r="B746" t="s">
        <v>484</v>
      </c>
      <c r="C746">
        <v>28</v>
      </c>
      <c r="D746">
        <v>39</v>
      </c>
      <c r="E746" t="s">
        <v>653</v>
      </c>
      <c r="F746">
        <v>2032</v>
      </c>
      <c r="G746">
        <v>1</v>
      </c>
      <c r="H746" t="s">
        <v>1657</v>
      </c>
      <c r="I746">
        <v>0</v>
      </c>
      <c r="J746">
        <v>1</v>
      </c>
      <c r="K746">
        <v>0.49212600000000001</v>
      </c>
      <c r="L746">
        <v>200</v>
      </c>
      <c r="M746">
        <v>-1</v>
      </c>
      <c r="N746">
        <v>-1</v>
      </c>
      <c r="O746">
        <v>-1</v>
      </c>
      <c r="P746">
        <v>-1</v>
      </c>
      <c r="Q746">
        <v>1</v>
      </c>
      <c r="R746">
        <v>140.63800000000001</v>
      </c>
      <c r="S746">
        <v>1</v>
      </c>
      <c r="T746">
        <v>0.49212600000000001</v>
      </c>
      <c r="U746">
        <v>-1</v>
      </c>
      <c r="V746">
        <v>-1</v>
      </c>
      <c r="W746">
        <v>1</v>
      </c>
      <c r="X746">
        <v>0.49212600000000001</v>
      </c>
      <c r="Y746">
        <v>1</v>
      </c>
      <c r="Z746">
        <v>2032</v>
      </c>
      <c r="AA746">
        <v>430.58409999999998</v>
      </c>
      <c r="AB746">
        <v>211.9016</v>
      </c>
      <c r="AC746">
        <v>295.27559055118098</v>
      </c>
    </row>
    <row r="747" spans="2:29" x14ac:dyDescent="0.2">
      <c r="B747" t="s">
        <v>485</v>
      </c>
      <c r="C747">
        <v>28</v>
      </c>
      <c r="D747">
        <v>69</v>
      </c>
      <c r="E747" t="s">
        <v>653</v>
      </c>
      <c r="F747">
        <v>1099</v>
      </c>
      <c r="G747">
        <v>1</v>
      </c>
      <c r="H747" t="s">
        <v>1658</v>
      </c>
      <c r="I747">
        <v>0</v>
      </c>
      <c r="J747">
        <v>1</v>
      </c>
      <c r="K747">
        <v>0.90991809999999995</v>
      </c>
      <c r="L747">
        <v>267</v>
      </c>
      <c r="M747">
        <v>-1</v>
      </c>
      <c r="N747">
        <v>-1</v>
      </c>
      <c r="O747">
        <v>-1</v>
      </c>
      <c r="P747">
        <v>-1</v>
      </c>
      <c r="Q747">
        <v>1</v>
      </c>
      <c r="R747">
        <v>45.391300000000001</v>
      </c>
      <c r="S747">
        <v>1</v>
      </c>
      <c r="T747">
        <v>0.90991809999999995</v>
      </c>
      <c r="U747">
        <v>-1</v>
      </c>
      <c r="V747">
        <v>-1</v>
      </c>
      <c r="W747">
        <v>1</v>
      </c>
      <c r="X747">
        <v>0.90991809999999995</v>
      </c>
      <c r="Y747">
        <v>1</v>
      </c>
      <c r="Z747">
        <v>1099</v>
      </c>
      <c r="AA747">
        <v>62.095370000000003</v>
      </c>
      <c r="AB747">
        <v>56.5017</v>
      </c>
      <c r="AC747">
        <v>666.96997270245697</v>
      </c>
    </row>
    <row r="748" spans="2:29" x14ac:dyDescent="0.2">
      <c r="B748" t="s">
        <v>486</v>
      </c>
      <c r="C748">
        <v>28</v>
      </c>
      <c r="D748">
        <v>45</v>
      </c>
      <c r="E748" t="s">
        <v>653</v>
      </c>
      <c r="F748">
        <v>898</v>
      </c>
      <c r="G748">
        <v>1</v>
      </c>
      <c r="H748" t="s">
        <v>1659</v>
      </c>
      <c r="I748">
        <v>0</v>
      </c>
      <c r="J748">
        <v>1</v>
      </c>
      <c r="K748">
        <v>1.113586</v>
      </c>
      <c r="L748">
        <v>200</v>
      </c>
      <c r="M748">
        <v>-1</v>
      </c>
      <c r="N748">
        <v>-1</v>
      </c>
      <c r="O748">
        <v>-1</v>
      </c>
      <c r="P748">
        <v>-1</v>
      </c>
      <c r="Q748">
        <v>1</v>
      </c>
      <c r="R748">
        <v>76.653310000000005</v>
      </c>
      <c r="S748">
        <v>1</v>
      </c>
      <c r="T748">
        <v>1.113586</v>
      </c>
      <c r="U748">
        <v>-1</v>
      </c>
      <c r="V748">
        <v>-1</v>
      </c>
      <c r="W748">
        <v>1</v>
      </c>
      <c r="X748">
        <v>1.113586</v>
      </c>
      <c r="Y748">
        <v>1</v>
      </c>
      <c r="Z748">
        <v>898</v>
      </c>
      <c r="AA748">
        <v>51.041229999999999</v>
      </c>
      <c r="AB748">
        <v>56.838790000000003</v>
      </c>
      <c r="AC748">
        <v>704.89977728285101</v>
      </c>
    </row>
    <row r="749" spans="2:29" x14ac:dyDescent="0.2">
      <c r="B749" t="s">
        <v>487</v>
      </c>
      <c r="C749">
        <v>28</v>
      </c>
      <c r="D749">
        <v>13</v>
      </c>
      <c r="E749" t="s">
        <v>653</v>
      </c>
      <c r="F749">
        <v>899</v>
      </c>
      <c r="G749">
        <v>1</v>
      </c>
      <c r="H749" t="s">
        <v>1660</v>
      </c>
      <c r="I749">
        <v>0</v>
      </c>
      <c r="J749">
        <v>2</v>
      </c>
      <c r="K749">
        <v>2.2246939999999999</v>
      </c>
      <c r="L749">
        <v>367</v>
      </c>
      <c r="M749">
        <v>79.044110000000003</v>
      </c>
      <c r="N749">
        <v>0.79842539999999995</v>
      </c>
      <c r="O749">
        <v>79.044110000000003</v>
      </c>
      <c r="P749">
        <v>87.924480000000003</v>
      </c>
      <c r="Q749">
        <v>2</v>
      </c>
      <c r="R749">
        <v>35.120899999999999</v>
      </c>
      <c r="S749">
        <v>1</v>
      </c>
      <c r="T749">
        <v>1.112347</v>
      </c>
      <c r="U749">
        <v>-1</v>
      </c>
      <c r="V749">
        <v>-1</v>
      </c>
      <c r="W749">
        <v>1</v>
      </c>
      <c r="X749">
        <v>1.112347</v>
      </c>
      <c r="Y749">
        <v>1</v>
      </c>
      <c r="Z749">
        <v>899</v>
      </c>
      <c r="AA749">
        <v>107.6604</v>
      </c>
      <c r="AB749">
        <v>119.75579999999999</v>
      </c>
      <c r="AC749">
        <v>444.93882091212498</v>
      </c>
    </row>
    <row r="750" spans="2:29" x14ac:dyDescent="0.2">
      <c r="B750" t="s">
        <v>488</v>
      </c>
      <c r="C750">
        <v>28</v>
      </c>
      <c r="D750">
        <v>25</v>
      </c>
      <c r="E750" t="s">
        <v>653</v>
      </c>
      <c r="F750">
        <v>1499</v>
      </c>
      <c r="G750">
        <v>1</v>
      </c>
      <c r="H750" t="s">
        <v>1661</v>
      </c>
      <c r="I750">
        <v>6</v>
      </c>
      <c r="J750">
        <v>1</v>
      </c>
      <c r="K750">
        <v>0.66711140000000002</v>
      </c>
      <c r="L750">
        <v>234</v>
      </c>
      <c r="M750">
        <v>-1</v>
      </c>
      <c r="N750">
        <v>-1</v>
      </c>
      <c r="O750">
        <v>-1</v>
      </c>
      <c r="P750">
        <v>-1</v>
      </c>
      <c r="Q750">
        <v>1</v>
      </c>
      <c r="R750">
        <v>74.860900000000001</v>
      </c>
      <c r="S750">
        <v>1</v>
      </c>
      <c r="T750">
        <v>0.66711140000000002</v>
      </c>
      <c r="U750">
        <v>-1</v>
      </c>
      <c r="V750">
        <v>-1</v>
      </c>
      <c r="W750">
        <v>1</v>
      </c>
      <c r="X750">
        <v>0.66711140000000002</v>
      </c>
      <c r="Y750">
        <v>1</v>
      </c>
      <c r="Z750">
        <v>1499</v>
      </c>
      <c r="AA750">
        <v>302.24979999999999</v>
      </c>
      <c r="AB750">
        <v>201.6343</v>
      </c>
      <c r="AC750">
        <v>643.76250833889299</v>
      </c>
    </row>
    <row r="751" spans="2:29" x14ac:dyDescent="0.2">
      <c r="B751" t="s">
        <v>489</v>
      </c>
      <c r="C751">
        <v>28</v>
      </c>
      <c r="D751">
        <v>95</v>
      </c>
      <c r="E751" t="s">
        <v>653</v>
      </c>
      <c r="F751">
        <v>1332</v>
      </c>
      <c r="G751">
        <v>1</v>
      </c>
      <c r="H751" t="s">
        <v>1662</v>
      </c>
      <c r="I751">
        <v>0</v>
      </c>
      <c r="J751">
        <v>0</v>
      </c>
      <c r="K751">
        <v>0</v>
      </c>
      <c r="L751">
        <v>-1</v>
      </c>
      <c r="M751">
        <v>-1</v>
      </c>
      <c r="N751">
        <v>-1</v>
      </c>
      <c r="O751">
        <v>-1</v>
      </c>
      <c r="P751">
        <v>-1</v>
      </c>
      <c r="Q751">
        <v>0</v>
      </c>
      <c r="R751">
        <v>477.68110000000001</v>
      </c>
      <c r="S751">
        <v>1</v>
      </c>
      <c r="T751">
        <v>0.75075080000000005</v>
      </c>
      <c r="U751">
        <v>-1</v>
      </c>
      <c r="V751">
        <v>-1</v>
      </c>
      <c r="W751">
        <v>1</v>
      </c>
      <c r="X751">
        <v>0.75075080000000005</v>
      </c>
      <c r="Y751">
        <v>1</v>
      </c>
      <c r="Z751">
        <v>1332</v>
      </c>
      <c r="AA751">
        <v>715.50900000000001</v>
      </c>
      <c r="AB751">
        <v>537.16890000000001</v>
      </c>
      <c r="AC751">
        <v>300.30030030030002</v>
      </c>
    </row>
    <row r="752" spans="2:29" x14ac:dyDescent="0.2">
      <c r="B752" t="s">
        <v>490</v>
      </c>
      <c r="C752">
        <v>28</v>
      </c>
      <c r="D752">
        <v>25</v>
      </c>
      <c r="E752" t="s">
        <v>653</v>
      </c>
      <c r="F752">
        <v>2465</v>
      </c>
      <c r="G752">
        <v>1</v>
      </c>
      <c r="H752" t="s">
        <v>1663</v>
      </c>
      <c r="I752">
        <v>0</v>
      </c>
      <c r="J752">
        <v>1</v>
      </c>
      <c r="K752">
        <v>0.40567950000000003</v>
      </c>
      <c r="L752">
        <v>167</v>
      </c>
      <c r="M752">
        <v>-1</v>
      </c>
      <c r="N752">
        <v>-1</v>
      </c>
      <c r="O752">
        <v>-1</v>
      </c>
      <c r="P752">
        <v>-1</v>
      </c>
      <c r="Q752">
        <v>1</v>
      </c>
      <c r="R752">
        <v>174.7122</v>
      </c>
      <c r="S752">
        <v>1</v>
      </c>
      <c r="T752">
        <v>0.40567950000000003</v>
      </c>
      <c r="U752">
        <v>-1</v>
      </c>
      <c r="V752">
        <v>-1</v>
      </c>
      <c r="W752">
        <v>1</v>
      </c>
      <c r="X752">
        <v>0.40567950000000003</v>
      </c>
      <c r="Y752">
        <v>1</v>
      </c>
      <c r="Z752">
        <v>2465</v>
      </c>
      <c r="AA752">
        <v>104.9117</v>
      </c>
      <c r="AB752">
        <v>42.560540000000003</v>
      </c>
      <c r="AC752">
        <v>769.97971602434097</v>
      </c>
    </row>
    <row r="753" spans="2:29" x14ac:dyDescent="0.2">
      <c r="B753" t="s">
        <v>491</v>
      </c>
      <c r="C753">
        <v>28</v>
      </c>
      <c r="D753">
        <v>13</v>
      </c>
      <c r="E753" t="s">
        <v>653</v>
      </c>
      <c r="F753">
        <v>3565</v>
      </c>
      <c r="G753">
        <v>1</v>
      </c>
      <c r="H753" t="s">
        <v>1664</v>
      </c>
      <c r="I753">
        <v>2</v>
      </c>
      <c r="J753">
        <v>7</v>
      </c>
      <c r="K753">
        <v>1.9635339999999999</v>
      </c>
      <c r="L753">
        <v>214.28571428571399</v>
      </c>
      <c r="M753">
        <v>292.95999999999998</v>
      </c>
      <c r="N753">
        <v>2.7740070000000001</v>
      </c>
      <c r="O753">
        <v>1757.76</v>
      </c>
      <c r="P753">
        <v>493.06029999999998</v>
      </c>
      <c r="Q753">
        <v>7</v>
      </c>
      <c r="R753">
        <v>185.0479</v>
      </c>
      <c r="S753">
        <v>2</v>
      </c>
      <c r="T753">
        <v>0.5610098</v>
      </c>
      <c r="U753">
        <v>96.495159999999998</v>
      </c>
      <c r="V753">
        <v>0.52729590000000004</v>
      </c>
      <c r="W753">
        <v>1</v>
      </c>
      <c r="X753">
        <v>0.2805049</v>
      </c>
      <c r="Y753">
        <v>2</v>
      </c>
      <c r="Z753">
        <v>3565</v>
      </c>
      <c r="AA753">
        <v>1164.0509999999999</v>
      </c>
      <c r="AB753">
        <v>326.52210000000002</v>
      </c>
      <c r="AC753">
        <v>354.83870967741899</v>
      </c>
    </row>
    <row r="754" spans="2:29" x14ac:dyDescent="0.2">
      <c r="B754" t="s">
        <v>285</v>
      </c>
      <c r="C754">
        <v>28</v>
      </c>
      <c r="D754">
        <v>7</v>
      </c>
      <c r="E754" t="s">
        <v>653</v>
      </c>
      <c r="F754">
        <v>1199</v>
      </c>
      <c r="G754">
        <v>1</v>
      </c>
      <c r="H754" t="s">
        <v>1665</v>
      </c>
      <c r="I754">
        <v>0</v>
      </c>
      <c r="J754">
        <v>3</v>
      </c>
      <c r="K754">
        <v>2.5020850000000001</v>
      </c>
      <c r="L754">
        <v>332.66666666666703</v>
      </c>
      <c r="M754">
        <v>95.855270000000004</v>
      </c>
      <c r="N754">
        <v>1.4306760000000001</v>
      </c>
      <c r="O754">
        <v>191.7105</v>
      </c>
      <c r="P754">
        <v>159.892</v>
      </c>
      <c r="Q754">
        <v>3</v>
      </c>
      <c r="R754">
        <v>70.444370000000006</v>
      </c>
      <c r="S754">
        <v>2</v>
      </c>
      <c r="T754">
        <v>1.6680569999999999</v>
      </c>
      <c r="U754">
        <v>40.52863</v>
      </c>
      <c r="V754">
        <v>0.60945309999999997</v>
      </c>
      <c r="W754">
        <v>1</v>
      </c>
      <c r="X754">
        <v>0.8340284</v>
      </c>
      <c r="Y754">
        <v>2</v>
      </c>
      <c r="Z754">
        <v>1199</v>
      </c>
      <c r="AA754">
        <v>235.3261</v>
      </c>
      <c r="AB754">
        <v>196.26859999999999</v>
      </c>
      <c r="AC754">
        <v>555.46288573811501</v>
      </c>
    </row>
    <row r="755" spans="2:29" x14ac:dyDescent="0.2">
      <c r="B755" t="s">
        <v>492</v>
      </c>
      <c r="C755">
        <v>28</v>
      </c>
      <c r="D755">
        <v>93</v>
      </c>
      <c r="E755" t="s">
        <v>653</v>
      </c>
      <c r="F755">
        <v>865</v>
      </c>
      <c r="G755">
        <v>1</v>
      </c>
      <c r="H755" t="s">
        <v>1666</v>
      </c>
      <c r="I755">
        <v>0</v>
      </c>
      <c r="J755">
        <v>2</v>
      </c>
      <c r="K755">
        <v>2.3121390000000002</v>
      </c>
      <c r="L755">
        <v>317</v>
      </c>
      <c r="M755">
        <v>115.74209999999999</v>
      </c>
      <c r="N755">
        <v>1.1691119999999999</v>
      </c>
      <c r="O755">
        <v>115.74209999999999</v>
      </c>
      <c r="P755">
        <v>133.80590000000001</v>
      </c>
      <c r="Q755">
        <v>2</v>
      </c>
      <c r="R755">
        <v>54.573169999999998</v>
      </c>
      <c r="S755">
        <v>1</v>
      </c>
      <c r="T755">
        <v>1.156069</v>
      </c>
      <c r="U755">
        <v>-1</v>
      </c>
      <c r="V755">
        <v>-1</v>
      </c>
      <c r="W755">
        <v>1</v>
      </c>
      <c r="X755">
        <v>1.156069</v>
      </c>
      <c r="Y755">
        <v>1</v>
      </c>
      <c r="Z755">
        <v>865</v>
      </c>
      <c r="AA755">
        <v>60.14629</v>
      </c>
      <c r="AB755">
        <v>69.533280000000005</v>
      </c>
      <c r="AC755">
        <v>692.48554913294799</v>
      </c>
    </row>
    <row r="756" spans="2:29" x14ac:dyDescent="0.2">
      <c r="B756" t="s">
        <v>474</v>
      </c>
      <c r="C756">
        <v>28</v>
      </c>
      <c r="D756">
        <v>43</v>
      </c>
      <c r="E756" t="s">
        <v>653</v>
      </c>
      <c r="F756">
        <v>1167</v>
      </c>
      <c r="G756">
        <v>1</v>
      </c>
      <c r="H756" t="s">
        <v>1667</v>
      </c>
      <c r="I756">
        <v>0</v>
      </c>
      <c r="J756">
        <v>3</v>
      </c>
      <c r="K756">
        <v>2.570694</v>
      </c>
      <c r="L756">
        <v>299.66666666666703</v>
      </c>
      <c r="M756">
        <v>61.808109999999999</v>
      </c>
      <c r="N756">
        <v>1.431718</v>
      </c>
      <c r="O756">
        <v>123.61620000000001</v>
      </c>
      <c r="P756">
        <v>105.9265</v>
      </c>
      <c r="Q756">
        <v>3</v>
      </c>
      <c r="R756">
        <v>73.665689999999998</v>
      </c>
      <c r="S756">
        <v>1</v>
      </c>
      <c r="T756">
        <v>0.85689800000000005</v>
      </c>
      <c r="U756">
        <v>-1</v>
      </c>
      <c r="V756">
        <v>-1</v>
      </c>
      <c r="W756">
        <v>1</v>
      </c>
      <c r="X756">
        <v>0.85689800000000005</v>
      </c>
      <c r="Y756">
        <v>1</v>
      </c>
      <c r="Z756">
        <v>1167</v>
      </c>
      <c r="AA756">
        <v>208.57900000000001</v>
      </c>
      <c r="AB756">
        <v>178.73099999999999</v>
      </c>
      <c r="AC756">
        <v>456.72664952870599</v>
      </c>
    </row>
    <row r="757" spans="2:29" x14ac:dyDescent="0.2">
      <c r="B757" t="s">
        <v>475</v>
      </c>
      <c r="C757">
        <v>28</v>
      </c>
      <c r="D757">
        <v>73</v>
      </c>
      <c r="E757" t="s">
        <v>653</v>
      </c>
      <c r="F757">
        <v>1100</v>
      </c>
      <c r="G757">
        <v>1</v>
      </c>
      <c r="H757" t="s">
        <v>1668</v>
      </c>
      <c r="I757">
        <v>0</v>
      </c>
      <c r="J757">
        <v>0</v>
      </c>
      <c r="K757">
        <v>0</v>
      </c>
      <c r="L757">
        <v>-1</v>
      </c>
      <c r="M757">
        <v>-1</v>
      </c>
      <c r="N757">
        <v>-1</v>
      </c>
      <c r="O757">
        <v>-1</v>
      </c>
      <c r="P757">
        <v>-1</v>
      </c>
      <c r="Q757">
        <v>0</v>
      </c>
      <c r="R757">
        <v>64.424279999999996</v>
      </c>
      <c r="S757">
        <v>1</v>
      </c>
      <c r="T757">
        <v>0.90909090000000004</v>
      </c>
      <c r="U757">
        <v>-1</v>
      </c>
      <c r="V757">
        <v>-1</v>
      </c>
      <c r="W757">
        <v>1</v>
      </c>
      <c r="X757">
        <v>0.90909090000000004</v>
      </c>
      <c r="Y757">
        <v>1</v>
      </c>
      <c r="Z757">
        <v>1100</v>
      </c>
      <c r="AA757">
        <v>54.961489999999998</v>
      </c>
      <c r="AB757">
        <v>49.96499</v>
      </c>
      <c r="AC757">
        <v>695.45454545454504</v>
      </c>
    </row>
    <row r="758" spans="2:29" x14ac:dyDescent="0.2">
      <c r="B758" t="s">
        <v>476</v>
      </c>
      <c r="C758">
        <v>28</v>
      </c>
      <c r="D758">
        <v>81</v>
      </c>
      <c r="E758" t="s">
        <v>653</v>
      </c>
      <c r="F758">
        <v>1165</v>
      </c>
      <c r="G758">
        <v>1</v>
      </c>
      <c r="H758" t="s">
        <v>1669</v>
      </c>
      <c r="I758">
        <v>0</v>
      </c>
      <c r="J758">
        <v>1</v>
      </c>
      <c r="K758">
        <v>0.8583691</v>
      </c>
      <c r="L758">
        <v>133</v>
      </c>
      <c r="M758">
        <v>-1</v>
      </c>
      <c r="N758">
        <v>-1</v>
      </c>
      <c r="O758">
        <v>-1</v>
      </c>
      <c r="P758">
        <v>-1</v>
      </c>
      <c r="Q758">
        <v>1</v>
      </c>
      <c r="R758">
        <v>42.965429999999998</v>
      </c>
      <c r="S758">
        <v>1</v>
      </c>
      <c r="T758">
        <v>0.8583691</v>
      </c>
      <c r="U758">
        <v>-1</v>
      </c>
      <c r="V758">
        <v>-1</v>
      </c>
      <c r="W758">
        <v>1</v>
      </c>
      <c r="X758">
        <v>0.8583691</v>
      </c>
      <c r="Y758">
        <v>1</v>
      </c>
      <c r="Z758">
        <v>1165</v>
      </c>
      <c r="AA758">
        <v>71.638649999999998</v>
      </c>
      <c r="AB758">
        <v>61.492400000000004</v>
      </c>
      <c r="AC758">
        <v>715.02145922746797</v>
      </c>
    </row>
    <row r="759" spans="2:29" x14ac:dyDescent="0.2">
      <c r="B759" t="s">
        <v>477</v>
      </c>
      <c r="C759">
        <v>28</v>
      </c>
      <c r="D759">
        <v>35</v>
      </c>
      <c r="E759" t="s">
        <v>653</v>
      </c>
      <c r="F759">
        <v>1665</v>
      </c>
      <c r="G759">
        <v>1</v>
      </c>
      <c r="H759" t="s">
        <v>1670</v>
      </c>
      <c r="I759">
        <v>0</v>
      </c>
      <c r="J759">
        <v>5</v>
      </c>
      <c r="K759">
        <v>3.0030030000000001</v>
      </c>
      <c r="L759">
        <v>166.4</v>
      </c>
      <c r="M759">
        <v>267.28250000000003</v>
      </c>
      <c r="N759">
        <v>3.0790600000000001</v>
      </c>
      <c r="O759">
        <v>1069.1300000000001</v>
      </c>
      <c r="P759">
        <v>642.12009999999998</v>
      </c>
      <c r="Q759">
        <v>5</v>
      </c>
      <c r="R759">
        <v>161.64410000000001</v>
      </c>
      <c r="S759">
        <v>1</v>
      </c>
      <c r="T759">
        <v>0.60060060000000004</v>
      </c>
      <c r="U759">
        <v>-1</v>
      </c>
      <c r="V759">
        <v>-1</v>
      </c>
      <c r="W759">
        <v>1</v>
      </c>
      <c r="X759">
        <v>0.60060060000000004</v>
      </c>
      <c r="Y759">
        <v>1</v>
      </c>
      <c r="Z759">
        <v>1665</v>
      </c>
      <c r="AA759">
        <v>68.922420000000002</v>
      </c>
      <c r="AB759">
        <v>41.394849999999998</v>
      </c>
      <c r="AC759">
        <v>840.24024024024004</v>
      </c>
    </row>
    <row r="760" spans="2:29" x14ac:dyDescent="0.2">
      <c r="B760" t="s">
        <v>478</v>
      </c>
      <c r="C760">
        <v>28</v>
      </c>
      <c r="D760">
        <v>7</v>
      </c>
      <c r="E760" t="s">
        <v>653</v>
      </c>
      <c r="F760">
        <v>2597</v>
      </c>
      <c r="G760">
        <v>1</v>
      </c>
      <c r="H760" t="s">
        <v>1671</v>
      </c>
      <c r="I760">
        <v>0</v>
      </c>
      <c r="J760">
        <v>3</v>
      </c>
      <c r="K760">
        <v>1.155179</v>
      </c>
      <c r="L760">
        <v>211</v>
      </c>
      <c r="M760">
        <v>107.9648</v>
      </c>
      <c r="N760">
        <v>3.2716599999999998</v>
      </c>
      <c r="O760">
        <v>215.92959999999999</v>
      </c>
      <c r="P760">
        <v>83.145769999999999</v>
      </c>
      <c r="Q760">
        <v>3</v>
      </c>
      <c r="R760">
        <v>160.0626</v>
      </c>
      <c r="S760">
        <v>2</v>
      </c>
      <c r="T760">
        <v>0.77011940000000001</v>
      </c>
      <c r="U760">
        <v>129.0016</v>
      </c>
      <c r="V760">
        <v>0.43144359999999998</v>
      </c>
      <c r="W760">
        <v>1</v>
      </c>
      <c r="X760">
        <v>0.3850597</v>
      </c>
      <c r="Y760">
        <v>2</v>
      </c>
      <c r="Z760">
        <v>2597</v>
      </c>
      <c r="AA760">
        <v>612.58619999999996</v>
      </c>
      <c r="AB760">
        <v>235.88220000000001</v>
      </c>
      <c r="AC760">
        <v>475.16365036580697</v>
      </c>
    </row>
    <row r="761" spans="2:29" x14ac:dyDescent="0.2">
      <c r="B761" t="s">
        <v>479</v>
      </c>
      <c r="C761">
        <v>28</v>
      </c>
      <c r="D761">
        <v>89</v>
      </c>
      <c r="E761" t="s">
        <v>653</v>
      </c>
      <c r="F761">
        <v>1134</v>
      </c>
      <c r="G761">
        <v>1</v>
      </c>
      <c r="H761" t="s">
        <v>1672</v>
      </c>
      <c r="I761">
        <v>0</v>
      </c>
      <c r="J761">
        <v>2</v>
      </c>
      <c r="K761">
        <v>1.763668</v>
      </c>
      <c r="L761">
        <v>334.5</v>
      </c>
      <c r="M761">
        <v>127.54170000000001</v>
      </c>
      <c r="N761">
        <v>0.31965349999999998</v>
      </c>
      <c r="O761">
        <v>127.54170000000001</v>
      </c>
      <c r="P761">
        <v>112.47069999999999</v>
      </c>
      <c r="Q761">
        <v>2</v>
      </c>
      <c r="R761">
        <v>61.954210000000003</v>
      </c>
      <c r="S761">
        <v>1</v>
      </c>
      <c r="T761">
        <v>0.88183420000000001</v>
      </c>
      <c r="U761">
        <v>-1</v>
      </c>
      <c r="V761">
        <v>-1</v>
      </c>
      <c r="W761">
        <v>2</v>
      </c>
      <c r="X761">
        <v>1.763668</v>
      </c>
      <c r="Y761">
        <v>1</v>
      </c>
      <c r="Z761">
        <v>768</v>
      </c>
      <c r="AA761">
        <v>36.265860000000004</v>
      </c>
      <c r="AB761">
        <v>31.98048</v>
      </c>
      <c r="AC761">
        <v>880.95238095238096</v>
      </c>
    </row>
    <row r="762" spans="2:29" x14ac:dyDescent="0.2">
      <c r="B762" t="s">
        <v>480</v>
      </c>
      <c r="C762">
        <v>28</v>
      </c>
      <c r="D762">
        <v>37</v>
      </c>
      <c r="E762" t="s">
        <v>653</v>
      </c>
      <c r="F762">
        <v>999</v>
      </c>
      <c r="G762">
        <v>1</v>
      </c>
      <c r="H762" t="s">
        <v>1673</v>
      </c>
      <c r="I762">
        <v>0</v>
      </c>
      <c r="J762">
        <v>0</v>
      </c>
      <c r="K762">
        <v>0</v>
      </c>
      <c r="L762">
        <v>-1</v>
      </c>
      <c r="M762">
        <v>-1</v>
      </c>
      <c r="N762">
        <v>-1</v>
      </c>
      <c r="O762">
        <v>-1</v>
      </c>
      <c r="P762">
        <v>-1</v>
      </c>
      <c r="Q762">
        <v>0</v>
      </c>
      <c r="R762">
        <v>63.169319999999999</v>
      </c>
      <c r="S762">
        <v>1</v>
      </c>
      <c r="T762">
        <v>1.001001</v>
      </c>
      <c r="U762">
        <v>-1</v>
      </c>
      <c r="V762">
        <v>-1</v>
      </c>
      <c r="W762">
        <v>1</v>
      </c>
      <c r="X762">
        <v>1.001001</v>
      </c>
      <c r="Y762">
        <v>1</v>
      </c>
      <c r="Z762">
        <v>999</v>
      </c>
      <c r="AA762">
        <v>110.5865</v>
      </c>
      <c r="AB762">
        <v>110.6972</v>
      </c>
      <c r="AC762">
        <v>533.53353353353396</v>
      </c>
    </row>
    <row r="763" spans="2:29" x14ac:dyDescent="0.2">
      <c r="B763" t="s">
        <v>472</v>
      </c>
      <c r="C763">
        <v>30</v>
      </c>
      <c r="D763">
        <v>47</v>
      </c>
      <c r="E763" t="s">
        <v>654</v>
      </c>
      <c r="F763">
        <v>2530</v>
      </c>
      <c r="G763">
        <v>1</v>
      </c>
      <c r="H763" t="s">
        <v>1674</v>
      </c>
      <c r="I763">
        <v>0</v>
      </c>
      <c r="J763">
        <v>9</v>
      </c>
      <c r="K763">
        <v>3.557312</v>
      </c>
      <c r="L763">
        <v>181.333333333333</v>
      </c>
      <c r="M763">
        <v>137.34119999999999</v>
      </c>
      <c r="N763">
        <v>2.019082</v>
      </c>
      <c r="O763">
        <v>1098.729</v>
      </c>
      <c r="P763">
        <v>434.28039999999999</v>
      </c>
      <c r="Q763">
        <v>9</v>
      </c>
      <c r="R763">
        <v>172.0147</v>
      </c>
      <c r="S763">
        <v>1</v>
      </c>
      <c r="T763">
        <v>0.39525690000000002</v>
      </c>
      <c r="U763">
        <v>-1</v>
      </c>
      <c r="V763">
        <v>-1</v>
      </c>
      <c r="W763">
        <v>1</v>
      </c>
      <c r="X763">
        <v>0.39525690000000002</v>
      </c>
      <c r="Y763">
        <v>1</v>
      </c>
      <c r="Z763">
        <v>2530</v>
      </c>
      <c r="AA763">
        <v>88.980890000000002</v>
      </c>
      <c r="AB763">
        <v>35.170310000000001</v>
      </c>
      <c r="AC763">
        <v>816.20553359683799</v>
      </c>
    </row>
    <row r="764" spans="2:29" x14ac:dyDescent="0.2">
      <c r="B764" t="s">
        <v>481</v>
      </c>
      <c r="C764">
        <v>30</v>
      </c>
      <c r="D764">
        <v>57</v>
      </c>
      <c r="E764" t="s">
        <v>654</v>
      </c>
      <c r="F764">
        <v>3030</v>
      </c>
      <c r="G764">
        <v>1</v>
      </c>
      <c r="H764" t="s">
        <v>1675</v>
      </c>
      <c r="I764">
        <v>0</v>
      </c>
      <c r="J764">
        <v>8</v>
      </c>
      <c r="K764">
        <v>2.6402640000000002</v>
      </c>
      <c r="L764">
        <v>237.25</v>
      </c>
      <c r="M764">
        <v>195.1414</v>
      </c>
      <c r="N764">
        <v>2.393526</v>
      </c>
      <c r="O764">
        <v>1365.99</v>
      </c>
      <c r="P764">
        <v>450.8218</v>
      </c>
      <c r="Q764">
        <v>8</v>
      </c>
      <c r="R764">
        <v>150.75739999999999</v>
      </c>
      <c r="S764">
        <v>2</v>
      </c>
      <c r="T764">
        <v>0.66006600000000004</v>
      </c>
      <c r="U764">
        <v>101.7998</v>
      </c>
      <c r="V764">
        <v>0.50899910000000004</v>
      </c>
      <c r="W764">
        <v>1</v>
      </c>
      <c r="X764">
        <v>0.33003300000000002</v>
      </c>
      <c r="Y764">
        <v>2</v>
      </c>
      <c r="Z764">
        <v>3030</v>
      </c>
      <c r="AA764">
        <v>766.58579999999995</v>
      </c>
      <c r="AB764">
        <v>252.99860000000001</v>
      </c>
      <c r="AC764">
        <v>692.40924092409205</v>
      </c>
    </row>
    <row r="765" spans="2:29" x14ac:dyDescent="0.2">
      <c r="B765" t="s">
        <v>483</v>
      </c>
      <c r="C765">
        <v>30</v>
      </c>
      <c r="D765">
        <v>9</v>
      </c>
      <c r="E765" t="s">
        <v>654</v>
      </c>
      <c r="F765">
        <v>1799</v>
      </c>
      <c r="G765">
        <v>1</v>
      </c>
      <c r="H765" t="s">
        <v>1676</v>
      </c>
      <c r="I765">
        <v>0</v>
      </c>
      <c r="J765">
        <v>2</v>
      </c>
      <c r="K765">
        <v>1.111729</v>
      </c>
      <c r="L765">
        <v>182.5</v>
      </c>
      <c r="M765">
        <v>52.461419999999997</v>
      </c>
      <c r="N765">
        <v>1.542983</v>
      </c>
      <c r="O765">
        <v>52.461419999999997</v>
      </c>
      <c r="P765">
        <v>29.161439999999999</v>
      </c>
      <c r="Q765">
        <v>2</v>
      </c>
      <c r="R765">
        <v>134.3871</v>
      </c>
      <c r="S765">
        <v>2</v>
      </c>
      <c r="T765">
        <v>1.111729</v>
      </c>
      <c r="U765">
        <v>24.819400000000002</v>
      </c>
      <c r="V765">
        <v>1.5042059999999999</v>
      </c>
      <c r="W765">
        <v>1</v>
      </c>
      <c r="X765">
        <v>0.55586440000000004</v>
      </c>
      <c r="Y765">
        <v>2</v>
      </c>
      <c r="Z765">
        <v>1799</v>
      </c>
      <c r="AA765">
        <v>75.494730000000004</v>
      </c>
      <c r="AB765">
        <v>41.964829999999999</v>
      </c>
      <c r="AC765">
        <v>888.82712618121195</v>
      </c>
    </row>
    <row r="766" spans="2:29" x14ac:dyDescent="0.2">
      <c r="B766" t="s">
        <v>484</v>
      </c>
      <c r="C766">
        <v>30</v>
      </c>
      <c r="D766">
        <v>19</v>
      </c>
      <c r="E766" t="s">
        <v>654</v>
      </c>
      <c r="F766">
        <v>1698</v>
      </c>
      <c r="G766">
        <v>1</v>
      </c>
      <c r="H766" t="s">
        <v>1677</v>
      </c>
      <c r="I766">
        <v>0</v>
      </c>
      <c r="J766">
        <v>2</v>
      </c>
      <c r="K766">
        <v>1.177856</v>
      </c>
      <c r="L766">
        <v>248.5</v>
      </c>
      <c r="M766">
        <v>24.102630000000001</v>
      </c>
      <c r="N766">
        <v>2.1254519999999999E-2</v>
      </c>
      <c r="O766">
        <v>24.102630000000001</v>
      </c>
      <c r="P766">
        <v>14.19472</v>
      </c>
      <c r="Q766">
        <v>2</v>
      </c>
      <c r="R766">
        <v>63.129260000000002</v>
      </c>
      <c r="S766">
        <v>1</v>
      </c>
      <c r="T766">
        <v>0.58892820000000001</v>
      </c>
      <c r="U766">
        <v>-1</v>
      </c>
      <c r="V766">
        <v>-1</v>
      </c>
      <c r="W766">
        <v>1</v>
      </c>
      <c r="X766">
        <v>0.58892820000000001</v>
      </c>
      <c r="Y766">
        <v>1</v>
      </c>
      <c r="Z766">
        <v>1698</v>
      </c>
      <c r="AA766">
        <v>83.563829999999996</v>
      </c>
      <c r="AB766">
        <v>49.213090000000001</v>
      </c>
      <c r="AC766">
        <v>705.535924617197</v>
      </c>
    </row>
    <row r="767" spans="2:29" x14ac:dyDescent="0.2">
      <c r="B767" t="s">
        <v>485</v>
      </c>
      <c r="C767">
        <v>30</v>
      </c>
      <c r="D767">
        <v>23</v>
      </c>
      <c r="E767" t="s">
        <v>654</v>
      </c>
      <c r="F767">
        <v>2697</v>
      </c>
      <c r="G767">
        <v>1</v>
      </c>
      <c r="H767" t="s">
        <v>1678</v>
      </c>
      <c r="I767">
        <v>0</v>
      </c>
      <c r="J767">
        <v>2</v>
      </c>
      <c r="K767">
        <v>0.74156469999999997</v>
      </c>
      <c r="L767">
        <v>250</v>
      </c>
      <c r="M767">
        <v>83.677139999999994</v>
      </c>
      <c r="N767">
        <v>0.63391770000000003</v>
      </c>
      <c r="O767">
        <v>83.677139999999994</v>
      </c>
      <c r="P767">
        <v>31.026009999999999</v>
      </c>
      <c r="Q767">
        <v>2</v>
      </c>
      <c r="R767">
        <v>144.01490000000001</v>
      </c>
      <c r="S767">
        <v>1</v>
      </c>
      <c r="T767">
        <v>0.37078230000000001</v>
      </c>
      <c r="U767">
        <v>-1</v>
      </c>
      <c r="V767">
        <v>-1</v>
      </c>
      <c r="W767">
        <v>1</v>
      </c>
      <c r="X767">
        <v>0.37078230000000001</v>
      </c>
      <c r="Y767">
        <v>1</v>
      </c>
      <c r="Z767">
        <v>2697</v>
      </c>
      <c r="AA767">
        <v>87.020449999999997</v>
      </c>
      <c r="AB767">
        <v>32.265650000000001</v>
      </c>
      <c r="AC767">
        <v>851.68705969595896</v>
      </c>
    </row>
    <row r="768" spans="2:29" x14ac:dyDescent="0.2">
      <c r="B768" t="s">
        <v>486</v>
      </c>
      <c r="C768">
        <v>30</v>
      </c>
      <c r="D768">
        <v>65</v>
      </c>
      <c r="E768" t="s">
        <v>654</v>
      </c>
      <c r="F768">
        <v>2432</v>
      </c>
      <c r="G768">
        <v>1</v>
      </c>
      <c r="H768" t="s">
        <v>1679</v>
      </c>
      <c r="I768">
        <v>0</v>
      </c>
      <c r="J768">
        <v>3</v>
      </c>
      <c r="K768">
        <v>1.2335529999999999</v>
      </c>
      <c r="L768">
        <v>233.333333333333</v>
      </c>
      <c r="M768">
        <v>91.787490000000005</v>
      </c>
      <c r="N768">
        <v>0.498695</v>
      </c>
      <c r="O768">
        <v>183.57499999999999</v>
      </c>
      <c r="P768">
        <v>75.483130000000003</v>
      </c>
      <c r="Q768">
        <v>3</v>
      </c>
      <c r="R768">
        <v>147.5703</v>
      </c>
      <c r="S768">
        <v>1</v>
      </c>
      <c r="T768">
        <v>0.4111842</v>
      </c>
      <c r="U768">
        <v>-1</v>
      </c>
      <c r="V768">
        <v>-1</v>
      </c>
      <c r="W768">
        <v>1</v>
      </c>
      <c r="X768">
        <v>0.4111842</v>
      </c>
      <c r="Y768">
        <v>1</v>
      </c>
      <c r="Z768">
        <v>2432</v>
      </c>
      <c r="AA768">
        <v>77.624920000000003</v>
      </c>
      <c r="AB768">
        <v>31.918140000000001</v>
      </c>
      <c r="AC768">
        <v>877.05592105263202</v>
      </c>
    </row>
    <row r="769" spans="2:29" x14ac:dyDescent="0.2">
      <c r="B769" t="s">
        <v>487</v>
      </c>
      <c r="C769">
        <v>30</v>
      </c>
      <c r="D769">
        <v>5</v>
      </c>
      <c r="E769" t="s">
        <v>654</v>
      </c>
      <c r="F769">
        <v>1200</v>
      </c>
      <c r="G769">
        <v>1</v>
      </c>
      <c r="H769" t="s">
        <v>1674</v>
      </c>
      <c r="I769">
        <v>12</v>
      </c>
      <c r="J769">
        <v>1</v>
      </c>
      <c r="K769">
        <v>0.83333330000000005</v>
      </c>
      <c r="L769">
        <v>432</v>
      </c>
      <c r="M769">
        <v>-1</v>
      </c>
      <c r="N769">
        <v>-1</v>
      </c>
      <c r="O769">
        <v>-1</v>
      </c>
      <c r="P769">
        <v>-1</v>
      </c>
      <c r="Q769">
        <v>1</v>
      </c>
      <c r="R769">
        <v>96.203360000000004</v>
      </c>
      <c r="S769">
        <v>2</v>
      </c>
      <c r="T769">
        <v>1.6666669999999999</v>
      </c>
      <c r="U769">
        <v>34.061860000000003</v>
      </c>
      <c r="V769">
        <v>0.68123730000000005</v>
      </c>
      <c r="W769">
        <v>1</v>
      </c>
      <c r="X769">
        <v>0.83333330000000005</v>
      </c>
      <c r="Y769">
        <v>2</v>
      </c>
      <c r="Z769">
        <v>1200</v>
      </c>
      <c r="AA769">
        <v>76.994560000000007</v>
      </c>
      <c r="AB769">
        <v>64.162130000000005</v>
      </c>
      <c r="AC769">
        <v>860.83333333333303</v>
      </c>
    </row>
    <row r="770" spans="2:29" x14ac:dyDescent="0.2">
      <c r="B770" t="s">
        <v>488</v>
      </c>
      <c r="C770">
        <v>30</v>
      </c>
      <c r="D770">
        <v>29</v>
      </c>
      <c r="E770" t="s">
        <v>654</v>
      </c>
      <c r="F770">
        <v>2698</v>
      </c>
      <c r="G770">
        <v>1</v>
      </c>
      <c r="H770" t="s">
        <v>1680</v>
      </c>
      <c r="I770">
        <v>0</v>
      </c>
      <c r="J770">
        <v>6</v>
      </c>
      <c r="K770">
        <v>2.2238699999999998</v>
      </c>
      <c r="L770">
        <v>200.5</v>
      </c>
      <c r="M770">
        <v>148.47069999999999</v>
      </c>
      <c r="N770">
        <v>1.5529729999999999</v>
      </c>
      <c r="O770">
        <v>742.3537</v>
      </c>
      <c r="P770">
        <v>275.14960000000002</v>
      </c>
      <c r="Q770">
        <v>6</v>
      </c>
      <c r="R770">
        <v>139.89490000000001</v>
      </c>
      <c r="S770">
        <v>2</v>
      </c>
      <c r="T770">
        <v>0.74128989999999995</v>
      </c>
      <c r="U770">
        <v>40.923760000000001</v>
      </c>
      <c r="V770">
        <v>7.9309610000000003E-2</v>
      </c>
      <c r="W770">
        <v>1</v>
      </c>
      <c r="X770">
        <v>0.3706449</v>
      </c>
      <c r="Y770">
        <v>2</v>
      </c>
      <c r="Z770">
        <v>2698</v>
      </c>
      <c r="AA770">
        <v>1262.0650000000001</v>
      </c>
      <c r="AB770">
        <v>467.77809999999999</v>
      </c>
      <c r="AC770">
        <v>593.03187546330605</v>
      </c>
    </row>
    <row r="771" spans="2:29" x14ac:dyDescent="0.2">
      <c r="B771" t="s">
        <v>489</v>
      </c>
      <c r="C771">
        <v>30</v>
      </c>
      <c r="D771">
        <v>75</v>
      </c>
      <c r="E771" t="s">
        <v>654</v>
      </c>
      <c r="F771">
        <v>3397</v>
      </c>
      <c r="G771">
        <v>1</v>
      </c>
      <c r="H771" t="s">
        <v>1681</v>
      </c>
      <c r="I771">
        <v>0</v>
      </c>
      <c r="J771">
        <v>0</v>
      </c>
      <c r="K771">
        <v>0</v>
      </c>
      <c r="L771">
        <v>-1</v>
      </c>
      <c r="M771">
        <v>-1</v>
      </c>
      <c r="N771">
        <v>-1</v>
      </c>
      <c r="O771">
        <v>-1</v>
      </c>
      <c r="P771">
        <v>-1</v>
      </c>
      <c r="Q771">
        <v>0</v>
      </c>
      <c r="R771">
        <v>639.14869999999996</v>
      </c>
      <c r="S771">
        <v>1</v>
      </c>
      <c r="T771">
        <v>0.29437740000000001</v>
      </c>
      <c r="U771">
        <v>-1</v>
      </c>
      <c r="V771">
        <v>-1</v>
      </c>
      <c r="W771">
        <v>1</v>
      </c>
      <c r="X771">
        <v>0.29437740000000001</v>
      </c>
      <c r="Y771">
        <v>1</v>
      </c>
      <c r="Z771">
        <v>3397</v>
      </c>
      <c r="AA771">
        <v>1833.0050000000001</v>
      </c>
      <c r="AB771">
        <v>539.59529999999995</v>
      </c>
      <c r="AC771">
        <v>147.18869590815399</v>
      </c>
    </row>
    <row r="772" spans="2:29" x14ac:dyDescent="0.2">
      <c r="B772" t="s">
        <v>490</v>
      </c>
      <c r="C772">
        <v>30</v>
      </c>
      <c r="D772">
        <v>11</v>
      </c>
      <c r="E772" t="s">
        <v>654</v>
      </c>
      <c r="F772">
        <v>3397</v>
      </c>
      <c r="G772">
        <v>1</v>
      </c>
      <c r="H772" t="s">
        <v>1682</v>
      </c>
      <c r="I772">
        <v>0</v>
      </c>
      <c r="J772">
        <v>6</v>
      </c>
      <c r="K772">
        <v>1.7662640000000001</v>
      </c>
      <c r="L772">
        <v>227.333333333333</v>
      </c>
      <c r="M772">
        <v>288.06889999999999</v>
      </c>
      <c r="N772">
        <v>0.92186800000000002</v>
      </c>
      <c r="O772">
        <v>1440.345</v>
      </c>
      <c r="P772">
        <v>424.00490000000002</v>
      </c>
      <c r="Q772">
        <v>6</v>
      </c>
      <c r="R772">
        <v>199.24870000000001</v>
      </c>
      <c r="S772">
        <v>1</v>
      </c>
      <c r="T772">
        <v>0.29437740000000001</v>
      </c>
      <c r="U772">
        <v>-1</v>
      </c>
      <c r="V772">
        <v>-1</v>
      </c>
      <c r="W772">
        <v>1</v>
      </c>
      <c r="X772">
        <v>0.29437740000000001</v>
      </c>
      <c r="Y772">
        <v>1</v>
      </c>
      <c r="Z772">
        <v>3397</v>
      </c>
      <c r="AA772">
        <v>167.1825</v>
      </c>
      <c r="AB772">
        <v>49.214759999999998</v>
      </c>
      <c r="AC772">
        <v>833.38239623196898</v>
      </c>
    </row>
    <row r="773" spans="2:29" x14ac:dyDescent="0.2">
      <c r="B773" t="s">
        <v>491</v>
      </c>
      <c r="C773">
        <v>30</v>
      </c>
      <c r="D773">
        <v>11</v>
      </c>
      <c r="E773" t="s">
        <v>654</v>
      </c>
      <c r="F773">
        <v>1698</v>
      </c>
      <c r="G773">
        <v>1</v>
      </c>
      <c r="H773" t="s">
        <v>1683</v>
      </c>
      <c r="I773">
        <v>0</v>
      </c>
      <c r="J773">
        <v>4</v>
      </c>
      <c r="K773">
        <v>2.3557130000000002</v>
      </c>
      <c r="L773">
        <v>324.5</v>
      </c>
      <c r="M773">
        <v>135.8373</v>
      </c>
      <c r="N773">
        <v>1.7585139999999999</v>
      </c>
      <c r="O773">
        <v>407.512</v>
      </c>
      <c r="P773">
        <v>239.99529999999999</v>
      </c>
      <c r="Q773">
        <v>4</v>
      </c>
      <c r="R773">
        <v>85.679749999999999</v>
      </c>
      <c r="S773">
        <v>2</v>
      </c>
      <c r="T773">
        <v>1.177856</v>
      </c>
      <c r="U773">
        <v>24.019480000000001</v>
      </c>
      <c r="V773">
        <v>1.4557260000000001</v>
      </c>
      <c r="W773">
        <v>1</v>
      </c>
      <c r="X773">
        <v>0.58892820000000001</v>
      </c>
      <c r="Y773">
        <v>2</v>
      </c>
      <c r="Z773">
        <v>1698</v>
      </c>
      <c r="AA773">
        <v>52.7483</v>
      </c>
      <c r="AB773">
        <v>31.064959999999999</v>
      </c>
      <c r="AC773">
        <v>941.69611307420496</v>
      </c>
    </row>
    <row r="774" spans="2:29" x14ac:dyDescent="0.2">
      <c r="B774" t="s">
        <v>285</v>
      </c>
      <c r="C774">
        <v>30</v>
      </c>
      <c r="D774">
        <v>49</v>
      </c>
      <c r="E774" t="s">
        <v>654</v>
      </c>
      <c r="F774">
        <v>4663</v>
      </c>
      <c r="G774">
        <v>1</v>
      </c>
      <c r="H774" t="s">
        <v>1684</v>
      </c>
      <c r="I774">
        <v>0</v>
      </c>
      <c r="J774">
        <v>12</v>
      </c>
      <c r="K774">
        <v>2.5734509999999999</v>
      </c>
      <c r="L774">
        <v>197.333333333333</v>
      </c>
      <c r="M774">
        <v>208.0521</v>
      </c>
      <c r="N774">
        <v>2.0953729999999999</v>
      </c>
      <c r="O774">
        <v>2288.5729999999999</v>
      </c>
      <c r="P774">
        <v>490.79410000000001</v>
      </c>
      <c r="Q774">
        <v>11</v>
      </c>
      <c r="R774">
        <v>148.18180000000001</v>
      </c>
      <c r="S774">
        <v>3</v>
      </c>
      <c r="T774">
        <v>0.64336260000000001</v>
      </c>
      <c r="U774">
        <v>167.90119999999999</v>
      </c>
      <c r="V774">
        <v>0.31760620000000001</v>
      </c>
      <c r="W774">
        <v>2</v>
      </c>
      <c r="X774">
        <v>0.42890840000000002</v>
      </c>
      <c r="Y774">
        <v>3</v>
      </c>
      <c r="Z774">
        <v>4230</v>
      </c>
      <c r="AA774">
        <v>2003.998</v>
      </c>
      <c r="AB774">
        <v>429.76589999999999</v>
      </c>
      <c r="AC774">
        <v>299.37808277932697</v>
      </c>
    </row>
    <row r="775" spans="2:29" x14ac:dyDescent="0.2">
      <c r="B775" t="s">
        <v>492</v>
      </c>
      <c r="C775">
        <v>30</v>
      </c>
      <c r="D775">
        <v>49</v>
      </c>
      <c r="E775" t="s">
        <v>654</v>
      </c>
      <c r="F775">
        <v>5030</v>
      </c>
      <c r="I775">
        <v>0</v>
      </c>
      <c r="J775">
        <v>14</v>
      </c>
      <c r="K775">
        <v>2.7833000000000001</v>
      </c>
      <c r="L775">
        <v>181</v>
      </c>
      <c r="M775">
        <v>219.68180000000001</v>
      </c>
      <c r="N775">
        <v>2.5504669999999998</v>
      </c>
      <c r="O775">
        <v>2855.864</v>
      </c>
      <c r="P775">
        <v>567.76620000000003</v>
      </c>
      <c r="Q775">
        <v>-1</v>
      </c>
      <c r="R775">
        <v>198.0829</v>
      </c>
      <c r="S775">
        <v>1</v>
      </c>
      <c r="T775">
        <v>0.19880719999999999</v>
      </c>
      <c r="U775">
        <v>-1</v>
      </c>
      <c r="V775">
        <v>-1</v>
      </c>
      <c r="W775">
        <v>0</v>
      </c>
      <c r="X775">
        <v>-1</v>
      </c>
      <c r="Y775">
        <v>-1</v>
      </c>
      <c r="Z775">
        <v>-1</v>
      </c>
      <c r="AA775">
        <v>2</v>
      </c>
      <c r="AB775">
        <v>0.39761429999999998</v>
      </c>
      <c r="AC775">
        <v>986.878727634195</v>
      </c>
    </row>
    <row r="776" spans="2:29" x14ac:dyDescent="0.2">
      <c r="B776" t="s">
        <v>474</v>
      </c>
      <c r="C776">
        <v>30</v>
      </c>
      <c r="D776">
        <v>95</v>
      </c>
      <c r="E776" t="s">
        <v>654</v>
      </c>
      <c r="F776">
        <v>2064</v>
      </c>
      <c r="G776">
        <v>1</v>
      </c>
      <c r="H776" t="s">
        <v>1685</v>
      </c>
      <c r="I776">
        <v>0</v>
      </c>
      <c r="J776">
        <v>6</v>
      </c>
      <c r="K776">
        <v>2.9069769999999999</v>
      </c>
      <c r="L776">
        <v>188.5</v>
      </c>
      <c r="M776">
        <v>159.31979999999999</v>
      </c>
      <c r="N776">
        <v>1.287156</v>
      </c>
      <c r="O776">
        <v>796.59910000000002</v>
      </c>
      <c r="P776">
        <v>385.94920000000002</v>
      </c>
      <c r="Q776">
        <v>6</v>
      </c>
      <c r="R776">
        <v>160.09309999999999</v>
      </c>
      <c r="S776">
        <v>1</v>
      </c>
      <c r="T776">
        <v>0.48449609999999999</v>
      </c>
      <c r="U776">
        <v>-1</v>
      </c>
      <c r="V776">
        <v>-1</v>
      </c>
      <c r="W776">
        <v>1</v>
      </c>
      <c r="X776">
        <v>0.48449609999999999</v>
      </c>
      <c r="Y776">
        <v>1</v>
      </c>
      <c r="Z776">
        <v>2064</v>
      </c>
      <c r="AA776">
        <v>106.87220000000001</v>
      </c>
      <c r="AB776">
        <v>51.779170000000001</v>
      </c>
      <c r="AC776">
        <v>839.14728682170596</v>
      </c>
    </row>
    <row r="777" spans="2:29" x14ac:dyDescent="0.2">
      <c r="B777" t="s">
        <v>475</v>
      </c>
      <c r="C777">
        <v>30</v>
      </c>
      <c r="D777">
        <v>65</v>
      </c>
      <c r="E777" t="s">
        <v>654</v>
      </c>
      <c r="F777">
        <v>2398</v>
      </c>
      <c r="G777">
        <v>1</v>
      </c>
      <c r="H777" t="s">
        <v>1686</v>
      </c>
      <c r="I777">
        <v>3</v>
      </c>
      <c r="J777">
        <v>7</v>
      </c>
      <c r="K777">
        <v>2.9190990000000001</v>
      </c>
      <c r="L777">
        <v>199.42857142857099</v>
      </c>
      <c r="M777">
        <v>166.50790000000001</v>
      </c>
      <c r="N777">
        <v>2.6837569999999999</v>
      </c>
      <c r="O777">
        <v>999.04769999999996</v>
      </c>
      <c r="P777">
        <v>416.61700000000002</v>
      </c>
      <c r="Q777">
        <v>7</v>
      </c>
      <c r="R777">
        <v>134.4879</v>
      </c>
      <c r="S777">
        <v>2</v>
      </c>
      <c r="T777">
        <v>0.8340284</v>
      </c>
      <c r="U777">
        <v>40.22101</v>
      </c>
      <c r="V777">
        <v>1.182971</v>
      </c>
      <c r="W777">
        <v>1</v>
      </c>
      <c r="X777">
        <v>0.4170142</v>
      </c>
      <c r="Y777">
        <v>2</v>
      </c>
      <c r="Z777">
        <v>2398</v>
      </c>
      <c r="AA777">
        <v>83.882149999999996</v>
      </c>
      <c r="AB777">
        <v>34.980049999999999</v>
      </c>
      <c r="AC777">
        <v>943.70308590492095</v>
      </c>
    </row>
    <row r="778" spans="2:29" x14ac:dyDescent="0.2">
      <c r="B778" t="s">
        <v>476</v>
      </c>
      <c r="C778">
        <v>30</v>
      </c>
      <c r="D778">
        <v>5</v>
      </c>
      <c r="E778" t="s">
        <v>654</v>
      </c>
      <c r="F778">
        <v>2799</v>
      </c>
      <c r="G778">
        <v>1</v>
      </c>
      <c r="H778" t="s">
        <v>1687</v>
      </c>
      <c r="I778">
        <v>0</v>
      </c>
      <c r="J778">
        <v>7</v>
      </c>
      <c r="K778">
        <v>2.500893</v>
      </c>
      <c r="L778">
        <v>204.71428571428601</v>
      </c>
      <c r="M778">
        <v>85.995090000000005</v>
      </c>
      <c r="N778">
        <v>0.70515950000000005</v>
      </c>
      <c r="O778">
        <v>515.97059999999999</v>
      </c>
      <c r="P778">
        <v>184.34100000000001</v>
      </c>
      <c r="Q778">
        <v>7</v>
      </c>
      <c r="R778">
        <v>89.839460000000003</v>
      </c>
      <c r="S778">
        <v>2</v>
      </c>
      <c r="T778">
        <v>0.71454090000000003</v>
      </c>
      <c r="U778">
        <v>37.668689999999998</v>
      </c>
      <c r="V778">
        <v>0.1888155</v>
      </c>
      <c r="W778">
        <v>1</v>
      </c>
      <c r="X778">
        <v>0.35727039999999999</v>
      </c>
      <c r="Y778">
        <v>2</v>
      </c>
      <c r="Z778">
        <v>2799</v>
      </c>
      <c r="AA778">
        <v>144.41739999999999</v>
      </c>
      <c r="AB778">
        <v>51.596080000000001</v>
      </c>
      <c r="AC778">
        <v>833.51196856019999</v>
      </c>
    </row>
    <row r="779" spans="2:29" x14ac:dyDescent="0.2">
      <c r="B779" t="s">
        <v>477</v>
      </c>
      <c r="C779">
        <v>30</v>
      </c>
      <c r="D779">
        <v>21</v>
      </c>
      <c r="E779" t="s">
        <v>654</v>
      </c>
      <c r="F779">
        <v>1730</v>
      </c>
      <c r="G779">
        <v>1</v>
      </c>
      <c r="H779" t="s">
        <v>1688</v>
      </c>
      <c r="I779">
        <v>0</v>
      </c>
      <c r="J779">
        <v>3</v>
      </c>
      <c r="K779">
        <v>1.7341040000000001</v>
      </c>
      <c r="L779">
        <v>234</v>
      </c>
      <c r="M779">
        <v>207.59190000000001</v>
      </c>
      <c r="N779">
        <v>1.3441689999999999</v>
      </c>
      <c r="O779">
        <v>415.18380000000002</v>
      </c>
      <c r="P779">
        <v>239.9906</v>
      </c>
      <c r="Q779">
        <v>3</v>
      </c>
      <c r="R779">
        <v>186.404</v>
      </c>
      <c r="S779">
        <v>1</v>
      </c>
      <c r="T779">
        <v>0.57803470000000001</v>
      </c>
      <c r="U779">
        <v>-1</v>
      </c>
      <c r="V779">
        <v>-1</v>
      </c>
      <c r="W779">
        <v>1</v>
      </c>
      <c r="X779">
        <v>0.57803470000000001</v>
      </c>
      <c r="Y779">
        <v>1</v>
      </c>
      <c r="Z779">
        <v>1730</v>
      </c>
      <c r="AA779">
        <v>98.279690000000002</v>
      </c>
      <c r="AB779">
        <v>56.809069999999998</v>
      </c>
      <c r="AC779">
        <v>789.01734104046204</v>
      </c>
    </row>
    <row r="780" spans="2:29" x14ac:dyDescent="0.2">
      <c r="B780" t="s">
        <v>478</v>
      </c>
      <c r="C780">
        <v>30</v>
      </c>
      <c r="D780">
        <v>63</v>
      </c>
      <c r="E780" t="s">
        <v>654</v>
      </c>
      <c r="F780">
        <v>4963</v>
      </c>
      <c r="G780">
        <v>1</v>
      </c>
      <c r="H780" t="s">
        <v>1689</v>
      </c>
      <c r="I780">
        <v>0</v>
      </c>
      <c r="J780">
        <v>10</v>
      </c>
      <c r="K780">
        <v>2.01491</v>
      </c>
      <c r="L780">
        <v>186.9</v>
      </c>
      <c r="M780">
        <v>209.22470000000001</v>
      </c>
      <c r="N780">
        <v>1.11084</v>
      </c>
      <c r="O780">
        <v>1883.0219999999999</v>
      </c>
      <c r="P780">
        <v>379.41210000000001</v>
      </c>
      <c r="Q780">
        <v>10</v>
      </c>
      <c r="R780">
        <v>181.02690000000001</v>
      </c>
      <c r="S780">
        <v>3</v>
      </c>
      <c r="T780">
        <v>0.60447309999999999</v>
      </c>
      <c r="U780">
        <v>31.362210000000001</v>
      </c>
      <c r="V780">
        <v>0.74018309999999998</v>
      </c>
      <c r="W780">
        <v>1</v>
      </c>
      <c r="X780">
        <v>0.201491</v>
      </c>
      <c r="Y780">
        <v>3</v>
      </c>
      <c r="Z780">
        <v>4963</v>
      </c>
      <c r="AA780">
        <v>1583.9369999999999</v>
      </c>
      <c r="AB780">
        <v>319.14920000000001</v>
      </c>
      <c r="AC780">
        <v>315.73644972798701</v>
      </c>
    </row>
    <row r="781" spans="2:29" x14ac:dyDescent="0.2">
      <c r="B781" t="s">
        <v>479</v>
      </c>
      <c r="C781">
        <v>30</v>
      </c>
      <c r="D781">
        <v>69</v>
      </c>
      <c r="E781" t="s">
        <v>654</v>
      </c>
      <c r="F781">
        <v>3330</v>
      </c>
      <c r="G781">
        <v>1</v>
      </c>
      <c r="H781" t="s">
        <v>1690</v>
      </c>
      <c r="I781">
        <v>0</v>
      </c>
      <c r="J781">
        <v>11</v>
      </c>
      <c r="K781">
        <v>3.3033030000000001</v>
      </c>
      <c r="L781">
        <v>149</v>
      </c>
      <c r="M781">
        <v>158.32259999999999</v>
      </c>
      <c r="N781">
        <v>2.3317000000000001</v>
      </c>
      <c r="O781">
        <v>1583.2260000000001</v>
      </c>
      <c r="P781">
        <v>475.4434</v>
      </c>
      <c r="Q781">
        <v>11</v>
      </c>
      <c r="R781">
        <v>150.8974</v>
      </c>
      <c r="S781">
        <v>1</v>
      </c>
      <c r="T781">
        <v>0.30030030000000002</v>
      </c>
      <c r="U781">
        <v>-1</v>
      </c>
      <c r="V781">
        <v>-1</v>
      </c>
      <c r="W781">
        <v>1</v>
      </c>
      <c r="X781">
        <v>0.30030030000000002</v>
      </c>
      <c r="Y781">
        <v>1</v>
      </c>
      <c r="Z781">
        <v>3330</v>
      </c>
      <c r="AA781">
        <v>1135.2149999999999</v>
      </c>
      <c r="AB781">
        <v>340.90539999999999</v>
      </c>
      <c r="AC781">
        <v>339.93993993994002</v>
      </c>
    </row>
    <row r="782" spans="2:29" x14ac:dyDescent="0.2">
      <c r="B782" t="s">
        <v>480</v>
      </c>
      <c r="C782">
        <v>30</v>
      </c>
      <c r="D782">
        <v>3</v>
      </c>
      <c r="E782" t="s">
        <v>654</v>
      </c>
      <c r="F782">
        <v>4996</v>
      </c>
      <c r="I782">
        <v>0</v>
      </c>
      <c r="J782">
        <v>1</v>
      </c>
      <c r="K782">
        <v>0.20016010000000001</v>
      </c>
      <c r="L782">
        <v>4763</v>
      </c>
      <c r="M782">
        <v>-1</v>
      </c>
      <c r="N782">
        <v>-1</v>
      </c>
      <c r="O782">
        <v>-1</v>
      </c>
      <c r="P782">
        <v>-1</v>
      </c>
      <c r="Q782">
        <v>-1</v>
      </c>
      <c r="R782">
        <v>177.96780000000001</v>
      </c>
      <c r="S782">
        <v>2</v>
      </c>
      <c r="T782">
        <v>0.40032030000000002</v>
      </c>
      <c r="U782">
        <v>14.962809999999999</v>
      </c>
      <c r="V782">
        <v>0.90683720000000001</v>
      </c>
      <c r="W782">
        <v>0</v>
      </c>
      <c r="X782">
        <v>-1</v>
      </c>
      <c r="Y782">
        <v>-1</v>
      </c>
      <c r="Z782">
        <v>-1</v>
      </c>
      <c r="AA782">
        <v>45.96031</v>
      </c>
      <c r="AB782">
        <v>9.1994209999999992</v>
      </c>
      <c r="AC782">
        <v>980.18414731785401</v>
      </c>
    </row>
    <row r="783" spans="2:29" x14ac:dyDescent="0.2">
      <c r="B783" t="s">
        <v>472</v>
      </c>
      <c r="C783">
        <v>32</v>
      </c>
      <c r="D783">
        <v>81</v>
      </c>
      <c r="E783" t="s">
        <v>655</v>
      </c>
      <c r="F783">
        <v>4995</v>
      </c>
      <c r="I783">
        <v>0</v>
      </c>
      <c r="J783">
        <v>12</v>
      </c>
      <c r="K783">
        <v>2.4024019999999999</v>
      </c>
      <c r="L783">
        <v>191.416666666667</v>
      </c>
      <c r="M783">
        <v>160.18629999999999</v>
      </c>
      <c r="N783">
        <v>1.0677509999999999</v>
      </c>
      <c r="O783">
        <v>1762.049</v>
      </c>
      <c r="P783">
        <v>352.76260000000002</v>
      </c>
      <c r="Q783">
        <v>-1</v>
      </c>
      <c r="R783">
        <v>160.55699999999999</v>
      </c>
      <c r="S783">
        <v>3</v>
      </c>
      <c r="T783">
        <v>0.60060060000000004</v>
      </c>
      <c r="U783">
        <v>61.057940000000002</v>
      </c>
      <c r="V783">
        <v>0.50455039999999995</v>
      </c>
      <c r="W783">
        <v>0</v>
      </c>
      <c r="X783">
        <v>-1</v>
      </c>
      <c r="Y783">
        <v>-1</v>
      </c>
      <c r="Z783">
        <v>-1</v>
      </c>
      <c r="AA783">
        <v>479.61470000000003</v>
      </c>
      <c r="AB783">
        <v>96.018950000000004</v>
      </c>
      <c r="AC783">
        <v>639.83983983984001</v>
      </c>
    </row>
    <row r="784" spans="2:29" x14ac:dyDescent="0.2">
      <c r="B784" t="s">
        <v>481</v>
      </c>
      <c r="C784">
        <v>32</v>
      </c>
      <c r="D784">
        <v>33</v>
      </c>
      <c r="E784" t="s">
        <v>655</v>
      </c>
      <c r="F784">
        <v>4995</v>
      </c>
      <c r="I784">
        <v>0</v>
      </c>
      <c r="J784">
        <v>16</v>
      </c>
      <c r="K784">
        <v>3.2032029999999998</v>
      </c>
      <c r="L784">
        <v>164.8125</v>
      </c>
      <c r="M784">
        <v>195.3467</v>
      </c>
      <c r="N784">
        <v>2.130617</v>
      </c>
      <c r="O784">
        <v>2930.201</v>
      </c>
      <c r="P784">
        <v>586.6268</v>
      </c>
      <c r="Q784">
        <v>-1</v>
      </c>
      <c r="R784">
        <v>180.98750000000001</v>
      </c>
      <c r="S784">
        <v>1</v>
      </c>
      <c r="T784">
        <v>0.20020019999999999</v>
      </c>
      <c r="U784">
        <v>-1</v>
      </c>
      <c r="V784">
        <v>-1</v>
      </c>
      <c r="W784">
        <v>0</v>
      </c>
      <c r="X784">
        <v>-1</v>
      </c>
      <c r="Y784">
        <v>-1</v>
      </c>
      <c r="Z784">
        <v>-1</v>
      </c>
      <c r="AA784">
        <v>0</v>
      </c>
      <c r="AB784">
        <v>0</v>
      </c>
      <c r="AC784">
        <v>986.78678678678705</v>
      </c>
    </row>
    <row r="785" spans="2:29" x14ac:dyDescent="0.2">
      <c r="B785" t="s">
        <v>483</v>
      </c>
      <c r="C785">
        <v>32</v>
      </c>
      <c r="D785">
        <v>61</v>
      </c>
      <c r="E785" t="s">
        <v>655</v>
      </c>
      <c r="F785">
        <v>2831</v>
      </c>
      <c r="G785">
        <v>1</v>
      </c>
      <c r="H785" t="s">
        <v>1691</v>
      </c>
      <c r="I785">
        <v>2</v>
      </c>
      <c r="J785">
        <v>4</v>
      </c>
      <c r="K785">
        <v>1.412928</v>
      </c>
      <c r="L785">
        <v>208.25</v>
      </c>
      <c r="M785">
        <v>243.35830000000001</v>
      </c>
      <c r="N785">
        <v>1.805507</v>
      </c>
      <c r="O785">
        <v>730.07479999999998</v>
      </c>
      <c r="P785">
        <v>257.88580000000002</v>
      </c>
      <c r="Q785">
        <v>4</v>
      </c>
      <c r="R785">
        <v>187.374</v>
      </c>
      <c r="S785">
        <v>1</v>
      </c>
      <c r="T785">
        <v>0.35323209999999999</v>
      </c>
      <c r="U785">
        <v>-1</v>
      </c>
      <c r="V785">
        <v>-1</v>
      </c>
      <c r="W785">
        <v>1</v>
      </c>
      <c r="X785">
        <v>0.35323209999999999</v>
      </c>
      <c r="Y785">
        <v>1</v>
      </c>
      <c r="Z785">
        <v>2831</v>
      </c>
      <c r="AA785">
        <v>192.6045</v>
      </c>
      <c r="AB785">
        <v>68.034080000000003</v>
      </c>
      <c r="AC785">
        <v>847.05051218650601</v>
      </c>
    </row>
    <row r="786" spans="2:29" x14ac:dyDescent="0.2">
      <c r="B786" t="s">
        <v>484</v>
      </c>
      <c r="C786">
        <v>32</v>
      </c>
      <c r="D786">
        <v>63</v>
      </c>
      <c r="E786" t="s">
        <v>655</v>
      </c>
      <c r="F786">
        <v>2897</v>
      </c>
      <c r="G786">
        <v>1</v>
      </c>
      <c r="H786" t="s">
        <v>1692</v>
      </c>
      <c r="I786">
        <v>0</v>
      </c>
      <c r="J786">
        <v>7</v>
      </c>
      <c r="K786">
        <v>2.416293</v>
      </c>
      <c r="L786">
        <v>204.57142857142901</v>
      </c>
      <c r="M786">
        <v>163.7191</v>
      </c>
      <c r="N786">
        <v>2.1416210000000002</v>
      </c>
      <c r="O786">
        <v>982.31460000000004</v>
      </c>
      <c r="P786">
        <v>339.08</v>
      </c>
      <c r="Q786">
        <v>7</v>
      </c>
      <c r="R786">
        <v>177.3047</v>
      </c>
      <c r="S786">
        <v>1</v>
      </c>
      <c r="T786">
        <v>0.34518470000000001</v>
      </c>
      <c r="U786">
        <v>-1</v>
      </c>
      <c r="V786">
        <v>-1</v>
      </c>
      <c r="W786">
        <v>1</v>
      </c>
      <c r="X786">
        <v>0.34518470000000001</v>
      </c>
      <c r="Y786">
        <v>1</v>
      </c>
      <c r="Z786">
        <v>2897</v>
      </c>
      <c r="AA786">
        <v>156.91999999999999</v>
      </c>
      <c r="AB786">
        <v>54.16639</v>
      </c>
      <c r="AC786">
        <v>816.36175353814303</v>
      </c>
    </row>
    <row r="787" spans="2:29" x14ac:dyDescent="0.2">
      <c r="B787" t="s">
        <v>485</v>
      </c>
      <c r="C787">
        <v>32</v>
      </c>
      <c r="D787">
        <v>21</v>
      </c>
      <c r="E787" t="s">
        <v>655</v>
      </c>
      <c r="F787">
        <v>1932</v>
      </c>
      <c r="G787">
        <v>1</v>
      </c>
      <c r="H787" t="s">
        <v>1693</v>
      </c>
      <c r="I787">
        <v>0</v>
      </c>
      <c r="J787">
        <v>1</v>
      </c>
      <c r="K787">
        <v>0.51759829999999996</v>
      </c>
      <c r="L787">
        <v>168</v>
      </c>
      <c r="M787">
        <v>-1</v>
      </c>
      <c r="N787">
        <v>-1</v>
      </c>
      <c r="O787">
        <v>-1</v>
      </c>
      <c r="P787">
        <v>-1</v>
      </c>
      <c r="Q787">
        <v>1</v>
      </c>
      <c r="R787">
        <v>89.411590000000004</v>
      </c>
      <c r="S787">
        <v>1</v>
      </c>
      <c r="T787">
        <v>0.51759829999999996</v>
      </c>
      <c r="U787">
        <v>-1</v>
      </c>
      <c r="V787">
        <v>-1</v>
      </c>
      <c r="W787">
        <v>1</v>
      </c>
      <c r="X787">
        <v>0.51759829999999996</v>
      </c>
      <c r="Y787">
        <v>1</v>
      </c>
      <c r="Z787">
        <v>1932</v>
      </c>
      <c r="AA787">
        <v>192.02520000000001</v>
      </c>
      <c r="AB787">
        <v>99.391919999999999</v>
      </c>
      <c r="AC787">
        <v>759.31677018633502</v>
      </c>
    </row>
    <row r="788" spans="2:29" x14ac:dyDescent="0.2">
      <c r="B788" t="s">
        <v>486</v>
      </c>
      <c r="C788">
        <v>32</v>
      </c>
      <c r="D788">
        <v>57</v>
      </c>
      <c r="E788" t="s">
        <v>655</v>
      </c>
      <c r="F788">
        <v>3363</v>
      </c>
      <c r="G788">
        <v>1</v>
      </c>
      <c r="H788" t="s">
        <v>1694</v>
      </c>
      <c r="I788">
        <v>0</v>
      </c>
      <c r="J788">
        <v>6</v>
      </c>
      <c r="K788">
        <v>1.7841210000000001</v>
      </c>
      <c r="L788">
        <v>161.333333333333</v>
      </c>
      <c r="M788">
        <v>193.15979999999999</v>
      </c>
      <c r="N788">
        <v>1.640482</v>
      </c>
      <c r="O788">
        <v>965.79909999999995</v>
      </c>
      <c r="P788">
        <v>287.18380000000002</v>
      </c>
      <c r="Q788">
        <v>6</v>
      </c>
      <c r="R788">
        <v>156.3937</v>
      </c>
      <c r="S788">
        <v>1</v>
      </c>
      <c r="T788">
        <v>0.2973536</v>
      </c>
      <c r="U788">
        <v>-1</v>
      </c>
      <c r="V788">
        <v>-1</v>
      </c>
      <c r="W788">
        <v>1</v>
      </c>
      <c r="X788">
        <v>0.2973536</v>
      </c>
      <c r="Y788">
        <v>1</v>
      </c>
      <c r="Z788">
        <v>3363</v>
      </c>
      <c r="AA788">
        <v>311.76900000000001</v>
      </c>
      <c r="AB788">
        <v>92.705600000000004</v>
      </c>
      <c r="AC788">
        <v>752.30449003865601</v>
      </c>
    </row>
    <row r="789" spans="2:29" x14ac:dyDescent="0.2">
      <c r="B789" t="s">
        <v>487</v>
      </c>
      <c r="C789">
        <v>32</v>
      </c>
      <c r="D789">
        <v>81</v>
      </c>
      <c r="E789" t="s">
        <v>655</v>
      </c>
      <c r="F789">
        <v>3962</v>
      </c>
      <c r="G789">
        <v>1</v>
      </c>
      <c r="H789" t="s">
        <v>1695</v>
      </c>
      <c r="I789">
        <v>0</v>
      </c>
      <c r="J789">
        <v>2</v>
      </c>
      <c r="K789">
        <v>0.50479560000000001</v>
      </c>
      <c r="L789">
        <v>317</v>
      </c>
      <c r="M789">
        <v>330.28250000000003</v>
      </c>
      <c r="N789">
        <v>2.5021399999999998</v>
      </c>
      <c r="O789">
        <v>330.28250000000003</v>
      </c>
      <c r="P789">
        <v>83.362570000000005</v>
      </c>
      <c r="Q789">
        <v>2</v>
      </c>
      <c r="R789">
        <v>142.1482</v>
      </c>
      <c r="S789">
        <v>1</v>
      </c>
      <c r="T789">
        <v>0.25239780000000001</v>
      </c>
      <c r="U789">
        <v>-1</v>
      </c>
      <c r="V789">
        <v>-1</v>
      </c>
      <c r="W789">
        <v>1</v>
      </c>
      <c r="X789">
        <v>0.25239780000000001</v>
      </c>
      <c r="Y789">
        <v>1</v>
      </c>
      <c r="Z789">
        <v>3962</v>
      </c>
      <c r="AA789">
        <v>673.94860000000006</v>
      </c>
      <c r="AB789">
        <v>170.10310000000001</v>
      </c>
      <c r="AC789">
        <v>546.18879353861701</v>
      </c>
    </row>
    <row r="790" spans="2:29" x14ac:dyDescent="0.2">
      <c r="B790" t="s">
        <v>488</v>
      </c>
      <c r="C790">
        <v>32</v>
      </c>
      <c r="D790">
        <v>87</v>
      </c>
      <c r="E790" t="s">
        <v>655</v>
      </c>
      <c r="F790">
        <v>4997</v>
      </c>
      <c r="I790">
        <v>0</v>
      </c>
      <c r="J790">
        <v>10</v>
      </c>
      <c r="K790">
        <v>2.001201</v>
      </c>
      <c r="L790">
        <v>203.6</v>
      </c>
      <c r="M790">
        <v>231.6207</v>
      </c>
      <c r="N790">
        <v>2.2134429999999998</v>
      </c>
      <c r="O790">
        <v>2084.5859999999998</v>
      </c>
      <c r="P790">
        <v>417.16750000000002</v>
      </c>
      <c r="Q790">
        <v>-1</v>
      </c>
      <c r="R790">
        <v>179.67660000000001</v>
      </c>
      <c r="S790">
        <v>4</v>
      </c>
      <c r="T790">
        <v>0.80048030000000003</v>
      </c>
      <c r="U790">
        <v>239.31319999999999</v>
      </c>
      <c r="V790">
        <v>1.0651409999999999</v>
      </c>
      <c r="W790">
        <v>0</v>
      </c>
      <c r="X790">
        <v>-1</v>
      </c>
      <c r="Y790">
        <v>-1</v>
      </c>
      <c r="Z790">
        <v>-1</v>
      </c>
      <c r="AA790">
        <v>1881.1859999999999</v>
      </c>
      <c r="AB790">
        <v>376.46319999999997</v>
      </c>
      <c r="AC790">
        <v>659.99599759855903</v>
      </c>
    </row>
    <row r="791" spans="2:29" x14ac:dyDescent="0.2">
      <c r="B791" t="s">
        <v>489</v>
      </c>
      <c r="C791">
        <v>32</v>
      </c>
      <c r="D791">
        <v>45</v>
      </c>
      <c r="E791" t="s">
        <v>655</v>
      </c>
      <c r="F791">
        <v>1698</v>
      </c>
      <c r="G791">
        <v>1</v>
      </c>
      <c r="H791" t="s">
        <v>1696</v>
      </c>
      <c r="I791">
        <v>0</v>
      </c>
      <c r="J791">
        <v>1</v>
      </c>
      <c r="K791">
        <v>0.58892820000000001</v>
      </c>
      <c r="L791">
        <v>233</v>
      </c>
      <c r="M791">
        <v>-1</v>
      </c>
      <c r="N791">
        <v>-1</v>
      </c>
      <c r="O791">
        <v>-1</v>
      </c>
      <c r="P791">
        <v>-1</v>
      </c>
      <c r="Q791">
        <v>1</v>
      </c>
      <c r="R791">
        <v>541.78959999999995</v>
      </c>
      <c r="S791">
        <v>1</v>
      </c>
      <c r="T791">
        <v>0.58892820000000001</v>
      </c>
      <c r="U791">
        <v>-1</v>
      </c>
      <c r="V791">
        <v>-1</v>
      </c>
      <c r="W791">
        <v>1</v>
      </c>
      <c r="X791">
        <v>0.58892820000000001</v>
      </c>
      <c r="Y791">
        <v>1</v>
      </c>
      <c r="Z791">
        <v>1698</v>
      </c>
      <c r="AA791">
        <v>546.56849999999997</v>
      </c>
      <c r="AB791">
        <v>321.88959999999997</v>
      </c>
      <c r="AC791">
        <v>176.67844522968201</v>
      </c>
    </row>
    <row r="792" spans="2:29" x14ac:dyDescent="0.2">
      <c r="B792" t="s">
        <v>490</v>
      </c>
      <c r="C792">
        <v>32</v>
      </c>
      <c r="D792">
        <v>93</v>
      </c>
      <c r="E792" t="s">
        <v>655</v>
      </c>
      <c r="F792">
        <v>3098</v>
      </c>
      <c r="G792">
        <v>1</v>
      </c>
      <c r="H792" t="s">
        <v>1697</v>
      </c>
      <c r="I792">
        <v>0</v>
      </c>
      <c r="J792">
        <v>7</v>
      </c>
      <c r="K792">
        <v>2.259522</v>
      </c>
      <c r="L792">
        <v>213.71428571428601</v>
      </c>
      <c r="M792">
        <v>254.66370000000001</v>
      </c>
      <c r="N792">
        <v>2.7311329999999998</v>
      </c>
      <c r="O792">
        <v>1527.982</v>
      </c>
      <c r="P792">
        <v>493.21570000000003</v>
      </c>
      <c r="Q792">
        <v>7</v>
      </c>
      <c r="R792">
        <v>218.17920000000001</v>
      </c>
      <c r="S792">
        <v>3</v>
      </c>
      <c r="T792">
        <v>0.96836670000000002</v>
      </c>
      <c r="U792">
        <v>62.983139999999999</v>
      </c>
      <c r="V792">
        <v>0.25124020000000002</v>
      </c>
      <c r="W792">
        <v>1</v>
      </c>
      <c r="X792">
        <v>0.32278889999999999</v>
      </c>
      <c r="Y792">
        <v>3</v>
      </c>
      <c r="Z792">
        <v>3098</v>
      </c>
      <c r="AA792">
        <v>225.3646</v>
      </c>
      <c r="AB792">
        <v>72.745199999999997</v>
      </c>
      <c r="AC792">
        <v>742.09167204648202</v>
      </c>
    </row>
    <row r="793" spans="2:29" x14ac:dyDescent="0.2">
      <c r="B793" t="s">
        <v>491</v>
      </c>
      <c r="C793">
        <v>32</v>
      </c>
      <c r="D793">
        <v>23</v>
      </c>
      <c r="E793" t="s">
        <v>655</v>
      </c>
      <c r="F793">
        <v>2032</v>
      </c>
      <c r="G793">
        <v>1</v>
      </c>
      <c r="H793" t="s">
        <v>1698</v>
      </c>
      <c r="I793">
        <v>6</v>
      </c>
      <c r="J793">
        <v>5</v>
      </c>
      <c r="K793">
        <v>2.4606300000000001</v>
      </c>
      <c r="L793">
        <v>180</v>
      </c>
      <c r="M793">
        <v>131.15610000000001</v>
      </c>
      <c r="N793">
        <v>1.202915</v>
      </c>
      <c r="O793">
        <v>524.62440000000004</v>
      </c>
      <c r="P793">
        <v>258.18130000000002</v>
      </c>
      <c r="Q793">
        <v>5</v>
      </c>
      <c r="R793">
        <v>141.81700000000001</v>
      </c>
      <c r="S793">
        <v>1</v>
      </c>
      <c r="T793">
        <v>0.49212600000000001</v>
      </c>
      <c r="U793">
        <v>-1</v>
      </c>
      <c r="V793">
        <v>-1</v>
      </c>
      <c r="W793">
        <v>1</v>
      </c>
      <c r="X793">
        <v>0.49212600000000001</v>
      </c>
      <c r="Y793">
        <v>1</v>
      </c>
      <c r="Z793">
        <v>2032</v>
      </c>
      <c r="AA793">
        <v>190.83510000000001</v>
      </c>
      <c r="AB793">
        <v>93.914919999999995</v>
      </c>
      <c r="AC793">
        <v>622.04724409448795</v>
      </c>
    </row>
    <row r="794" spans="2:29" x14ac:dyDescent="0.2">
      <c r="B794" t="s">
        <v>285</v>
      </c>
      <c r="C794">
        <v>32</v>
      </c>
      <c r="D794">
        <v>53</v>
      </c>
      <c r="E794" t="s">
        <v>655</v>
      </c>
      <c r="F794">
        <v>4596</v>
      </c>
      <c r="G794">
        <v>1</v>
      </c>
      <c r="H794" t="s">
        <v>1699</v>
      </c>
      <c r="I794">
        <v>1</v>
      </c>
      <c r="J794">
        <v>13</v>
      </c>
      <c r="K794">
        <v>2.8285469999999999</v>
      </c>
      <c r="L794">
        <v>200</v>
      </c>
      <c r="M794">
        <v>243.3852</v>
      </c>
      <c r="N794">
        <v>2.2329029999999999</v>
      </c>
      <c r="O794">
        <v>2920.623</v>
      </c>
      <c r="P794">
        <v>635.47050000000002</v>
      </c>
      <c r="Q794">
        <v>13</v>
      </c>
      <c r="R794">
        <v>170.0155</v>
      </c>
      <c r="S794">
        <v>3</v>
      </c>
      <c r="T794">
        <v>0.65274149999999997</v>
      </c>
      <c r="U794">
        <v>39.145919999999997</v>
      </c>
      <c r="V794">
        <v>0.51745059999999998</v>
      </c>
      <c r="W794">
        <v>1</v>
      </c>
      <c r="X794">
        <v>0.21758050000000001</v>
      </c>
      <c r="Y794">
        <v>3</v>
      </c>
      <c r="Z794">
        <v>4596</v>
      </c>
      <c r="AA794">
        <v>2291.998</v>
      </c>
      <c r="AB794">
        <v>498.69400000000002</v>
      </c>
      <c r="AC794">
        <v>659.26892950391698</v>
      </c>
    </row>
    <row r="795" spans="2:29" x14ac:dyDescent="0.2">
      <c r="B795" t="s">
        <v>492</v>
      </c>
      <c r="C795">
        <v>32</v>
      </c>
      <c r="D795">
        <v>39</v>
      </c>
      <c r="E795" t="s">
        <v>655</v>
      </c>
      <c r="F795">
        <v>4029</v>
      </c>
      <c r="G795">
        <v>1</v>
      </c>
      <c r="H795" t="s">
        <v>1700</v>
      </c>
      <c r="I795">
        <v>0</v>
      </c>
      <c r="J795">
        <v>13</v>
      </c>
      <c r="K795">
        <v>3.226607</v>
      </c>
      <c r="L795">
        <v>201.84615384615401</v>
      </c>
      <c r="M795">
        <v>204.8098</v>
      </c>
      <c r="N795">
        <v>2.6802489999999999</v>
      </c>
      <c r="O795">
        <v>2457.7179999999998</v>
      </c>
      <c r="P795">
        <v>610.00699999999995</v>
      </c>
      <c r="Q795">
        <v>13</v>
      </c>
      <c r="R795">
        <v>222.45760000000001</v>
      </c>
      <c r="S795">
        <v>4</v>
      </c>
      <c r="T795">
        <v>0.99280219999999997</v>
      </c>
      <c r="U795">
        <v>96.758039999999994</v>
      </c>
      <c r="V795">
        <v>0.56936730000000002</v>
      </c>
      <c r="W795">
        <v>1</v>
      </c>
      <c r="X795">
        <v>0.24820059999999999</v>
      </c>
      <c r="Y795">
        <v>4</v>
      </c>
      <c r="Z795">
        <v>4029</v>
      </c>
      <c r="AA795">
        <v>539.70249999999999</v>
      </c>
      <c r="AB795">
        <v>133.95439999999999</v>
      </c>
      <c r="AC795">
        <v>685.03350707371601</v>
      </c>
    </row>
    <row r="796" spans="2:29" x14ac:dyDescent="0.2">
      <c r="B796" t="s">
        <v>474</v>
      </c>
      <c r="C796">
        <v>32</v>
      </c>
      <c r="D796">
        <v>23</v>
      </c>
      <c r="E796" t="s">
        <v>655</v>
      </c>
      <c r="F796">
        <v>1864</v>
      </c>
      <c r="G796">
        <v>1</v>
      </c>
      <c r="H796" t="s">
        <v>1701</v>
      </c>
      <c r="I796">
        <v>0</v>
      </c>
      <c r="J796">
        <v>3</v>
      </c>
      <c r="K796">
        <v>1.609442</v>
      </c>
      <c r="L796">
        <v>267</v>
      </c>
      <c r="M796">
        <v>387.7636</v>
      </c>
      <c r="N796">
        <v>0.90883599999999998</v>
      </c>
      <c r="O796">
        <v>775.52719999999999</v>
      </c>
      <c r="P796">
        <v>416.05540000000002</v>
      </c>
      <c r="Q796">
        <v>3</v>
      </c>
      <c r="R796">
        <v>185.95050000000001</v>
      </c>
      <c r="S796">
        <v>1</v>
      </c>
      <c r="T796">
        <v>0.53648070000000003</v>
      </c>
      <c r="U796">
        <v>-1</v>
      </c>
      <c r="V796">
        <v>-1</v>
      </c>
      <c r="W796">
        <v>1</v>
      </c>
      <c r="X796">
        <v>0.53648070000000003</v>
      </c>
      <c r="Y796">
        <v>1</v>
      </c>
      <c r="Z796">
        <v>1864</v>
      </c>
      <c r="AA796">
        <v>202.4924</v>
      </c>
      <c r="AB796">
        <v>108.6332</v>
      </c>
      <c r="AC796">
        <v>786.48068669527902</v>
      </c>
    </row>
    <row r="797" spans="2:29" x14ac:dyDescent="0.2">
      <c r="B797" t="s">
        <v>475</v>
      </c>
      <c r="C797">
        <v>32</v>
      </c>
      <c r="D797">
        <v>63</v>
      </c>
      <c r="E797" t="s">
        <v>655</v>
      </c>
      <c r="F797">
        <v>3563</v>
      </c>
      <c r="G797">
        <v>1</v>
      </c>
      <c r="H797" t="s">
        <v>1702</v>
      </c>
      <c r="I797">
        <v>0</v>
      </c>
      <c r="J797">
        <v>7</v>
      </c>
      <c r="K797">
        <v>1.964637</v>
      </c>
      <c r="L797">
        <v>271.142857142857</v>
      </c>
      <c r="M797">
        <v>208.0324</v>
      </c>
      <c r="N797">
        <v>2.1650209999999999</v>
      </c>
      <c r="O797">
        <v>1248.194</v>
      </c>
      <c r="P797">
        <v>350.32119999999998</v>
      </c>
      <c r="Q797">
        <v>7</v>
      </c>
      <c r="R797">
        <v>187.40450000000001</v>
      </c>
      <c r="S797">
        <v>1</v>
      </c>
      <c r="T797">
        <v>0.28066239999999998</v>
      </c>
      <c r="U797">
        <v>-1</v>
      </c>
      <c r="V797">
        <v>-1</v>
      </c>
      <c r="W797">
        <v>1</v>
      </c>
      <c r="X797">
        <v>0.28066239999999998</v>
      </c>
      <c r="Y797">
        <v>1</v>
      </c>
      <c r="Z797">
        <v>3563</v>
      </c>
      <c r="AA797">
        <v>318.4006</v>
      </c>
      <c r="AB797">
        <v>89.363060000000004</v>
      </c>
      <c r="AC797">
        <v>804.09767050238599</v>
      </c>
    </row>
    <row r="798" spans="2:29" x14ac:dyDescent="0.2">
      <c r="B798" t="s">
        <v>476</v>
      </c>
      <c r="C798">
        <v>32</v>
      </c>
      <c r="D798">
        <v>49</v>
      </c>
      <c r="E798" t="s">
        <v>655</v>
      </c>
      <c r="F798">
        <v>5029</v>
      </c>
      <c r="I798">
        <v>0</v>
      </c>
      <c r="J798">
        <v>12</v>
      </c>
      <c r="K798">
        <v>2.3861599999999998</v>
      </c>
      <c r="L798">
        <v>191.75</v>
      </c>
      <c r="M798">
        <v>161.35839999999999</v>
      </c>
      <c r="N798">
        <v>1.5128239999999999</v>
      </c>
      <c r="O798">
        <v>1774.942</v>
      </c>
      <c r="P798">
        <v>352.94139999999999</v>
      </c>
      <c r="Q798">
        <v>-1</v>
      </c>
      <c r="R798">
        <v>188.69200000000001</v>
      </c>
      <c r="S798">
        <v>1</v>
      </c>
      <c r="T798">
        <v>0.19884669999999999</v>
      </c>
      <c r="U798">
        <v>-1</v>
      </c>
      <c r="V798">
        <v>-1</v>
      </c>
      <c r="W798">
        <v>0</v>
      </c>
      <c r="X798">
        <v>-1</v>
      </c>
      <c r="Y798">
        <v>-1</v>
      </c>
      <c r="Z798">
        <v>-1</v>
      </c>
      <c r="AA798">
        <v>12.30714</v>
      </c>
      <c r="AB798">
        <v>2.4472330000000002</v>
      </c>
      <c r="AC798">
        <v>986.87611851262704</v>
      </c>
    </row>
    <row r="799" spans="2:29" x14ac:dyDescent="0.2">
      <c r="B799" t="s">
        <v>477</v>
      </c>
      <c r="C799">
        <v>32</v>
      </c>
      <c r="D799">
        <v>67</v>
      </c>
      <c r="E799" t="s">
        <v>655</v>
      </c>
      <c r="F799">
        <v>1798</v>
      </c>
      <c r="G799">
        <v>1</v>
      </c>
      <c r="H799" t="s">
        <v>1703</v>
      </c>
      <c r="I799">
        <v>0</v>
      </c>
      <c r="J799">
        <v>5</v>
      </c>
      <c r="K799">
        <v>2.7808679999999999</v>
      </c>
      <c r="L799">
        <v>213</v>
      </c>
      <c r="M799">
        <v>143.51329999999999</v>
      </c>
      <c r="N799">
        <v>1.8310580000000001</v>
      </c>
      <c r="O799">
        <v>574.053</v>
      </c>
      <c r="P799">
        <v>319.2731</v>
      </c>
      <c r="Q799">
        <v>5</v>
      </c>
      <c r="R799">
        <v>157.6414</v>
      </c>
      <c r="S799">
        <v>1</v>
      </c>
      <c r="T799">
        <v>0.55617349999999999</v>
      </c>
      <c r="U799">
        <v>-1</v>
      </c>
      <c r="V799">
        <v>-1</v>
      </c>
      <c r="W799">
        <v>1</v>
      </c>
      <c r="X799">
        <v>0.55617349999999999</v>
      </c>
      <c r="Y799">
        <v>1</v>
      </c>
      <c r="Z799">
        <v>1798</v>
      </c>
      <c r="AA799">
        <v>158.78200000000001</v>
      </c>
      <c r="AB799">
        <v>88.310370000000006</v>
      </c>
      <c r="AC799">
        <v>741.37931034482801</v>
      </c>
    </row>
    <row r="800" spans="2:29" x14ac:dyDescent="0.2">
      <c r="B800" t="s">
        <v>478</v>
      </c>
      <c r="C800">
        <v>32</v>
      </c>
      <c r="D800">
        <v>39</v>
      </c>
      <c r="E800" t="s">
        <v>655</v>
      </c>
      <c r="F800">
        <v>1899</v>
      </c>
      <c r="G800">
        <v>1</v>
      </c>
      <c r="H800" t="s">
        <v>1704</v>
      </c>
      <c r="I800">
        <v>0</v>
      </c>
      <c r="J800">
        <v>3</v>
      </c>
      <c r="K800">
        <v>1.579779</v>
      </c>
      <c r="L800">
        <v>288.33333333333297</v>
      </c>
      <c r="M800">
        <v>82.594589999999997</v>
      </c>
      <c r="N800">
        <v>0.30953629999999999</v>
      </c>
      <c r="O800">
        <v>165.1892</v>
      </c>
      <c r="P800">
        <v>86.987459999999999</v>
      </c>
      <c r="Q800">
        <v>3</v>
      </c>
      <c r="R800">
        <v>110.0311</v>
      </c>
      <c r="S800">
        <v>2</v>
      </c>
      <c r="T800">
        <v>1.053186</v>
      </c>
      <c r="U800">
        <v>38.25647</v>
      </c>
      <c r="V800">
        <v>0.76512930000000001</v>
      </c>
      <c r="W800">
        <v>1</v>
      </c>
      <c r="X800">
        <v>0.52659299999999998</v>
      </c>
      <c r="Y800">
        <v>2</v>
      </c>
      <c r="Z800">
        <v>1899</v>
      </c>
      <c r="AA800">
        <v>294.08999999999997</v>
      </c>
      <c r="AB800">
        <v>154.8657</v>
      </c>
      <c r="AC800">
        <v>630.85834649815695</v>
      </c>
    </row>
    <row r="801" spans="2:29" x14ac:dyDescent="0.2">
      <c r="B801" t="s">
        <v>479</v>
      </c>
      <c r="C801">
        <v>32</v>
      </c>
      <c r="D801">
        <v>15</v>
      </c>
      <c r="E801" t="s">
        <v>655</v>
      </c>
      <c r="F801">
        <v>1465</v>
      </c>
      <c r="G801">
        <v>1</v>
      </c>
      <c r="H801" t="s">
        <v>1705</v>
      </c>
      <c r="I801">
        <v>0</v>
      </c>
      <c r="J801">
        <v>5</v>
      </c>
      <c r="K801">
        <v>3.4129689999999999</v>
      </c>
      <c r="L801">
        <v>232.8</v>
      </c>
      <c r="M801">
        <v>87.420959999999994</v>
      </c>
      <c r="N801">
        <v>1.649654</v>
      </c>
      <c r="O801">
        <v>349.68380000000002</v>
      </c>
      <c r="P801">
        <v>238.69200000000001</v>
      </c>
      <c r="Q801">
        <v>5</v>
      </c>
      <c r="R801">
        <v>88.333179999999999</v>
      </c>
      <c r="S801">
        <v>1</v>
      </c>
      <c r="T801">
        <v>0.68259389999999998</v>
      </c>
      <c r="U801">
        <v>-1</v>
      </c>
      <c r="V801">
        <v>-1</v>
      </c>
      <c r="W801">
        <v>1</v>
      </c>
      <c r="X801">
        <v>0.68259389999999998</v>
      </c>
      <c r="Y801">
        <v>1</v>
      </c>
      <c r="Z801">
        <v>1465</v>
      </c>
      <c r="AA801">
        <v>178.0385</v>
      </c>
      <c r="AB801">
        <v>121.52800000000001</v>
      </c>
      <c r="AC801">
        <v>704.43686006825897</v>
      </c>
    </row>
    <row r="802" spans="2:29" x14ac:dyDescent="0.2">
      <c r="B802" t="s">
        <v>480</v>
      </c>
      <c r="C802">
        <v>32</v>
      </c>
      <c r="D802">
        <v>41</v>
      </c>
      <c r="E802" t="s">
        <v>655</v>
      </c>
      <c r="F802">
        <v>3462</v>
      </c>
      <c r="G802">
        <v>1</v>
      </c>
      <c r="H802" t="s">
        <v>1706</v>
      </c>
      <c r="I802">
        <v>0</v>
      </c>
      <c r="J802">
        <v>0</v>
      </c>
      <c r="K802">
        <v>0</v>
      </c>
      <c r="L802">
        <v>-1</v>
      </c>
      <c r="M802">
        <v>-1</v>
      </c>
      <c r="N802">
        <v>-1</v>
      </c>
      <c r="O802">
        <v>-1</v>
      </c>
      <c r="P802">
        <v>-1</v>
      </c>
      <c r="Q802">
        <v>0</v>
      </c>
      <c r="R802">
        <v>152.27889999999999</v>
      </c>
      <c r="S802">
        <v>2</v>
      </c>
      <c r="T802">
        <v>0.57770069999999996</v>
      </c>
      <c r="U802">
        <v>22.518540000000002</v>
      </c>
      <c r="V802">
        <v>4.5082160000000003E-2</v>
      </c>
      <c r="W802">
        <v>1</v>
      </c>
      <c r="X802">
        <v>0.28885040000000001</v>
      </c>
      <c r="Y802">
        <v>2</v>
      </c>
      <c r="Z802">
        <v>3462</v>
      </c>
      <c r="AA802">
        <v>906.19039999999995</v>
      </c>
      <c r="AB802">
        <v>261.7534</v>
      </c>
      <c r="AC802">
        <v>538.70595031773496</v>
      </c>
    </row>
    <row r="803" spans="2:29" x14ac:dyDescent="0.2">
      <c r="B803" t="s">
        <v>472</v>
      </c>
      <c r="C803">
        <v>34</v>
      </c>
      <c r="D803">
        <v>15</v>
      </c>
      <c r="E803" t="s">
        <v>656</v>
      </c>
      <c r="F803">
        <v>2899</v>
      </c>
      <c r="G803">
        <v>1</v>
      </c>
      <c r="H803" t="s">
        <v>1707</v>
      </c>
      <c r="I803">
        <v>0</v>
      </c>
      <c r="J803">
        <v>5</v>
      </c>
      <c r="K803">
        <v>1.7247330000000001</v>
      </c>
      <c r="L803">
        <v>186.2</v>
      </c>
      <c r="M803">
        <v>233.88939999999999</v>
      </c>
      <c r="N803">
        <v>1.79389</v>
      </c>
      <c r="O803">
        <v>935.55759999999998</v>
      </c>
      <c r="P803">
        <v>322.71730000000002</v>
      </c>
      <c r="Q803">
        <v>5</v>
      </c>
      <c r="R803">
        <v>153.3784</v>
      </c>
      <c r="S803">
        <v>3</v>
      </c>
      <c r="T803">
        <v>1.03484</v>
      </c>
      <c r="U803">
        <v>86.921049999999994</v>
      </c>
      <c r="V803">
        <v>0.65190789999999998</v>
      </c>
      <c r="W803">
        <v>1</v>
      </c>
      <c r="X803">
        <v>0.34494649999999999</v>
      </c>
      <c r="Y803">
        <v>3</v>
      </c>
      <c r="Z803">
        <v>2899</v>
      </c>
      <c r="AA803">
        <v>292.38720000000001</v>
      </c>
      <c r="AB803">
        <v>100.858</v>
      </c>
      <c r="AC803">
        <v>838.56502242152499</v>
      </c>
    </row>
    <row r="804" spans="2:29" x14ac:dyDescent="0.2">
      <c r="B804" t="s">
        <v>481</v>
      </c>
      <c r="C804">
        <v>34</v>
      </c>
      <c r="D804">
        <v>15</v>
      </c>
      <c r="E804" t="s">
        <v>656</v>
      </c>
      <c r="F804">
        <v>4996</v>
      </c>
      <c r="I804">
        <v>0</v>
      </c>
      <c r="J804">
        <v>16</v>
      </c>
      <c r="K804">
        <v>3.2025619999999999</v>
      </c>
      <c r="L804">
        <v>158</v>
      </c>
      <c r="M804">
        <v>199.42500000000001</v>
      </c>
      <c r="N804">
        <v>2.072209</v>
      </c>
      <c r="O804">
        <v>2991.375</v>
      </c>
      <c r="P804">
        <v>598.75400000000002</v>
      </c>
      <c r="Q804">
        <v>-1</v>
      </c>
      <c r="R804">
        <v>177.74690000000001</v>
      </c>
      <c r="S804">
        <v>1</v>
      </c>
      <c r="T804">
        <v>0.20016010000000001</v>
      </c>
      <c r="U804">
        <v>-1</v>
      </c>
      <c r="V804">
        <v>-1</v>
      </c>
      <c r="W804">
        <v>0</v>
      </c>
      <c r="X804">
        <v>-1</v>
      </c>
      <c r="Y804">
        <v>-1</v>
      </c>
      <c r="Z804">
        <v>-1</v>
      </c>
      <c r="AA804">
        <v>0</v>
      </c>
      <c r="AB804">
        <v>0</v>
      </c>
      <c r="AC804">
        <v>986.589271417134</v>
      </c>
    </row>
    <row r="805" spans="2:29" x14ac:dyDescent="0.2">
      <c r="B805" t="s">
        <v>483</v>
      </c>
      <c r="C805">
        <v>34</v>
      </c>
      <c r="D805">
        <v>55</v>
      </c>
      <c r="E805" t="s">
        <v>656</v>
      </c>
      <c r="F805">
        <v>3064</v>
      </c>
      <c r="G805">
        <v>1</v>
      </c>
      <c r="H805" t="s">
        <v>1708</v>
      </c>
      <c r="I805">
        <v>0</v>
      </c>
      <c r="J805">
        <v>5</v>
      </c>
      <c r="K805">
        <v>1.6318539999999999</v>
      </c>
      <c r="L805">
        <v>253</v>
      </c>
      <c r="M805">
        <v>364.1694</v>
      </c>
      <c r="N805">
        <v>0.94050149999999999</v>
      </c>
      <c r="O805">
        <v>1456.6780000000001</v>
      </c>
      <c r="P805">
        <v>475.41699999999997</v>
      </c>
      <c r="Q805">
        <v>5</v>
      </c>
      <c r="R805">
        <v>189.39500000000001</v>
      </c>
      <c r="S805">
        <v>1</v>
      </c>
      <c r="T805">
        <v>0.32637070000000001</v>
      </c>
      <c r="U805">
        <v>-1</v>
      </c>
      <c r="V805">
        <v>-1</v>
      </c>
      <c r="W805">
        <v>1</v>
      </c>
      <c r="X805">
        <v>0.32637070000000001</v>
      </c>
      <c r="Y805">
        <v>1</v>
      </c>
      <c r="Z805">
        <v>3064</v>
      </c>
      <c r="AA805">
        <v>270.81259999999997</v>
      </c>
      <c r="AB805">
        <v>88.385319999999993</v>
      </c>
      <c r="AC805">
        <v>804.50391644908598</v>
      </c>
    </row>
    <row r="806" spans="2:29" x14ac:dyDescent="0.2">
      <c r="B806" t="s">
        <v>484</v>
      </c>
      <c r="C806">
        <v>34</v>
      </c>
      <c r="D806">
        <v>55</v>
      </c>
      <c r="E806" t="s">
        <v>656</v>
      </c>
      <c r="F806">
        <v>5064</v>
      </c>
      <c r="I806">
        <v>0</v>
      </c>
      <c r="J806">
        <v>13</v>
      </c>
      <c r="K806">
        <v>2.5671409999999999</v>
      </c>
      <c r="L806">
        <v>184.538461538462</v>
      </c>
      <c r="M806">
        <v>225.97829999999999</v>
      </c>
      <c r="N806">
        <v>1.6353690000000001</v>
      </c>
      <c r="O806">
        <v>2711.74</v>
      </c>
      <c r="P806">
        <v>535.49360000000001</v>
      </c>
      <c r="Q806">
        <v>-1</v>
      </c>
      <c r="R806">
        <v>225.02420000000001</v>
      </c>
      <c r="S806">
        <v>2</v>
      </c>
      <c r="T806">
        <v>0.39494469999999998</v>
      </c>
      <c r="U806">
        <v>65.97569</v>
      </c>
      <c r="V806">
        <v>0.16514570000000001</v>
      </c>
      <c r="W806">
        <v>0</v>
      </c>
      <c r="X806">
        <v>-1</v>
      </c>
      <c r="Y806">
        <v>-1</v>
      </c>
      <c r="Z806">
        <v>-1</v>
      </c>
      <c r="AA806">
        <v>340.48079999999999</v>
      </c>
      <c r="AB806">
        <v>67.235550000000003</v>
      </c>
      <c r="AC806">
        <v>828.98894154818299</v>
      </c>
    </row>
    <row r="807" spans="2:29" x14ac:dyDescent="0.2">
      <c r="B807" t="s">
        <v>485</v>
      </c>
      <c r="C807">
        <v>34</v>
      </c>
      <c r="D807">
        <v>93</v>
      </c>
      <c r="E807" t="s">
        <v>656</v>
      </c>
      <c r="F807">
        <v>2864</v>
      </c>
      <c r="G807">
        <v>1</v>
      </c>
      <c r="H807" t="s">
        <v>1709</v>
      </c>
      <c r="I807">
        <v>0</v>
      </c>
      <c r="J807">
        <v>0</v>
      </c>
      <c r="K807">
        <v>0</v>
      </c>
      <c r="L807">
        <v>-1</v>
      </c>
      <c r="M807">
        <v>-1</v>
      </c>
      <c r="N807">
        <v>-1</v>
      </c>
      <c r="O807">
        <v>-1</v>
      </c>
      <c r="P807">
        <v>-1</v>
      </c>
      <c r="Q807">
        <v>0</v>
      </c>
      <c r="R807">
        <v>124.2295</v>
      </c>
      <c r="S807">
        <v>1</v>
      </c>
      <c r="T807">
        <v>0.34916199999999997</v>
      </c>
      <c r="U807">
        <v>-1</v>
      </c>
      <c r="V807">
        <v>-1</v>
      </c>
      <c r="W807">
        <v>1</v>
      </c>
      <c r="X807">
        <v>0.34916199999999997</v>
      </c>
      <c r="Y807">
        <v>1</v>
      </c>
      <c r="Z807">
        <v>2864</v>
      </c>
      <c r="AA807">
        <v>251.8595</v>
      </c>
      <c r="AB807">
        <v>87.939750000000004</v>
      </c>
      <c r="AC807">
        <v>790.85195530726298</v>
      </c>
    </row>
    <row r="808" spans="2:29" x14ac:dyDescent="0.2">
      <c r="B808" t="s">
        <v>486</v>
      </c>
      <c r="C808">
        <v>34</v>
      </c>
      <c r="D808">
        <v>3</v>
      </c>
      <c r="E808" t="s">
        <v>656</v>
      </c>
      <c r="F808">
        <v>4930</v>
      </c>
      <c r="G808">
        <v>1</v>
      </c>
      <c r="H808" t="s">
        <v>1710</v>
      </c>
      <c r="I808">
        <v>0</v>
      </c>
      <c r="J808">
        <v>9</v>
      </c>
      <c r="K808">
        <v>1.825558</v>
      </c>
      <c r="L808">
        <v>306.66666666666703</v>
      </c>
      <c r="M808">
        <v>145.6926</v>
      </c>
      <c r="N808">
        <v>2.1035110000000001</v>
      </c>
      <c r="O808">
        <v>1165.54</v>
      </c>
      <c r="P808">
        <v>236.4179</v>
      </c>
      <c r="Q808">
        <v>9</v>
      </c>
      <c r="R808">
        <v>195.60929999999999</v>
      </c>
      <c r="S808">
        <v>1</v>
      </c>
      <c r="T808">
        <v>0.20283979999999999</v>
      </c>
      <c r="U808">
        <v>-1</v>
      </c>
      <c r="V808">
        <v>-1</v>
      </c>
      <c r="W808">
        <v>1</v>
      </c>
      <c r="X808">
        <v>0.20283979999999999</v>
      </c>
      <c r="Y808">
        <v>1</v>
      </c>
      <c r="Z808">
        <v>4930</v>
      </c>
      <c r="AA808">
        <v>261.13319999999999</v>
      </c>
      <c r="AB808">
        <v>52.968200000000003</v>
      </c>
      <c r="AC808">
        <v>905.27383367139998</v>
      </c>
    </row>
    <row r="809" spans="2:29" x14ac:dyDescent="0.2">
      <c r="B809" t="s">
        <v>487</v>
      </c>
      <c r="C809">
        <v>34</v>
      </c>
      <c r="D809">
        <v>7</v>
      </c>
      <c r="E809" t="s">
        <v>656</v>
      </c>
      <c r="F809">
        <v>3863</v>
      </c>
      <c r="G809">
        <v>1</v>
      </c>
      <c r="H809" t="s">
        <v>1711</v>
      </c>
      <c r="I809">
        <v>6</v>
      </c>
      <c r="J809">
        <v>1</v>
      </c>
      <c r="K809">
        <v>0.25886619999999999</v>
      </c>
      <c r="L809">
        <v>299</v>
      </c>
      <c r="M809">
        <v>-1</v>
      </c>
      <c r="N809">
        <v>-1</v>
      </c>
      <c r="O809">
        <v>-1</v>
      </c>
      <c r="P809">
        <v>-1</v>
      </c>
      <c r="Q809">
        <v>1</v>
      </c>
      <c r="R809">
        <v>150.0061</v>
      </c>
      <c r="S809">
        <v>2</v>
      </c>
      <c r="T809">
        <v>0.51773230000000003</v>
      </c>
      <c r="U809">
        <v>118.80419999999999</v>
      </c>
      <c r="V809">
        <v>0.1927075</v>
      </c>
      <c r="W809">
        <v>1</v>
      </c>
      <c r="X809">
        <v>0.25886619999999999</v>
      </c>
      <c r="Y809">
        <v>2</v>
      </c>
      <c r="Z809">
        <v>3863</v>
      </c>
      <c r="AA809">
        <v>501.88350000000003</v>
      </c>
      <c r="AB809">
        <v>129.92070000000001</v>
      </c>
      <c r="AC809">
        <v>663.47398395029802</v>
      </c>
    </row>
    <row r="810" spans="2:29" x14ac:dyDescent="0.2">
      <c r="B810" t="s">
        <v>488</v>
      </c>
      <c r="C810">
        <v>34</v>
      </c>
      <c r="D810">
        <v>81</v>
      </c>
      <c r="E810" t="s">
        <v>656</v>
      </c>
      <c r="F810">
        <v>4896</v>
      </c>
      <c r="G810">
        <v>1</v>
      </c>
      <c r="H810" t="s">
        <v>1274</v>
      </c>
      <c r="I810">
        <v>0</v>
      </c>
      <c r="J810">
        <v>5</v>
      </c>
      <c r="K810">
        <v>1.021242</v>
      </c>
      <c r="L810">
        <v>279.8</v>
      </c>
      <c r="M810">
        <v>388.98829999999998</v>
      </c>
      <c r="N810">
        <v>0.82384880000000005</v>
      </c>
      <c r="O810">
        <v>1555.953</v>
      </c>
      <c r="P810">
        <v>317.80090000000001</v>
      </c>
      <c r="Q810">
        <v>5</v>
      </c>
      <c r="R810">
        <v>98.430239999999998</v>
      </c>
      <c r="S810">
        <v>2</v>
      </c>
      <c r="T810">
        <v>0.40849669999999999</v>
      </c>
      <c r="U810">
        <v>70.162509999999997</v>
      </c>
      <c r="V810">
        <v>0.15574360000000001</v>
      </c>
      <c r="W810">
        <v>1</v>
      </c>
      <c r="X810">
        <v>0.2042484</v>
      </c>
      <c r="Y810">
        <v>2</v>
      </c>
      <c r="Z810">
        <v>4896</v>
      </c>
      <c r="AA810">
        <v>3071.6289999999999</v>
      </c>
      <c r="AB810">
        <v>627.37530000000004</v>
      </c>
      <c r="AC810">
        <v>217.116013071895</v>
      </c>
    </row>
    <row r="811" spans="2:29" x14ac:dyDescent="0.2">
      <c r="B811" t="s">
        <v>489</v>
      </c>
      <c r="C811">
        <v>34</v>
      </c>
      <c r="D811">
        <v>83</v>
      </c>
      <c r="E811" t="s">
        <v>656</v>
      </c>
      <c r="F811">
        <v>1799</v>
      </c>
      <c r="G811">
        <v>1</v>
      </c>
      <c r="H811" t="s">
        <v>1712</v>
      </c>
      <c r="I811">
        <v>0</v>
      </c>
      <c r="J811">
        <v>0</v>
      </c>
      <c r="K811">
        <v>0</v>
      </c>
      <c r="L811">
        <v>-1</v>
      </c>
      <c r="M811">
        <v>-1</v>
      </c>
      <c r="N811">
        <v>-1</v>
      </c>
      <c r="O811">
        <v>-1</v>
      </c>
      <c r="P811">
        <v>-1</v>
      </c>
      <c r="Q811">
        <v>0</v>
      </c>
      <c r="R811">
        <v>592.43989999999997</v>
      </c>
      <c r="S811">
        <v>1</v>
      </c>
      <c r="T811">
        <v>0.55586440000000004</v>
      </c>
      <c r="U811">
        <v>-1</v>
      </c>
      <c r="V811">
        <v>-1</v>
      </c>
      <c r="W811">
        <v>1</v>
      </c>
      <c r="X811">
        <v>0.55586440000000004</v>
      </c>
      <c r="Y811">
        <v>1</v>
      </c>
      <c r="Z811">
        <v>1799</v>
      </c>
      <c r="AA811">
        <v>763.07230000000004</v>
      </c>
      <c r="AB811">
        <v>424.16469999999998</v>
      </c>
      <c r="AC811">
        <v>240.133407448583</v>
      </c>
    </row>
    <row r="812" spans="2:29" x14ac:dyDescent="0.2">
      <c r="B812" t="s">
        <v>490</v>
      </c>
      <c r="C812">
        <v>34</v>
      </c>
      <c r="D812">
        <v>65</v>
      </c>
      <c r="E812" t="s">
        <v>656</v>
      </c>
      <c r="F812">
        <v>2764</v>
      </c>
      <c r="G812">
        <v>1</v>
      </c>
      <c r="H812" t="s">
        <v>1713</v>
      </c>
      <c r="I812">
        <v>0</v>
      </c>
      <c r="J812">
        <v>5</v>
      </c>
      <c r="K812">
        <v>1.808972</v>
      </c>
      <c r="L812">
        <v>320.39999999999998</v>
      </c>
      <c r="M812">
        <v>129.0377</v>
      </c>
      <c r="N812">
        <v>2.814581</v>
      </c>
      <c r="O812">
        <v>516.1508</v>
      </c>
      <c r="P812">
        <v>186.7405</v>
      </c>
      <c r="Q812">
        <v>5</v>
      </c>
      <c r="R812">
        <v>168.11269999999999</v>
      </c>
      <c r="S812">
        <v>2</v>
      </c>
      <c r="T812">
        <v>0.72358900000000004</v>
      </c>
      <c r="U812">
        <v>121.2856</v>
      </c>
      <c r="V812">
        <v>0.72844180000000003</v>
      </c>
      <c r="W812">
        <v>1</v>
      </c>
      <c r="X812">
        <v>0.36179450000000002</v>
      </c>
      <c r="Y812">
        <v>2</v>
      </c>
      <c r="Z812">
        <v>2764</v>
      </c>
      <c r="AA812">
        <v>331.25689999999997</v>
      </c>
      <c r="AB812">
        <v>119.84690000000001</v>
      </c>
      <c r="AC812">
        <v>783.28509406656997</v>
      </c>
    </row>
    <row r="813" spans="2:29" x14ac:dyDescent="0.2">
      <c r="B813" t="s">
        <v>491</v>
      </c>
      <c r="C813">
        <v>34</v>
      </c>
      <c r="D813">
        <v>81</v>
      </c>
      <c r="E813" t="s">
        <v>656</v>
      </c>
      <c r="F813">
        <v>2364</v>
      </c>
      <c r="G813">
        <v>1</v>
      </c>
      <c r="H813" t="s">
        <v>1714</v>
      </c>
      <c r="I813">
        <v>0</v>
      </c>
      <c r="J813">
        <v>4</v>
      </c>
      <c r="K813">
        <v>1.6920470000000001</v>
      </c>
      <c r="L813">
        <v>332.75</v>
      </c>
      <c r="M813">
        <v>228.45230000000001</v>
      </c>
      <c r="N813">
        <v>1.842681</v>
      </c>
      <c r="O813">
        <v>685.35699999999997</v>
      </c>
      <c r="P813">
        <v>289.91410000000002</v>
      </c>
      <c r="Q813">
        <v>4</v>
      </c>
      <c r="R813">
        <v>206.95500000000001</v>
      </c>
      <c r="S813">
        <v>1</v>
      </c>
      <c r="T813">
        <v>0.42301179999999999</v>
      </c>
      <c r="U813">
        <v>-1</v>
      </c>
      <c r="V813">
        <v>-1</v>
      </c>
      <c r="W813">
        <v>1</v>
      </c>
      <c r="X813">
        <v>0.42301179999999999</v>
      </c>
      <c r="Y813">
        <v>1</v>
      </c>
      <c r="Z813">
        <v>2364</v>
      </c>
      <c r="AA813">
        <v>270.3023</v>
      </c>
      <c r="AB813">
        <v>114.3411</v>
      </c>
      <c r="AC813">
        <v>647.20812182741099</v>
      </c>
    </row>
    <row r="814" spans="2:29" x14ac:dyDescent="0.2">
      <c r="B814" t="s">
        <v>285</v>
      </c>
      <c r="C814">
        <v>34</v>
      </c>
      <c r="D814">
        <v>17</v>
      </c>
      <c r="E814" t="s">
        <v>656</v>
      </c>
      <c r="F814">
        <v>3730</v>
      </c>
      <c r="G814">
        <v>1</v>
      </c>
      <c r="H814" t="s">
        <v>1715</v>
      </c>
      <c r="I814">
        <v>0</v>
      </c>
      <c r="J814">
        <v>10</v>
      </c>
      <c r="K814">
        <v>2.680965</v>
      </c>
      <c r="L814">
        <v>200.1</v>
      </c>
      <c r="M814">
        <v>225.94970000000001</v>
      </c>
      <c r="N814">
        <v>2.2983500000000001</v>
      </c>
      <c r="O814">
        <v>2033.547</v>
      </c>
      <c r="P814">
        <v>545.18700000000001</v>
      </c>
      <c r="Q814">
        <v>10</v>
      </c>
      <c r="R814">
        <v>162.34559999999999</v>
      </c>
      <c r="S814">
        <v>2</v>
      </c>
      <c r="T814">
        <v>0.53619300000000003</v>
      </c>
      <c r="U814">
        <v>57.044370000000001</v>
      </c>
      <c r="V814">
        <v>6.9864499999999996E-2</v>
      </c>
      <c r="W814">
        <v>1</v>
      </c>
      <c r="X814">
        <v>0.26809650000000002</v>
      </c>
      <c r="Y814">
        <v>2</v>
      </c>
      <c r="Z814">
        <v>3730</v>
      </c>
      <c r="AA814">
        <v>1351.4549999999999</v>
      </c>
      <c r="AB814">
        <v>362.32040000000001</v>
      </c>
      <c r="AC814">
        <v>392.76139410187699</v>
      </c>
    </row>
    <row r="815" spans="2:29" x14ac:dyDescent="0.2">
      <c r="B815" t="s">
        <v>492</v>
      </c>
      <c r="C815">
        <v>34</v>
      </c>
      <c r="D815">
        <v>67</v>
      </c>
      <c r="E815" t="s">
        <v>656</v>
      </c>
      <c r="F815">
        <v>4995</v>
      </c>
      <c r="I815">
        <v>0</v>
      </c>
      <c r="J815">
        <v>15</v>
      </c>
      <c r="K815">
        <v>3.0030030000000001</v>
      </c>
      <c r="L815">
        <v>201.8</v>
      </c>
      <c r="M815">
        <v>249.2645</v>
      </c>
      <c r="N815">
        <v>3.320535</v>
      </c>
      <c r="O815">
        <v>3489.703</v>
      </c>
      <c r="P815">
        <v>698.63919999999996</v>
      </c>
      <c r="Q815">
        <v>-1</v>
      </c>
      <c r="R815">
        <v>203.59960000000001</v>
      </c>
      <c r="S815">
        <v>1</v>
      </c>
      <c r="T815">
        <v>0.20020019999999999</v>
      </c>
      <c r="U815">
        <v>-1</v>
      </c>
      <c r="V815">
        <v>-1</v>
      </c>
      <c r="W815">
        <v>0</v>
      </c>
      <c r="X815">
        <v>-1</v>
      </c>
      <c r="Y815">
        <v>-1</v>
      </c>
      <c r="Z815">
        <v>-1</v>
      </c>
      <c r="AA815">
        <v>2</v>
      </c>
      <c r="AB815">
        <v>0.40040039999999999</v>
      </c>
      <c r="AC815">
        <v>986.78678678678705</v>
      </c>
    </row>
    <row r="816" spans="2:29" x14ac:dyDescent="0.2">
      <c r="B816" t="s">
        <v>474</v>
      </c>
      <c r="C816">
        <v>34</v>
      </c>
      <c r="D816">
        <v>39</v>
      </c>
      <c r="E816" t="s">
        <v>656</v>
      </c>
      <c r="F816">
        <v>3931</v>
      </c>
      <c r="G816">
        <v>1</v>
      </c>
      <c r="H816" t="s">
        <v>1716</v>
      </c>
      <c r="I816">
        <v>0</v>
      </c>
      <c r="J816">
        <v>13</v>
      </c>
      <c r="K816">
        <v>3.3070469999999998</v>
      </c>
      <c r="L816">
        <v>200</v>
      </c>
      <c r="M816">
        <v>176.28469999999999</v>
      </c>
      <c r="N816">
        <v>2.679681</v>
      </c>
      <c r="O816">
        <v>2115.4160000000002</v>
      </c>
      <c r="P816">
        <v>538.13679999999999</v>
      </c>
      <c r="Q816">
        <v>13</v>
      </c>
      <c r="R816">
        <v>209.05770000000001</v>
      </c>
      <c r="S816">
        <v>1</v>
      </c>
      <c r="T816">
        <v>0.25438820000000001</v>
      </c>
      <c r="U816">
        <v>-1</v>
      </c>
      <c r="V816">
        <v>-1</v>
      </c>
      <c r="W816">
        <v>1</v>
      </c>
      <c r="X816">
        <v>0.25438820000000001</v>
      </c>
      <c r="Y816">
        <v>1</v>
      </c>
      <c r="Z816">
        <v>3931</v>
      </c>
      <c r="AA816">
        <v>410.37439999999998</v>
      </c>
      <c r="AB816">
        <v>104.3944</v>
      </c>
      <c r="AC816">
        <v>703.12897481556899</v>
      </c>
    </row>
    <row r="817" spans="2:29" x14ac:dyDescent="0.2">
      <c r="B817" t="s">
        <v>475</v>
      </c>
      <c r="C817">
        <v>34</v>
      </c>
      <c r="D817">
        <v>81</v>
      </c>
      <c r="E817" t="s">
        <v>656</v>
      </c>
      <c r="F817">
        <v>5063</v>
      </c>
      <c r="I817">
        <v>0</v>
      </c>
      <c r="J817">
        <v>12</v>
      </c>
      <c r="K817">
        <v>2.370136</v>
      </c>
      <c r="L817">
        <v>207.916666666667</v>
      </c>
      <c r="M817">
        <v>174.85919999999999</v>
      </c>
      <c r="N817">
        <v>2.134382</v>
      </c>
      <c r="O817">
        <v>1923.451</v>
      </c>
      <c r="P817">
        <v>379.90350000000001</v>
      </c>
      <c r="Q817">
        <v>-1</v>
      </c>
      <c r="R817">
        <v>151.3201</v>
      </c>
      <c r="S817">
        <v>2</v>
      </c>
      <c r="T817">
        <v>0.3950227</v>
      </c>
      <c r="U817">
        <v>25.945319999999999</v>
      </c>
      <c r="V817">
        <v>1.572444</v>
      </c>
      <c r="W817">
        <v>0</v>
      </c>
      <c r="X817">
        <v>-1</v>
      </c>
      <c r="Y817">
        <v>-1</v>
      </c>
      <c r="Z817">
        <v>-1</v>
      </c>
      <c r="AA817">
        <v>54.472580000000001</v>
      </c>
      <c r="AB817">
        <v>10.75895</v>
      </c>
      <c r="AC817">
        <v>980.24886430969798</v>
      </c>
    </row>
    <row r="818" spans="2:29" x14ac:dyDescent="0.2">
      <c r="B818" t="s">
        <v>476</v>
      </c>
      <c r="C818">
        <v>34</v>
      </c>
      <c r="D818">
        <v>55</v>
      </c>
      <c r="E818" t="s">
        <v>656</v>
      </c>
      <c r="F818">
        <v>5028</v>
      </c>
      <c r="I818">
        <v>0</v>
      </c>
      <c r="J818">
        <v>4</v>
      </c>
      <c r="K818">
        <v>0.7955449</v>
      </c>
      <c r="L818">
        <v>183.5</v>
      </c>
      <c r="M818">
        <v>175.02029999999999</v>
      </c>
      <c r="N818">
        <v>1.432407</v>
      </c>
      <c r="O818">
        <v>525.06100000000004</v>
      </c>
      <c r="P818">
        <v>104.42740000000001</v>
      </c>
      <c r="Q818">
        <v>-1</v>
      </c>
      <c r="R818">
        <v>211.79179999999999</v>
      </c>
      <c r="S818">
        <v>1</v>
      </c>
      <c r="T818">
        <v>0.19888620000000001</v>
      </c>
      <c r="U818">
        <v>-1</v>
      </c>
      <c r="V818">
        <v>-1</v>
      </c>
      <c r="W818">
        <v>0</v>
      </c>
      <c r="X818">
        <v>-1</v>
      </c>
      <c r="Y818">
        <v>-1</v>
      </c>
      <c r="Z818">
        <v>-1</v>
      </c>
      <c r="AA818">
        <v>5.8416189999999997</v>
      </c>
      <c r="AB818">
        <v>1.161818</v>
      </c>
      <c r="AC818">
        <v>987.07239459029404</v>
      </c>
    </row>
    <row r="819" spans="2:29" x14ac:dyDescent="0.2">
      <c r="B819" t="s">
        <v>477</v>
      </c>
      <c r="C819">
        <v>34</v>
      </c>
      <c r="D819">
        <v>93</v>
      </c>
      <c r="E819" t="s">
        <v>656</v>
      </c>
      <c r="F819">
        <v>2565</v>
      </c>
      <c r="G819">
        <v>1</v>
      </c>
      <c r="H819" t="s">
        <v>1717</v>
      </c>
      <c r="I819">
        <v>0</v>
      </c>
      <c r="J819">
        <v>8</v>
      </c>
      <c r="K819">
        <v>3.1189079999999998</v>
      </c>
      <c r="L819">
        <v>199.5</v>
      </c>
      <c r="M819">
        <v>97.643289999999993</v>
      </c>
      <c r="N819">
        <v>1.855013</v>
      </c>
      <c r="O819">
        <v>683.50300000000004</v>
      </c>
      <c r="P819">
        <v>266.47289999999998</v>
      </c>
      <c r="Q819">
        <v>8</v>
      </c>
      <c r="R819">
        <v>190.5292</v>
      </c>
      <c r="S819">
        <v>1</v>
      </c>
      <c r="T819">
        <v>0.38986359999999998</v>
      </c>
      <c r="U819">
        <v>-1</v>
      </c>
      <c r="V819">
        <v>-1</v>
      </c>
      <c r="W819">
        <v>1</v>
      </c>
      <c r="X819">
        <v>0.38986359999999998</v>
      </c>
      <c r="Y819">
        <v>1</v>
      </c>
      <c r="Z819">
        <v>2565</v>
      </c>
      <c r="AA819">
        <v>213.7911</v>
      </c>
      <c r="AB819">
        <v>83.349350000000001</v>
      </c>
      <c r="AC819">
        <v>804.67836257309898</v>
      </c>
    </row>
    <row r="820" spans="2:29" x14ac:dyDescent="0.2">
      <c r="B820" t="s">
        <v>478</v>
      </c>
      <c r="C820">
        <v>34</v>
      </c>
      <c r="D820">
        <v>37</v>
      </c>
      <c r="E820" t="s">
        <v>656</v>
      </c>
      <c r="F820">
        <v>4431</v>
      </c>
      <c r="G820">
        <v>1</v>
      </c>
      <c r="H820" t="s">
        <v>1718</v>
      </c>
      <c r="I820">
        <v>0</v>
      </c>
      <c r="J820">
        <v>10</v>
      </c>
      <c r="K820">
        <v>2.2568269999999999</v>
      </c>
      <c r="L820">
        <v>236.6</v>
      </c>
      <c r="M820">
        <v>259.34539999999998</v>
      </c>
      <c r="N820">
        <v>2.5061969999999998</v>
      </c>
      <c r="O820">
        <v>2334.1089999999999</v>
      </c>
      <c r="P820">
        <v>526.76790000000005</v>
      </c>
      <c r="Q820">
        <v>10</v>
      </c>
      <c r="R820">
        <v>160.053</v>
      </c>
      <c r="S820">
        <v>3</v>
      </c>
      <c r="T820">
        <v>0.67704810000000004</v>
      </c>
      <c r="U820">
        <v>123.4212</v>
      </c>
      <c r="V820">
        <v>0.62394859999999996</v>
      </c>
      <c r="W820">
        <v>1</v>
      </c>
      <c r="X820">
        <v>0.22568270000000001</v>
      </c>
      <c r="Y820">
        <v>3</v>
      </c>
      <c r="Z820">
        <v>4431</v>
      </c>
      <c r="AA820">
        <v>1021.643</v>
      </c>
      <c r="AB820">
        <v>230.56700000000001</v>
      </c>
      <c r="AC820">
        <v>458.13586097946302</v>
      </c>
    </row>
    <row r="821" spans="2:29" x14ac:dyDescent="0.2">
      <c r="B821" t="s">
        <v>479</v>
      </c>
      <c r="C821">
        <v>34</v>
      </c>
      <c r="D821">
        <v>5</v>
      </c>
      <c r="E821" t="s">
        <v>656</v>
      </c>
      <c r="F821">
        <v>2498</v>
      </c>
      <c r="G821">
        <v>1</v>
      </c>
      <c r="H821" t="s">
        <v>1719</v>
      </c>
      <c r="I821">
        <v>0</v>
      </c>
      <c r="J821">
        <v>7</v>
      </c>
      <c r="K821">
        <v>2.8022420000000001</v>
      </c>
      <c r="L821">
        <v>180</v>
      </c>
      <c r="M821">
        <v>222.03110000000001</v>
      </c>
      <c r="N821">
        <v>1.522804</v>
      </c>
      <c r="O821">
        <v>1332.1869999999999</v>
      </c>
      <c r="P821">
        <v>533.30129999999997</v>
      </c>
      <c r="Q821">
        <v>7</v>
      </c>
      <c r="R821">
        <v>149.17269999999999</v>
      </c>
      <c r="S821">
        <v>2</v>
      </c>
      <c r="T821">
        <v>0.80064049999999998</v>
      </c>
      <c r="U821">
        <v>89.555980000000005</v>
      </c>
      <c r="V821">
        <v>0.59903660000000003</v>
      </c>
      <c r="W821">
        <v>1</v>
      </c>
      <c r="X821">
        <v>0.40032030000000002</v>
      </c>
      <c r="Y821">
        <v>2</v>
      </c>
      <c r="Z821">
        <v>2498</v>
      </c>
      <c r="AA821">
        <v>300.69310000000002</v>
      </c>
      <c r="AB821">
        <v>120.37350000000001</v>
      </c>
      <c r="AC821">
        <v>694.15532425940796</v>
      </c>
    </row>
    <row r="822" spans="2:29" x14ac:dyDescent="0.2">
      <c r="B822" t="s">
        <v>480</v>
      </c>
      <c r="C822">
        <v>34</v>
      </c>
      <c r="D822">
        <v>19</v>
      </c>
      <c r="E822" t="s">
        <v>656</v>
      </c>
      <c r="F822">
        <v>1798</v>
      </c>
      <c r="G822">
        <v>1</v>
      </c>
      <c r="H822" t="s">
        <v>1720</v>
      </c>
      <c r="I822">
        <v>0</v>
      </c>
      <c r="J822">
        <v>1</v>
      </c>
      <c r="K822">
        <v>0.55617349999999999</v>
      </c>
      <c r="L822">
        <v>333</v>
      </c>
      <c r="M822">
        <v>-1</v>
      </c>
      <c r="N822">
        <v>-1</v>
      </c>
      <c r="O822">
        <v>-1</v>
      </c>
      <c r="P822">
        <v>-1</v>
      </c>
      <c r="Q822">
        <v>1</v>
      </c>
      <c r="R822">
        <v>143.35830000000001</v>
      </c>
      <c r="S822">
        <v>1</v>
      </c>
      <c r="T822">
        <v>0.55617349999999999</v>
      </c>
      <c r="U822">
        <v>-1</v>
      </c>
      <c r="V822">
        <v>-1</v>
      </c>
      <c r="W822">
        <v>1</v>
      </c>
      <c r="X822">
        <v>0.55617349999999999</v>
      </c>
      <c r="Y822">
        <v>1</v>
      </c>
      <c r="Z822">
        <v>1798</v>
      </c>
      <c r="AA822">
        <v>225.47200000000001</v>
      </c>
      <c r="AB822">
        <v>125.4016</v>
      </c>
      <c r="AC822">
        <v>684.64961067853199</v>
      </c>
    </row>
    <row r="823" spans="2:29" x14ac:dyDescent="0.2">
      <c r="B823" t="s">
        <v>472</v>
      </c>
      <c r="C823">
        <v>36</v>
      </c>
      <c r="D823">
        <v>73</v>
      </c>
      <c r="E823" t="s">
        <v>657</v>
      </c>
      <c r="F823">
        <v>2132</v>
      </c>
      <c r="G823">
        <v>1</v>
      </c>
      <c r="H823" t="s">
        <v>1721</v>
      </c>
      <c r="I823">
        <v>0</v>
      </c>
      <c r="J823">
        <v>6</v>
      </c>
      <c r="K823">
        <v>2.8142589999999998</v>
      </c>
      <c r="L823">
        <v>216.833333333333</v>
      </c>
      <c r="M823">
        <v>173.93</v>
      </c>
      <c r="N823">
        <v>1.351704</v>
      </c>
      <c r="O823">
        <v>869.65009999999995</v>
      </c>
      <c r="P823">
        <v>407.90339999999998</v>
      </c>
      <c r="Q823">
        <v>6</v>
      </c>
      <c r="R823">
        <v>122.535</v>
      </c>
      <c r="S823">
        <v>1</v>
      </c>
      <c r="T823">
        <v>0.46904319999999999</v>
      </c>
      <c r="U823">
        <v>-1</v>
      </c>
      <c r="V823">
        <v>-1</v>
      </c>
      <c r="W823">
        <v>1</v>
      </c>
      <c r="X823">
        <v>0.46904319999999999</v>
      </c>
      <c r="Y823">
        <v>1</v>
      </c>
      <c r="Z823">
        <v>2132</v>
      </c>
      <c r="AA823">
        <v>226.8827</v>
      </c>
      <c r="AB823">
        <v>106.4178</v>
      </c>
      <c r="AC823">
        <v>796.90431519699803</v>
      </c>
    </row>
    <row r="824" spans="2:29" x14ac:dyDescent="0.2">
      <c r="B824" t="s">
        <v>481</v>
      </c>
      <c r="C824">
        <v>36</v>
      </c>
      <c r="D824">
        <v>77</v>
      </c>
      <c r="E824" t="s">
        <v>657</v>
      </c>
      <c r="F824">
        <v>2732</v>
      </c>
      <c r="G824">
        <v>1</v>
      </c>
      <c r="H824" t="s">
        <v>1722</v>
      </c>
      <c r="I824">
        <v>0</v>
      </c>
      <c r="J824">
        <v>5</v>
      </c>
      <c r="K824">
        <v>1.8301609999999999</v>
      </c>
      <c r="L824">
        <v>220</v>
      </c>
      <c r="M824">
        <v>302.3091</v>
      </c>
      <c r="N824">
        <v>1.476658</v>
      </c>
      <c r="O824">
        <v>1209.2370000000001</v>
      </c>
      <c r="P824">
        <v>442.61950000000002</v>
      </c>
      <c r="Q824">
        <v>5</v>
      </c>
      <c r="R824">
        <v>116.3355</v>
      </c>
      <c r="S824">
        <v>1</v>
      </c>
      <c r="T824">
        <v>0.36603219999999997</v>
      </c>
      <c r="U824">
        <v>-1</v>
      </c>
      <c r="V824">
        <v>-1</v>
      </c>
      <c r="W824">
        <v>1</v>
      </c>
      <c r="X824">
        <v>0.36603219999999997</v>
      </c>
      <c r="Y824">
        <v>1</v>
      </c>
      <c r="Z824">
        <v>2732</v>
      </c>
      <c r="AA824">
        <v>1479.605</v>
      </c>
      <c r="AB824">
        <v>541.58309999999994</v>
      </c>
      <c r="AC824">
        <v>109.809663250366</v>
      </c>
    </row>
    <row r="825" spans="2:29" x14ac:dyDescent="0.2">
      <c r="B825" t="s">
        <v>483</v>
      </c>
      <c r="C825">
        <v>36</v>
      </c>
      <c r="D825">
        <v>51</v>
      </c>
      <c r="E825" t="s">
        <v>657</v>
      </c>
      <c r="F825">
        <v>1431</v>
      </c>
      <c r="G825">
        <v>1</v>
      </c>
      <c r="H825" t="s">
        <v>1723</v>
      </c>
      <c r="I825">
        <v>0</v>
      </c>
      <c r="J825">
        <v>1</v>
      </c>
      <c r="K825">
        <v>0.69881199999999999</v>
      </c>
      <c r="L825">
        <v>200</v>
      </c>
      <c r="M825">
        <v>-1</v>
      </c>
      <c r="N825">
        <v>-1</v>
      </c>
      <c r="O825">
        <v>-1</v>
      </c>
      <c r="P825">
        <v>-1</v>
      </c>
      <c r="Q825">
        <v>1</v>
      </c>
      <c r="R825">
        <v>138.92529999999999</v>
      </c>
      <c r="S825">
        <v>1</v>
      </c>
      <c r="T825">
        <v>0.69881199999999999</v>
      </c>
      <c r="U825">
        <v>-1</v>
      </c>
      <c r="V825">
        <v>-1</v>
      </c>
      <c r="W825">
        <v>1</v>
      </c>
      <c r="X825">
        <v>0.69881199999999999</v>
      </c>
      <c r="Y825">
        <v>1</v>
      </c>
      <c r="Z825">
        <v>1431</v>
      </c>
      <c r="AA825">
        <v>156.06440000000001</v>
      </c>
      <c r="AB825">
        <v>109.05970000000001</v>
      </c>
      <c r="AC825">
        <v>721.87281621243903</v>
      </c>
    </row>
    <row r="826" spans="2:29" x14ac:dyDescent="0.2">
      <c r="B826" t="s">
        <v>484</v>
      </c>
      <c r="C826">
        <v>36</v>
      </c>
      <c r="D826">
        <v>89</v>
      </c>
      <c r="E826" t="s">
        <v>657</v>
      </c>
      <c r="F826">
        <v>3696</v>
      </c>
      <c r="G826">
        <v>1</v>
      </c>
      <c r="H826" t="s">
        <v>1724</v>
      </c>
      <c r="I826">
        <v>0</v>
      </c>
      <c r="J826">
        <v>8</v>
      </c>
      <c r="K826">
        <v>2.1645020000000001</v>
      </c>
      <c r="L826">
        <v>191.625</v>
      </c>
      <c r="M826">
        <v>223.0865</v>
      </c>
      <c r="N826">
        <v>1.3466020000000001</v>
      </c>
      <c r="O826">
        <v>1561.605</v>
      </c>
      <c r="P826">
        <v>422.51229999999998</v>
      </c>
      <c r="Q826">
        <v>8</v>
      </c>
      <c r="R826">
        <v>182.63820000000001</v>
      </c>
      <c r="S826">
        <v>2</v>
      </c>
      <c r="T826">
        <v>0.54112550000000004</v>
      </c>
      <c r="U826">
        <v>97.001260000000002</v>
      </c>
      <c r="V826">
        <v>0.44804280000000002</v>
      </c>
      <c r="W826">
        <v>1</v>
      </c>
      <c r="X826">
        <v>0.27056279999999999</v>
      </c>
      <c r="Y826">
        <v>2</v>
      </c>
      <c r="Z826">
        <v>3696</v>
      </c>
      <c r="AA826">
        <v>283.22280000000001</v>
      </c>
      <c r="AB826">
        <v>76.629549999999995</v>
      </c>
      <c r="AC826">
        <v>748.10606060606096</v>
      </c>
    </row>
    <row r="827" spans="2:29" x14ac:dyDescent="0.2">
      <c r="B827" t="s">
        <v>485</v>
      </c>
      <c r="C827">
        <v>36</v>
      </c>
      <c r="D827">
        <v>65</v>
      </c>
      <c r="E827" t="s">
        <v>657</v>
      </c>
      <c r="F827">
        <v>3298</v>
      </c>
      <c r="G827">
        <v>1</v>
      </c>
      <c r="H827" t="s">
        <v>1725</v>
      </c>
      <c r="I827">
        <v>0</v>
      </c>
      <c r="J827">
        <v>2</v>
      </c>
      <c r="K827">
        <v>0.60642810000000003</v>
      </c>
      <c r="L827">
        <v>466</v>
      </c>
      <c r="M827">
        <v>225.13829999999999</v>
      </c>
      <c r="N827">
        <v>9.9398799999999995E-2</v>
      </c>
      <c r="O827">
        <v>225.13829999999999</v>
      </c>
      <c r="P827">
        <v>68.265090000000001</v>
      </c>
      <c r="Q827">
        <v>2</v>
      </c>
      <c r="R827">
        <v>150.6028</v>
      </c>
      <c r="S827">
        <v>2</v>
      </c>
      <c r="T827">
        <v>0.60642810000000003</v>
      </c>
      <c r="U827">
        <v>82.149889999999999</v>
      </c>
      <c r="V827">
        <v>0.82149890000000003</v>
      </c>
      <c r="W827">
        <v>1</v>
      </c>
      <c r="X827">
        <v>0.30321409999999999</v>
      </c>
      <c r="Y827">
        <v>2</v>
      </c>
      <c r="Z827">
        <v>3298</v>
      </c>
      <c r="AA827">
        <v>179.53809999999999</v>
      </c>
      <c r="AB827">
        <v>54.438470000000002</v>
      </c>
      <c r="AC827">
        <v>918.73862947240798</v>
      </c>
    </row>
    <row r="828" spans="2:29" x14ac:dyDescent="0.2">
      <c r="B828" t="s">
        <v>486</v>
      </c>
      <c r="C828">
        <v>36</v>
      </c>
      <c r="D828">
        <v>55</v>
      </c>
      <c r="E828" t="s">
        <v>657</v>
      </c>
      <c r="F828">
        <v>1432</v>
      </c>
      <c r="G828">
        <v>1</v>
      </c>
      <c r="H828" t="s">
        <v>1726</v>
      </c>
      <c r="I828">
        <v>0</v>
      </c>
      <c r="J828">
        <v>2</v>
      </c>
      <c r="K828">
        <v>1.3966479999999999</v>
      </c>
      <c r="L828">
        <v>249.5</v>
      </c>
      <c r="M828">
        <v>247.15530000000001</v>
      </c>
      <c r="N828">
        <v>0.28506959999999998</v>
      </c>
      <c r="O828">
        <v>247.15530000000001</v>
      </c>
      <c r="P828">
        <v>172.59450000000001</v>
      </c>
      <c r="Q828">
        <v>2</v>
      </c>
      <c r="R828">
        <v>136.19049999999999</v>
      </c>
      <c r="S828">
        <v>1</v>
      </c>
      <c r="T828">
        <v>0.69832399999999994</v>
      </c>
      <c r="U828">
        <v>-1</v>
      </c>
      <c r="V828">
        <v>-1</v>
      </c>
      <c r="W828">
        <v>1</v>
      </c>
      <c r="X828">
        <v>0.69832399999999994</v>
      </c>
      <c r="Y828">
        <v>1</v>
      </c>
      <c r="Z828">
        <v>1432</v>
      </c>
      <c r="AA828">
        <v>211.78649999999999</v>
      </c>
      <c r="AB828">
        <v>147.8956</v>
      </c>
      <c r="AC828">
        <v>721.36871508379897</v>
      </c>
    </row>
    <row r="829" spans="2:29" x14ac:dyDescent="0.2">
      <c r="B829" t="s">
        <v>487</v>
      </c>
      <c r="C829">
        <v>36</v>
      </c>
      <c r="D829">
        <v>3</v>
      </c>
      <c r="E829" t="s">
        <v>657</v>
      </c>
      <c r="F829">
        <v>3364</v>
      </c>
      <c r="G829">
        <v>1</v>
      </c>
      <c r="H829" t="s">
        <v>1727</v>
      </c>
      <c r="I829">
        <v>0</v>
      </c>
      <c r="J829">
        <v>4</v>
      </c>
      <c r="K829">
        <v>1.1890609999999999</v>
      </c>
      <c r="L829">
        <v>366.75</v>
      </c>
      <c r="M829">
        <v>109.6155</v>
      </c>
      <c r="N829">
        <v>1.4111400000000001</v>
      </c>
      <c r="O829">
        <v>328.84649999999999</v>
      </c>
      <c r="P829">
        <v>97.754599999999996</v>
      </c>
      <c r="Q829">
        <v>4</v>
      </c>
      <c r="R829">
        <v>82.898539999999997</v>
      </c>
      <c r="S829">
        <v>1</v>
      </c>
      <c r="T829">
        <v>0.29726520000000001</v>
      </c>
      <c r="U829">
        <v>-1</v>
      </c>
      <c r="V829">
        <v>-1</v>
      </c>
      <c r="W829">
        <v>1</v>
      </c>
      <c r="X829">
        <v>0.29726520000000001</v>
      </c>
      <c r="Y829">
        <v>1</v>
      </c>
      <c r="Z829">
        <v>3364</v>
      </c>
      <c r="AA829">
        <v>1136.5319999999999</v>
      </c>
      <c r="AB829">
        <v>337.85140000000001</v>
      </c>
      <c r="AC829">
        <v>386.14744351962003</v>
      </c>
    </row>
    <row r="830" spans="2:29" x14ac:dyDescent="0.2">
      <c r="B830" t="s">
        <v>488</v>
      </c>
      <c r="C830">
        <v>36</v>
      </c>
      <c r="D830">
        <v>11</v>
      </c>
      <c r="E830" t="s">
        <v>657</v>
      </c>
      <c r="F830">
        <v>4996</v>
      </c>
      <c r="G830">
        <v>1</v>
      </c>
      <c r="H830" t="s">
        <v>1728</v>
      </c>
      <c r="I830">
        <v>0</v>
      </c>
      <c r="J830">
        <v>8</v>
      </c>
      <c r="K830">
        <v>1.601281</v>
      </c>
      <c r="L830">
        <v>191.375</v>
      </c>
      <c r="M830">
        <v>232.85890000000001</v>
      </c>
      <c r="N830">
        <v>1.4138200000000001</v>
      </c>
      <c r="O830">
        <v>1630.0119999999999</v>
      </c>
      <c r="P830">
        <v>326.26350000000002</v>
      </c>
      <c r="Q830">
        <v>8</v>
      </c>
      <c r="R830">
        <v>171.26400000000001</v>
      </c>
      <c r="S830">
        <v>2</v>
      </c>
      <c r="T830">
        <v>0.40032030000000002</v>
      </c>
      <c r="U830">
        <v>79.139799999999994</v>
      </c>
      <c r="V830">
        <v>0.216229</v>
      </c>
      <c r="W830">
        <v>1</v>
      </c>
      <c r="X830">
        <v>0.20016010000000001</v>
      </c>
      <c r="Y830">
        <v>2</v>
      </c>
      <c r="Z830">
        <v>4996</v>
      </c>
      <c r="AA830">
        <v>440.71190000000001</v>
      </c>
      <c r="AB830">
        <v>88.212950000000006</v>
      </c>
      <c r="AC830">
        <v>740.19215372297799</v>
      </c>
    </row>
    <row r="831" spans="2:29" x14ac:dyDescent="0.2">
      <c r="B831" t="s">
        <v>489</v>
      </c>
      <c r="C831">
        <v>36</v>
      </c>
      <c r="D831">
        <v>53</v>
      </c>
      <c r="E831" t="s">
        <v>657</v>
      </c>
      <c r="F831">
        <v>2032</v>
      </c>
      <c r="G831">
        <v>1</v>
      </c>
      <c r="H831" t="s">
        <v>1729</v>
      </c>
      <c r="I831">
        <v>0</v>
      </c>
      <c r="J831">
        <v>1</v>
      </c>
      <c r="K831">
        <v>0.49212600000000001</v>
      </c>
      <c r="L831">
        <v>300</v>
      </c>
      <c r="M831">
        <v>-1</v>
      </c>
      <c r="N831">
        <v>-1</v>
      </c>
      <c r="O831">
        <v>-1</v>
      </c>
      <c r="P831">
        <v>-1</v>
      </c>
      <c r="Q831">
        <v>1</v>
      </c>
      <c r="R831">
        <v>584.5</v>
      </c>
      <c r="S831">
        <v>2</v>
      </c>
      <c r="T831">
        <v>0.98425200000000002</v>
      </c>
      <c r="U831">
        <v>105.2437</v>
      </c>
      <c r="V831">
        <v>0.19152620000000001</v>
      </c>
      <c r="W831">
        <v>1</v>
      </c>
      <c r="X831">
        <v>0.49212600000000001</v>
      </c>
      <c r="Y831">
        <v>2</v>
      </c>
      <c r="Z831">
        <v>2032</v>
      </c>
      <c r="AA831">
        <v>868.89649999999995</v>
      </c>
      <c r="AB831">
        <v>427.60649999999998</v>
      </c>
      <c r="AC831">
        <v>426.18110236220502</v>
      </c>
    </row>
    <row r="832" spans="2:29" x14ac:dyDescent="0.2">
      <c r="B832" t="s">
        <v>490</v>
      </c>
      <c r="C832">
        <v>36</v>
      </c>
      <c r="D832">
        <v>63</v>
      </c>
      <c r="E832" t="s">
        <v>657</v>
      </c>
      <c r="F832">
        <v>1932</v>
      </c>
      <c r="G832">
        <v>1</v>
      </c>
      <c r="H832" t="s">
        <v>1730</v>
      </c>
      <c r="I832">
        <v>0</v>
      </c>
      <c r="J832">
        <v>4</v>
      </c>
      <c r="K832">
        <v>2.0703930000000001</v>
      </c>
      <c r="L832">
        <v>208.5</v>
      </c>
      <c r="M832">
        <v>269.03480000000002</v>
      </c>
      <c r="N832">
        <v>2.5842740000000002</v>
      </c>
      <c r="O832">
        <v>807.10450000000003</v>
      </c>
      <c r="P832">
        <v>417.75599999999997</v>
      </c>
      <c r="Q832">
        <v>4</v>
      </c>
      <c r="R832">
        <v>192.73050000000001</v>
      </c>
      <c r="S832">
        <v>1</v>
      </c>
      <c r="T832">
        <v>0.51759829999999996</v>
      </c>
      <c r="U832">
        <v>-1</v>
      </c>
      <c r="V832">
        <v>-1</v>
      </c>
      <c r="W832">
        <v>1</v>
      </c>
      <c r="X832">
        <v>0.51759829999999996</v>
      </c>
      <c r="Y832">
        <v>1</v>
      </c>
      <c r="Z832">
        <v>1932</v>
      </c>
      <c r="AA832">
        <v>220.03749999999999</v>
      </c>
      <c r="AB832">
        <v>113.89100000000001</v>
      </c>
      <c r="AC832">
        <v>741.71842650103497</v>
      </c>
    </row>
    <row r="833" spans="2:29" x14ac:dyDescent="0.2">
      <c r="B833" t="s">
        <v>491</v>
      </c>
      <c r="C833">
        <v>36</v>
      </c>
      <c r="D833">
        <v>15</v>
      </c>
      <c r="E833" t="s">
        <v>657</v>
      </c>
      <c r="F833">
        <v>4996</v>
      </c>
      <c r="I833">
        <v>1</v>
      </c>
      <c r="J833">
        <v>13</v>
      </c>
      <c r="K833">
        <v>2.6020819999999998</v>
      </c>
      <c r="L833">
        <v>176.769230769231</v>
      </c>
      <c r="M833">
        <v>190.874</v>
      </c>
      <c r="N833">
        <v>1.802449</v>
      </c>
      <c r="O833">
        <v>2290.489</v>
      </c>
      <c r="P833">
        <v>458.46449999999999</v>
      </c>
      <c r="Q833">
        <v>-1</v>
      </c>
      <c r="R833">
        <v>164.4025</v>
      </c>
      <c r="S833">
        <v>1</v>
      </c>
      <c r="T833">
        <v>0.20016010000000001</v>
      </c>
      <c r="U833">
        <v>-1</v>
      </c>
      <c r="V833">
        <v>-1</v>
      </c>
      <c r="W833">
        <v>0</v>
      </c>
      <c r="X833">
        <v>-1</v>
      </c>
      <c r="Y833">
        <v>-1</v>
      </c>
      <c r="Z833">
        <v>-1</v>
      </c>
      <c r="AA833">
        <v>1752.51</v>
      </c>
      <c r="AB833">
        <v>350.7826</v>
      </c>
      <c r="AC833">
        <v>286.62930344275401</v>
      </c>
    </row>
    <row r="834" spans="2:29" x14ac:dyDescent="0.2">
      <c r="B834" t="s">
        <v>285</v>
      </c>
      <c r="C834">
        <v>36</v>
      </c>
      <c r="D834">
        <v>97</v>
      </c>
      <c r="E834" t="s">
        <v>657</v>
      </c>
      <c r="F834">
        <v>1764</v>
      </c>
      <c r="G834">
        <v>1</v>
      </c>
      <c r="H834" t="s">
        <v>1731</v>
      </c>
      <c r="I834">
        <v>0</v>
      </c>
      <c r="J834">
        <v>6</v>
      </c>
      <c r="K834">
        <v>3.4013610000000001</v>
      </c>
      <c r="L834">
        <v>211</v>
      </c>
      <c r="M834">
        <v>179.86060000000001</v>
      </c>
      <c r="N834">
        <v>2.9117950000000001</v>
      </c>
      <c r="O834">
        <v>899.303</v>
      </c>
      <c r="P834">
        <v>509.80900000000003</v>
      </c>
      <c r="Q834">
        <v>6</v>
      </c>
      <c r="R834">
        <v>155.35149999999999</v>
      </c>
      <c r="S834">
        <v>2</v>
      </c>
      <c r="T834">
        <v>1.1337870000000001</v>
      </c>
      <c r="U834">
        <v>44.94735</v>
      </c>
      <c r="V834">
        <v>0.68621900000000002</v>
      </c>
      <c r="W834">
        <v>1</v>
      </c>
      <c r="X834">
        <v>0.56689339999999999</v>
      </c>
      <c r="Y834">
        <v>2</v>
      </c>
      <c r="Z834">
        <v>1764</v>
      </c>
      <c r="AA834">
        <v>567.2799</v>
      </c>
      <c r="AB834">
        <v>321.5872</v>
      </c>
      <c r="AC834">
        <v>511.337868480726</v>
      </c>
    </row>
    <row r="835" spans="2:29" x14ac:dyDescent="0.2">
      <c r="B835" t="s">
        <v>492</v>
      </c>
      <c r="C835">
        <v>36</v>
      </c>
      <c r="D835">
        <v>41</v>
      </c>
      <c r="E835" t="s">
        <v>657</v>
      </c>
      <c r="F835">
        <v>1998</v>
      </c>
      <c r="G835">
        <v>1</v>
      </c>
      <c r="H835" t="s">
        <v>1732</v>
      </c>
      <c r="I835">
        <v>4</v>
      </c>
      <c r="J835">
        <v>3</v>
      </c>
      <c r="K835">
        <v>1.5015019999999999</v>
      </c>
      <c r="L835">
        <v>222</v>
      </c>
      <c r="M835">
        <v>313.50029999999998</v>
      </c>
      <c r="N835">
        <v>1.4199630000000001</v>
      </c>
      <c r="O835">
        <v>627.00059999999996</v>
      </c>
      <c r="P835">
        <v>313.8141</v>
      </c>
      <c r="Q835">
        <v>3</v>
      </c>
      <c r="R835">
        <v>143.55459999999999</v>
      </c>
      <c r="S835">
        <v>1</v>
      </c>
      <c r="T835">
        <v>0.50050050000000001</v>
      </c>
      <c r="U835">
        <v>-1</v>
      </c>
      <c r="V835">
        <v>-1</v>
      </c>
      <c r="W835">
        <v>1</v>
      </c>
      <c r="X835">
        <v>0.50050050000000001</v>
      </c>
      <c r="Y835">
        <v>1</v>
      </c>
      <c r="Z835">
        <v>1998</v>
      </c>
      <c r="AA835">
        <v>156.60980000000001</v>
      </c>
      <c r="AB835">
        <v>78.383290000000002</v>
      </c>
      <c r="AC835">
        <v>716.71671671671697</v>
      </c>
    </row>
    <row r="836" spans="2:29" x14ac:dyDescent="0.2">
      <c r="B836" t="s">
        <v>474</v>
      </c>
      <c r="C836">
        <v>36</v>
      </c>
      <c r="D836">
        <v>91</v>
      </c>
      <c r="E836" t="s">
        <v>657</v>
      </c>
      <c r="F836">
        <v>3031</v>
      </c>
      <c r="G836">
        <v>1</v>
      </c>
      <c r="H836" t="s">
        <v>1733</v>
      </c>
      <c r="I836">
        <v>0</v>
      </c>
      <c r="J836">
        <v>8</v>
      </c>
      <c r="K836">
        <v>2.6393930000000001</v>
      </c>
      <c r="L836">
        <v>195.5</v>
      </c>
      <c r="M836">
        <v>173.52420000000001</v>
      </c>
      <c r="N836">
        <v>1.3425720000000001</v>
      </c>
      <c r="O836">
        <v>1214.6690000000001</v>
      </c>
      <c r="P836">
        <v>400.74869999999999</v>
      </c>
      <c r="Q836">
        <v>8</v>
      </c>
      <c r="R836">
        <v>161.70939999999999</v>
      </c>
      <c r="S836">
        <v>1</v>
      </c>
      <c r="T836">
        <v>0.3299241</v>
      </c>
      <c r="U836">
        <v>-1</v>
      </c>
      <c r="V836">
        <v>-1</v>
      </c>
      <c r="W836">
        <v>1</v>
      </c>
      <c r="X836">
        <v>0.3299241</v>
      </c>
      <c r="Y836">
        <v>1</v>
      </c>
      <c r="Z836">
        <v>3031</v>
      </c>
      <c r="AA836">
        <v>564.19870000000003</v>
      </c>
      <c r="AB836">
        <v>186.14269999999999</v>
      </c>
      <c r="AC836">
        <v>681.29330254041599</v>
      </c>
    </row>
    <row r="837" spans="2:29" x14ac:dyDescent="0.2">
      <c r="B837" t="s">
        <v>475</v>
      </c>
      <c r="C837">
        <v>36</v>
      </c>
      <c r="D837">
        <v>79</v>
      </c>
      <c r="E837" t="s">
        <v>657</v>
      </c>
      <c r="F837">
        <v>2099</v>
      </c>
      <c r="G837">
        <v>1</v>
      </c>
      <c r="H837" t="s">
        <v>1734</v>
      </c>
      <c r="I837">
        <v>0</v>
      </c>
      <c r="J837">
        <v>6</v>
      </c>
      <c r="K837">
        <v>2.8585039999999999</v>
      </c>
      <c r="L837">
        <v>210.833333333333</v>
      </c>
      <c r="M837">
        <v>148.5753</v>
      </c>
      <c r="N837">
        <v>1.62991</v>
      </c>
      <c r="O837">
        <v>742.87649999999996</v>
      </c>
      <c r="P837">
        <v>353.91919999999999</v>
      </c>
      <c r="Q837">
        <v>6</v>
      </c>
      <c r="R837">
        <v>144.05240000000001</v>
      </c>
      <c r="S837">
        <v>1</v>
      </c>
      <c r="T837">
        <v>0.47641729999999999</v>
      </c>
      <c r="U837">
        <v>-1</v>
      </c>
      <c r="V837">
        <v>-1</v>
      </c>
      <c r="W837">
        <v>1</v>
      </c>
      <c r="X837">
        <v>0.47641729999999999</v>
      </c>
      <c r="Y837">
        <v>1</v>
      </c>
      <c r="Z837">
        <v>2099</v>
      </c>
      <c r="AA837">
        <v>177.2296</v>
      </c>
      <c r="AB837">
        <v>84.435249999999996</v>
      </c>
      <c r="AC837">
        <v>809.90948070509796</v>
      </c>
    </row>
    <row r="838" spans="2:29" x14ac:dyDescent="0.2">
      <c r="B838" t="s">
        <v>476</v>
      </c>
      <c r="C838">
        <v>36</v>
      </c>
      <c r="D838">
        <v>95</v>
      </c>
      <c r="E838" t="s">
        <v>657</v>
      </c>
      <c r="F838">
        <v>4929</v>
      </c>
      <c r="G838">
        <v>1</v>
      </c>
      <c r="H838" t="s">
        <v>1735</v>
      </c>
      <c r="I838">
        <v>0</v>
      </c>
      <c r="J838">
        <v>7</v>
      </c>
      <c r="K838">
        <v>1.420166</v>
      </c>
      <c r="L838">
        <v>309.42857142857099</v>
      </c>
      <c r="M838">
        <v>179.82419999999999</v>
      </c>
      <c r="N838">
        <v>0.98840349999999999</v>
      </c>
      <c r="O838">
        <v>1078.9449999999999</v>
      </c>
      <c r="P838">
        <v>218.8973</v>
      </c>
      <c r="Q838">
        <v>7</v>
      </c>
      <c r="R838">
        <v>174.86089999999999</v>
      </c>
      <c r="S838">
        <v>1</v>
      </c>
      <c r="T838">
        <v>0.2028809</v>
      </c>
      <c r="U838">
        <v>-1</v>
      </c>
      <c r="V838">
        <v>-1</v>
      </c>
      <c r="W838">
        <v>1</v>
      </c>
      <c r="X838">
        <v>0.2028809</v>
      </c>
      <c r="Y838">
        <v>1</v>
      </c>
      <c r="Z838">
        <v>4929</v>
      </c>
      <c r="AA838">
        <v>230.8218</v>
      </c>
      <c r="AB838">
        <v>46.829340000000002</v>
      </c>
      <c r="AC838">
        <v>838.10103469263504</v>
      </c>
    </row>
    <row r="839" spans="2:29" x14ac:dyDescent="0.2">
      <c r="B839" t="s">
        <v>477</v>
      </c>
      <c r="C839">
        <v>36</v>
      </c>
      <c r="D839">
        <v>59</v>
      </c>
      <c r="E839" t="s">
        <v>657</v>
      </c>
      <c r="F839">
        <v>1932</v>
      </c>
      <c r="G839">
        <v>1</v>
      </c>
      <c r="H839" t="s">
        <v>1736</v>
      </c>
      <c r="I839">
        <v>0</v>
      </c>
      <c r="J839">
        <v>5</v>
      </c>
      <c r="K839">
        <v>2.5879919999999998</v>
      </c>
      <c r="L839">
        <v>206.8</v>
      </c>
      <c r="M839">
        <v>257.98669999999998</v>
      </c>
      <c r="N839">
        <v>3.5973890000000002</v>
      </c>
      <c r="O839">
        <v>1031.9469999999999</v>
      </c>
      <c r="P839">
        <v>534.13400000000001</v>
      </c>
      <c r="Q839">
        <v>5</v>
      </c>
      <c r="R839">
        <v>193.94110000000001</v>
      </c>
      <c r="S839">
        <v>1</v>
      </c>
      <c r="T839">
        <v>0.51759829999999996</v>
      </c>
      <c r="U839">
        <v>-1</v>
      </c>
      <c r="V839">
        <v>-1</v>
      </c>
      <c r="W839">
        <v>1</v>
      </c>
      <c r="X839">
        <v>0.51759829999999996</v>
      </c>
      <c r="Y839">
        <v>1</v>
      </c>
      <c r="Z839">
        <v>1932</v>
      </c>
      <c r="AA839">
        <v>170.86770000000001</v>
      </c>
      <c r="AB839">
        <v>88.440849999999998</v>
      </c>
      <c r="AC839">
        <v>741.71842650103497</v>
      </c>
    </row>
    <row r="840" spans="2:29" x14ac:dyDescent="0.2">
      <c r="B840" t="s">
        <v>478</v>
      </c>
      <c r="C840">
        <v>36</v>
      </c>
      <c r="D840">
        <v>29</v>
      </c>
      <c r="E840" t="s">
        <v>657</v>
      </c>
      <c r="F840">
        <v>2866</v>
      </c>
      <c r="G840">
        <v>1</v>
      </c>
      <c r="H840" t="s">
        <v>1737</v>
      </c>
      <c r="I840">
        <v>0</v>
      </c>
      <c r="J840">
        <v>6</v>
      </c>
      <c r="K840">
        <v>2.0935100000000002</v>
      </c>
      <c r="L840">
        <v>249.833333333333</v>
      </c>
      <c r="M840">
        <v>203.72470000000001</v>
      </c>
      <c r="N840">
        <v>1.38426</v>
      </c>
      <c r="O840">
        <v>1018.623</v>
      </c>
      <c r="P840">
        <v>355.41640000000001</v>
      </c>
      <c r="Q840">
        <v>6</v>
      </c>
      <c r="R840">
        <v>176.11619999999999</v>
      </c>
      <c r="S840">
        <v>1</v>
      </c>
      <c r="T840">
        <v>0.34891830000000001</v>
      </c>
      <c r="U840">
        <v>-1</v>
      </c>
      <c r="V840">
        <v>-1</v>
      </c>
      <c r="W840">
        <v>1</v>
      </c>
      <c r="X840">
        <v>0.34891830000000001</v>
      </c>
      <c r="Y840">
        <v>1</v>
      </c>
      <c r="Z840">
        <v>2866</v>
      </c>
      <c r="AA840">
        <v>175.3383</v>
      </c>
      <c r="AB840">
        <v>61.178759999999997</v>
      </c>
      <c r="AC840">
        <v>778.43684577808801</v>
      </c>
    </row>
    <row r="841" spans="2:29" x14ac:dyDescent="0.2">
      <c r="B841" t="s">
        <v>479</v>
      </c>
      <c r="C841">
        <v>36</v>
      </c>
      <c r="D841">
        <v>27</v>
      </c>
      <c r="E841" t="s">
        <v>657</v>
      </c>
      <c r="F841">
        <v>1864</v>
      </c>
      <c r="G841">
        <v>1</v>
      </c>
      <c r="H841" t="s">
        <v>1738</v>
      </c>
      <c r="I841">
        <v>1</v>
      </c>
      <c r="J841">
        <v>4</v>
      </c>
      <c r="K841">
        <v>2.1459229999999998</v>
      </c>
      <c r="L841">
        <v>175.25</v>
      </c>
      <c r="M841">
        <v>273.80560000000003</v>
      </c>
      <c r="N841">
        <v>1.866757</v>
      </c>
      <c r="O841">
        <v>821.41669999999999</v>
      </c>
      <c r="P841">
        <v>440.67419999999998</v>
      </c>
      <c r="Q841">
        <v>4</v>
      </c>
      <c r="R841">
        <v>198.24100000000001</v>
      </c>
      <c r="S841">
        <v>1</v>
      </c>
      <c r="T841">
        <v>0.53648070000000003</v>
      </c>
      <c r="U841">
        <v>-1</v>
      </c>
      <c r="V841">
        <v>-1</v>
      </c>
      <c r="W841">
        <v>1</v>
      </c>
      <c r="X841">
        <v>0.53648070000000003</v>
      </c>
      <c r="Y841">
        <v>1</v>
      </c>
      <c r="Z841">
        <v>1864</v>
      </c>
      <c r="AA841">
        <v>210.16460000000001</v>
      </c>
      <c r="AB841">
        <v>112.74930000000001</v>
      </c>
      <c r="AC841">
        <v>715.12875536480703</v>
      </c>
    </row>
    <row r="842" spans="2:29" x14ac:dyDescent="0.2">
      <c r="B842" t="s">
        <v>480</v>
      </c>
      <c r="C842">
        <v>36</v>
      </c>
      <c r="D842">
        <v>79</v>
      </c>
      <c r="E842" t="s">
        <v>657</v>
      </c>
      <c r="F842">
        <v>1931</v>
      </c>
      <c r="G842">
        <v>1</v>
      </c>
      <c r="H842" t="s">
        <v>1739</v>
      </c>
      <c r="I842">
        <v>0</v>
      </c>
      <c r="J842">
        <v>0</v>
      </c>
      <c r="K842">
        <v>0</v>
      </c>
      <c r="L842">
        <v>-1</v>
      </c>
      <c r="M842">
        <v>-1</v>
      </c>
      <c r="N842">
        <v>-1</v>
      </c>
      <c r="O842">
        <v>-1</v>
      </c>
      <c r="P842">
        <v>-1</v>
      </c>
      <c r="Q842">
        <v>0</v>
      </c>
      <c r="R842">
        <v>142.35310000000001</v>
      </c>
      <c r="S842">
        <v>1</v>
      </c>
      <c r="T842">
        <v>0.51786639999999995</v>
      </c>
      <c r="U842">
        <v>-1</v>
      </c>
      <c r="V842">
        <v>-1</v>
      </c>
      <c r="W842">
        <v>1</v>
      </c>
      <c r="X842">
        <v>0.51786639999999995</v>
      </c>
      <c r="Y842">
        <v>1</v>
      </c>
      <c r="Z842">
        <v>1931</v>
      </c>
      <c r="AA842">
        <v>217.31549999999999</v>
      </c>
      <c r="AB842">
        <v>112.54040000000001</v>
      </c>
      <c r="AC842">
        <v>706.887622993268</v>
      </c>
    </row>
    <row r="843" spans="2:29" x14ac:dyDescent="0.2">
      <c r="B843" t="s">
        <v>472</v>
      </c>
      <c r="C843">
        <v>38</v>
      </c>
      <c r="D843">
        <v>39</v>
      </c>
      <c r="E843" t="s">
        <v>658</v>
      </c>
      <c r="F843">
        <v>4996</v>
      </c>
      <c r="I843">
        <v>0</v>
      </c>
      <c r="J843">
        <v>12</v>
      </c>
      <c r="K843">
        <v>2.4019219999999999</v>
      </c>
      <c r="L843">
        <v>152.333333333333</v>
      </c>
      <c r="M843">
        <v>174.80690000000001</v>
      </c>
      <c r="N843">
        <v>1.7145870000000001</v>
      </c>
      <c r="O843">
        <v>1922.876</v>
      </c>
      <c r="P843">
        <v>384.88319999999999</v>
      </c>
      <c r="Q843">
        <v>-1</v>
      </c>
      <c r="R843">
        <v>150.78620000000001</v>
      </c>
      <c r="S843">
        <v>3</v>
      </c>
      <c r="T843">
        <v>0.60048040000000003</v>
      </c>
      <c r="U843">
        <v>118.6709</v>
      </c>
      <c r="V843">
        <v>0.40539239999999999</v>
      </c>
      <c r="W843">
        <v>0</v>
      </c>
      <c r="X843">
        <v>-1</v>
      </c>
      <c r="Y843">
        <v>-1</v>
      </c>
      <c r="Z843">
        <v>-1</v>
      </c>
      <c r="AA843">
        <v>425.21390000000002</v>
      </c>
      <c r="AB843">
        <v>85.110879999999995</v>
      </c>
      <c r="AC843">
        <v>792.834267413931</v>
      </c>
    </row>
    <row r="844" spans="2:29" x14ac:dyDescent="0.2">
      <c r="B844" t="s">
        <v>481</v>
      </c>
      <c r="C844">
        <v>38</v>
      </c>
      <c r="D844">
        <v>39</v>
      </c>
      <c r="E844" t="s">
        <v>658</v>
      </c>
      <c r="F844">
        <v>1832</v>
      </c>
      <c r="G844">
        <v>1</v>
      </c>
      <c r="H844" t="s">
        <v>1740</v>
      </c>
      <c r="I844">
        <v>0</v>
      </c>
      <c r="J844">
        <v>4</v>
      </c>
      <c r="K844">
        <v>2.1834060000000002</v>
      </c>
      <c r="L844">
        <v>250.25</v>
      </c>
      <c r="M844">
        <v>246.55260000000001</v>
      </c>
      <c r="N844">
        <v>1.095575</v>
      </c>
      <c r="O844">
        <v>739.65790000000004</v>
      </c>
      <c r="P844">
        <v>403.74340000000001</v>
      </c>
      <c r="Q844">
        <v>4</v>
      </c>
      <c r="R844">
        <v>142.84</v>
      </c>
      <c r="S844">
        <v>1</v>
      </c>
      <c r="T844">
        <v>0.54585150000000004</v>
      </c>
      <c r="U844">
        <v>-1</v>
      </c>
      <c r="V844">
        <v>-1</v>
      </c>
      <c r="W844">
        <v>1</v>
      </c>
      <c r="X844">
        <v>0.54585150000000004</v>
      </c>
      <c r="Y844">
        <v>1</v>
      </c>
      <c r="Z844">
        <v>1832</v>
      </c>
      <c r="AA844">
        <v>218.03630000000001</v>
      </c>
      <c r="AB844">
        <v>119.0155</v>
      </c>
      <c r="AC844">
        <v>727.07423580785996</v>
      </c>
    </row>
    <row r="845" spans="2:29" x14ac:dyDescent="0.2">
      <c r="B845" t="s">
        <v>483</v>
      </c>
      <c r="C845">
        <v>38</v>
      </c>
      <c r="D845">
        <v>87</v>
      </c>
      <c r="E845" t="s">
        <v>658</v>
      </c>
      <c r="F845">
        <v>1799</v>
      </c>
      <c r="G845">
        <v>1</v>
      </c>
      <c r="H845" t="s">
        <v>1741</v>
      </c>
      <c r="I845">
        <v>4</v>
      </c>
      <c r="J845">
        <v>4</v>
      </c>
      <c r="K845">
        <v>2.2234579999999999</v>
      </c>
      <c r="L845">
        <v>216.25</v>
      </c>
      <c r="M845">
        <v>174.35300000000001</v>
      </c>
      <c r="N845">
        <v>1.18577</v>
      </c>
      <c r="O845">
        <v>523.05889999999999</v>
      </c>
      <c r="P845">
        <v>290.74979999999999</v>
      </c>
      <c r="Q845">
        <v>4</v>
      </c>
      <c r="R845">
        <v>128.3271</v>
      </c>
      <c r="S845">
        <v>1</v>
      </c>
      <c r="T845">
        <v>0.55586440000000004</v>
      </c>
      <c r="U845">
        <v>-1</v>
      </c>
      <c r="V845">
        <v>-1</v>
      </c>
      <c r="W845">
        <v>1</v>
      </c>
      <c r="X845">
        <v>0.55586440000000004</v>
      </c>
      <c r="Y845">
        <v>1</v>
      </c>
      <c r="Z845">
        <v>1799</v>
      </c>
      <c r="AA845">
        <v>174.26249999999999</v>
      </c>
      <c r="AB845">
        <v>96.866339999999994</v>
      </c>
      <c r="AC845">
        <v>815.45302946081199</v>
      </c>
    </row>
    <row r="846" spans="2:29" x14ac:dyDescent="0.2">
      <c r="B846" t="s">
        <v>484</v>
      </c>
      <c r="C846">
        <v>38</v>
      </c>
      <c r="D846">
        <v>23</v>
      </c>
      <c r="E846" t="s">
        <v>658</v>
      </c>
      <c r="F846">
        <v>2865</v>
      </c>
      <c r="G846">
        <v>1</v>
      </c>
      <c r="H846" t="s">
        <v>1742</v>
      </c>
      <c r="I846">
        <v>0</v>
      </c>
      <c r="J846">
        <v>6</v>
      </c>
      <c r="K846">
        <v>2.0942409999999998</v>
      </c>
      <c r="L846">
        <v>194.833333333333</v>
      </c>
      <c r="M846">
        <v>172.09739999999999</v>
      </c>
      <c r="N846">
        <v>2.2459359999999999</v>
      </c>
      <c r="O846">
        <v>860.48680000000002</v>
      </c>
      <c r="P846">
        <v>300.34449999999998</v>
      </c>
      <c r="Q846">
        <v>6</v>
      </c>
      <c r="R846">
        <v>163.88319999999999</v>
      </c>
      <c r="S846">
        <v>2</v>
      </c>
      <c r="T846">
        <v>0.69808029999999999</v>
      </c>
      <c r="U846">
        <v>87.804060000000007</v>
      </c>
      <c r="V846">
        <v>0.75368290000000004</v>
      </c>
      <c r="W846">
        <v>1</v>
      </c>
      <c r="X846">
        <v>0.34904020000000002</v>
      </c>
      <c r="Y846">
        <v>2</v>
      </c>
      <c r="Z846">
        <v>2865</v>
      </c>
      <c r="AA846">
        <v>280.91340000000002</v>
      </c>
      <c r="AB846">
        <v>98.050039999999996</v>
      </c>
      <c r="AC846">
        <v>848.51657940663199</v>
      </c>
    </row>
    <row r="847" spans="2:29" x14ac:dyDescent="0.2">
      <c r="B847" t="s">
        <v>485</v>
      </c>
      <c r="C847">
        <v>38</v>
      </c>
      <c r="D847">
        <v>79</v>
      </c>
      <c r="E847" t="s">
        <v>658</v>
      </c>
      <c r="F847">
        <v>3429</v>
      </c>
      <c r="G847">
        <v>1</v>
      </c>
      <c r="H847" t="s">
        <v>1743</v>
      </c>
      <c r="I847">
        <v>0</v>
      </c>
      <c r="J847">
        <v>7</v>
      </c>
      <c r="K847">
        <v>2.0414110000000001</v>
      </c>
      <c r="L847">
        <v>214.142857142857</v>
      </c>
      <c r="M847">
        <v>140.399</v>
      </c>
      <c r="N847">
        <v>0.54204330000000001</v>
      </c>
      <c r="O847">
        <v>842.39409999999998</v>
      </c>
      <c r="P847">
        <v>245.66759999999999</v>
      </c>
      <c r="Q847">
        <v>7</v>
      </c>
      <c r="R847">
        <v>142.76900000000001</v>
      </c>
      <c r="S847">
        <v>2</v>
      </c>
      <c r="T847">
        <v>0.58326040000000001</v>
      </c>
      <c r="U847">
        <v>94.212699999999998</v>
      </c>
      <c r="V847">
        <v>0.40348050000000002</v>
      </c>
      <c r="W847">
        <v>1</v>
      </c>
      <c r="X847">
        <v>0.29163020000000001</v>
      </c>
      <c r="Y847">
        <v>2</v>
      </c>
      <c r="Z847">
        <v>3429</v>
      </c>
      <c r="AA847">
        <v>267.58530000000002</v>
      </c>
      <c r="AB847">
        <v>78.035960000000003</v>
      </c>
      <c r="AC847">
        <v>844.56109652960004</v>
      </c>
    </row>
    <row r="848" spans="2:29" x14ac:dyDescent="0.2">
      <c r="B848" t="s">
        <v>486</v>
      </c>
      <c r="C848">
        <v>38</v>
      </c>
      <c r="D848">
        <v>23</v>
      </c>
      <c r="E848" t="s">
        <v>658</v>
      </c>
      <c r="F848">
        <v>5031</v>
      </c>
      <c r="I848">
        <v>0</v>
      </c>
      <c r="J848">
        <v>10</v>
      </c>
      <c r="K848">
        <v>1.987676</v>
      </c>
      <c r="L848">
        <v>167</v>
      </c>
      <c r="M848">
        <v>196.44550000000001</v>
      </c>
      <c r="N848">
        <v>2.2693660000000002</v>
      </c>
      <c r="O848">
        <v>1768.009</v>
      </c>
      <c r="P848">
        <v>351.423</v>
      </c>
      <c r="Q848">
        <v>-1</v>
      </c>
      <c r="R848">
        <v>181.58109999999999</v>
      </c>
      <c r="S848">
        <v>1</v>
      </c>
      <c r="T848">
        <v>0.19876759999999999</v>
      </c>
      <c r="U848">
        <v>-1</v>
      </c>
      <c r="V848">
        <v>-1</v>
      </c>
      <c r="W848">
        <v>0</v>
      </c>
      <c r="X848">
        <v>-1</v>
      </c>
      <c r="Y848">
        <v>-1</v>
      </c>
      <c r="Z848">
        <v>-1</v>
      </c>
      <c r="AA848">
        <v>0</v>
      </c>
      <c r="AB848">
        <v>0</v>
      </c>
      <c r="AC848">
        <v>986.28503279666097</v>
      </c>
    </row>
    <row r="849" spans="2:29" x14ac:dyDescent="0.2">
      <c r="B849" t="s">
        <v>487</v>
      </c>
      <c r="C849">
        <v>38</v>
      </c>
      <c r="D849">
        <v>19</v>
      </c>
      <c r="E849" t="s">
        <v>658</v>
      </c>
      <c r="F849">
        <v>2732</v>
      </c>
      <c r="G849">
        <v>1</v>
      </c>
      <c r="H849" t="s">
        <v>1744</v>
      </c>
      <c r="I849">
        <v>0</v>
      </c>
      <c r="J849">
        <v>1</v>
      </c>
      <c r="K849">
        <v>0.36603219999999997</v>
      </c>
      <c r="L849">
        <v>334</v>
      </c>
      <c r="M849">
        <v>-1</v>
      </c>
      <c r="N849">
        <v>-1</v>
      </c>
      <c r="O849">
        <v>-1</v>
      </c>
      <c r="P849">
        <v>-1</v>
      </c>
      <c r="Q849">
        <v>1</v>
      </c>
      <c r="R849">
        <v>129.88999999999999</v>
      </c>
      <c r="S849">
        <v>1</v>
      </c>
      <c r="T849">
        <v>0.36603219999999997</v>
      </c>
      <c r="U849">
        <v>-1</v>
      </c>
      <c r="V849">
        <v>-1</v>
      </c>
      <c r="W849">
        <v>1</v>
      </c>
      <c r="X849">
        <v>0.36603219999999997</v>
      </c>
      <c r="Y849">
        <v>1</v>
      </c>
      <c r="Z849">
        <v>2732</v>
      </c>
      <c r="AA849">
        <v>409.80399999999997</v>
      </c>
      <c r="AB849">
        <v>150.00139999999999</v>
      </c>
      <c r="AC849">
        <v>597.36456808199102</v>
      </c>
    </row>
    <row r="850" spans="2:29" x14ac:dyDescent="0.2">
      <c r="B850" t="s">
        <v>488</v>
      </c>
      <c r="C850">
        <v>38</v>
      </c>
      <c r="D850">
        <v>33</v>
      </c>
      <c r="E850" t="s">
        <v>658</v>
      </c>
      <c r="F850">
        <v>4996</v>
      </c>
      <c r="I850">
        <v>0</v>
      </c>
      <c r="J850">
        <v>6</v>
      </c>
      <c r="K850">
        <v>1.2009609999999999</v>
      </c>
      <c r="L850">
        <v>194.333333333333</v>
      </c>
      <c r="M850">
        <v>264.11950000000002</v>
      </c>
      <c r="N850">
        <v>0.75688929999999999</v>
      </c>
      <c r="O850">
        <v>1320.598</v>
      </c>
      <c r="P850">
        <v>264.33100000000002</v>
      </c>
      <c r="Q850">
        <v>-1</v>
      </c>
      <c r="R850">
        <v>138.92580000000001</v>
      </c>
      <c r="S850">
        <v>1</v>
      </c>
      <c r="T850">
        <v>0.20016010000000001</v>
      </c>
      <c r="U850">
        <v>-1</v>
      </c>
      <c r="V850">
        <v>-1</v>
      </c>
      <c r="W850">
        <v>0</v>
      </c>
      <c r="X850">
        <v>-1</v>
      </c>
      <c r="Y850">
        <v>-1</v>
      </c>
      <c r="Z850">
        <v>-1</v>
      </c>
      <c r="AA850">
        <v>3218.73</v>
      </c>
      <c r="AB850">
        <v>644.26149999999996</v>
      </c>
      <c r="AC850">
        <v>199.95996797437999</v>
      </c>
    </row>
    <row r="851" spans="2:29" x14ac:dyDescent="0.2">
      <c r="B851" t="s">
        <v>489</v>
      </c>
      <c r="C851">
        <v>38</v>
      </c>
      <c r="D851">
        <v>19</v>
      </c>
      <c r="E851" t="s">
        <v>658</v>
      </c>
      <c r="F851">
        <v>3298</v>
      </c>
      <c r="G851">
        <v>1</v>
      </c>
      <c r="H851" t="s">
        <v>1745</v>
      </c>
      <c r="I851">
        <v>0</v>
      </c>
      <c r="J851">
        <v>0</v>
      </c>
      <c r="K851">
        <v>0</v>
      </c>
      <c r="L851">
        <v>-1</v>
      </c>
      <c r="M851">
        <v>-1</v>
      </c>
      <c r="N851">
        <v>-1</v>
      </c>
      <c r="O851">
        <v>-1</v>
      </c>
      <c r="P851">
        <v>-1</v>
      </c>
      <c r="Q851">
        <v>0</v>
      </c>
      <c r="R851">
        <v>672.50099999999998</v>
      </c>
      <c r="S851">
        <v>2</v>
      </c>
      <c r="T851">
        <v>0.60642810000000003</v>
      </c>
      <c r="U851">
        <v>161.45840000000001</v>
      </c>
      <c r="V851">
        <v>0.80931529999999996</v>
      </c>
      <c r="W851">
        <v>1</v>
      </c>
      <c r="X851">
        <v>0.30321409999999999</v>
      </c>
      <c r="Y851">
        <v>2</v>
      </c>
      <c r="Z851">
        <v>3298</v>
      </c>
      <c r="AA851">
        <v>1889.318</v>
      </c>
      <c r="AB851">
        <v>572.86770000000001</v>
      </c>
      <c r="AC851">
        <v>403.88114008489998</v>
      </c>
    </row>
    <row r="852" spans="2:29" x14ac:dyDescent="0.2">
      <c r="B852" t="s">
        <v>490</v>
      </c>
      <c r="C852">
        <v>38</v>
      </c>
      <c r="D852">
        <v>75</v>
      </c>
      <c r="E852" t="s">
        <v>658</v>
      </c>
      <c r="F852">
        <v>3064</v>
      </c>
      <c r="G852">
        <v>1</v>
      </c>
      <c r="H852" t="s">
        <v>1746</v>
      </c>
      <c r="I852">
        <v>0</v>
      </c>
      <c r="J852">
        <v>6</v>
      </c>
      <c r="K852">
        <v>1.9582250000000001</v>
      </c>
      <c r="L852">
        <v>177.833333333333</v>
      </c>
      <c r="M852">
        <v>171.3065</v>
      </c>
      <c r="N852">
        <v>0.91873199999999999</v>
      </c>
      <c r="O852">
        <v>856.53269999999998</v>
      </c>
      <c r="P852">
        <v>279.54719999999998</v>
      </c>
      <c r="Q852">
        <v>6</v>
      </c>
      <c r="R852">
        <v>177.54910000000001</v>
      </c>
      <c r="S852">
        <v>1</v>
      </c>
      <c r="T852">
        <v>0.32637070000000001</v>
      </c>
      <c r="U852">
        <v>-1</v>
      </c>
      <c r="V852">
        <v>-1</v>
      </c>
      <c r="W852">
        <v>1</v>
      </c>
      <c r="X852">
        <v>0.32637070000000001</v>
      </c>
      <c r="Y852">
        <v>1</v>
      </c>
      <c r="Z852">
        <v>3064</v>
      </c>
      <c r="AA852">
        <v>175.45249999999999</v>
      </c>
      <c r="AB852">
        <v>57.262569999999997</v>
      </c>
      <c r="AC852">
        <v>750</v>
      </c>
    </row>
    <row r="853" spans="2:29" x14ac:dyDescent="0.2">
      <c r="B853" t="s">
        <v>491</v>
      </c>
      <c r="C853">
        <v>38</v>
      </c>
      <c r="D853">
        <v>21</v>
      </c>
      <c r="E853" t="s">
        <v>658</v>
      </c>
      <c r="F853">
        <v>2964</v>
      </c>
      <c r="G853">
        <v>1</v>
      </c>
      <c r="H853" t="s">
        <v>1747</v>
      </c>
      <c r="I853">
        <v>0</v>
      </c>
      <c r="J853">
        <v>6</v>
      </c>
      <c r="K853">
        <v>2.024292</v>
      </c>
      <c r="L853">
        <v>189</v>
      </c>
      <c r="M853">
        <v>153.09370000000001</v>
      </c>
      <c r="N853">
        <v>1.7419480000000001</v>
      </c>
      <c r="O853">
        <v>765.4683</v>
      </c>
      <c r="P853">
        <v>258.2552</v>
      </c>
      <c r="Q853">
        <v>6</v>
      </c>
      <c r="R853">
        <v>172.97</v>
      </c>
      <c r="S853">
        <v>2</v>
      </c>
      <c r="T853">
        <v>0.67476389999999997</v>
      </c>
      <c r="U853">
        <v>72.012029999999996</v>
      </c>
      <c r="V853">
        <v>0.24004010000000001</v>
      </c>
      <c r="W853">
        <v>1</v>
      </c>
      <c r="X853">
        <v>0.33738190000000001</v>
      </c>
      <c r="Y853">
        <v>2</v>
      </c>
      <c r="Z853">
        <v>2964</v>
      </c>
      <c r="AA853">
        <v>396.6798</v>
      </c>
      <c r="AB853">
        <v>133.83260000000001</v>
      </c>
      <c r="AC853">
        <v>572.87449392712597</v>
      </c>
    </row>
    <row r="854" spans="2:29" x14ac:dyDescent="0.2">
      <c r="B854" t="s">
        <v>285</v>
      </c>
      <c r="C854">
        <v>38</v>
      </c>
      <c r="D854">
        <v>41</v>
      </c>
      <c r="E854" t="s">
        <v>658</v>
      </c>
      <c r="F854">
        <v>1867</v>
      </c>
      <c r="G854">
        <v>1</v>
      </c>
      <c r="H854" t="s">
        <v>1748</v>
      </c>
      <c r="I854">
        <v>0</v>
      </c>
      <c r="J854">
        <v>4</v>
      </c>
      <c r="K854">
        <v>2.1424750000000001</v>
      </c>
      <c r="L854">
        <v>249</v>
      </c>
      <c r="M854">
        <v>304.91379999999998</v>
      </c>
      <c r="N854">
        <v>3.3084630000000002</v>
      </c>
      <c r="O854">
        <v>914.74130000000002</v>
      </c>
      <c r="P854">
        <v>489.95249999999999</v>
      </c>
      <c r="Q854">
        <v>4</v>
      </c>
      <c r="R854">
        <v>212.87639999999999</v>
      </c>
      <c r="S854">
        <v>3</v>
      </c>
      <c r="T854">
        <v>1.6068560000000001</v>
      </c>
      <c r="U854">
        <v>122.91630000000001</v>
      </c>
      <c r="V854">
        <v>1.4388719999999999</v>
      </c>
      <c r="W854">
        <v>1</v>
      </c>
      <c r="X854">
        <v>0.5356187</v>
      </c>
      <c r="Y854">
        <v>3</v>
      </c>
      <c r="Z854">
        <v>1867</v>
      </c>
      <c r="AA854">
        <v>722.97860000000003</v>
      </c>
      <c r="AB854">
        <v>387.24079999999998</v>
      </c>
      <c r="AC854">
        <v>819.49651847884297</v>
      </c>
    </row>
    <row r="855" spans="2:29" x14ac:dyDescent="0.2">
      <c r="B855" t="s">
        <v>492</v>
      </c>
      <c r="C855">
        <v>38</v>
      </c>
      <c r="D855">
        <v>95</v>
      </c>
      <c r="E855" t="s">
        <v>658</v>
      </c>
      <c r="F855">
        <v>1466</v>
      </c>
      <c r="G855">
        <v>1</v>
      </c>
      <c r="H855" t="s">
        <v>1749</v>
      </c>
      <c r="I855">
        <v>0</v>
      </c>
      <c r="J855">
        <v>2</v>
      </c>
      <c r="K855">
        <v>1.3642570000000001</v>
      </c>
      <c r="L855">
        <v>500</v>
      </c>
      <c r="M855">
        <v>281.08109999999999</v>
      </c>
      <c r="N855">
        <v>2.8108110000000002</v>
      </c>
      <c r="O855">
        <v>281.08109999999999</v>
      </c>
      <c r="P855">
        <v>191.73339999999999</v>
      </c>
      <c r="Q855">
        <v>2</v>
      </c>
      <c r="R855">
        <v>114.5973</v>
      </c>
      <c r="S855">
        <v>1</v>
      </c>
      <c r="T855">
        <v>0.68212830000000002</v>
      </c>
      <c r="U855">
        <v>-1</v>
      </c>
      <c r="V855">
        <v>-1</v>
      </c>
      <c r="W855">
        <v>1</v>
      </c>
      <c r="X855">
        <v>0.68212830000000002</v>
      </c>
      <c r="Y855">
        <v>1</v>
      </c>
      <c r="Z855">
        <v>1466</v>
      </c>
      <c r="AA855">
        <v>152.197</v>
      </c>
      <c r="AB855">
        <v>103.81789999999999</v>
      </c>
      <c r="AC855">
        <v>727.830832196453</v>
      </c>
    </row>
    <row r="856" spans="2:29" x14ac:dyDescent="0.2">
      <c r="B856" t="s">
        <v>474</v>
      </c>
      <c r="C856">
        <v>38</v>
      </c>
      <c r="D856">
        <v>35</v>
      </c>
      <c r="E856" t="s">
        <v>658</v>
      </c>
      <c r="F856">
        <v>2464</v>
      </c>
      <c r="G856">
        <v>1</v>
      </c>
      <c r="H856" t="s">
        <v>1750</v>
      </c>
      <c r="I856">
        <v>0</v>
      </c>
      <c r="J856">
        <v>7</v>
      </c>
      <c r="K856">
        <v>2.8409089999999999</v>
      </c>
      <c r="L856">
        <v>189.71428571428601</v>
      </c>
      <c r="M856">
        <v>100.7072</v>
      </c>
      <c r="N856">
        <v>1.1917230000000001</v>
      </c>
      <c r="O856">
        <v>604.24300000000005</v>
      </c>
      <c r="P856">
        <v>245.2285</v>
      </c>
      <c r="Q856">
        <v>7</v>
      </c>
      <c r="R856">
        <v>118.8523</v>
      </c>
      <c r="S856">
        <v>2</v>
      </c>
      <c r="T856">
        <v>0.81168830000000003</v>
      </c>
      <c r="U856">
        <v>55.758629999999997</v>
      </c>
      <c r="V856">
        <v>1.689656</v>
      </c>
      <c r="W856">
        <v>1</v>
      </c>
      <c r="X856">
        <v>0.40584419999999999</v>
      </c>
      <c r="Y856">
        <v>2</v>
      </c>
      <c r="Z856">
        <v>2464</v>
      </c>
      <c r="AA856">
        <v>223.2689</v>
      </c>
      <c r="AB856">
        <v>90.612369999999999</v>
      </c>
      <c r="AC856">
        <v>878.65259740259705</v>
      </c>
    </row>
    <row r="857" spans="2:29" x14ac:dyDescent="0.2">
      <c r="B857" t="s">
        <v>475</v>
      </c>
      <c r="C857">
        <v>38</v>
      </c>
      <c r="D857">
        <v>25</v>
      </c>
      <c r="E857" t="s">
        <v>658</v>
      </c>
      <c r="F857">
        <v>5028</v>
      </c>
      <c r="I857">
        <v>0</v>
      </c>
      <c r="J857">
        <v>8</v>
      </c>
      <c r="K857">
        <v>1.5910899999999999</v>
      </c>
      <c r="L857">
        <v>175.125</v>
      </c>
      <c r="M857">
        <v>293.00319999999999</v>
      </c>
      <c r="N857">
        <v>1.914601</v>
      </c>
      <c r="O857">
        <v>2051.0230000000001</v>
      </c>
      <c r="P857">
        <v>407.92020000000002</v>
      </c>
      <c r="Q857">
        <v>-1</v>
      </c>
      <c r="R857">
        <v>168.87790000000001</v>
      </c>
      <c r="S857">
        <v>2</v>
      </c>
      <c r="T857">
        <v>0.39777249999999997</v>
      </c>
      <c r="U857">
        <v>76.025469999999999</v>
      </c>
      <c r="V857">
        <v>0.15220320000000001</v>
      </c>
      <c r="W857">
        <v>0</v>
      </c>
      <c r="X857">
        <v>-1</v>
      </c>
      <c r="Y857">
        <v>-1</v>
      </c>
      <c r="Z857">
        <v>-1</v>
      </c>
      <c r="AA857">
        <v>1291.5170000000001</v>
      </c>
      <c r="AB857">
        <v>256.86500000000001</v>
      </c>
      <c r="AC857">
        <v>615.95067621320595</v>
      </c>
    </row>
    <row r="858" spans="2:29" x14ac:dyDescent="0.2">
      <c r="B858" t="s">
        <v>476</v>
      </c>
      <c r="C858">
        <v>38</v>
      </c>
      <c r="D858">
        <v>47</v>
      </c>
      <c r="E858" t="s">
        <v>658</v>
      </c>
      <c r="F858">
        <v>4996</v>
      </c>
      <c r="I858">
        <v>0</v>
      </c>
      <c r="J858">
        <v>5</v>
      </c>
      <c r="K858">
        <v>1.0008010000000001</v>
      </c>
      <c r="L858">
        <v>186.4</v>
      </c>
      <c r="M858">
        <v>197.64179999999999</v>
      </c>
      <c r="N858">
        <v>0.84193030000000002</v>
      </c>
      <c r="O858">
        <v>790.56719999999996</v>
      </c>
      <c r="P858">
        <v>158.24</v>
      </c>
      <c r="Q858">
        <v>-1</v>
      </c>
      <c r="R858">
        <v>215.31180000000001</v>
      </c>
      <c r="S858">
        <v>2</v>
      </c>
      <c r="T858">
        <v>0.40032030000000002</v>
      </c>
      <c r="U858">
        <v>85.61206</v>
      </c>
      <c r="V858">
        <v>0.39452559999999998</v>
      </c>
      <c r="W858">
        <v>0</v>
      </c>
      <c r="X858">
        <v>-1</v>
      </c>
      <c r="Y858">
        <v>-1</v>
      </c>
      <c r="Z858">
        <v>-1</v>
      </c>
      <c r="AA858">
        <v>218.5795</v>
      </c>
      <c r="AB858">
        <v>43.750900000000001</v>
      </c>
      <c r="AC858">
        <v>899.71977582065699</v>
      </c>
    </row>
    <row r="859" spans="2:29" x14ac:dyDescent="0.2">
      <c r="B859" t="s">
        <v>477</v>
      </c>
      <c r="C859">
        <v>38</v>
      </c>
      <c r="D859">
        <v>61</v>
      </c>
      <c r="E859" t="s">
        <v>658</v>
      </c>
      <c r="F859">
        <v>1731</v>
      </c>
      <c r="G859">
        <v>1</v>
      </c>
      <c r="H859" t="s">
        <v>1751</v>
      </c>
      <c r="I859">
        <v>0</v>
      </c>
      <c r="J859">
        <v>4</v>
      </c>
      <c r="K859">
        <v>2.3108029999999999</v>
      </c>
      <c r="L859">
        <v>241.5</v>
      </c>
      <c r="M859">
        <v>246.91679999999999</v>
      </c>
      <c r="N859">
        <v>2.7522150000000001</v>
      </c>
      <c r="O859">
        <v>740.75049999999999</v>
      </c>
      <c r="P859">
        <v>427.93209999999999</v>
      </c>
      <c r="Q859">
        <v>4</v>
      </c>
      <c r="R859">
        <v>170.11320000000001</v>
      </c>
      <c r="S859">
        <v>2</v>
      </c>
      <c r="T859">
        <v>1.1554009999999999</v>
      </c>
      <c r="U859">
        <v>78.187730000000002</v>
      </c>
      <c r="V859">
        <v>0.94202079999999999</v>
      </c>
      <c r="W859">
        <v>1</v>
      </c>
      <c r="X859">
        <v>0.57770069999999996</v>
      </c>
      <c r="Y859">
        <v>2</v>
      </c>
      <c r="Z859">
        <v>1731</v>
      </c>
      <c r="AA859">
        <v>171.20140000000001</v>
      </c>
      <c r="AB859">
        <v>98.903180000000006</v>
      </c>
      <c r="AC859">
        <v>865.97342576545304</v>
      </c>
    </row>
    <row r="860" spans="2:29" x14ac:dyDescent="0.2">
      <c r="B860" t="s">
        <v>478</v>
      </c>
      <c r="C860">
        <v>38</v>
      </c>
      <c r="D860">
        <v>47</v>
      </c>
      <c r="E860" t="s">
        <v>658</v>
      </c>
      <c r="F860">
        <v>5029</v>
      </c>
      <c r="I860">
        <v>0</v>
      </c>
      <c r="J860">
        <v>10</v>
      </c>
      <c r="K860">
        <v>1.988467</v>
      </c>
      <c r="L860">
        <v>206.3</v>
      </c>
      <c r="M860">
        <v>133.4434</v>
      </c>
      <c r="N860">
        <v>2.27929</v>
      </c>
      <c r="O860">
        <v>1200.991</v>
      </c>
      <c r="P860">
        <v>238.81299999999999</v>
      </c>
      <c r="Q860">
        <v>-1</v>
      </c>
      <c r="R860">
        <v>137.56899999999999</v>
      </c>
      <c r="S860">
        <v>3</v>
      </c>
      <c r="T860">
        <v>0.59654010000000002</v>
      </c>
      <c r="U860">
        <v>82.605490000000003</v>
      </c>
      <c r="V860">
        <v>0.90169469999999996</v>
      </c>
      <c r="W860">
        <v>0</v>
      </c>
      <c r="X860">
        <v>-1</v>
      </c>
      <c r="Y860">
        <v>-1</v>
      </c>
      <c r="Z860">
        <v>-1</v>
      </c>
      <c r="AA860">
        <v>1179.0119999999999</v>
      </c>
      <c r="AB860">
        <v>234.4426</v>
      </c>
      <c r="AC860">
        <v>463.312785842116</v>
      </c>
    </row>
    <row r="861" spans="2:29" x14ac:dyDescent="0.2">
      <c r="B861" t="s">
        <v>479</v>
      </c>
      <c r="C861">
        <v>38</v>
      </c>
      <c r="D861">
        <v>23</v>
      </c>
      <c r="E861" t="s">
        <v>658</v>
      </c>
      <c r="F861">
        <v>5029</v>
      </c>
      <c r="G861">
        <v>1</v>
      </c>
      <c r="H861" t="s">
        <v>1752</v>
      </c>
      <c r="I861">
        <v>1</v>
      </c>
      <c r="J861">
        <v>14</v>
      </c>
      <c r="K861">
        <v>2.7838539999999998</v>
      </c>
      <c r="L861">
        <v>223.78571428571399</v>
      </c>
      <c r="M861">
        <v>180.74940000000001</v>
      </c>
      <c r="N861">
        <v>2.0687760000000002</v>
      </c>
      <c r="O861">
        <v>2349.7420000000002</v>
      </c>
      <c r="P861">
        <v>467.23840000000001</v>
      </c>
      <c r="Q861">
        <v>14</v>
      </c>
      <c r="R861">
        <v>201.2868</v>
      </c>
      <c r="S861">
        <v>2</v>
      </c>
      <c r="T861">
        <v>0.39769339999999997</v>
      </c>
      <c r="U861">
        <v>130.67740000000001</v>
      </c>
      <c r="V861">
        <v>0.23759530000000001</v>
      </c>
      <c r="W861">
        <v>1</v>
      </c>
      <c r="X861">
        <v>0.19884669999999999</v>
      </c>
      <c r="Y861">
        <v>2</v>
      </c>
      <c r="Z861">
        <v>5029</v>
      </c>
      <c r="AA861">
        <v>1174.1669999999999</v>
      </c>
      <c r="AB861">
        <v>233.47919999999999</v>
      </c>
      <c r="AC861">
        <v>622.39013720421599</v>
      </c>
    </row>
    <row r="862" spans="2:29" x14ac:dyDescent="0.2">
      <c r="B862" t="s">
        <v>480</v>
      </c>
      <c r="C862">
        <v>38</v>
      </c>
      <c r="D862">
        <v>57</v>
      </c>
      <c r="E862" t="s">
        <v>658</v>
      </c>
      <c r="F862">
        <v>2499</v>
      </c>
      <c r="G862">
        <v>1</v>
      </c>
      <c r="H862" t="s">
        <v>1753</v>
      </c>
      <c r="I862">
        <v>0</v>
      </c>
      <c r="J862">
        <v>1</v>
      </c>
      <c r="K862">
        <v>0.40016010000000002</v>
      </c>
      <c r="L862">
        <v>199</v>
      </c>
      <c r="M862">
        <v>-1</v>
      </c>
      <c r="N862">
        <v>-1</v>
      </c>
      <c r="O862">
        <v>-1</v>
      </c>
      <c r="P862">
        <v>-1</v>
      </c>
      <c r="Q862">
        <v>1</v>
      </c>
      <c r="R862">
        <v>136.78559999999999</v>
      </c>
      <c r="S862">
        <v>2</v>
      </c>
      <c r="T862">
        <v>0.80032009999999998</v>
      </c>
      <c r="U862">
        <v>54.692790000000002</v>
      </c>
      <c r="V862">
        <v>0.234733</v>
      </c>
      <c r="W862">
        <v>1</v>
      </c>
      <c r="X862">
        <v>0.40016010000000002</v>
      </c>
      <c r="Y862">
        <v>2</v>
      </c>
      <c r="Z862">
        <v>2499</v>
      </c>
      <c r="AA862">
        <v>353.2561</v>
      </c>
      <c r="AB862">
        <v>141.35900000000001</v>
      </c>
      <c r="AC862">
        <v>665.86634653861495</v>
      </c>
    </row>
    <row r="863" spans="2:29" x14ac:dyDescent="0.2">
      <c r="B863" t="s">
        <v>472</v>
      </c>
      <c r="C863">
        <v>40</v>
      </c>
      <c r="D863">
        <v>11</v>
      </c>
      <c r="E863" t="s">
        <v>659</v>
      </c>
      <c r="F863">
        <v>2465</v>
      </c>
      <c r="G863">
        <v>1</v>
      </c>
      <c r="H863" t="s">
        <v>1754</v>
      </c>
      <c r="I863">
        <v>0</v>
      </c>
      <c r="J863">
        <v>4</v>
      </c>
      <c r="K863">
        <v>1.6227180000000001</v>
      </c>
      <c r="L863">
        <v>274.25</v>
      </c>
      <c r="M863">
        <v>109.4729</v>
      </c>
      <c r="N863">
        <v>0.58023840000000004</v>
      </c>
      <c r="O863">
        <v>328.41879999999998</v>
      </c>
      <c r="P863">
        <v>133.2328</v>
      </c>
      <c r="Q863">
        <v>4</v>
      </c>
      <c r="R863">
        <v>153.47669999999999</v>
      </c>
      <c r="S863">
        <v>1</v>
      </c>
      <c r="T863">
        <v>0.40567950000000003</v>
      </c>
      <c r="U863">
        <v>-1</v>
      </c>
      <c r="V863">
        <v>-1</v>
      </c>
      <c r="W863">
        <v>1</v>
      </c>
      <c r="X863">
        <v>0.40567950000000003</v>
      </c>
      <c r="Y863">
        <v>1</v>
      </c>
      <c r="Z863">
        <v>2465</v>
      </c>
      <c r="AA863">
        <v>260.79109999999997</v>
      </c>
      <c r="AB863">
        <v>105.7976</v>
      </c>
      <c r="AC863">
        <v>743.20486815415802</v>
      </c>
    </row>
    <row r="864" spans="2:29" x14ac:dyDescent="0.2">
      <c r="B864" t="s">
        <v>481</v>
      </c>
      <c r="C864">
        <v>40</v>
      </c>
      <c r="D864">
        <v>65</v>
      </c>
      <c r="E864" t="s">
        <v>659</v>
      </c>
      <c r="F864">
        <v>1332</v>
      </c>
      <c r="G864">
        <v>1</v>
      </c>
      <c r="H864" t="s">
        <v>1755</v>
      </c>
      <c r="I864">
        <v>0</v>
      </c>
      <c r="J864">
        <v>2</v>
      </c>
      <c r="K864">
        <v>1.5015019999999999</v>
      </c>
      <c r="L864">
        <v>283</v>
      </c>
      <c r="M864">
        <v>265.98829999999998</v>
      </c>
      <c r="N864">
        <v>0.66497090000000003</v>
      </c>
      <c r="O864">
        <v>265.98829999999998</v>
      </c>
      <c r="P864">
        <v>199.6909</v>
      </c>
      <c r="Q864">
        <v>2</v>
      </c>
      <c r="R864">
        <v>76.487669999999994</v>
      </c>
      <c r="S864">
        <v>1</v>
      </c>
      <c r="T864">
        <v>0.75075080000000005</v>
      </c>
      <c r="U864">
        <v>-1</v>
      </c>
      <c r="V864">
        <v>-1</v>
      </c>
      <c r="W864">
        <v>1</v>
      </c>
      <c r="X864">
        <v>0.75075080000000005</v>
      </c>
      <c r="Y864">
        <v>1</v>
      </c>
      <c r="Z864">
        <v>1332</v>
      </c>
      <c r="AA864">
        <v>348.25389999999999</v>
      </c>
      <c r="AB864">
        <v>261.45190000000002</v>
      </c>
      <c r="AC864">
        <v>500</v>
      </c>
    </row>
    <row r="865" spans="2:29" x14ac:dyDescent="0.2">
      <c r="B865" t="s">
        <v>483</v>
      </c>
      <c r="C865">
        <v>40</v>
      </c>
      <c r="D865">
        <v>97</v>
      </c>
      <c r="E865" t="s">
        <v>659</v>
      </c>
      <c r="F865">
        <v>1465</v>
      </c>
      <c r="G865">
        <v>1</v>
      </c>
      <c r="H865" t="s">
        <v>1756</v>
      </c>
      <c r="I865">
        <v>2</v>
      </c>
      <c r="J865">
        <v>1</v>
      </c>
      <c r="K865">
        <v>0.68259389999999998</v>
      </c>
      <c r="L865">
        <v>133</v>
      </c>
      <c r="M865">
        <v>-1</v>
      </c>
      <c r="N865">
        <v>-1</v>
      </c>
      <c r="O865">
        <v>-1</v>
      </c>
      <c r="P865">
        <v>-1</v>
      </c>
      <c r="Q865">
        <v>1</v>
      </c>
      <c r="R865">
        <v>125.4404</v>
      </c>
      <c r="S865">
        <v>2</v>
      </c>
      <c r="T865">
        <v>1.3651880000000001</v>
      </c>
      <c r="U865">
        <v>123.3385</v>
      </c>
      <c r="V865">
        <v>1.840873</v>
      </c>
      <c r="W865">
        <v>1</v>
      </c>
      <c r="X865">
        <v>0.68259389999999998</v>
      </c>
      <c r="Y865">
        <v>2</v>
      </c>
      <c r="Z865">
        <v>1465</v>
      </c>
      <c r="AA865">
        <v>298.03879999999998</v>
      </c>
      <c r="AB865">
        <v>203.43950000000001</v>
      </c>
      <c r="AC865">
        <v>864.16382252559697</v>
      </c>
    </row>
    <row r="866" spans="2:29" x14ac:dyDescent="0.2">
      <c r="B866" t="s">
        <v>484</v>
      </c>
      <c r="C866">
        <v>40</v>
      </c>
      <c r="D866">
        <v>85</v>
      </c>
      <c r="E866" t="s">
        <v>659</v>
      </c>
      <c r="F866">
        <v>2998</v>
      </c>
      <c r="G866">
        <v>1</v>
      </c>
      <c r="H866" t="s">
        <v>1757</v>
      </c>
      <c r="I866">
        <v>0</v>
      </c>
      <c r="J866">
        <v>3</v>
      </c>
      <c r="K866">
        <v>1.000667</v>
      </c>
      <c r="L866">
        <v>166.333333333333</v>
      </c>
      <c r="M866">
        <v>358.47699999999998</v>
      </c>
      <c r="N866">
        <v>0.4878691</v>
      </c>
      <c r="O866">
        <v>716.95399999999995</v>
      </c>
      <c r="P866">
        <v>239.14410000000001</v>
      </c>
      <c r="Q866">
        <v>3</v>
      </c>
      <c r="R866">
        <v>226.0874</v>
      </c>
      <c r="S866">
        <v>1</v>
      </c>
      <c r="T866">
        <v>0.33355570000000001</v>
      </c>
      <c r="U866">
        <v>-1</v>
      </c>
      <c r="V866">
        <v>-1</v>
      </c>
      <c r="W866">
        <v>1</v>
      </c>
      <c r="X866">
        <v>0.33355570000000001</v>
      </c>
      <c r="Y866">
        <v>1</v>
      </c>
      <c r="Z866">
        <v>2998</v>
      </c>
      <c r="AA866">
        <v>250.95359999999999</v>
      </c>
      <c r="AB866">
        <v>83.706990000000005</v>
      </c>
      <c r="AC866">
        <v>777.51834556370898</v>
      </c>
    </row>
    <row r="867" spans="2:29" x14ac:dyDescent="0.2">
      <c r="B867" t="s">
        <v>485</v>
      </c>
      <c r="C867">
        <v>40</v>
      </c>
      <c r="D867">
        <v>85</v>
      </c>
      <c r="E867" t="s">
        <v>659</v>
      </c>
      <c r="F867">
        <v>2864</v>
      </c>
      <c r="G867">
        <v>1</v>
      </c>
      <c r="H867" t="s">
        <v>1758</v>
      </c>
      <c r="I867">
        <v>0</v>
      </c>
      <c r="J867">
        <v>1</v>
      </c>
      <c r="K867">
        <v>0.34916199999999997</v>
      </c>
      <c r="L867">
        <v>200</v>
      </c>
      <c r="M867">
        <v>-1</v>
      </c>
      <c r="N867">
        <v>-1</v>
      </c>
      <c r="O867">
        <v>-1</v>
      </c>
      <c r="P867">
        <v>-1</v>
      </c>
      <c r="Q867">
        <v>1</v>
      </c>
      <c r="R867">
        <v>147.44059999999999</v>
      </c>
      <c r="S867">
        <v>1</v>
      </c>
      <c r="T867">
        <v>0.34916199999999997</v>
      </c>
      <c r="U867">
        <v>-1</v>
      </c>
      <c r="V867">
        <v>-1</v>
      </c>
      <c r="W867">
        <v>1</v>
      </c>
      <c r="X867">
        <v>0.34916199999999997</v>
      </c>
      <c r="Y867">
        <v>1</v>
      </c>
      <c r="Z867">
        <v>2864</v>
      </c>
      <c r="AA867">
        <v>357.50330000000002</v>
      </c>
      <c r="AB867">
        <v>124.8266</v>
      </c>
      <c r="AC867">
        <v>744.41340782122904</v>
      </c>
    </row>
    <row r="868" spans="2:29" x14ac:dyDescent="0.2">
      <c r="B868" t="s">
        <v>486</v>
      </c>
      <c r="C868">
        <v>40</v>
      </c>
      <c r="D868">
        <v>89</v>
      </c>
      <c r="E868" t="s">
        <v>659</v>
      </c>
      <c r="F868">
        <v>2199</v>
      </c>
      <c r="G868">
        <v>1</v>
      </c>
      <c r="H868" t="s">
        <v>1759</v>
      </c>
      <c r="I868">
        <v>0</v>
      </c>
      <c r="J868">
        <v>6</v>
      </c>
      <c r="K868">
        <v>2.728513</v>
      </c>
      <c r="L868">
        <v>194</v>
      </c>
      <c r="M868">
        <v>110.51649999999999</v>
      </c>
      <c r="N868">
        <v>1.0014689999999999</v>
      </c>
      <c r="O868">
        <v>552.58259999999996</v>
      </c>
      <c r="P868">
        <v>251.28809999999999</v>
      </c>
      <c r="Q868">
        <v>6</v>
      </c>
      <c r="R868">
        <v>132.209</v>
      </c>
      <c r="S868">
        <v>1</v>
      </c>
      <c r="T868">
        <v>0.45475209999999999</v>
      </c>
      <c r="U868">
        <v>-1</v>
      </c>
      <c r="V868">
        <v>-1</v>
      </c>
      <c r="W868">
        <v>1</v>
      </c>
      <c r="X868">
        <v>0.45475209999999999</v>
      </c>
      <c r="Y868">
        <v>1</v>
      </c>
      <c r="Z868">
        <v>2199</v>
      </c>
      <c r="AA868">
        <v>240.73699999999999</v>
      </c>
      <c r="AB868">
        <v>109.4757</v>
      </c>
      <c r="AC868">
        <v>772.169167803547</v>
      </c>
    </row>
    <row r="869" spans="2:29" x14ac:dyDescent="0.2">
      <c r="B869" t="s">
        <v>487</v>
      </c>
      <c r="C869">
        <v>40</v>
      </c>
      <c r="D869">
        <v>57</v>
      </c>
      <c r="E869" t="s">
        <v>659</v>
      </c>
      <c r="F869">
        <v>1998</v>
      </c>
      <c r="G869">
        <v>1</v>
      </c>
      <c r="H869" t="s">
        <v>1760</v>
      </c>
      <c r="I869">
        <v>0</v>
      </c>
      <c r="J869">
        <v>0</v>
      </c>
      <c r="K869">
        <v>0</v>
      </c>
      <c r="L869">
        <v>-1</v>
      </c>
      <c r="M869">
        <v>-1</v>
      </c>
      <c r="N869">
        <v>-1</v>
      </c>
      <c r="O869">
        <v>-1</v>
      </c>
      <c r="P869">
        <v>-1</v>
      </c>
      <c r="Q869">
        <v>0</v>
      </c>
      <c r="R869">
        <v>116.91</v>
      </c>
      <c r="S869">
        <v>2</v>
      </c>
      <c r="T869">
        <v>1.001001</v>
      </c>
      <c r="U869">
        <v>139.4529</v>
      </c>
      <c r="V869">
        <v>0.7599612</v>
      </c>
      <c r="W869">
        <v>1</v>
      </c>
      <c r="X869">
        <v>0.50050050000000001</v>
      </c>
      <c r="Y869">
        <v>2</v>
      </c>
      <c r="Z869">
        <v>1998</v>
      </c>
      <c r="AA869">
        <v>330.36750000000001</v>
      </c>
      <c r="AB869">
        <v>165.34909999999999</v>
      </c>
      <c r="AC869">
        <v>699.69969969969998</v>
      </c>
    </row>
    <row r="870" spans="2:29" x14ac:dyDescent="0.2">
      <c r="B870" t="s">
        <v>488</v>
      </c>
      <c r="C870">
        <v>40</v>
      </c>
      <c r="D870">
        <v>17</v>
      </c>
      <c r="E870" t="s">
        <v>659</v>
      </c>
      <c r="F870">
        <v>1499</v>
      </c>
      <c r="G870">
        <v>1</v>
      </c>
      <c r="H870" t="s">
        <v>1761</v>
      </c>
      <c r="I870">
        <v>0</v>
      </c>
      <c r="J870">
        <v>3</v>
      </c>
      <c r="K870">
        <v>2.0013339999999999</v>
      </c>
      <c r="L870">
        <v>222</v>
      </c>
      <c r="M870">
        <v>120.98139999999999</v>
      </c>
      <c r="N870">
        <v>0.40625250000000002</v>
      </c>
      <c r="O870">
        <v>241.96270000000001</v>
      </c>
      <c r="P870">
        <v>161.4161</v>
      </c>
      <c r="Q870">
        <v>3</v>
      </c>
      <c r="R870">
        <v>82.348339999999993</v>
      </c>
      <c r="S870">
        <v>1</v>
      </c>
      <c r="T870">
        <v>0.66711140000000002</v>
      </c>
      <c r="U870">
        <v>-1</v>
      </c>
      <c r="V870">
        <v>-1</v>
      </c>
      <c r="W870">
        <v>1</v>
      </c>
      <c r="X870">
        <v>0.66711140000000002</v>
      </c>
      <c r="Y870">
        <v>1</v>
      </c>
      <c r="Z870">
        <v>1499</v>
      </c>
      <c r="AA870">
        <v>862.08810000000005</v>
      </c>
      <c r="AB870">
        <v>575.10879999999997</v>
      </c>
      <c r="AC870">
        <v>444.29619746497701</v>
      </c>
    </row>
    <row r="871" spans="2:29" x14ac:dyDescent="0.2">
      <c r="B871" t="s">
        <v>489</v>
      </c>
      <c r="C871">
        <v>40</v>
      </c>
      <c r="D871">
        <v>43</v>
      </c>
      <c r="E871" t="s">
        <v>659</v>
      </c>
      <c r="F871">
        <v>2033</v>
      </c>
      <c r="G871">
        <v>1</v>
      </c>
      <c r="H871" t="s">
        <v>1762</v>
      </c>
      <c r="I871">
        <v>0</v>
      </c>
      <c r="J871">
        <v>0</v>
      </c>
      <c r="K871">
        <v>0</v>
      </c>
      <c r="L871">
        <v>-1</v>
      </c>
      <c r="M871">
        <v>-1</v>
      </c>
      <c r="N871">
        <v>-1</v>
      </c>
      <c r="O871">
        <v>-1</v>
      </c>
      <c r="P871">
        <v>-1</v>
      </c>
      <c r="Q871">
        <v>0</v>
      </c>
      <c r="R871">
        <v>530.00450000000001</v>
      </c>
      <c r="S871">
        <v>1</v>
      </c>
      <c r="T871">
        <v>0.49188389999999999</v>
      </c>
      <c r="U871">
        <v>-1</v>
      </c>
      <c r="V871">
        <v>-1</v>
      </c>
      <c r="W871">
        <v>1</v>
      </c>
      <c r="X871">
        <v>0.49188389999999999</v>
      </c>
      <c r="Y871">
        <v>1</v>
      </c>
      <c r="Z871">
        <v>2033</v>
      </c>
      <c r="AA871">
        <v>947.70069999999998</v>
      </c>
      <c r="AB871">
        <v>466.15879999999999</v>
      </c>
      <c r="AC871">
        <v>310.87063453025098</v>
      </c>
    </row>
    <row r="872" spans="2:29" x14ac:dyDescent="0.2">
      <c r="B872" t="s">
        <v>490</v>
      </c>
      <c r="C872">
        <v>40</v>
      </c>
      <c r="D872">
        <v>89</v>
      </c>
      <c r="E872" t="s">
        <v>659</v>
      </c>
      <c r="F872">
        <v>3563</v>
      </c>
      <c r="G872">
        <v>1</v>
      </c>
      <c r="H872" t="s">
        <v>1763</v>
      </c>
      <c r="I872">
        <v>0</v>
      </c>
      <c r="J872">
        <v>5</v>
      </c>
      <c r="K872">
        <v>1.4033119999999999</v>
      </c>
      <c r="L872">
        <v>146.80000000000001</v>
      </c>
      <c r="M872">
        <v>268.51400000000001</v>
      </c>
      <c r="N872">
        <v>1.0810379999999999</v>
      </c>
      <c r="O872">
        <v>1074.056</v>
      </c>
      <c r="P872">
        <v>301.44709999999998</v>
      </c>
      <c r="Q872">
        <v>5</v>
      </c>
      <c r="R872">
        <v>203.85900000000001</v>
      </c>
      <c r="S872">
        <v>1</v>
      </c>
      <c r="T872">
        <v>0.28066239999999998</v>
      </c>
      <c r="U872">
        <v>-1</v>
      </c>
      <c r="V872">
        <v>-1</v>
      </c>
      <c r="W872">
        <v>1</v>
      </c>
      <c r="X872">
        <v>0.28066239999999998</v>
      </c>
      <c r="Y872">
        <v>1</v>
      </c>
      <c r="Z872">
        <v>3563</v>
      </c>
      <c r="AA872">
        <v>229.49</v>
      </c>
      <c r="AB872">
        <v>64.409210000000002</v>
      </c>
      <c r="AC872">
        <v>766.488913836655</v>
      </c>
    </row>
    <row r="873" spans="2:29" x14ac:dyDescent="0.2">
      <c r="B873" t="s">
        <v>491</v>
      </c>
      <c r="C873">
        <v>40</v>
      </c>
      <c r="D873">
        <v>69</v>
      </c>
      <c r="E873" t="s">
        <v>659</v>
      </c>
      <c r="F873">
        <v>1365</v>
      </c>
      <c r="G873">
        <v>1</v>
      </c>
      <c r="H873" t="s">
        <v>1764</v>
      </c>
      <c r="I873">
        <v>0</v>
      </c>
      <c r="J873">
        <v>3</v>
      </c>
      <c r="K873">
        <v>2.1978019999999998</v>
      </c>
      <c r="L873">
        <v>222</v>
      </c>
      <c r="M873">
        <v>138.01840000000001</v>
      </c>
      <c r="N873">
        <v>2.7568389999999998</v>
      </c>
      <c r="O873">
        <v>276.0367</v>
      </c>
      <c r="P873">
        <v>202.22470000000001</v>
      </c>
      <c r="Q873">
        <v>3</v>
      </c>
      <c r="R873">
        <v>99.374549999999999</v>
      </c>
      <c r="S873">
        <v>1</v>
      </c>
      <c r="T873">
        <v>0.73260069999999999</v>
      </c>
      <c r="U873">
        <v>-1</v>
      </c>
      <c r="V873">
        <v>-1</v>
      </c>
      <c r="W873">
        <v>1</v>
      </c>
      <c r="X873">
        <v>0.73260069999999999</v>
      </c>
      <c r="Y873">
        <v>1</v>
      </c>
      <c r="Z873">
        <v>1365</v>
      </c>
      <c r="AA873">
        <v>211.37729999999999</v>
      </c>
      <c r="AB873">
        <v>154.85509999999999</v>
      </c>
      <c r="AC873">
        <v>389.01098901098902</v>
      </c>
    </row>
    <row r="874" spans="2:29" x14ac:dyDescent="0.2">
      <c r="B874" t="s">
        <v>285</v>
      </c>
      <c r="C874">
        <v>40</v>
      </c>
      <c r="D874">
        <v>93</v>
      </c>
      <c r="E874" t="s">
        <v>659</v>
      </c>
      <c r="F874">
        <v>1433</v>
      </c>
      <c r="G874">
        <v>1</v>
      </c>
      <c r="H874" t="s">
        <v>1765</v>
      </c>
      <c r="I874">
        <v>0</v>
      </c>
      <c r="J874">
        <v>4</v>
      </c>
      <c r="K874">
        <v>2.791347</v>
      </c>
      <c r="L874">
        <v>166.75</v>
      </c>
      <c r="M874">
        <v>185.06569999999999</v>
      </c>
      <c r="N874">
        <v>2.2714020000000001</v>
      </c>
      <c r="O874">
        <v>555.197</v>
      </c>
      <c r="P874">
        <v>387.43689999999998</v>
      </c>
      <c r="Q874">
        <v>4</v>
      </c>
      <c r="R874">
        <v>101.8276</v>
      </c>
      <c r="S874">
        <v>1</v>
      </c>
      <c r="T874">
        <v>0.69783669999999998</v>
      </c>
      <c r="U874">
        <v>-1</v>
      </c>
      <c r="V874">
        <v>-1</v>
      </c>
      <c r="W874">
        <v>1</v>
      </c>
      <c r="X874">
        <v>0.69783669999999998</v>
      </c>
      <c r="Y874">
        <v>1</v>
      </c>
      <c r="Z874">
        <v>1433</v>
      </c>
      <c r="AA874">
        <v>365.54070000000002</v>
      </c>
      <c r="AB874">
        <v>255.08770000000001</v>
      </c>
      <c r="AC874">
        <v>325.88974180041902</v>
      </c>
    </row>
    <row r="875" spans="2:29" x14ac:dyDescent="0.2">
      <c r="B875" t="s">
        <v>492</v>
      </c>
      <c r="C875">
        <v>40</v>
      </c>
      <c r="D875">
        <v>59</v>
      </c>
      <c r="E875" t="s">
        <v>659</v>
      </c>
      <c r="F875">
        <v>2097</v>
      </c>
      <c r="G875">
        <v>1</v>
      </c>
      <c r="H875" t="s">
        <v>1766</v>
      </c>
      <c r="I875">
        <v>0</v>
      </c>
      <c r="J875">
        <v>4</v>
      </c>
      <c r="K875">
        <v>1.9074869999999999</v>
      </c>
      <c r="L875">
        <v>207.5</v>
      </c>
      <c r="M875">
        <v>91.623320000000007</v>
      </c>
      <c r="N875">
        <v>2.6882839999999999</v>
      </c>
      <c r="O875">
        <v>274.87</v>
      </c>
      <c r="P875">
        <v>131.07769999999999</v>
      </c>
      <c r="Q875">
        <v>4</v>
      </c>
      <c r="R875">
        <v>155.13329999999999</v>
      </c>
      <c r="S875">
        <v>2</v>
      </c>
      <c r="T875">
        <v>0.95374349999999997</v>
      </c>
      <c r="U875">
        <v>121.822</v>
      </c>
      <c r="V875">
        <v>2.4364409999999999</v>
      </c>
      <c r="W875">
        <v>1</v>
      </c>
      <c r="X875">
        <v>0.47687170000000001</v>
      </c>
      <c r="Y875">
        <v>2</v>
      </c>
      <c r="Z875">
        <v>2097</v>
      </c>
      <c r="AA875">
        <v>257.35109999999997</v>
      </c>
      <c r="AB875">
        <v>122.7235</v>
      </c>
      <c r="AC875">
        <v>920.83929422985204</v>
      </c>
    </row>
    <row r="876" spans="2:29" x14ac:dyDescent="0.2">
      <c r="B876" t="s">
        <v>474</v>
      </c>
      <c r="C876">
        <v>40</v>
      </c>
      <c r="D876">
        <v>75</v>
      </c>
      <c r="E876" t="s">
        <v>659</v>
      </c>
      <c r="F876">
        <v>2631</v>
      </c>
      <c r="G876">
        <v>1</v>
      </c>
      <c r="H876" t="s">
        <v>1767</v>
      </c>
      <c r="I876">
        <v>0</v>
      </c>
      <c r="J876">
        <v>6</v>
      </c>
      <c r="K876">
        <v>2.2805019999999998</v>
      </c>
      <c r="L876">
        <v>249.5</v>
      </c>
      <c r="M876">
        <v>209.23740000000001</v>
      </c>
      <c r="N876">
        <v>3.0174310000000002</v>
      </c>
      <c r="O876">
        <v>1046.1869999999999</v>
      </c>
      <c r="P876">
        <v>397.63850000000002</v>
      </c>
      <c r="Q876">
        <v>6</v>
      </c>
      <c r="R876">
        <v>190.5033</v>
      </c>
      <c r="S876">
        <v>2</v>
      </c>
      <c r="T876">
        <v>0.76016720000000004</v>
      </c>
      <c r="U876">
        <v>116.82769999999999</v>
      </c>
      <c r="V876">
        <v>1.3991340000000001</v>
      </c>
      <c r="W876">
        <v>1</v>
      </c>
      <c r="X876">
        <v>0.38008360000000002</v>
      </c>
      <c r="Y876">
        <v>2</v>
      </c>
      <c r="Z876">
        <v>2631</v>
      </c>
      <c r="AA876">
        <v>364.70780000000002</v>
      </c>
      <c r="AB876">
        <v>138.61949999999999</v>
      </c>
      <c r="AC876">
        <v>809.958190801976</v>
      </c>
    </row>
    <row r="877" spans="2:29" x14ac:dyDescent="0.2">
      <c r="B877" t="s">
        <v>475</v>
      </c>
      <c r="C877">
        <v>40</v>
      </c>
      <c r="D877">
        <v>39</v>
      </c>
      <c r="E877" t="s">
        <v>659</v>
      </c>
      <c r="F877">
        <v>1464</v>
      </c>
      <c r="G877">
        <v>1</v>
      </c>
      <c r="H877" t="s">
        <v>1768</v>
      </c>
      <c r="I877">
        <v>0</v>
      </c>
      <c r="J877">
        <v>4</v>
      </c>
      <c r="K877">
        <v>2.73224</v>
      </c>
      <c r="L877">
        <v>300</v>
      </c>
      <c r="M877">
        <v>196.67959999999999</v>
      </c>
      <c r="N877">
        <v>3.0720969999999999</v>
      </c>
      <c r="O877">
        <v>590.03880000000004</v>
      </c>
      <c r="P877">
        <v>403.03199999999998</v>
      </c>
      <c r="Q877">
        <v>4</v>
      </c>
      <c r="R877">
        <v>123.4425</v>
      </c>
      <c r="S877">
        <v>1</v>
      </c>
      <c r="T877">
        <v>0.68306009999999995</v>
      </c>
      <c r="U877">
        <v>-1</v>
      </c>
      <c r="V877">
        <v>-1</v>
      </c>
      <c r="W877">
        <v>1</v>
      </c>
      <c r="X877">
        <v>0.68306009999999995</v>
      </c>
      <c r="Y877">
        <v>1</v>
      </c>
      <c r="Z877">
        <v>1464</v>
      </c>
      <c r="AA877">
        <v>386.67860000000002</v>
      </c>
      <c r="AB877">
        <v>264.12479999999999</v>
      </c>
      <c r="AC877">
        <v>546.44808743169403</v>
      </c>
    </row>
    <row r="878" spans="2:29" x14ac:dyDescent="0.2">
      <c r="B878" t="s">
        <v>476</v>
      </c>
      <c r="C878">
        <v>40</v>
      </c>
      <c r="D878">
        <v>7</v>
      </c>
      <c r="E878" t="s">
        <v>659</v>
      </c>
      <c r="F878">
        <v>3330</v>
      </c>
      <c r="G878">
        <v>1</v>
      </c>
      <c r="H878" t="s">
        <v>1769</v>
      </c>
      <c r="I878">
        <v>0</v>
      </c>
      <c r="J878">
        <v>4</v>
      </c>
      <c r="K878">
        <v>1.201201</v>
      </c>
      <c r="L878">
        <v>308.5</v>
      </c>
      <c r="M878">
        <v>180.71010000000001</v>
      </c>
      <c r="N878">
        <v>0.64649820000000002</v>
      </c>
      <c r="O878">
        <v>542.13019999999995</v>
      </c>
      <c r="P878">
        <v>162.80189999999999</v>
      </c>
      <c r="Q878">
        <v>4</v>
      </c>
      <c r="R878">
        <v>184.8922</v>
      </c>
      <c r="S878">
        <v>2</v>
      </c>
      <c r="T878">
        <v>0.60060060000000004</v>
      </c>
      <c r="U878">
        <v>106.3922</v>
      </c>
      <c r="V878">
        <v>0.39847280000000002</v>
      </c>
      <c r="W878">
        <v>1</v>
      </c>
      <c r="X878">
        <v>0.30030030000000002</v>
      </c>
      <c r="Y878">
        <v>2</v>
      </c>
      <c r="Z878">
        <v>3330</v>
      </c>
      <c r="AA878">
        <v>334.69850000000002</v>
      </c>
      <c r="AB878">
        <v>100.51009999999999</v>
      </c>
      <c r="AC878">
        <v>819.51951951951901</v>
      </c>
    </row>
    <row r="879" spans="2:29" x14ac:dyDescent="0.2">
      <c r="B879" t="s">
        <v>477</v>
      </c>
      <c r="C879">
        <v>40</v>
      </c>
      <c r="D879">
        <v>81</v>
      </c>
      <c r="E879" t="s">
        <v>659</v>
      </c>
      <c r="F879">
        <v>5030</v>
      </c>
      <c r="I879">
        <v>0</v>
      </c>
      <c r="J879">
        <v>15</v>
      </c>
      <c r="K879">
        <v>2.9821070000000001</v>
      </c>
      <c r="L879">
        <v>178</v>
      </c>
      <c r="M879">
        <v>171.5909</v>
      </c>
      <c r="N879">
        <v>2.320389</v>
      </c>
      <c r="O879">
        <v>2402.2719999999999</v>
      </c>
      <c r="P879">
        <v>477.589</v>
      </c>
      <c r="Q879">
        <v>-1</v>
      </c>
      <c r="R879">
        <v>195.81880000000001</v>
      </c>
      <c r="S879">
        <v>1</v>
      </c>
      <c r="T879">
        <v>0.19880719999999999</v>
      </c>
      <c r="U879">
        <v>-1</v>
      </c>
      <c r="V879">
        <v>-1</v>
      </c>
      <c r="W879">
        <v>0</v>
      </c>
      <c r="X879">
        <v>-1</v>
      </c>
      <c r="Y879">
        <v>-1</v>
      </c>
      <c r="Z879">
        <v>-1</v>
      </c>
      <c r="AA879">
        <v>9.0644950000000009</v>
      </c>
      <c r="AB879">
        <v>1.8020860000000001</v>
      </c>
      <c r="AC879">
        <v>986.67992047713699</v>
      </c>
    </row>
    <row r="880" spans="2:29" x14ac:dyDescent="0.2">
      <c r="B880" t="s">
        <v>478</v>
      </c>
      <c r="C880">
        <v>40</v>
      </c>
      <c r="D880">
        <v>67</v>
      </c>
      <c r="E880" t="s">
        <v>659</v>
      </c>
      <c r="F880">
        <v>1432</v>
      </c>
      <c r="G880">
        <v>1</v>
      </c>
      <c r="H880" t="s">
        <v>1770</v>
      </c>
      <c r="I880">
        <v>0</v>
      </c>
      <c r="J880">
        <v>3</v>
      </c>
      <c r="K880">
        <v>2.0949719999999998</v>
      </c>
      <c r="L880">
        <v>167</v>
      </c>
      <c r="M880">
        <v>144.42689999999999</v>
      </c>
      <c r="N880">
        <v>0.41628520000000002</v>
      </c>
      <c r="O880">
        <v>288.85379999999998</v>
      </c>
      <c r="P880">
        <v>201.71350000000001</v>
      </c>
      <c r="Q880">
        <v>3</v>
      </c>
      <c r="R880">
        <v>95.295519999999996</v>
      </c>
      <c r="S880">
        <v>1</v>
      </c>
      <c r="T880">
        <v>0.69832399999999994</v>
      </c>
      <c r="U880">
        <v>-1</v>
      </c>
      <c r="V880">
        <v>-1</v>
      </c>
      <c r="W880">
        <v>1</v>
      </c>
      <c r="X880">
        <v>0.69832399999999994</v>
      </c>
      <c r="Y880">
        <v>1</v>
      </c>
      <c r="Z880">
        <v>1432</v>
      </c>
      <c r="AA880">
        <v>234.3408</v>
      </c>
      <c r="AB880">
        <v>163.64580000000001</v>
      </c>
      <c r="AC880">
        <v>651.53631284916196</v>
      </c>
    </row>
    <row r="881" spans="2:29" x14ac:dyDescent="0.2">
      <c r="B881" t="s">
        <v>479</v>
      </c>
      <c r="C881">
        <v>40</v>
      </c>
      <c r="D881">
        <v>7</v>
      </c>
      <c r="E881" t="s">
        <v>659</v>
      </c>
      <c r="F881">
        <v>1966</v>
      </c>
      <c r="G881">
        <v>1</v>
      </c>
      <c r="H881" t="s">
        <v>1771</v>
      </c>
      <c r="I881">
        <v>0</v>
      </c>
      <c r="J881">
        <v>5</v>
      </c>
      <c r="K881">
        <v>2.5432350000000001</v>
      </c>
      <c r="L881">
        <v>326.39999999999998</v>
      </c>
      <c r="M881">
        <v>122.17529999999999</v>
      </c>
      <c r="N881">
        <v>2.337771</v>
      </c>
      <c r="O881">
        <v>488.70139999999998</v>
      </c>
      <c r="P881">
        <v>248.57650000000001</v>
      </c>
      <c r="Q881">
        <v>5</v>
      </c>
      <c r="R881">
        <v>122.8899</v>
      </c>
      <c r="S881">
        <v>2</v>
      </c>
      <c r="T881">
        <v>1.0172939999999999</v>
      </c>
      <c r="U881">
        <v>86.479240000000004</v>
      </c>
      <c r="V881">
        <v>1.029515</v>
      </c>
      <c r="W881">
        <v>2</v>
      </c>
      <c r="X881">
        <v>1.0172939999999999</v>
      </c>
      <c r="Y881">
        <v>2</v>
      </c>
      <c r="Z881">
        <v>1566</v>
      </c>
      <c r="AA881">
        <v>210.2056</v>
      </c>
      <c r="AB881">
        <v>106.9204</v>
      </c>
      <c r="AC881">
        <v>829.09460834181095</v>
      </c>
    </row>
    <row r="882" spans="2:29" x14ac:dyDescent="0.2">
      <c r="B882" t="s">
        <v>480</v>
      </c>
      <c r="C882">
        <v>40</v>
      </c>
      <c r="D882">
        <v>33</v>
      </c>
      <c r="E882" t="s">
        <v>659</v>
      </c>
      <c r="F882">
        <v>2298</v>
      </c>
      <c r="G882">
        <v>1</v>
      </c>
      <c r="H882" t="s">
        <v>1772</v>
      </c>
      <c r="I882">
        <v>0</v>
      </c>
      <c r="J882">
        <v>1</v>
      </c>
      <c r="K882">
        <v>0.43516100000000002</v>
      </c>
      <c r="L882">
        <v>166</v>
      </c>
      <c r="M882">
        <v>-1</v>
      </c>
      <c r="N882">
        <v>-1</v>
      </c>
      <c r="O882">
        <v>-1</v>
      </c>
      <c r="P882">
        <v>-1</v>
      </c>
      <c r="Q882">
        <v>1</v>
      </c>
      <c r="R882">
        <v>159.73769999999999</v>
      </c>
      <c r="S882">
        <v>1</v>
      </c>
      <c r="T882">
        <v>0.43516100000000002</v>
      </c>
      <c r="U882">
        <v>-1</v>
      </c>
      <c r="V882">
        <v>-1</v>
      </c>
      <c r="W882">
        <v>1</v>
      </c>
      <c r="X882">
        <v>0.43516100000000002</v>
      </c>
      <c r="Y882">
        <v>1</v>
      </c>
      <c r="Z882">
        <v>2298</v>
      </c>
      <c r="AA882">
        <v>439.48050000000001</v>
      </c>
      <c r="AB882">
        <v>191.2448</v>
      </c>
      <c r="AC882">
        <v>521.75805047867698</v>
      </c>
    </row>
    <row r="883" spans="2:29" x14ac:dyDescent="0.2">
      <c r="B883" t="s">
        <v>472</v>
      </c>
      <c r="C883">
        <v>42</v>
      </c>
      <c r="D883">
        <v>9</v>
      </c>
      <c r="E883" t="s">
        <v>660</v>
      </c>
      <c r="F883">
        <v>2698</v>
      </c>
      <c r="G883">
        <v>1</v>
      </c>
      <c r="H883" t="s">
        <v>1773</v>
      </c>
      <c r="I883">
        <v>0</v>
      </c>
      <c r="J883">
        <v>7</v>
      </c>
      <c r="K883">
        <v>2.5945140000000002</v>
      </c>
      <c r="L883">
        <v>229</v>
      </c>
      <c r="M883">
        <v>137.21719999999999</v>
      </c>
      <c r="N883">
        <v>1.0480370000000001</v>
      </c>
      <c r="O883">
        <v>823.30319999999995</v>
      </c>
      <c r="P883">
        <v>305.15320000000003</v>
      </c>
      <c r="Q883">
        <v>7</v>
      </c>
      <c r="R883">
        <v>142.9093</v>
      </c>
      <c r="S883">
        <v>1</v>
      </c>
      <c r="T883">
        <v>0.3706449</v>
      </c>
      <c r="U883">
        <v>-1</v>
      </c>
      <c r="V883">
        <v>-1</v>
      </c>
      <c r="W883">
        <v>1</v>
      </c>
      <c r="X883">
        <v>0.3706449</v>
      </c>
      <c r="Y883">
        <v>1</v>
      </c>
      <c r="Z883">
        <v>2698</v>
      </c>
      <c r="AA883">
        <v>412.3109</v>
      </c>
      <c r="AB883">
        <v>152.821</v>
      </c>
      <c r="AC883">
        <v>740.54855448480396</v>
      </c>
    </row>
    <row r="884" spans="2:29" x14ac:dyDescent="0.2">
      <c r="B884" t="s">
        <v>481</v>
      </c>
      <c r="C884">
        <v>42</v>
      </c>
      <c r="D884">
        <v>95</v>
      </c>
      <c r="E884" t="s">
        <v>660</v>
      </c>
      <c r="F884">
        <v>5030</v>
      </c>
      <c r="I884">
        <v>0</v>
      </c>
      <c r="J884">
        <v>15</v>
      </c>
      <c r="K884">
        <v>2.9821070000000001</v>
      </c>
      <c r="L884">
        <v>197.6</v>
      </c>
      <c r="M884">
        <v>207.7373</v>
      </c>
      <c r="N884">
        <v>2.4134760000000002</v>
      </c>
      <c r="O884">
        <v>2908.3229999999999</v>
      </c>
      <c r="P884">
        <v>578.19539999999995</v>
      </c>
      <c r="Q884">
        <v>-1</v>
      </c>
      <c r="R884">
        <v>152.1592</v>
      </c>
      <c r="S884">
        <v>2</v>
      </c>
      <c r="T884">
        <v>0.39761429999999998</v>
      </c>
      <c r="U884">
        <v>19.37049</v>
      </c>
      <c r="V884">
        <v>1.173969</v>
      </c>
      <c r="W884">
        <v>0</v>
      </c>
      <c r="X884">
        <v>-1</v>
      </c>
      <c r="Y884">
        <v>-1</v>
      </c>
      <c r="Z884">
        <v>-1</v>
      </c>
      <c r="AA884">
        <v>2728.9380000000001</v>
      </c>
      <c r="AB884">
        <v>542.53250000000003</v>
      </c>
      <c r="AC884">
        <v>192.04771371769399</v>
      </c>
    </row>
    <row r="885" spans="2:29" x14ac:dyDescent="0.2">
      <c r="B885" t="s">
        <v>483</v>
      </c>
      <c r="C885">
        <v>42</v>
      </c>
      <c r="D885">
        <v>37</v>
      </c>
      <c r="E885" t="s">
        <v>660</v>
      </c>
      <c r="F885">
        <v>3231</v>
      </c>
      <c r="G885">
        <v>1</v>
      </c>
      <c r="H885" t="s">
        <v>1774</v>
      </c>
      <c r="I885">
        <v>0</v>
      </c>
      <c r="J885">
        <v>6</v>
      </c>
      <c r="K885">
        <v>1.85701</v>
      </c>
      <c r="L885">
        <v>238.666666666667</v>
      </c>
      <c r="M885">
        <v>353.55029999999999</v>
      </c>
      <c r="N885">
        <v>2.07735</v>
      </c>
      <c r="O885">
        <v>1767.752</v>
      </c>
      <c r="P885">
        <v>547.12210000000005</v>
      </c>
      <c r="Q885">
        <v>6</v>
      </c>
      <c r="R885">
        <v>203.06700000000001</v>
      </c>
      <c r="S885">
        <v>1</v>
      </c>
      <c r="T885">
        <v>0.30950169999999999</v>
      </c>
      <c r="U885">
        <v>-1</v>
      </c>
      <c r="V885">
        <v>-1</v>
      </c>
      <c r="W885">
        <v>1</v>
      </c>
      <c r="X885">
        <v>0.30950169999999999</v>
      </c>
      <c r="Y885">
        <v>1</v>
      </c>
      <c r="Z885">
        <v>3231</v>
      </c>
      <c r="AA885">
        <v>411.26389999999998</v>
      </c>
      <c r="AB885">
        <v>127.2869</v>
      </c>
      <c r="AC885">
        <v>824.82203652120097</v>
      </c>
    </row>
    <row r="886" spans="2:29" x14ac:dyDescent="0.2">
      <c r="B886" t="s">
        <v>484</v>
      </c>
      <c r="C886">
        <v>42</v>
      </c>
      <c r="D886">
        <v>77</v>
      </c>
      <c r="E886" t="s">
        <v>660</v>
      </c>
      <c r="F886">
        <v>5095</v>
      </c>
      <c r="I886">
        <v>0</v>
      </c>
      <c r="J886">
        <v>6</v>
      </c>
      <c r="K886">
        <v>1.1776249999999999</v>
      </c>
      <c r="L886">
        <v>166.333333333333</v>
      </c>
      <c r="M886">
        <v>219.5547</v>
      </c>
      <c r="N886">
        <v>2.4448799999999999</v>
      </c>
      <c r="O886">
        <v>1097.7739999999999</v>
      </c>
      <c r="P886">
        <v>215.46100000000001</v>
      </c>
      <c r="Q886">
        <v>-1</v>
      </c>
      <c r="R886">
        <v>211.54730000000001</v>
      </c>
      <c r="S886">
        <v>1</v>
      </c>
      <c r="T886">
        <v>0.1962709</v>
      </c>
      <c r="U886">
        <v>-1</v>
      </c>
      <c r="V886">
        <v>-1</v>
      </c>
      <c r="W886">
        <v>0</v>
      </c>
      <c r="X886">
        <v>-1</v>
      </c>
      <c r="Y886">
        <v>-1</v>
      </c>
      <c r="Z886">
        <v>-1</v>
      </c>
      <c r="AA886">
        <v>142.32470000000001</v>
      </c>
      <c r="AB886">
        <v>27.934180000000001</v>
      </c>
      <c r="AC886">
        <v>843.17958783120696</v>
      </c>
    </row>
    <row r="887" spans="2:29" x14ac:dyDescent="0.2">
      <c r="B887" t="s">
        <v>485</v>
      </c>
      <c r="C887">
        <v>42</v>
      </c>
      <c r="D887">
        <v>19</v>
      </c>
      <c r="E887" t="s">
        <v>660</v>
      </c>
      <c r="F887">
        <v>3364</v>
      </c>
      <c r="G887">
        <v>1</v>
      </c>
      <c r="H887" t="s">
        <v>1775</v>
      </c>
      <c r="I887">
        <v>0</v>
      </c>
      <c r="J887">
        <v>6</v>
      </c>
      <c r="K887">
        <v>1.7835909999999999</v>
      </c>
      <c r="L887">
        <v>261</v>
      </c>
      <c r="M887">
        <v>143.23150000000001</v>
      </c>
      <c r="N887">
        <v>1.607329</v>
      </c>
      <c r="O887">
        <v>716.15750000000003</v>
      </c>
      <c r="P887">
        <v>212.8887</v>
      </c>
      <c r="Q887">
        <v>6</v>
      </c>
      <c r="R887">
        <v>189.03129999999999</v>
      </c>
      <c r="S887">
        <v>1</v>
      </c>
      <c r="T887">
        <v>0.29726520000000001</v>
      </c>
      <c r="U887">
        <v>-1</v>
      </c>
      <c r="V887">
        <v>-1</v>
      </c>
      <c r="W887">
        <v>1</v>
      </c>
      <c r="X887">
        <v>0.29726520000000001</v>
      </c>
      <c r="Y887">
        <v>1</v>
      </c>
      <c r="Z887">
        <v>3364</v>
      </c>
      <c r="AA887">
        <v>356.93040000000002</v>
      </c>
      <c r="AB887">
        <v>106.10299999999999</v>
      </c>
      <c r="AC887">
        <v>812.12841854934595</v>
      </c>
    </row>
    <row r="888" spans="2:29" x14ac:dyDescent="0.2">
      <c r="B888" t="s">
        <v>486</v>
      </c>
      <c r="C888">
        <v>42</v>
      </c>
      <c r="D888">
        <v>49</v>
      </c>
      <c r="E888" t="s">
        <v>660</v>
      </c>
      <c r="F888">
        <v>3565</v>
      </c>
      <c r="G888">
        <v>1</v>
      </c>
      <c r="H888" t="s">
        <v>1776</v>
      </c>
      <c r="I888">
        <v>0</v>
      </c>
      <c r="J888">
        <v>7</v>
      </c>
      <c r="K888">
        <v>1.9635339999999999</v>
      </c>
      <c r="L888">
        <v>304.42857142857099</v>
      </c>
      <c r="M888">
        <v>175.65010000000001</v>
      </c>
      <c r="N888">
        <v>1.6293230000000001</v>
      </c>
      <c r="O888">
        <v>1053.9010000000001</v>
      </c>
      <c r="P888">
        <v>295.62430000000001</v>
      </c>
      <c r="Q888">
        <v>6</v>
      </c>
      <c r="R888">
        <v>189.7217</v>
      </c>
      <c r="S888">
        <v>4</v>
      </c>
      <c r="T888">
        <v>1.12202</v>
      </c>
      <c r="U888">
        <v>134.97919999999999</v>
      </c>
      <c r="V888">
        <v>1.0201849999999999</v>
      </c>
      <c r="W888">
        <v>2</v>
      </c>
      <c r="X888">
        <v>0.5610098</v>
      </c>
      <c r="Y888">
        <v>4</v>
      </c>
      <c r="Z888">
        <v>3098</v>
      </c>
      <c r="AA888">
        <v>621.41279999999995</v>
      </c>
      <c r="AB888">
        <v>174.30940000000001</v>
      </c>
      <c r="AC888">
        <v>784.29172510518902</v>
      </c>
    </row>
    <row r="889" spans="2:29" x14ac:dyDescent="0.2">
      <c r="B889" t="s">
        <v>487</v>
      </c>
      <c r="C889">
        <v>42</v>
      </c>
      <c r="D889">
        <v>87</v>
      </c>
      <c r="E889" t="s">
        <v>660</v>
      </c>
      <c r="F889">
        <v>3465</v>
      </c>
      <c r="G889">
        <v>1</v>
      </c>
      <c r="H889" t="s">
        <v>1777</v>
      </c>
      <c r="I889">
        <v>0</v>
      </c>
      <c r="J889">
        <v>3</v>
      </c>
      <c r="K889">
        <v>0.86580089999999998</v>
      </c>
      <c r="L889">
        <v>244</v>
      </c>
      <c r="M889">
        <v>372.82749999999999</v>
      </c>
      <c r="N889">
        <v>3.4091290000000001</v>
      </c>
      <c r="O889">
        <v>745.65499999999997</v>
      </c>
      <c r="P889">
        <v>215.19630000000001</v>
      </c>
      <c r="Q889">
        <v>3</v>
      </c>
      <c r="R889">
        <v>122.7342</v>
      </c>
      <c r="S889">
        <v>2</v>
      </c>
      <c r="T889">
        <v>0.57720059999999995</v>
      </c>
      <c r="U889">
        <v>55.780119999999997</v>
      </c>
      <c r="V889">
        <v>0.1240937</v>
      </c>
      <c r="W889">
        <v>1</v>
      </c>
      <c r="X889">
        <v>0.28860029999999998</v>
      </c>
      <c r="Y889">
        <v>2</v>
      </c>
      <c r="Z889">
        <v>3465</v>
      </c>
      <c r="AA889">
        <v>924.28340000000003</v>
      </c>
      <c r="AB889">
        <v>266.74849999999998</v>
      </c>
      <c r="AC889">
        <v>567.09956709956703</v>
      </c>
    </row>
    <row r="890" spans="2:29" x14ac:dyDescent="0.2">
      <c r="B890" t="s">
        <v>488</v>
      </c>
      <c r="C890">
        <v>42</v>
      </c>
      <c r="D890">
        <v>63</v>
      </c>
      <c r="E890" t="s">
        <v>660</v>
      </c>
      <c r="F890">
        <v>4996</v>
      </c>
      <c r="I890">
        <v>0</v>
      </c>
      <c r="J890">
        <v>14</v>
      </c>
      <c r="K890">
        <v>2.8022420000000001</v>
      </c>
      <c r="L890">
        <v>187.78571428571399</v>
      </c>
      <c r="M890">
        <v>183.1105</v>
      </c>
      <c r="N890">
        <v>1.5858099999999999</v>
      </c>
      <c r="O890">
        <v>2380.4369999999999</v>
      </c>
      <c r="P890">
        <v>476.46850000000001</v>
      </c>
      <c r="Q890">
        <v>-1</v>
      </c>
      <c r="R890">
        <v>180.90260000000001</v>
      </c>
      <c r="S890">
        <v>2</v>
      </c>
      <c r="T890">
        <v>0.40032030000000002</v>
      </c>
      <c r="U890">
        <v>84.514470000000003</v>
      </c>
      <c r="V890">
        <v>8.4599069999999998E-2</v>
      </c>
      <c r="W890">
        <v>0</v>
      </c>
      <c r="X890">
        <v>-1</v>
      </c>
      <c r="Y890">
        <v>-1</v>
      </c>
      <c r="Z890">
        <v>-1</v>
      </c>
      <c r="AA890">
        <v>1956.443</v>
      </c>
      <c r="AB890">
        <v>391.60199999999998</v>
      </c>
      <c r="AC890">
        <v>587.06965572458</v>
      </c>
    </row>
    <row r="891" spans="2:29" x14ac:dyDescent="0.2">
      <c r="B891" t="s">
        <v>489</v>
      </c>
      <c r="C891">
        <v>42</v>
      </c>
      <c r="D891">
        <v>7</v>
      </c>
      <c r="E891" t="s">
        <v>660</v>
      </c>
      <c r="F891">
        <v>2598</v>
      </c>
      <c r="G891">
        <v>1</v>
      </c>
      <c r="H891" t="s">
        <v>1778</v>
      </c>
      <c r="I891">
        <v>0</v>
      </c>
      <c r="J891">
        <v>2</v>
      </c>
      <c r="K891">
        <v>0.76982300000000004</v>
      </c>
      <c r="L891">
        <v>332</v>
      </c>
      <c r="M891">
        <v>502.95190000000002</v>
      </c>
      <c r="N891">
        <v>0.29022039999999999</v>
      </c>
      <c r="O891">
        <v>502.95190000000002</v>
      </c>
      <c r="P891">
        <v>193.59190000000001</v>
      </c>
      <c r="Q891">
        <v>2</v>
      </c>
      <c r="R891">
        <v>621.04989999999998</v>
      </c>
      <c r="S891">
        <v>1</v>
      </c>
      <c r="T891">
        <v>0.38491150000000002</v>
      </c>
      <c r="U891">
        <v>-1</v>
      </c>
      <c r="V891">
        <v>-1</v>
      </c>
      <c r="W891">
        <v>1</v>
      </c>
      <c r="X891">
        <v>0.38491150000000002</v>
      </c>
      <c r="Y891">
        <v>1</v>
      </c>
      <c r="Z891">
        <v>2598</v>
      </c>
      <c r="AA891">
        <v>688.80020000000002</v>
      </c>
      <c r="AB891">
        <v>265.12709999999998</v>
      </c>
      <c r="AC891">
        <v>409.930715935335</v>
      </c>
    </row>
    <row r="892" spans="2:29" x14ac:dyDescent="0.2">
      <c r="B892" t="s">
        <v>490</v>
      </c>
      <c r="C892">
        <v>42</v>
      </c>
      <c r="D892">
        <v>59</v>
      </c>
      <c r="E892" t="s">
        <v>660</v>
      </c>
      <c r="F892">
        <v>2131</v>
      </c>
      <c r="G892">
        <v>1</v>
      </c>
      <c r="H892" t="s">
        <v>1779</v>
      </c>
      <c r="I892">
        <v>0</v>
      </c>
      <c r="J892">
        <v>2</v>
      </c>
      <c r="K892">
        <v>0.93852650000000004</v>
      </c>
      <c r="L892">
        <v>315</v>
      </c>
      <c r="M892">
        <v>37.111719999999998</v>
      </c>
      <c r="N892">
        <v>1.060335</v>
      </c>
      <c r="O892">
        <v>37.111719999999998</v>
      </c>
      <c r="P892">
        <v>17.41516</v>
      </c>
      <c r="Q892">
        <v>2</v>
      </c>
      <c r="R892">
        <v>203.87610000000001</v>
      </c>
      <c r="S892">
        <v>1</v>
      </c>
      <c r="T892">
        <v>0.46926329999999999</v>
      </c>
      <c r="U892">
        <v>-1</v>
      </c>
      <c r="V892">
        <v>-1</v>
      </c>
      <c r="W892">
        <v>1</v>
      </c>
      <c r="X892">
        <v>0.46926329999999999</v>
      </c>
      <c r="Y892">
        <v>1</v>
      </c>
      <c r="Z892">
        <v>2131</v>
      </c>
      <c r="AA892">
        <v>339.5797</v>
      </c>
      <c r="AB892">
        <v>159.35230000000001</v>
      </c>
      <c r="AC892">
        <v>687.93993430314401</v>
      </c>
    </row>
    <row r="893" spans="2:29" x14ac:dyDescent="0.2">
      <c r="B893" t="s">
        <v>491</v>
      </c>
      <c r="C893">
        <v>42</v>
      </c>
      <c r="D893">
        <v>35</v>
      </c>
      <c r="E893" t="s">
        <v>660</v>
      </c>
      <c r="F893">
        <v>4995</v>
      </c>
      <c r="I893">
        <v>15</v>
      </c>
      <c r="J893">
        <v>8</v>
      </c>
      <c r="K893">
        <v>1.601602</v>
      </c>
      <c r="L893">
        <v>208.5</v>
      </c>
      <c r="M893">
        <v>291.24200000000002</v>
      </c>
      <c r="N893">
        <v>3.1247180000000001</v>
      </c>
      <c r="O893">
        <v>2038.694</v>
      </c>
      <c r="P893">
        <v>408.14699999999999</v>
      </c>
      <c r="Q893">
        <v>-1</v>
      </c>
      <c r="R893">
        <v>169.4836</v>
      </c>
      <c r="S893">
        <v>1</v>
      </c>
      <c r="T893">
        <v>0.20020019999999999</v>
      </c>
      <c r="U893">
        <v>-1</v>
      </c>
      <c r="V893">
        <v>-1</v>
      </c>
      <c r="W893">
        <v>0</v>
      </c>
      <c r="X893">
        <v>-1</v>
      </c>
      <c r="Y893">
        <v>-1</v>
      </c>
      <c r="Z893">
        <v>-1</v>
      </c>
      <c r="AA893">
        <v>1215.3320000000001</v>
      </c>
      <c r="AB893">
        <v>243.30959999999999</v>
      </c>
      <c r="AC893">
        <v>426.82682682682702</v>
      </c>
    </row>
    <row r="894" spans="2:29" x14ac:dyDescent="0.2">
      <c r="B894" t="s">
        <v>285</v>
      </c>
      <c r="C894">
        <v>42</v>
      </c>
      <c r="D894">
        <v>39</v>
      </c>
      <c r="E894" t="s">
        <v>660</v>
      </c>
      <c r="F894">
        <v>4364</v>
      </c>
      <c r="G894">
        <v>1</v>
      </c>
      <c r="H894" t="s">
        <v>1780</v>
      </c>
      <c r="I894">
        <v>0</v>
      </c>
      <c r="J894">
        <v>13</v>
      </c>
      <c r="K894">
        <v>2.9789180000000002</v>
      </c>
      <c r="L894">
        <v>207.30769230769201</v>
      </c>
      <c r="M894">
        <v>226.4734</v>
      </c>
      <c r="N894">
        <v>2.2750119999999998</v>
      </c>
      <c r="O894">
        <v>2717.681</v>
      </c>
      <c r="P894">
        <v>622.75009999999997</v>
      </c>
      <c r="Q894">
        <v>13</v>
      </c>
      <c r="R894">
        <v>181.18940000000001</v>
      </c>
      <c r="S894">
        <v>0</v>
      </c>
      <c r="T894">
        <v>-1</v>
      </c>
      <c r="U894">
        <v>-1</v>
      </c>
      <c r="V894">
        <v>-1</v>
      </c>
      <c r="W894">
        <v>1</v>
      </c>
      <c r="X894">
        <v>0.22914760000000001</v>
      </c>
      <c r="Y894">
        <v>0</v>
      </c>
      <c r="Z894">
        <v>4364</v>
      </c>
      <c r="AA894">
        <v>3822.0369999999998</v>
      </c>
      <c r="AB894">
        <v>875.81050000000005</v>
      </c>
      <c r="AC894">
        <v>-1</v>
      </c>
    </row>
    <row r="895" spans="2:29" x14ac:dyDescent="0.2">
      <c r="B895" t="s">
        <v>492</v>
      </c>
      <c r="C895">
        <v>42</v>
      </c>
      <c r="D895">
        <v>37</v>
      </c>
      <c r="E895" t="s">
        <v>660</v>
      </c>
      <c r="F895">
        <v>4896</v>
      </c>
      <c r="G895">
        <v>1</v>
      </c>
      <c r="H895" t="s">
        <v>1781</v>
      </c>
      <c r="I895">
        <v>0</v>
      </c>
      <c r="J895">
        <v>11</v>
      </c>
      <c r="K895">
        <v>2.2467320000000002</v>
      </c>
      <c r="L895">
        <v>206</v>
      </c>
      <c r="M895">
        <v>175.4999</v>
      </c>
      <c r="N895">
        <v>1.6293359999999999</v>
      </c>
      <c r="O895">
        <v>1754.999</v>
      </c>
      <c r="P895">
        <v>358.45569999999998</v>
      </c>
      <c r="Q895">
        <v>11</v>
      </c>
      <c r="R895">
        <v>187.178</v>
      </c>
      <c r="S895">
        <v>1</v>
      </c>
      <c r="T895">
        <v>0.2042484</v>
      </c>
      <c r="U895">
        <v>-1</v>
      </c>
      <c r="V895">
        <v>-1</v>
      </c>
      <c r="W895">
        <v>1</v>
      </c>
      <c r="X895">
        <v>0.2042484</v>
      </c>
      <c r="Y895">
        <v>1</v>
      </c>
      <c r="Z895">
        <v>4896</v>
      </c>
      <c r="AA895">
        <v>375.41550000000001</v>
      </c>
      <c r="AB895">
        <v>76.677999999999997</v>
      </c>
      <c r="AC895">
        <v>891.13562091503297</v>
      </c>
    </row>
    <row r="896" spans="2:29" x14ac:dyDescent="0.2">
      <c r="B896" t="s">
        <v>474</v>
      </c>
      <c r="C896">
        <v>42</v>
      </c>
      <c r="D896">
        <v>31</v>
      </c>
      <c r="E896" t="s">
        <v>660</v>
      </c>
      <c r="F896">
        <v>2665</v>
      </c>
      <c r="G896">
        <v>1</v>
      </c>
      <c r="H896" t="s">
        <v>1782</v>
      </c>
      <c r="I896">
        <v>0</v>
      </c>
      <c r="J896">
        <v>10</v>
      </c>
      <c r="K896">
        <v>3.752345</v>
      </c>
      <c r="L896">
        <v>159.80000000000001</v>
      </c>
      <c r="M896">
        <v>165.46799999999999</v>
      </c>
      <c r="N896">
        <v>1.7971889999999999</v>
      </c>
      <c r="O896">
        <v>1489.212</v>
      </c>
      <c r="P896">
        <v>558.8039</v>
      </c>
      <c r="Q896">
        <v>10</v>
      </c>
      <c r="R896">
        <v>167.32390000000001</v>
      </c>
      <c r="S896">
        <v>3</v>
      </c>
      <c r="T896">
        <v>1.125704</v>
      </c>
      <c r="U896">
        <v>298.8861</v>
      </c>
      <c r="V896">
        <v>0.85839169999999998</v>
      </c>
      <c r="W896">
        <v>1</v>
      </c>
      <c r="X896">
        <v>0.37523450000000003</v>
      </c>
      <c r="Y896">
        <v>3</v>
      </c>
      <c r="Z896">
        <v>2665</v>
      </c>
      <c r="AA896">
        <v>1017.426</v>
      </c>
      <c r="AB896">
        <v>381.77350000000001</v>
      </c>
      <c r="AC896">
        <v>475.422138836773</v>
      </c>
    </row>
    <row r="897" spans="2:29" x14ac:dyDescent="0.2">
      <c r="B897" t="s">
        <v>475</v>
      </c>
      <c r="C897">
        <v>42</v>
      </c>
      <c r="D897">
        <v>51</v>
      </c>
      <c r="E897" t="s">
        <v>660</v>
      </c>
      <c r="F897">
        <v>4696</v>
      </c>
      <c r="G897">
        <v>1</v>
      </c>
      <c r="H897" t="s">
        <v>1783</v>
      </c>
      <c r="I897">
        <v>0</v>
      </c>
      <c r="J897">
        <v>10</v>
      </c>
      <c r="K897">
        <v>2.1294719999999998</v>
      </c>
      <c r="L897">
        <v>183.5</v>
      </c>
      <c r="M897">
        <v>191.72409999999999</v>
      </c>
      <c r="N897">
        <v>1.0902540000000001</v>
      </c>
      <c r="O897">
        <v>1725.5170000000001</v>
      </c>
      <c r="P897">
        <v>367.44389999999999</v>
      </c>
      <c r="Q897">
        <v>10</v>
      </c>
      <c r="R897">
        <v>168.03550000000001</v>
      </c>
      <c r="S897">
        <v>2</v>
      </c>
      <c r="T897">
        <v>0.42589440000000001</v>
      </c>
      <c r="U897">
        <v>88.050870000000003</v>
      </c>
      <c r="V897">
        <v>0.65955710000000001</v>
      </c>
      <c r="W897">
        <v>1</v>
      </c>
      <c r="X897">
        <v>0.2129472</v>
      </c>
      <c r="Y897">
        <v>2</v>
      </c>
      <c r="Z897">
        <v>4696</v>
      </c>
      <c r="AA897">
        <v>370.00880000000001</v>
      </c>
      <c r="AB897">
        <v>78.792339999999996</v>
      </c>
      <c r="AC897">
        <v>857.96422487223197</v>
      </c>
    </row>
    <row r="898" spans="2:29" x14ac:dyDescent="0.2">
      <c r="B898" t="s">
        <v>476</v>
      </c>
      <c r="C898">
        <v>42</v>
      </c>
      <c r="D898">
        <v>79</v>
      </c>
      <c r="E898" t="s">
        <v>660</v>
      </c>
      <c r="F898">
        <v>5028</v>
      </c>
      <c r="I898">
        <v>0</v>
      </c>
      <c r="J898">
        <v>7</v>
      </c>
      <c r="K898">
        <v>1.392204</v>
      </c>
      <c r="L898">
        <v>209.57142857142901</v>
      </c>
      <c r="M898">
        <v>128.89189999999999</v>
      </c>
      <c r="N898">
        <v>1.068535</v>
      </c>
      <c r="O898">
        <v>773.35140000000001</v>
      </c>
      <c r="P898">
        <v>153.80889999999999</v>
      </c>
      <c r="Q898">
        <v>-1</v>
      </c>
      <c r="R898">
        <v>212.5102</v>
      </c>
      <c r="S898">
        <v>2</v>
      </c>
      <c r="T898">
        <v>0.39777249999999997</v>
      </c>
      <c r="U898">
        <v>151.15379999999999</v>
      </c>
      <c r="V898">
        <v>0.82372650000000003</v>
      </c>
      <c r="W898">
        <v>0</v>
      </c>
      <c r="X898">
        <v>-1</v>
      </c>
      <c r="Y898">
        <v>-1</v>
      </c>
      <c r="Z898">
        <v>-1</v>
      </c>
      <c r="AA898">
        <v>325.65260000000001</v>
      </c>
      <c r="AB898">
        <v>64.767809999999997</v>
      </c>
      <c r="AC898">
        <v>914.08114558472596</v>
      </c>
    </row>
    <row r="899" spans="2:29" x14ac:dyDescent="0.2">
      <c r="B899" t="s">
        <v>477</v>
      </c>
      <c r="C899">
        <v>42</v>
      </c>
      <c r="D899">
        <v>79</v>
      </c>
      <c r="E899" t="s">
        <v>660</v>
      </c>
      <c r="F899">
        <v>4530</v>
      </c>
      <c r="G899">
        <v>1</v>
      </c>
      <c r="H899" t="s">
        <v>1784</v>
      </c>
      <c r="I899">
        <v>0</v>
      </c>
      <c r="J899">
        <v>14</v>
      </c>
      <c r="K899">
        <v>3.0905079999999998</v>
      </c>
      <c r="L899">
        <v>219</v>
      </c>
      <c r="M899">
        <v>192.3432</v>
      </c>
      <c r="N899">
        <v>2.758788</v>
      </c>
      <c r="O899">
        <v>2500.4609999999998</v>
      </c>
      <c r="P899">
        <v>551.97820000000002</v>
      </c>
      <c r="Q899">
        <v>14</v>
      </c>
      <c r="R899">
        <v>209.4966</v>
      </c>
      <c r="S899">
        <v>1</v>
      </c>
      <c r="T899">
        <v>0.22075059999999999</v>
      </c>
      <c r="U899">
        <v>-1</v>
      </c>
      <c r="V899">
        <v>-1</v>
      </c>
      <c r="W899">
        <v>1</v>
      </c>
      <c r="X899">
        <v>0.22075059999999999</v>
      </c>
      <c r="Y899">
        <v>1</v>
      </c>
      <c r="Z899">
        <v>4530</v>
      </c>
      <c r="AA899">
        <v>320.51339999999999</v>
      </c>
      <c r="AB899">
        <v>70.753510000000006</v>
      </c>
      <c r="AC899">
        <v>852.75938189845499</v>
      </c>
    </row>
    <row r="900" spans="2:29" x14ac:dyDescent="0.2">
      <c r="B900" t="s">
        <v>478</v>
      </c>
      <c r="C900">
        <v>42</v>
      </c>
      <c r="D900">
        <v>59</v>
      </c>
      <c r="E900" t="s">
        <v>660</v>
      </c>
      <c r="F900">
        <v>3629</v>
      </c>
      <c r="G900">
        <v>1</v>
      </c>
      <c r="H900" t="s">
        <v>1785</v>
      </c>
      <c r="I900">
        <v>3</v>
      </c>
      <c r="J900">
        <v>5</v>
      </c>
      <c r="K900">
        <v>1.3777900000000001</v>
      </c>
      <c r="L900">
        <v>180</v>
      </c>
      <c r="M900">
        <v>176.36920000000001</v>
      </c>
      <c r="N900">
        <v>2.2976109999999998</v>
      </c>
      <c r="O900">
        <v>705.47670000000005</v>
      </c>
      <c r="P900">
        <v>194.3998</v>
      </c>
      <c r="Q900">
        <v>5</v>
      </c>
      <c r="R900">
        <v>150.65029999999999</v>
      </c>
      <c r="S900">
        <v>2</v>
      </c>
      <c r="T900">
        <v>0.55111600000000005</v>
      </c>
      <c r="U900">
        <v>46.589359999999999</v>
      </c>
      <c r="V900">
        <v>0.56131759999999997</v>
      </c>
      <c r="W900">
        <v>1</v>
      </c>
      <c r="X900">
        <v>0.27555800000000003</v>
      </c>
      <c r="Y900">
        <v>2</v>
      </c>
      <c r="Z900">
        <v>3629</v>
      </c>
      <c r="AA900">
        <v>784.05020000000002</v>
      </c>
      <c r="AB900">
        <v>216.0513</v>
      </c>
      <c r="AC900">
        <v>587.48966657481401</v>
      </c>
    </row>
    <row r="901" spans="2:29" x14ac:dyDescent="0.2">
      <c r="B901" t="s">
        <v>479</v>
      </c>
      <c r="C901">
        <v>42</v>
      </c>
      <c r="D901">
        <v>59</v>
      </c>
      <c r="E901" t="s">
        <v>660</v>
      </c>
      <c r="F901">
        <v>2365</v>
      </c>
      <c r="G901">
        <v>1</v>
      </c>
      <c r="H901" t="s">
        <v>1786</v>
      </c>
      <c r="I901">
        <v>0</v>
      </c>
      <c r="J901">
        <v>7</v>
      </c>
      <c r="K901">
        <v>2.9598309999999999</v>
      </c>
      <c r="L901">
        <v>171.42857142857099</v>
      </c>
      <c r="M901">
        <v>315.65230000000003</v>
      </c>
      <c r="N901">
        <v>4.0808350000000004</v>
      </c>
      <c r="O901">
        <v>1893.914</v>
      </c>
      <c r="P901">
        <v>800.80930000000001</v>
      </c>
      <c r="Q901">
        <v>7</v>
      </c>
      <c r="R901">
        <v>174.768</v>
      </c>
      <c r="S901">
        <v>1</v>
      </c>
      <c r="T901">
        <v>0.42283300000000001</v>
      </c>
      <c r="U901">
        <v>-1</v>
      </c>
      <c r="V901">
        <v>-1</v>
      </c>
      <c r="W901">
        <v>1</v>
      </c>
      <c r="X901">
        <v>0.42283300000000001</v>
      </c>
      <c r="Y901">
        <v>1</v>
      </c>
      <c r="Z901">
        <v>2365</v>
      </c>
      <c r="AA901">
        <v>339.9658</v>
      </c>
      <c r="AB901">
        <v>143.74870000000001</v>
      </c>
      <c r="AC901">
        <v>816.91331923890095</v>
      </c>
    </row>
    <row r="902" spans="2:29" x14ac:dyDescent="0.2">
      <c r="B902" t="s">
        <v>480</v>
      </c>
      <c r="C902">
        <v>42</v>
      </c>
      <c r="D902">
        <v>9</v>
      </c>
      <c r="E902" t="s">
        <v>660</v>
      </c>
      <c r="F902">
        <v>2565</v>
      </c>
      <c r="G902">
        <v>1</v>
      </c>
      <c r="H902" t="s">
        <v>1787</v>
      </c>
      <c r="I902">
        <v>0</v>
      </c>
      <c r="J902">
        <v>2</v>
      </c>
      <c r="K902">
        <v>0.77972710000000001</v>
      </c>
      <c r="L902">
        <v>183.5</v>
      </c>
      <c r="M902">
        <v>168.0394</v>
      </c>
      <c r="N902">
        <v>0.1869181</v>
      </c>
      <c r="O902">
        <v>168.0394</v>
      </c>
      <c r="P902">
        <v>65.512439999999998</v>
      </c>
      <c r="Q902">
        <v>2</v>
      </c>
      <c r="R902">
        <v>172.7037</v>
      </c>
      <c r="S902">
        <v>3</v>
      </c>
      <c r="T902">
        <v>1.169591</v>
      </c>
      <c r="U902">
        <v>27.326930000000001</v>
      </c>
      <c r="V902">
        <v>1.264292</v>
      </c>
      <c r="W902">
        <v>1</v>
      </c>
      <c r="X902">
        <v>0.38986359999999998</v>
      </c>
      <c r="Y902">
        <v>3</v>
      </c>
      <c r="Z902">
        <v>2565</v>
      </c>
      <c r="AA902">
        <v>388.06810000000002</v>
      </c>
      <c r="AB902">
        <v>151.2936</v>
      </c>
      <c r="AC902">
        <v>779.33723196881101</v>
      </c>
    </row>
    <row r="903" spans="2:29" x14ac:dyDescent="0.2">
      <c r="B903" t="s">
        <v>472</v>
      </c>
      <c r="C903">
        <v>44</v>
      </c>
      <c r="D903">
        <v>75</v>
      </c>
      <c r="E903" t="s">
        <v>661</v>
      </c>
      <c r="F903">
        <v>2565</v>
      </c>
      <c r="G903">
        <v>1</v>
      </c>
      <c r="H903" t="s">
        <v>1788</v>
      </c>
      <c r="I903">
        <v>0</v>
      </c>
      <c r="J903">
        <v>5</v>
      </c>
      <c r="K903">
        <v>1.9493180000000001</v>
      </c>
      <c r="L903">
        <v>233.8</v>
      </c>
      <c r="M903">
        <v>209.2345</v>
      </c>
      <c r="N903">
        <v>2.5873119999999998</v>
      </c>
      <c r="O903">
        <v>836.93790000000001</v>
      </c>
      <c r="P903">
        <v>326.29160000000002</v>
      </c>
      <c r="Q903">
        <v>5</v>
      </c>
      <c r="R903">
        <v>145.65639999999999</v>
      </c>
      <c r="S903">
        <v>1</v>
      </c>
      <c r="T903">
        <v>0.38986359999999998</v>
      </c>
      <c r="U903">
        <v>-1</v>
      </c>
      <c r="V903">
        <v>-1</v>
      </c>
      <c r="W903">
        <v>1</v>
      </c>
      <c r="X903">
        <v>0.38986359999999998</v>
      </c>
      <c r="Y903">
        <v>1</v>
      </c>
      <c r="Z903">
        <v>2565</v>
      </c>
      <c r="AA903">
        <v>293.03629999999998</v>
      </c>
      <c r="AB903">
        <v>114.24420000000001</v>
      </c>
      <c r="AC903">
        <v>753.216374269006</v>
      </c>
    </row>
    <row r="904" spans="2:29" x14ac:dyDescent="0.2">
      <c r="B904" t="s">
        <v>481</v>
      </c>
      <c r="C904">
        <v>44</v>
      </c>
      <c r="D904">
        <v>13</v>
      </c>
      <c r="E904" t="s">
        <v>661</v>
      </c>
      <c r="F904">
        <v>3196</v>
      </c>
      <c r="G904">
        <v>1</v>
      </c>
      <c r="H904" t="s">
        <v>1789</v>
      </c>
      <c r="I904">
        <v>1</v>
      </c>
      <c r="J904">
        <v>6</v>
      </c>
      <c r="K904">
        <v>1.8773470000000001</v>
      </c>
      <c r="L904">
        <v>166.333333333333</v>
      </c>
      <c r="M904">
        <v>134.34909999999999</v>
      </c>
      <c r="N904">
        <v>0.83764539999999998</v>
      </c>
      <c r="O904">
        <v>671.74530000000004</v>
      </c>
      <c r="P904">
        <v>210.1831</v>
      </c>
      <c r="Q904">
        <v>6</v>
      </c>
      <c r="R904">
        <v>150.5489</v>
      </c>
      <c r="S904">
        <v>1</v>
      </c>
      <c r="T904">
        <v>0.31289109999999998</v>
      </c>
      <c r="U904">
        <v>-1</v>
      </c>
      <c r="V904">
        <v>-1</v>
      </c>
      <c r="W904">
        <v>1</v>
      </c>
      <c r="X904">
        <v>0.31289109999999998</v>
      </c>
      <c r="Y904">
        <v>1</v>
      </c>
      <c r="Z904">
        <v>3196</v>
      </c>
      <c r="AA904">
        <v>582.43230000000005</v>
      </c>
      <c r="AB904">
        <v>182.2379</v>
      </c>
      <c r="AC904">
        <v>760.63829787233999</v>
      </c>
    </row>
    <row r="905" spans="2:29" x14ac:dyDescent="0.2">
      <c r="B905" t="s">
        <v>483</v>
      </c>
      <c r="C905">
        <v>44</v>
      </c>
      <c r="D905">
        <v>71</v>
      </c>
      <c r="E905" t="s">
        <v>661</v>
      </c>
      <c r="F905">
        <v>1333</v>
      </c>
      <c r="G905">
        <v>1</v>
      </c>
      <c r="H905" t="s">
        <v>1790</v>
      </c>
      <c r="I905">
        <v>0</v>
      </c>
      <c r="J905">
        <v>3</v>
      </c>
      <c r="K905">
        <v>2.2505630000000001</v>
      </c>
      <c r="L905">
        <v>355</v>
      </c>
      <c r="M905">
        <v>178.5642</v>
      </c>
      <c r="N905">
        <v>1.6740660000000001</v>
      </c>
      <c r="O905">
        <v>357.1284</v>
      </c>
      <c r="P905">
        <v>267.91329999999999</v>
      </c>
      <c r="Q905">
        <v>3</v>
      </c>
      <c r="R905">
        <v>109.90049999999999</v>
      </c>
      <c r="S905">
        <v>1</v>
      </c>
      <c r="T905">
        <v>0.75018759999999995</v>
      </c>
      <c r="U905">
        <v>-1</v>
      </c>
      <c r="V905">
        <v>-1</v>
      </c>
      <c r="W905">
        <v>1</v>
      </c>
      <c r="X905">
        <v>0.75018759999999995</v>
      </c>
      <c r="Y905">
        <v>1</v>
      </c>
      <c r="Z905">
        <v>1333</v>
      </c>
      <c r="AA905">
        <v>557.10379999999998</v>
      </c>
      <c r="AB905">
        <v>417.9323</v>
      </c>
      <c r="AC905">
        <v>549.88747186796695</v>
      </c>
    </row>
    <row r="906" spans="2:29" x14ac:dyDescent="0.2">
      <c r="B906" t="s">
        <v>484</v>
      </c>
      <c r="C906">
        <v>44</v>
      </c>
      <c r="D906">
        <v>93</v>
      </c>
      <c r="E906" t="s">
        <v>661</v>
      </c>
      <c r="F906">
        <v>2997</v>
      </c>
      <c r="G906">
        <v>1</v>
      </c>
      <c r="H906" t="s">
        <v>1791</v>
      </c>
      <c r="I906">
        <v>0</v>
      </c>
      <c r="J906">
        <v>2</v>
      </c>
      <c r="K906">
        <v>0.66733399999999998</v>
      </c>
      <c r="L906">
        <v>299.5</v>
      </c>
      <c r="M906">
        <v>57.555390000000003</v>
      </c>
      <c r="N906">
        <v>0.4327473</v>
      </c>
      <c r="O906">
        <v>57.555390000000003</v>
      </c>
      <c r="P906">
        <v>19.204329999999999</v>
      </c>
      <c r="Q906">
        <v>2</v>
      </c>
      <c r="R906">
        <v>209.21019999999999</v>
      </c>
      <c r="S906">
        <v>1</v>
      </c>
      <c r="T906">
        <v>0.33366699999999999</v>
      </c>
      <c r="U906">
        <v>-1</v>
      </c>
      <c r="V906">
        <v>-1</v>
      </c>
      <c r="W906">
        <v>1</v>
      </c>
      <c r="X906">
        <v>0.33366699999999999</v>
      </c>
      <c r="Y906">
        <v>1</v>
      </c>
      <c r="Z906">
        <v>2997</v>
      </c>
      <c r="AA906">
        <v>293.55959999999999</v>
      </c>
      <c r="AB906">
        <v>97.951160000000002</v>
      </c>
      <c r="AC906">
        <v>777.77777777777806</v>
      </c>
    </row>
    <row r="907" spans="2:29" x14ac:dyDescent="0.2">
      <c r="B907" t="s">
        <v>485</v>
      </c>
      <c r="C907">
        <v>44</v>
      </c>
      <c r="D907">
        <v>31</v>
      </c>
      <c r="E907" t="s">
        <v>661</v>
      </c>
      <c r="F907">
        <v>3597</v>
      </c>
      <c r="G907">
        <v>1</v>
      </c>
      <c r="H907" t="s">
        <v>1792</v>
      </c>
      <c r="I907">
        <v>0</v>
      </c>
      <c r="J907">
        <v>4</v>
      </c>
      <c r="K907">
        <v>1.1120380000000001</v>
      </c>
      <c r="L907">
        <v>308.25</v>
      </c>
      <c r="M907">
        <v>133.42529999999999</v>
      </c>
      <c r="N907">
        <v>0.4770703</v>
      </c>
      <c r="O907">
        <v>400.27600000000001</v>
      </c>
      <c r="P907">
        <v>111.2805</v>
      </c>
      <c r="Q907">
        <v>4</v>
      </c>
      <c r="R907">
        <v>157.35509999999999</v>
      </c>
      <c r="S907">
        <v>1</v>
      </c>
      <c r="T907">
        <v>0.27800940000000002</v>
      </c>
      <c r="U907">
        <v>-1</v>
      </c>
      <c r="V907">
        <v>-1</v>
      </c>
      <c r="W907">
        <v>1</v>
      </c>
      <c r="X907">
        <v>0.27800940000000002</v>
      </c>
      <c r="Y907">
        <v>1</v>
      </c>
      <c r="Z907">
        <v>3597</v>
      </c>
      <c r="AA907">
        <v>293.38510000000002</v>
      </c>
      <c r="AB907">
        <v>81.563839999999999</v>
      </c>
      <c r="AC907">
        <v>805.393383375035</v>
      </c>
    </row>
    <row r="908" spans="2:29" x14ac:dyDescent="0.2">
      <c r="B908" t="s">
        <v>486</v>
      </c>
      <c r="C908">
        <v>44</v>
      </c>
      <c r="D908">
        <v>61</v>
      </c>
      <c r="E908" t="s">
        <v>661</v>
      </c>
      <c r="F908">
        <v>1932</v>
      </c>
      <c r="G908">
        <v>1</v>
      </c>
      <c r="H908" t="s">
        <v>1373</v>
      </c>
      <c r="I908">
        <v>0</v>
      </c>
      <c r="J908">
        <v>3</v>
      </c>
      <c r="K908">
        <v>1.5527949999999999</v>
      </c>
      <c r="L908">
        <v>333</v>
      </c>
      <c r="M908">
        <v>273.1087</v>
      </c>
      <c r="N908">
        <v>0.95862080000000005</v>
      </c>
      <c r="O908">
        <v>546.21749999999997</v>
      </c>
      <c r="P908">
        <v>282.72129999999999</v>
      </c>
      <c r="Q908">
        <v>3</v>
      </c>
      <c r="R908">
        <v>160.23679999999999</v>
      </c>
      <c r="S908">
        <v>1</v>
      </c>
      <c r="T908">
        <v>0.51759829999999996</v>
      </c>
      <c r="U908">
        <v>-1</v>
      </c>
      <c r="V908">
        <v>-1</v>
      </c>
      <c r="W908">
        <v>1</v>
      </c>
      <c r="X908">
        <v>0.51759829999999996</v>
      </c>
      <c r="Y908">
        <v>1</v>
      </c>
      <c r="Z908">
        <v>1932</v>
      </c>
      <c r="AA908">
        <v>288.084</v>
      </c>
      <c r="AB908">
        <v>149.11179999999999</v>
      </c>
      <c r="AC908">
        <v>723.60248447205004</v>
      </c>
    </row>
    <row r="909" spans="2:29" x14ac:dyDescent="0.2">
      <c r="B909" t="s">
        <v>487</v>
      </c>
      <c r="C909">
        <v>44</v>
      </c>
      <c r="D909">
        <v>35</v>
      </c>
      <c r="E909" t="s">
        <v>661</v>
      </c>
      <c r="F909">
        <v>2365</v>
      </c>
      <c r="G909">
        <v>1</v>
      </c>
      <c r="H909" t="s">
        <v>1793</v>
      </c>
      <c r="I909">
        <v>0</v>
      </c>
      <c r="J909">
        <v>2</v>
      </c>
      <c r="K909">
        <v>0.84566600000000003</v>
      </c>
      <c r="L909">
        <v>316.5</v>
      </c>
      <c r="M909">
        <v>41.801450000000003</v>
      </c>
      <c r="N909">
        <v>0.3166776</v>
      </c>
      <c r="O909">
        <v>41.801450000000003</v>
      </c>
      <c r="P909">
        <v>17.67503</v>
      </c>
      <c r="Q909">
        <v>2</v>
      </c>
      <c r="R909">
        <v>80.853750000000005</v>
      </c>
      <c r="S909">
        <v>2</v>
      </c>
      <c r="T909">
        <v>0.84566600000000003</v>
      </c>
      <c r="U909">
        <v>163.0215</v>
      </c>
      <c r="V909">
        <v>0.7529863</v>
      </c>
      <c r="W909">
        <v>2</v>
      </c>
      <c r="X909">
        <v>0.84566600000000003</v>
      </c>
      <c r="Y909">
        <v>2</v>
      </c>
      <c r="Z909">
        <v>1932</v>
      </c>
      <c r="AA909">
        <v>384.65460000000002</v>
      </c>
      <c r="AB909">
        <v>162.6446</v>
      </c>
      <c r="AC909">
        <v>731.92389006342501</v>
      </c>
    </row>
    <row r="910" spans="2:29" x14ac:dyDescent="0.2">
      <c r="B910" t="s">
        <v>488</v>
      </c>
      <c r="C910">
        <v>44</v>
      </c>
      <c r="D910">
        <v>85</v>
      </c>
      <c r="E910" t="s">
        <v>661</v>
      </c>
      <c r="F910">
        <v>2632</v>
      </c>
      <c r="G910">
        <v>1</v>
      </c>
      <c r="H910" t="s">
        <v>1794</v>
      </c>
      <c r="I910">
        <v>0</v>
      </c>
      <c r="J910">
        <v>2</v>
      </c>
      <c r="K910">
        <v>0.75987839999999995</v>
      </c>
      <c r="L910">
        <v>283</v>
      </c>
      <c r="M910">
        <v>331.1001</v>
      </c>
      <c r="N910">
        <v>0.1657158</v>
      </c>
      <c r="O910">
        <v>331.1001</v>
      </c>
      <c r="P910">
        <v>125.7979</v>
      </c>
      <c r="Q910">
        <v>2</v>
      </c>
      <c r="R910">
        <v>170.78710000000001</v>
      </c>
      <c r="S910">
        <v>1</v>
      </c>
      <c r="T910">
        <v>0.37993919999999998</v>
      </c>
      <c r="U910">
        <v>-1</v>
      </c>
      <c r="V910">
        <v>-1</v>
      </c>
      <c r="W910">
        <v>1</v>
      </c>
      <c r="X910">
        <v>0.37993919999999998</v>
      </c>
      <c r="Y910">
        <v>1</v>
      </c>
      <c r="Z910">
        <v>2632</v>
      </c>
      <c r="AA910">
        <v>757.40689999999995</v>
      </c>
      <c r="AB910">
        <v>287.76859999999999</v>
      </c>
      <c r="AC910">
        <v>582.066869300912</v>
      </c>
    </row>
    <row r="911" spans="2:29" x14ac:dyDescent="0.2">
      <c r="B911" t="s">
        <v>489</v>
      </c>
      <c r="C911">
        <v>44</v>
      </c>
      <c r="D911">
        <v>71</v>
      </c>
      <c r="E911" t="s">
        <v>661</v>
      </c>
      <c r="F911">
        <v>2032</v>
      </c>
      <c r="G911">
        <v>1</v>
      </c>
      <c r="H911" t="s">
        <v>1795</v>
      </c>
      <c r="I911">
        <v>0</v>
      </c>
      <c r="J911">
        <v>1</v>
      </c>
      <c r="K911">
        <v>0.49212600000000001</v>
      </c>
      <c r="L911">
        <v>898</v>
      </c>
      <c r="M911">
        <v>-1</v>
      </c>
      <c r="N911">
        <v>-1</v>
      </c>
      <c r="O911">
        <v>-1</v>
      </c>
      <c r="P911">
        <v>-1</v>
      </c>
      <c r="Q911">
        <v>1</v>
      </c>
      <c r="R911">
        <v>596.81600000000003</v>
      </c>
      <c r="S911">
        <v>2</v>
      </c>
      <c r="T911">
        <v>0.98425200000000002</v>
      </c>
      <c r="U911">
        <v>158.24639999999999</v>
      </c>
      <c r="V911">
        <v>0.49919999999999998</v>
      </c>
      <c r="W911">
        <v>1</v>
      </c>
      <c r="X911">
        <v>0.49212600000000001</v>
      </c>
      <c r="Y911">
        <v>2</v>
      </c>
      <c r="Z911">
        <v>2032</v>
      </c>
      <c r="AA911">
        <v>460.4298</v>
      </c>
      <c r="AB911">
        <v>226.58949999999999</v>
      </c>
      <c r="AC911">
        <v>655.01968503936996</v>
      </c>
    </row>
    <row r="912" spans="2:29" x14ac:dyDescent="0.2">
      <c r="B912" t="s">
        <v>490</v>
      </c>
      <c r="C912">
        <v>44</v>
      </c>
      <c r="D912">
        <v>29</v>
      </c>
      <c r="E912" t="s">
        <v>661</v>
      </c>
      <c r="F912">
        <v>2432</v>
      </c>
      <c r="G912">
        <v>1</v>
      </c>
      <c r="H912" t="s">
        <v>1796</v>
      </c>
      <c r="I912">
        <v>0</v>
      </c>
      <c r="J912">
        <v>1</v>
      </c>
      <c r="K912">
        <v>0.4111842</v>
      </c>
      <c r="L912">
        <v>632</v>
      </c>
      <c r="M912">
        <v>-1</v>
      </c>
      <c r="N912">
        <v>-1</v>
      </c>
      <c r="O912">
        <v>-1</v>
      </c>
      <c r="P912">
        <v>-1</v>
      </c>
      <c r="Q912">
        <v>1</v>
      </c>
      <c r="R912">
        <v>188.38829999999999</v>
      </c>
      <c r="S912">
        <v>1</v>
      </c>
      <c r="T912">
        <v>0.4111842</v>
      </c>
      <c r="U912">
        <v>-1</v>
      </c>
      <c r="V912">
        <v>-1</v>
      </c>
      <c r="W912">
        <v>1</v>
      </c>
      <c r="X912">
        <v>0.4111842</v>
      </c>
      <c r="Y912">
        <v>1</v>
      </c>
      <c r="Z912">
        <v>2432</v>
      </c>
      <c r="AA912">
        <v>298.71390000000002</v>
      </c>
      <c r="AB912">
        <v>122.82640000000001</v>
      </c>
      <c r="AC912">
        <v>725.74013157894694</v>
      </c>
    </row>
    <row r="913" spans="2:29" x14ac:dyDescent="0.2">
      <c r="B913" t="s">
        <v>491</v>
      </c>
      <c r="C913">
        <v>44</v>
      </c>
      <c r="D913">
        <v>45</v>
      </c>
      <c r="E913" t="s">
        <v>661</v>
      </c>
      <c r="F913">
        <v>1299</v>
      </c>
      <c r="G913">
        <v>1</v>
      </c>
      <c r="H913" t="s">
        <v>1797</v>
      </c>
      <c r="I913">
        <v>0</v>
      </c>
      <c r="J913">
        <v>3</v>
      </c>
      <c r="K913">
        <v>2.309469</v>
      </c>
      <c r="L913">
        <v>266.33333333333297</v>
      </c>
      <c r="M913">
        <v>182.97630000000001</v>
      </c>
      <c r="N913">
        <v>0.82229059999999998</v>
      </c>
      <c r="O913">
        <v>365.95269999999999</v>
      </c>
      <c r="P913">
        <v>281.71879999999999</v>
      </c>
      <c r="Q913">
        <v>3</v>
      </c>
      <c r="R913">
        <v>133.12360000000001</v>
      </c>
      <c r="S913">
        <v>1</v>
      </c>
      <c r="T913">
        <v>0.76982300000000004</v>
      </c>
      <c r="U913">
        <v>-1</v>
      </c>
      <c r="V913">
        <v>-1</v>
      </c>
      <c r="W913">
        <v>1</v>
      </c>
      <c r="X913">
        <v>0.76982300000000004</v>
      </c>
      <c r="Y913">
        <v>1</v>
      </c>
      <c r="Z913">
        <v>1299</v>
      </c>
      <c r="AA913">
        <v>278.2448</v>
      </c>
      <c r="AB913">
        <v>214.19919999999999</v>
      </c>
      <c r="AC913">
        <v>536.56658968437296</v>
      </c>
    </row>
    <row r="914" spans="2:29" x14ac:dyDescent="0.2">
      <c r="B914" t="s">
        <v>285</v>
      </c>
      <c r="C914">
        <v>44</v>
      </c>
      <c r="D914">
        <v>91</v>
      </c>
      <c r="E914" t="s">
        <v>661</v>
      </c>
      <c r="F914">
        <v>2764</v>
      </c>
      <c r="G914">
        <v>1</v>
      </c>
      <c r="H914" t="s">
        <v>1798</v>
      </c>
      <c r="I914">
        <v>0</v>
      </c>
      <c r="J914">
        <v>9</v>
      </c>
      <c r="K914">
        <v>3.2561499999999999</v>
      </c>
      <c r="L914">
        <v>207.222222222222</v>
      </c>
      <c r="M914">
        <v>200.22669999999999</v>
      </c>
      <c r="N914">
        <v>2.7266810000000001</v>
      </c>
      <c r="O914">
        <v>1601.8130000000001</v>
      </c>
      <c r="P914">
        <v>579.52719999999999</v>
      </c>
      <c r="Q914">
        <v>9</v>
      </c>
      <c r="R914">
        <v>147.97139999999999</v>
      </c>
      <c r="S914">
        <v>1</v>
      </c>
      <c r="T914">
        <v>0.36179450000000002</v>
      </c>
      <c r="U914">
        <v>-1</v>
      </c>
      <c r="V914">
        <v>-1</v>
      </c>
      <c r="W914">
        <v>1</v>
      </c>
      <c r="X914">
        <v>0.36179450000000002</v>
      </c>
      <c r="Y914">
        <v>1</v>
      </c>
      <c r="Z914">
        <v>2764</v>
      </c>
      <c r="AA914">
        <v>1306.5129999999999</v>
      </c>
      <c r="AB914">
        <v>472.6891</v>
      </c>
      <c r="AC914">
        <v>132.77858176555699</v>
      </c>
    </row>
    <row r="915" spans="2:29" x14ac:dyDescent="0.2">
      <c r="B915" t="s">
        <v>492</v>
      </c>
      <c r="C915">
        <v>44</v>
      </c>
      <c r="D915">
        <v>13</v>
      </c>
      <c r="E915" t="s">
        <v>661</v>
      </c>
      <c r="F915">
        <v>1933</v>
      </c>
      <c r="G915">
        <v>1</v>
      </c>
      <c r="H915" t="s">
        <v>1799</v>
      </c>
      <c r="I915">
        <v>0</v>
      </c>
      <c r="J915">
        <v>4</v>
      </c>
      <c r="K915">
        <v>2.0693220000000001</v>
      </c>
      <c r="L915">
        <v>308.25</v>
      </c>
      <c r="M915">
        <v>261.49770000000001</v>
      </c>
      <c r="N915">
        <v>1.550824</v>
      </c>
      <c r="O915">
        <v>784.4932</v>
      </c>
      <c r="P915">
        <v>405.84230000000002</v>
      </c>
      <c r="Q915">
        <v>4</v>
      </c>
      <c r="R915">
        <v>159.73159999999999</v>
      </c>
      <c r="S915">
        <v>1</v>
      </c>
      <c r="T915">
        <v>0.51733059999999997</v>
      </c>
      <c r="U915">
        <v>-1</v>
      </c>
      <c r="V915">
        <v>-1</v>
      </c>
      <c r="W915">
        <v>1</v>
      </c>
      <c r="X915">
        <v>0.51733059999999997</v>
      </c>
      <c r="Y915">
        <v>1</v>
      </c>
      <c r="Z915">
        <v>1933</v>
      </c>
      <c r="AA915">
        <v>302.90300000000002</v>
      </c>
      <c r="AB915">
        <v>156.70099999999999</v>
      </c>
      <c r="AC915">
        <v>723.74547335747502</v>
      </c>
    </row>
    <row r="916" spans="2:29" x14ac:dyDescent="0.2">
      <c r="B916" t="s">
        <v>474</v>
      </c>
      <c r="C916">
        <v>44</v>
      </c>
      <c r="D916">
        <v>27</v>
      </c>
      <c r="E916" t="s">
        <v>661</v>
      </c>
      <c r="F916">
        <v>2897</v>
      </c>
      <c r="G916">
        <v>1</v>
      </c>
      <c r="H916" t="s">
        <v>1800</v>
      </c>
      <c r="I916">
        <v>0</v>
      </c>
      <c r="J916">
        <v>8</v>
      </c>
      <c r="K916">
        <v>2.7614770000000002</v>
      </c>
      <c r="L916">
        <v>166.375</v>
      </c>
      <c r="M916">
        <v>190.63589999999999</v>
      </c>
      <c r="N916">
        <v>1.7179930000000001</v>
      </c>
      <c r="O916">
        <v>1334.452</v>
      </c>
      <c r="P916">
        <v>460.63220000000001</v>
      </c>
      <c r="Q916">
        <v>8</v>
      </c>
      <c r="R916">
        <v>154.75880000000001</v>
      </c>
      <c r="S916">
        <v>2</v>
      </c>
      <c r="T916">
        <v>0.69036940000000002</v>
      </c>
      <c r="U916">
        <v>151.67750000000001</v>
      </c>
      <c r="V916">
        <v>0.70221049999999996</v>
      </c>
      <c r="W916">
        <v>1</v>
      </c>
      <c r="X916">
        <v>0.34518470000000001</v>
      </c>
      <c r="Y916">
        <v>2</v>
      </c>
      <c r="Z916">
        <v>2897</v>
      </c>
      <c r="AA916">
        <v>874.42930000000001</v>
      </c>
      <c r="AB916">
        <v>301.83960000000002</v>
      </c>
      <c r="AC916">
        <v>609.59613393165296</v>
      </c>
    </row>
    <row r="917" spans="2:29" x14ac:dyDescent="0.2">
      <c r="B917" t="s">
        <v>475</v>
      </c>
      <c r="C917">
        <v>44</v>
      </c>
      <c r="D917">
        <v>61</v>
      </c>
      <c r="E917" t="s">
        <v>661</v>
      </c>
      <c r="F917">
        <v>1466</v>
      </c>
      <c r="G917">
        <v>1</v>
      </c>
      <c r="H917" t="s">
        <v>1801</v>
      </c>
      <c r="I917">
        <v>2</v>
      </c>
      <c r="J917">
        <v>1</v>
      </c>
      <c r="K917">
        <v>0.68212830000000002</v>
      </c>
      <c r="L917">
        <v>600</v>
      </c>
      <c r="M917">
        <v>-1</v>
      </c>
      <c r="N917">
        <v>-1</v>
      </c>
      <c r="O917">
        <v>-1</v>
      </c>
      <c r="P917">
        <v>-1</v>
      </c>
      <c r="Q917">
        <v>1</v>
      </c>
      <c r="R917">
        <v>100.31789999999999</v>
      </c>
      <c r="S917">
        <v>1</v>
      </c>
      <c r="T917">
        <v>0.68212830000000002</v>
      </c>
      <c r="U917">
        <v>-1</v>
      </c>
      <c r="V917">
        <v>-1</v>
      </c>
      <c r="W917">
        <v>1</v>
      </c>
      <c r="X917">
        <v>0.68212830000000002</v>
      </c>
      <c r="Y917">
        <v>1</v>
      </c>
      <c r="Z917">
        <v>1466</v>
      </c>
      <c r="AA917">
        <v>366.63589999999999</v>
      </c>
      <c r="AB917">
        <v>250.09270000000001</v>
      </c>
      <c r="AC917">
        <v>545.02046384720302</v>
      </c>
    </row>
    <row r="918" spans="2:29" x14ac:dyDescent="0.2">
      <c r="B918" t="s">
        <v>476</v>
      </c>
      <c r="C918">
        <v>44</v>
      </c>
      <c r="D918">
        <v>37</v>
      </c>
      <c r="E918" t="s">
        <v>661</v>
      </c>
      <c r="F918">
        <v>1833</v>
      </c>
      <c r="G918">
        <v>1</v>
      </c>
      <c r="H918" t="s">
        <v>1802</v>
      </c>
      <c r="I918">
        <v>0</v>
      </c>
      <c r="J918">
        <v>4</v>
      </c>
      <c r="K918">
        <v>2.1822149999999998</v>
      </c>
      <c r="L918">
        <v>324.5</v>
      </c>
      <c r="M918">
        <v>221.3143</v>
      </c>
      <c r="N918">
        <v>1.400712</v>
      </c>
      <c r="O918">
        <v>663.94299999999998</v>
      </c>
      <c r="P918">
        <v>362.21660000000003</v>
      </c>
      <c r="Q918">
        <v>4</v>
      </c>
      <c r="R918">
        <v>161.40940000000001</v>
      </c>
      <c r="S918">
        <v>1</v>
      </c>
      <c r="T918">
        <v>0.54555370000000003</v>
      </c>
      <c r="U918">
        <v>-1</v>
      </c>
      <c r="V918">
        <v>-1</v>
      </c>
      <c r="W918">
        <v>1</v>
      </c>
      <c r="X918">
        <v>0.54555370000000003</v>
      </c>
      <c r="Y918">
        <v>1</v>
      </c>
      <c r="Z918">
        <v>1833</v>
      </c>
      <c r="AA918">
        <v>331.32369999999997</v>
      </c>
      <c r="AB918">
        <v>180.75489999999999</v>
      </c>
      <c r="AC918">
        <v>617.56683033278796</v>
      </c>
    </row>
    <row r="919" spans="2:29" x14ac:dyDescent="0.2">
      <c r="B919" t="s">
        <v>477</v>
      </c>
      <c r="C919">
        <v>44</v>
      </c>
      <c r="D919">
        <v>49</v>
      </c>
      <c r="E919" t="s">
        <v>661</v>
      </c>
      <c r="F919">
        <v>1764</v>
      </c>
      <c r="G919">
        <v>1</v>
      </c>
      <c r="H919" t="s">
        <v>1803</v>
      </c>
      <c r="I919">
        <v>0</v>
      </c>
      <c r="J919">
        <v>4</v>
      </c>
      <c r="K919">
        <v>2.2675740000000002</v>
      </c>
      <c r="L919">
        <v>232.25</v>
      </c>
      <c r="M919">
        <v>196.23259999999999</v>
      </c>
      <c r="N919">
        <v>0.85698149999999995</v>
      </c>
      <c r="O919">
        <v>588.69770000000005</v>
      </c>
      <c r="P919">
        <v>333.72890000000001</v>
      </c>
      <c r="Q919">
        <v>4</v>
      </c>
      <c r="R919">
        <v>134.52600000000001</v>
      </c>
      <c r="S919">
        <v>1</v>
      </c>
      <c r="T919">
        <v>0.56689339999999999</v>
      </c>
      <c r="U919">
        <v>-1</v>
      </c>
      <c r="V919">
        <v>-1</v>
      </c>
      <c r="W919">
        <v>1</v>
      </c>
      <c r="X919">
        <v>0.56689339999999999</v>
      </c>
      <c r="Y919">
        <v>1</v>
      </c>
      <c r="Z919">
        <v>1764</v>
      </c>
      <c r="AA919">
        <v>366.63029999999998</v>
      </c>
      <c r="AB919">
        <v>207.84030000000001</v>
      </c>
      <c r="AC919">
        <v>547.05215419501098</v>
      </c>
    </row>
    <row r="920" spans="2:29" x14ac:dyDescent="0.2">
      <c r="B920" t="s">
        <v>478</v>
      </c>
      <c r="C920">
        <v>44</v>
      </c>
      <c r="D920">
        <v>49</v>
      </c>
      <c r="E920" t="s">
        <v>661</v>
      </c>
      <c r="F920">
        <v>2897</v>
      </c>
      <c r="G920">
        <v>1</v>
      </c>
      <c r="H920" t="s">
        <v>1804</v>
      </c>
      <c r="I920">
        <v>0</v>
      </c>
      <c r="J920">
        <v>7</v>
      </c>
      <c r="K920">
        <v>2.416293</v>
      </c>
      <c r="L920">
        <v>209.42857142857099</v>
      </c>
      <c r="M920">
        <v>189.90309999999999</v>
      </c>
      <c r="N920">
        <v>1.8704270000000001</v>
      </c>
      <c r="O920">
        <v>1139.4190000000001</v>
      </c>
      <c r="P920">
        <v>393.3098</v>
      </c>
      <c r="Q920">
        <v>7</v>
      </c>
      <c r="R920">
        <v>183.15559999999999</v>
      </c>
      <c r="S920">
        <v>3</v>
      </c>
      <c r="T920">
        <v>1.0355540000000001</v>
      </c>
      <c r="U920">
        <v>102.6318</v>
      </c>
      <c r="V920">
        <v>0.75316729999999998</v>
      </c>
      <c r="W920">
        <v>1</v>
      </c>
      <c r="X920">
        <v>0.34518470000000001</v>
      </c>
      <c r="Y920">
        <v>3</v>
      </c>
      <c r="Z920">
        <v>2897</v>
      </c>
      <c r="AA920">
        <v>412.68509999999998</v>
      </c>
      <c r="AB920">
        <v>142.45259999999999</v>
      </c>
      <c r="AC920">
        <v>724.54263030721404</v>
      </c>
    </row>
    <row r="921" spans="2:29" x14ac:dyDescent="0.2">
      <c r="B921" t="s">
        <v>479</v>
      </c>
      <c r="C921">
        <v>44</v>
      </c>
      <c r="D921">
        <v>85</v>
      </c>
      <c r="E921" t="s">
        <v>661</v>
      </c>
      <c r="F921">
        <v>1600</v>
      </c>
      <c r="G921">
        <v>1</v>
      </c>
      <c r="H921" t="s">
        <v>1805</v>
      </c>
      <c r="I921">
        <v>0</v>
      </c>
      <c r="J921">
        <v>3</v>
      </c>
      <c r="K921">
        <v>1.875</v>
      </c>
      <c r="L921">
        <v>388.66666666666703</v>
      </c>
      <c r="M921">
        <v>138.94200000000001</v>
      </c>
      <c r="N921">
        <v>2.085474</v>
      </c>
      <c r="O921">
        <v>277.88389999999998</v>
      </c>
      <c r="P921">
        <v>173.67740000000001</v>
      </c>
      <c r="Q921">
        <v>3</v>
      </c>
      <c r="R921">
        <v>112.5594</v>
      </c>
      <c r="S921">
        <v>2</v>
      </c>
      <c r="T921">
        <v>1.25</v>
      </c>
      <c r="U921">
        <v>125.5155</v>
      </c>
      <c r="V921">
        <v>1.255155</v>
      </c>
      <c r="W921">
        <v>2</v>
      </c>
      <c r="X921">
        <v>1.25</v>
      </c>
      <c r="Y921">
        <v>2</v>
      </c>
      <c r="Z921">
        <v>1234</v>
      </c>
      <c r="AA921">
        <v>282.70920000000001</v>
      </c>
      <c r="AB921">
        <v>176.69329999999999</v>
      </c>
      <c r="AC921">
        <v>811.875</v>
      </c>
    </row>
    <row r="922" spans="2:29" x14ac:dyDescent="0.2">
      <c r="B922" t="s">
        <v>480</v>
      </c>
      <c r="C922">
        <v>44</v>
      </c>
      <c r="D922">
        <v>49</v>
      </c>
      <c r="E922" t="s">
        <v>661</v>
      </c>
      <c r="F922">
        <v>1699</v>
      </c>
      <c r="G922">
        <v>1</v>
      </c>
      <c r="H922" t="s">
        <v>1806</v>
      </c>
      <c r="I922">
        <v>0</v>
      </c>
      <c r="J922">
        <v>2</v>
      </c>
      <c r="K922">
        <v>1.177163</v>
      </c>
      <c r="L922">
        <v>168</v>
      </c>
      <c r="M922">
        <v>105.9924</v>
      </c>
      <c r="N922">
        <v>0.80297280000000004</v>
      </c>
      <c r="O922">
        <v>105.9924</v>
      </c>
      <c r="P922">
        <v>62.385170000000002</v>
      </c>
      <c r="Q922">
        <v>2</v>
      </c>
      <c r="R922">
        <v>152.2877</v>
      </c>
      <c r="S922">
        <v>1</v>
      </c>
      <c r="T922">
        <v>0.58858149999999998</v>
      </c>
      <c r="U922">
        <v>-1</v>
      </c>
      <c r="V922">
        <v>-1</v>
      </c>
      <c r="W922">
        <v>1</v>
      </c>
      <c r="X922">
        <v>0.58858149999999998</v>
      </c>
      <c r="Y922">
        <v>1</v>
      </c>
      <c r="Z922">
        <v>1699</v>
      </c>
      <c r="AA922">
        <v>338.33269999999999</v>
      </c>
      <c r="AB922">
        <v>199.13640000000001</v>
      </c>
      <c r="AC922">
        <v>549.73513831665696</v>
      </c>
    </row>
    <row r="923" spans="2:29" x14ac:dyDescent="0.2">
      <c r="B923" t="s">
        <v>472</v>
      </c>
      <c r="C923">
        <v>46</v>
      </c>
      <c r="D923">
        <v>59</v>
      </c>
      <c r="E923" t="s">
        <v>662</v>
      </c>
      <c r="F923">
        <v>1565</v>
      </c>
      <c r="G923">
        <v>1</v>
      </c>
      <c r="H923" t="s">
        <v>1807</v>
      </c>
      <c r="I923">
        <v>0</v>
      </c>
      <c r="J923">
        <v>3</v>
      </c>
      <c r="K923">
        <v>1.916933</v>
      </c>
      <c r="L923">
        <v>243.666666666667</v>
      </c>
      <c r="M923">
        <v>132.4881</v>
      </c>
      <c r="N923">
        <v>0.64112069999999999</v>
      </c>
      <c r="O923">
        <v>264.97609999999997</v>
      </c>
      <c r="P923">
        <v>169.31379999999999</v>
      </c>
      <c r="Q923">
        <v>3</v>
      </c>
      <c r="R923">
        <v>86.747579999999999</v>
      </c>
      <c r="S923">
        <v>1</v>
      </c>
      <c r="T923">
        <v>0.63897760000000003</v>
      </c>
      <c r="U923">
        <v>-1</v>
      </c>
      <c r="V923">
        <v>-1</v>
      </c>
      <c r="W923">
        <v>1</v>
      </c>
      <c r="X923">
        <v>0.63897760000000003</v>
      </c>
      <c r="Y923">
        <v>1</v>
      </c>
      <c r="Z923">
        <v>1565</v>
      </c>
      <c r="AA923">
        <v>309.13080000000002</v>
      </c>
      <c r="AB923">
        <v>197.52770000000001</v>
      </c>
      <c r="AC923">
        <v>617.89137380191698</v>
      </c>
    </row>
    <row r="924" spans="2:29" x14ac:dyDescent="0.2">
      <c r="B924" t="s">
        <v>481</v>
      </c>
      <c r="C924">
        <v>46</v>
      </c>
      <c r="D924">
        <v>49</v>
      </c>
      <c r="E924" t="s">
        <v>662</v>
      </c>
      <c r="F924">
        <v>2532</v>
      </c>
      <c r="G924">
        <v>1</v>
      </c>
      <c r="H924" t="s">
        <v>1808</v>
      </c>
      <c r="I924">
        <v>0</v>
      </c>
      <c r="J924">
        <v>4</v>
      </c>
      <c r="K924">
        <v>1.579779</v>
      </c>
      <c r="L924">
        <v>383</v>
      </c>
      <c r="M924">
        <v>273.47089999999997</v>
      </c>
      <c r="N924">
        <v>0.98804239999999999</v>
      </c>
      <c r="O924">
        <v>820.4126</v>
      </c>
      <c r="P924">
        <v>324.01760000000002</v>
      </c>
      <c r="Q924">
        <v>4</v>
      </c>
      <c r="R924">
        <v>168.22049999999999</v>
      </c>
      <c r="S924">
        <v>1</v>
      </c>
      <c r="T924">
        <v>0.39494469999999998</v>
      </c>
      <c r="U924">
        <v>-1</v>
      </c>
      <c r="V924">
        <v>-1</v>
      </c>
      <c r="W924">
        <v>1</v>
      </c>
      <c r="X924">
        <v>0.39494469999999998</v>
      </c>
      <c r="Y924">
        <v>1</v>
      </c>
      <c r="Z924">
        <v>2532</v>
      </c>
      <c r="AA924">
        <v>766.60940000000005</v>
      </c>
      <c r="AB924">
        <v>302.76830000000001</v>
      </c>
      <c r="AC924">
        <v>591.62717219589297</v>
      </c>
    </row>
    <row r="925" spans="2:29" x14ac:dyDescent="0.2">
      <c r="B925" t="s">
        <v>483</v>
      </c>
      <c r="C925">
        <v>46</v>
      </c>
      <c r="D925">
        <v>57</v>
      </c>
      <c r="E925" t="s">
        <v>662</v>
      </c>
      <c r="F925">
        <v>1698</v>
      </c>
      <c r="G925">
        <v>1</v>
      </c>
      <c r="H925" t="s">
        <v>1809</v>
      </c>
      <c r="I925">
        <v>4</v>
      </c>
      <c r="J925">
        <v>5</v>
      </c>
      <c r="K925">
        <v>2.9446409999999998</v>
      </c>
      <c r="L925">
        <v>246.8</v>
      </c>
      <c r="M925">
        <v>149.68969999999999</v>
      </c>
      <c r="N925">
        <v>1.68492</v>
      </c>
      <c r="O925">
        <v>598.75890000000004</v>
      </c>
      <c r="P925">
        <v>352.62599999999998</v>
      </c>
      <c r="Q925">
        <v>5</v>
      </c>
      <c r="R925">
        <v>146.06190000000001</v>
      </c>
      <c r="S925">
        <v>1</v>
      </c>
      <c r="T925">
        <v>0.58892820000000001</v>
      </c>
      <c r="U925">
        <v>-1</v>
      </c>
      <c r="V925">
        <v>-1</v>
      </c>
      <c r="W925">
        <v>1</v>
      </c>
      <c r="X925">
        <v>0.58892820000000001</v>
      </c>
      <c r="Y925">
        <v>1</v>
      </c>
      <c r="Z925">
        <v>1698</v>
      </c>
      <c r="AA925">
        <v>321.42149999999998</v>
      </c>
      <c r="AB925">
        <v>189.29419999999999</v>
      </c>
      <c r="AC925">
        <v>744.99411071849204</v>
      </c>
    </row>
    <row r="926" spans="2:29" x14ac:dyDescent="0.2">
      <c r="B926" t="s">
        <v>484</v>
      </c>
      <c r="C926">
        <v>46</v>
      </c>
      <c r="D926">
        <v>73</v>
      </c>
      <c r="E926" t="s">
        <v>662</v>
      </c>
      <c r="F926">
        <v>2566</v>
      </c>
      <c r="G926">
        <v>1</v>
      </c>
      <c r="H926" t="s">
        <v>1810</v>
      </c>
      <c r="I926">
        <v>0</v>
      </c>
      <c r="J926">
        <v>5</v>
      </c>
      <c r="K926">
        <v>1.948558</v>
      </c>
      <c r="L926">
        <v>240</v>
      </c>
      <c r="M926">
        <v>124.3918</v>
      </c>
      <c r="N926">
        <v>1.3993100000000001</v>
      </c>
      <c r="O926">
        <v>497.56720000000001</v>
      </c>
      <c r="P926">
        <v>193.90770000000001</v>
      </c>
      <c r="Q926">
        <v>5</v>
      </c>
      <c r="R926">
        <v>193.11840000000001</v>
      </c>
      <c r="S926">
        <v>1</v>
      </c>
      <c r="T926">
        <v>0.38971159999999999</v>
      </c>
      <c r="U926">
        <v>-1</v>
      </c>
      <c r="V926">
        <v>-1</v>
      </c>
      <c r="W926">
        <v>1</v>
      </c>
      <c r="X926">
        <v>0.38971159999999999</v>
      </c>
      <c r="Y926">
        <v>1</v>
      </c>
      <c r="Z926">
        <v>2566</v>
      </c>
      <c r="AA926">
        <v>291.4889</v>
      </c>
      <c r="AB926">
        <v>113.5966</v>
      </c>
      <c r="AC926">
        <v>701.09119251753702</v>
      </c>
    </row>
    <row r="927" spans="2:29" x14ac:dyDescent="0.2">
      <c r="B927" t="s">
        <v>485</v>
      </c>
      <c r="C927">
        <v>46</v>
      </c>
      <c r="D927">
        <v>53</v>
      </c>
      <c r="E927" t="s">
        <v>662</v>
      </c>
      <c r="F927">
        <v>3199</v>
      </c>
      <c r="G927">
        <v>1</v>
      </c>
      <c r="H927" t="s">
        <v>1811</v>
      </c>
      <c r="I927">
        <v>0</v>
      </c>
      <c r="J927">
        <v>2</v>
      </c>
      <c r="K927">
        <v>0.62519539999999996</v>
      </c>
      <c r="L927">
        <v>416.5</v>
      </c>
      <c r="M927">
        <v>96.000389999999996</v>
      </c>
      <c r="N927">
        <v>0.72180739999999999</v>
      </c>
      <c r="O927">
        <v>96.000389999999996</v>
      </c>
      <c r="P927">
        <v>30.009499999999999</v>
      </c>
      <c r="Q927">
        <v>2</v>
      </c>
      <c r="R927">
        <v>158.20060000000001</v>
      </c>
      <c r="S927">
        <v>1</v>
      </c>
      <c r="T927">
        <v>0.31259769999999998</v>
      </c>
      <c r="U927">
        <v>-1</v>
      </c>
      <c r="V927">
        <v>-1</v>
      </c>
      <c r="W927">
        <v>1</v>
      </c>
      <c r="X927">
        <v>0.31259769999999998</v>
      </c>
      <c r="Y927">
        <v>1</v>
      </c>
      <c r="Z927">
        <v>3199</v>
      </c>
      <c r="AA927">
        <v>356.43619999999999</v>
      </c>
      <c r="AB927">
        <v>111.4211</v>
      </c>
      <c r="AC927">
        <v>770.86589559237302</v>
      </c>
    </row>
    <row r="928" spans="2:29" x14ac:dyDescent="0.2">
      <c r="B928" t="s">
        <v>486</v>
      </c>
      <c r="C928">
        <v>46</v>
      </c>
      <c r="D928">
        <v>39</v>
      </c>
      <c r="E928" t="s">
        <v>662</v>
      </c>
      <c r="F928">
        <v>2099</v>
      </c>
      <c r="G928">
        <v>1</v>
      </c>
      <c r="H928" t="s">
        <v>1812</v>
      </c>
      <c r="I928">
        <v>0</v>
      </c>
      <c r="J928">
        <v>4</v>
      </c>
      <c r="K928">
        <v>1.9056690000000001</v>
      </c>
      <c r="L928">
        <v>282.75</v>
      </c>
      <c r="M928">
        <v>208.5197</v>
      </c>
      <c r="N928">
        <v>0.89416949999999995</v>
      </c>
      <c r="O928">
        <v>625.55909999999994</v>
      </c>
      <c r="P928">
        <v>298.02719999999999</v>
      </c>
      <c r="Q928">
        <v>4</v>
      </c>
      <c r="R928">
        <v>172.68379999999999</v>
      </c>
      <c r="S928">
        <v>1</v>
      </c>
      <c r="T928">
        <v>0.47641729999999999</v>
      </c>
      <c r="U928">
        <v>-1</v>
      </c>
      <c r="V928">
        <v>-1</v>
      </c>
      <c r="W928">
        <v>1</v>
      </c>
      <c r="X928">
        <v>0.47641729999999999</v>
      </c>
      <c r="Y928">
        <v>1</v>
      </c>
      <c r="Z928">
        <v>2099</v>
      </c>
      <c r="AA928">
        <v>325.92140000000001</v>
      </c>
      <c r="AB928">
        <v>155.27459999999999</v>
      </c>
      <c r="AC928">
        <v>777.51310147689401</v>
      </c>
    </row>
    <row r="929" spans="2:29" x14ac:dyDescent="0.2">
      <c r="B929" t="s">
        <v>487</v>
      </c>
      <c r="C929">
        <v>46</v>
      </c>
      <c r="D929">
        <v>93</v>
      </c>
      <c r="E929" t="s">
        <v>662</v>
      </c>
      <c r="F929">
        <v>2064</v>
      </c>
      <c r="G929">
        <v>1</v>
      </c>
      <c r="H929" t="s">
        <v>1813</v>
      </c>
      <c r="I929">
        <v>0</v>
      </c>
      <c r="J929">
        <v>1</v>
      </c>
      <c r="K929">
        <v>0.48449609999999999</v>
      </c>
      <c r="L929">
        <v>434</v>
      </c>
      <c r="M929">
        <v>-1</v>
      </c>
      <c r="N929">
        <v>-1</v>
      </c>
      <c r="O929">
        <v>-1</v>
      </c>
      <c r="P929">
        <v>-1</v>
      </c>
      <c r="Q929">
        <v>1</v>
      </c>
      <c r="R929">
        <v>131.1104</v>
      </c>
      <c r="S929">
        <v>1</v>
      </c>
      <c r="T929">
        <v>0.48449609999999999</v>
      </c>
      <c r="U929">
        <v>-1</v>
      </c>
      <c r="V929">
        <v>-1</v>
      </c>
      <c r="W929">
        <v>1</v>
      </c>
      <c r="X929">
        <v>0.48449609999999999</v>
      </c>
      <c r="Y929">
        <v>1</v>
      </c>
      <c r="Z929">
        <v>2064</v>
      </c>
      <c r="AA929">
        <v>665.60550000000001</v>
      </c>
      <c r="AB929">
        <v>322.48329999999999</v>
      </c>
      <c r="AC929">
        <v>500.96899224806202</v>
      </c>
    </row>
    <row r="930" spans="2:29" x14ac:dyDescent="0.2">
      <c r="B930" t="s">
        <v>488</v>
      </c>
      <c r="C930">
        <v>46</v>
      </c>
      <c r="D930">
        <v>21</v>
      </c>
      <c r="E930" t="s">
        <v>662</v>
      </c>
      <c r="F930">
        <v>2964</v>
      </c>
      <c r="G930">
        <v>1</v>
      </c>
      <c r="H930" t="s">
        <v>1814</v>
      </c>
      <c r="I930">
        <v>0</v>
      </c>
      <c r="J930">
        <v>4</v>
      </c>
      <c r="K930">
        <v>1.3495280000000001</v>
      </c>
      <c r="L930">
        <v>333</v>
      </c>
      <c r="M930">
        <v>115.6241</v>
      </c>
      <c r="N930">
        <v>0.48526910000000001</v>
      </c>
      <c r="O930">
        <v>346.87240000000003</v>
      </c>
      <c r="P930">
        <v>117.02849999999999</v>
      </c>
      <c r="Q930">
        <v>4</v>
      </c>
      <c r="R930">
        <v>150.0874</v>
      </c>
      <c r="S930">
        <v>1</v>
      </c>
      <c r="T930">
        <v>0.33738190000000001</v>
      </c>
      <c r="U930">
        <v>-1</v>
      </c>
      <c r="V930">
        <v>-1</v>
      </c>
      <c r="W930">
        <v>1</v>
      </c>
      <c r="X930">
        <v>0.33738190000000001</v>
      </c>
      <c r="Y930">
        <v>1</v>
      </c>
      <c r="Z930">
        <v>2964</v>
      </c>
      <c r="AA930">
        <v>713.80430000000001</v>
      </c>
      <c r="AB930">
        <v>240.82470000000001</v>
      </c>
      <c r="AC930">
        <v>651.48448043184897</v>
      </c>
    </row>
    <row r="931" spans="2:29" x14ac:dyDescent="0.2">
      <c r="B931" t="s">
        <v>489</v>
      </c>
      <c r="C931">
        <v>46</v>
      </c>
      <c r="D931">
        <v>65</v>
      </c>
      <c r="E931" t="s">
        <v>662</v>
      </c>
      <c r="F931">
        <v>2432</v>
      </c>
      <c r="G931">
        <v>1</v>
      </c>
      <c r="H931" t="s">
        <v>1815</v>
      </c>
      <c r="I931">
        <v>0</v>
      </c>
      <c r="J931">
        <v>1</v>
      </c>
      <c r="K931">
        <v>0.4111842</v>
      </c>
      <c r="L931">
        <v>800</v>
      </c>
      <c r="M931">
        <v>-1</v>
      </c>
      <c r="N931">
        <v>-1</v>
      </c>
      <c r="O931">
        <v>-1</v>
      </c>
      <c r="P931">
        <v>-1</v>
      </c>
      <c r="Q931">
        <v>1</v>
      </c>
      <c r="R931">
        <v>594.77290000000005</v>
      </c>
      <c r="S931">
        <v>1</v>
      </c>
      <c r="T931">
        <v>0.4111842</v>
      </c>
      <c r="U931">
        <v>-1</v>
      </c>
      <c r="V931">
        <v>-1</v>
      </c>
      <c r="W931">
        <v>1</v>
      </c>
      <c r="X931">
        <v>0.4111842</v>
      </c>
      <c r="Y931">
        <v>1</v>
      </c>
      <c r="Z931">
        <v>2432</v>
      </c>
      <c r="AA931">
        <v>854.03809999999999</v>
      </c>
      <c r="AB931">
        <v>351.16699999999997</v>
      </c>
      <c r="AC931">
        <v>301.39802631578902</v>
      </c>
    </row>
    <row r="932" spans="2:29" x14ac:dyDescent="0.2">
      <c r="B932" t="s">
        <v>490</v>
      </c>
      <c r="C932">
        <v>46</v>
      </c>
      <c r="D932">
        <v>61</v>
      </c>
      <c r="E932" t="s">
        <v>662</v>
      </c>
      <c r="F932">
        <v>2132</v>
      </c>
      <c r="G932">
        <v>1</v>
      </c>
      <c r="H932" t="s">
        <v>1816</v>
      </c>
      <c r="I932">
        <v>0</v>
      </c>
      <c r="J932">
        <v>4</v>
      </c>
      <c r="K932">
        <v>1.8761730000000001</v>
      </c>
      <c r="L932">
        <v>233.75</v>
      </c>
      <c r="M932">
        <v>225.57089999999999</v>
      </c>
      <c r="N932">
        <v>1.263871</v>
      </c>
      <c r="O932">
        <v>676.71259999999995</v>
      </c>
      <c r="P932">
        <v>317.4074</v>
      </c>
      <c r="Q932">
        <v>4</v>
      </c>
      <c r="R932">
        <v>167.8982</v>
      </c>
      <c r="S932">
        <v>1</v>
      </c>
      <c r="T932">
        <v>0.46904319999999999</v>
      </c>
      <c r="U932">
        <v>-1</v>
      </c>
      <c r="V932">
        <v>-1</v>
      </c>
      <c r="W932">
        <v>1</v>
      </c>
      <c r="X932">
        <v>0.46904319999999999</v>
      </c>
      <c r="Y932">
        <v>1</v>
      </c>
      <c r="Z932">
        <v>2132</v>
      </c>
      <c r="AA932">
        <v>348.36309999999997</v>
      </c>
      <c r="AB932">
        <v>163.3973</v>
      </c>
      <c r="AC932">
        <v>703.09568480300197</v>
      </c>
    </row>
    <row r="933" spans="2:29" x14ac:dyDescent="0.2">
      <c r="B933" t="s">
        <v>491</v>
      </c>
      <c r="C933">
        <v>46</v>
      </c>
      <c r="D933">
        <v>53</v>
      </c>
      <c r="E933" t="s">
        <v>662</v>
      </c>
      <c r="F933">
        <v>2231</v>
      </c>
      <c r="G933">
        <v>1</v>
      </c>
      <c r="H933" t="s">
        <v>1817</v>
      </c>
      <c r="I933">
        <v>3</v>
      </c>
      <c r="J933">
        <v>4</v>
      </c>
      <c r="K933">
        <v>1.792918</v>
      </c>
      <c r="L933">
        <v>200.25</v>
      </c>
      <c r="M933">
        <v>141.42939999999999</v>
      </c>
      <c r="N933">
        <v>0.9606306</v>
      </c>
      <c r="O933">
        <v>424.28820000000002</v>
      </c>
      <c r="P933">
        <v>190.17850000000001</v>
      </c>
      <c r="Q933">
        <v>4</v>
      </c>
      <c r="R933">
        <v>174.53909999999999</v>
      </c>
      <c r="S933">
        <v>1</v>
      </c>
      <c r="T933">
        <v>0.4482295</v>
      </c>
      <c r="U933">
        <v>-1</v>
      </c>
      <c r="V933">
        <v>-1</v>
      </c>
      <c r="W933">
        <v>1</v>
      </c>
      <c r="X933">
        <v>0.4482295</v>
      </c>
      <c r="Y933">
        <v>1</v>
      </c>
      <c r="Z933">
        <v>2231</v>
      </c>
      <c r="AA933">
        <v>298.67360000000002</v>
      </c>
      <c r="AB933">
        <v>133.87430000000001</v>
      </c>
      <c r="AC933">
        <v>612.28148812191796</v>
      </c>
    </row>
    <row r="934" spans="2:29" x14ac:dyDescent="0.2">
      <c r="B934" t="s">
        <v>285</v>
      </c>
      <c r="C934">
        <v>46</v>
      </c>
      <c r="D934">
        <v>55</v>
      </c>
      <c r="E934" t="s">
        <v>662</v>
      </c>
      <c r="F934">
        <v>2196</v>
      </c>
      <c r="G934">
        <v>1</v>
      </c>
      <c r="H934" t="s">
        <v>1818</v>
      </c>
      <c r="I934">
        <v>0</v>
      </c>
      <c r="J934">
        <v>8</v>
      </c>
      <c r="K934">
        <v>3.6429870000000002</v>
      </c>
      <c r="L934">
        <v>211.625</v>
      </c>
      <c r="M934">
        <v>173.88040000000001</v>
      </c>
      <c r="N934">
        <v>2.912115</v>
      </c>
      <c r="O934">
        <v>1217.163</v>
      </c>
      <c r="P934">
        <v>554.26350000000002</v>
      </c>
      <c r="Q934">
        <v>8</v>
      </c>
      <c r="R934">
        <v>152.3443</v>
      </c>
      <c r="S934">
        <v>2</v>
      </c>
      <c r="T934">
        <v>0.91074679999999997</v>
      </c>
      <c r="U934">
        <v>82.9452</v>
      </c>
      <c r="V934">
        <v>0.21656710000000001</v>
      </c>
      <c r="W934">
        <v>1</v>
      </c>
      <c r="X934">
        <v>0.45537339999999998</v>
      </c>
      <c r="Y934">
        <v>2</v>
      </c>
      <c r="Z934">
        <v>2196</v>
      </c>
      <c r="AA934">
        <v>589.69269999999995</v>
      </c>
      <c r="AB934">
        <v>268.53039999999999</v>
      </c>
      <c r="AC934">
        <v>333.78870673952599</v>
      </c>
    </row>
    <row r="935" spans="2:29" x14ac:dyDescent="0.2">
      <c r="B935" t="s">
        <v>492</v>
      </c>
      <c r="C935">
        <v>46</v>
      </c>
      <c r="D935">
        <v>87</v>
      </c>
      <c r="E935" t="s">
        <v>662</v>
      </c>
      <c r="F935">
        <v>1466</v>
      </c>
      <c r="G935">
        <v>1</v>
      </c>
      <c r="H935" t="s">
        <v>1819</v>
      </c>
      <c r="I935">
        <v>0</v>
      </c>
      <c r="J935">
        <v>2</v>
      </c>
      <c r="K935">
        <v>1.3642570000000001</v>
      </c>
      <c r="L935">
        <v>333.5</v>
      </c>
      <c r="M935">
        <v>98.531649999999999</v>
      </c>
      <c r="N935">
        <v>2.9858069999999999</v>
      </c>
      <c r="O935">
        <v>98.531649999999999</v>
      </c>
      <c r="P935">
        <v>67.211219999999997</v>
      </c>
      <c r="Q935">
        <v>2</v>
      </c>
      <c r="R935">
        <v>132.815</v>
      </c>
      <c r="S935">
        <v>1</v>
      </c>
      <c r="T935">
        <v>0.68212830000000002</v>
      </c>
      <c r="U935">
        <v>-1</v>
      </c>
      <c r="V935">
        <v>-1</v>
      </c>
      <c r="W935">
        <v>1</v>
      </c>
      <c r="X935">
        <v>0.68212830000000002</v>
      </c>
      <c r="Y935">
        <v>1</v>
      </c>
      <c r="Z935">
        <v>1466</v>
      </c>
      <c r="AA935">
        <v>299.75439999999998</v>
      </c>
      <c r="AB935">
        <v>204.4709</v>
      </c>
      <c r="AC935">
        <v>409.27694406548397</v>
      </c>
    </row>
    <row r="936" spans="2:29" x14ac:dyDescent="0.2">
      <c r="B936" t="s">
        <v>474</v>
      </c>
      <c r="C936">
        <v>46</v>
      </c>
      <c r="D936">
        <v>55</v>
      </c>
      <c r="E936" t="s">
        <v>662</v>
      </c>
      <c r="F936">
        <v>2097</v>
      </c>
      <c r="G936">
        <v>1</v>
      </c>
      <c r="H936" t="s">
        <v>1820</v>
      </c>
      <c r="I936">
        <v>0</v>
      </c>
      <c r="J936">
        <v>7</v>
      </c>
      <c r="K936">
        <v>3.3381020000000001</v>
      </c>
      <c r="L936">
        <v>199.57142857142901</v>
      </c>
      <c r="M936">
        <v>208.25020000000001</v>
      </c>
      <c r="N936">
        <v>2.3360789999999998</v>
      </c>
      <c r="O936">
        <v>1249.501</v>
      </c>
      <c r="P936">
        <v>595.8519</v>
      </c>
      <c r="Q936">
        <v>7</v>
      </c>
      <c r="R936">
        <v>226.53370000000001</v>
      </c>
      <c r="S936">
        <v>2</v>
      </c>
      <c r="T936">
        <v>0.95374349999999997</v>
      </c>
      <c r="U936">
        <v>138.40799999999999</v>
      </c>
      <c r="V936">
        <v>0.91965430000000004</v>
      </c>
      <c r="W936">
        <v>1</v>
      </c>
      <c r="X936">
        <v>0.47687170000000001</v>
      </c>
      <c r="Y936">
        <v>2</v>
      </c>
      <c r="Z936">
        <v>2097</v>
      </c>
      <c r="AA936">
        <v>300.90839999999997</v>
      </c>
      <c r="AB936">
        <v>143.49469999999999</v>
      </c>
      <c r="AC936">
        <v>825.46494992846897</v>
      </c>
    </row>
    <row r="937" spans="2:29" x14ac:dyDescent="0.2">
      <c r="B937" t="s">
        <v>475</v>
      </c>
      <c r="C937">
        <v>46</v>
      </c>
      <c r="D937">
        <v>47</v>
      </c>
      <c r="E937" t="s">
        <v>662</v>
      </c>
      <c r="F937">
        <v>1764</v>
      </c>
      <c r="G937">
        <v>1</v>
      </c>
      <c r="H937" t="s">
        <v>1821</v>
      </c>
      <c r="I937">
        <v>0</v>
      </c>
      <c r="J937">
        <v>2</v>
      </c>
      <c r="K937">
        <v>1.1337870000000001</v>
      </c>
      <c r="L937">
        <v>383.5</v>
      </c>
      <c r="M937">
        <v>419.52859999999998</v>
      </c>
      <c r="N937">
        <v>0.45062150000000001</v>
      </c>
      <c r="O937">
        <v>419.52859999999998</v>
      </c>
      <c r="P937">
        <v>237.828</v>
      </c>
      <c r="Q937">
        <v>2</v>
      </c>
      <c r="R937">
        <v>136.04570000000001</v>
      </c>
      <c r="S937">
        <v>2</v>
      </c>
      <c r="T937">
        <v>1.1337870000000001</v>
      </c>
      <c r="U937">
        <v>139.94540000000001</v>
      </c>
      <c r="V937">
        <v>1.191025</v>
      </c>
      <c r="W937">
        <v>1</v>
      </c>
      <c r="X937">
        <v>0.56689339999999999</v>
      </c>
      <c r="Y937">
        <v>2</v>
      </c>
      <c r="Z937">
        <v>1764</v>
      </c>
      <c r="AA937">
        <v>294.24939999999998</v>
      </c>
      <c r="AB937">
        <v>166.8081</v>
      </c>
      <c r="AC937">
        <v>829.36507936507905</v>
      </c>
    </row>
    <row r="938" spans="2:29" x14ac:dyDescent="0.2">
      <c r="B938" t="s">
        <v>476</v>
      </c>
      <c r="C938">
        <v>46</v>
      </c>
      <c r="D938">
        <v>45</v>
      </c>
      <c r="E938" t="s">
        <v>662</v>
      </c>
      <c r="F938">
        <v>2399</v>
      </c>
      <c r="G938">
        <v>1</v>
      </c>
      <c r="H938" t="s">
        <v>1822</v>
      </c>
      <c r="I938">
        <v>0</v>
      </c>
      <c r="J938">
        <v>1</v>
      </c>
      <c r="K938">
        <v>0.4168403</v>
      </c>
      <c r="L938">
        <v>166</v>
      </c>
      <c r="M938">
        <v>-1</v>
      </c>
      <c r="N938">
        <v>-1</v>
      </c>
      <c r="O938">
        <v>-1</v>
      </c>
      <c r="P938">
        <v>-1</v>
      </c>
      <c r="Q938">
        <v>1</v>
      </c>
      <c r="R938">
        <v>158.0087</v>
      </c>
      <c r="S938">
        <v>1</v>
      </c>
      <c r="T938">
        <v>0.4168403</v>
      </c>
      <c r="U938">
        <v>-1</v>
      </c>
      <c r="V938">
        <v>-1</v>
      </c>
      <c r="W938">
        <v>1</v>
      </c>
      <c r="X938">
        <v>0.4168403</v>
      </c>
      <c r="Y938">
        <v>1</v>
      </c>
      <c r="Z938">
        <v>2399</v>
      </c>
      <c r="AA938">
        <v>399.5641</v>
      </c>
      <c r="AB938">
        <v>166.55439999999999</v>
      </c>
      <c r="AC938">
        <v>735.72321800750296</v>
      </c>
    </row>
    <row r="939" spans="2:29" x14ac:dyDescent="0.2">
      <c r="B939" t="s">
        <v>477</v>
      </c>
      <c r="C939">
        <v>46</v>
      </c>
      <c r="D939">
        <v>17</v>
      </c>
      <c r="E939" t="s">
        <v>662</v>
      </c>
      <c r="F939">
        <v>2363</v>
      </c>
      <c r="G939">
        <v>1</v>
      </c>
      <c r="H939" t="s">
        <v>1823</v>
      </c>
      <c r="I939">
        <v>0</v>
      </c>
      <c r="J939">
        <v>6</v>
      </c>
      <c r="K939">
        <v>2.539145</v>
      </c>
      <c r="L939">
        <v>232.666666666667</v>
      </c>
      <c r="M939">
        <v>194.13050000000001</v>
      </c>
      <c r="N939">
        <v>3.2851669999999999</v>
      </c>
      <c r="O939">
        <v>970.65260000000001</v>
      </c>
      <c r="P939">
        <v>410.7713</v>
      </c>
      <c r="Q939">
        <v>6</v>
      </c>
      <c r="R939">
        <v>183.6866</v>
      </c>
      <c r="S939">
        <v>2</v>
      </c>
      <c r="T939">
        <v>0.84638170000000001</v>
      </c>
      <c r="U939">
        <v>129.4828</v>
      </c>
      <c r="V939">
        <v>0.86321899999999996</v>
      </c>
      <c r="W939">
        <v>1</v>
      </c>
      <c r="X939">
        <v>0.42319089999999998</v>
      </c>
      <c r="Y939">
        <v>2</v>
      </c>
      <c r="Z939">
        <v>2363</v>
      </c>
      <c r="AA939">
        <v>284.274</v>
      </c>
      <c r="AB939">
        <v>120.3021</v>
      </c>
      <c r="AC939">
        <v>845.53533643673302</v>
      </c>
    </row>
    <row r="940" spans="2:29" x14ac:dyDescent="0.2">
      <c r="B940" t="s">
        <v>478</v>
      </c>
      <c r="C940">
        <v>46</v>
      </c>
      <c r="D940">
        <v>41</v>
      </c>
      <c r="E940" t="s">
        <v>662</v>
      </c>
      <c r="F940">
        <v>2797</v>
      </c>
      <c r="G940">
        <v>1</v>
      </c>
      <c r="H940" t="s">
        <v>1824</v>
      </c>
      <c r="I940">
        <v>0</v>
      </c>
      <c r="J940">
        <v>5</v>
      </c>
      <c r="K940">
        <v>1.7876300000000001</v>
      </c>
      <c r="L940">
        <v>193.2</v>
      </c>
      <c r="M940">
        <v>167.7647</v>
      </c>
      <c r="N940">
        <v>1.1183639999999999</v>
      </c>
      <c r="O940">
        <v>671.05880000000002</v>
      </c>
      <c r="P940">
        <v>239.92089999999999</v>
      </c>
      <c r="Q940">
        <v>5</v>
      </c>
      <c r="R940">
        <v>134.74850000000001</v>
      </c>
      <c r="S940">
        <v>1</v>
      </c>
      <c r="T940">
        <v>0.35752590000000001</v>
      </c>
      <c r="U940">
        <v>-1</v>
      </c>
      <c r="V940">
        <v>-1</v>
      </c>
      <c r="W940">
        <v>1</v>
      </c>
      <c r="X940">
        <v>0.35752590000000001</v>
      </c>
      <c r="Y940">
        <v>1</v>
      </c>
      <c r="Z940">
        <v>2797</v>
      </c>
      <c r="AA940">
        <v>303.64850000000001</v>
      </c>
      <c r="AB940">
        <v>108.5622</v>
      </c>
      <c r="AC940">
        <v>630.67572398998902</v>
      </c>
    </row>
    <row r="941" spans="2:29" x14ac:dyDescent="0.2">
      <c r="B941" t="s">
        <v>479</v>
      </c>
      <c r="C941">
        <v>46</v>
      </c>
      <c r="D941">
        <v>3</v>
      </c>
      <c r="E941" t="s">
        <v>662</v>
      </c>
      <c r="F941">
        <v>3197</v>
      </c>
      <c r="G941">
        <v>1</v>
      </c>
      <c r="H941" t="s">
        <v>1825</v>
      </c>
      <c r="I941">
        <v>0</v>
      </c>
      <c r="J941">
        <v>5</v>
      </c>
      <c r="K941">
        <v>1.563966</v>
      </c>
      <c r="L941">
        <v>293.2</v>
      </c>
      <c r="M941">
        <v>194.07480000000001</v>
      </c>
      <c r="N941">
        <v>0.59555199999999997</v>
      </c>
      <c r="O941">
        <v>776.29930000000002</v>
      </c>
      <c r="P941">
        <v>242.8212</v>
      </c>
      <c r="Q941">
        <v>5</v>
      </c>
      <c r="R941">
        <v>176.0368</v>
      </c>
      <c r="S941">
        <v>1</v>
      </c>
      <c r="T941">
        <v>0.3127933</v>
      </c>
      <c r="U941">
        <v>-1</v>
      </c>
      <c r="V941">
        <v>-1</v>
      </c>
      <c r="W941">
        <v>1</v>
      </c>
      <c r="X941">
        <v>0.3127933</v>
      </c>
      <c r="Y941">
        <v>1</v>
      </c>
      <c r="Z941">
        <v>3197</v>
      </c>
      <c r="AA941">
        <v>275.9409</v>
      </c>
      <c r="AB941">
        <v>86.312449999999998</v>
      </c>
      <c r="AC941">
        <v>844.22896465436304</v>
      </c>
    </row>
    <row r="942" spans="2:29" x14ac:dyDescent="0.2">
      <c r="B942" t="s">
        <v>480</v>
      </c>
      <c r="C942">
        <v>46</v>
      </c>
      <c r="D942">
        <v>53</v>
      </c>
      <c r="E942" t="s">
        <v>662</v>
      </c>
      <c r="F942">
        <v>2030</v>
      </c>
      <c r="G942">
        <v>1</v>
      </c>
      <c r="H942" t="s">
        <v>1826</v>
      </c>
      <c r="I942">
        <v>0</v>
      </c>
      <c r="J942">
        <v>1</v>
      </c>
      <c r="K942">
        <v>0.49261080000000002</v>
      </c>
      <c r="L942">
        <v>466</v>
      </c>
      <c r="M942">
        <v>-1</v>
      </c>
      <c r="N942">
        <v>-1</v>
      </c>
      <c r="O942">
        <v>-1</v>
      </c>
      <c r="P942">
        <v>-1</v>
      </c>
      <c r="Q942">
        <v>1</v>
      </c>
      <c r="R942">
        <v>163.81450000000001</v>
      </c>
      <c r="S942">
        <v>2</v>
      </c>
      <c r="T942">
        <v>0.98522169999999998</v>
      </c>
      <c r="U942">
        <v>129.67750000000001</v>
      </c>
      <c r="V942">
        <v>1.1036379999999999</v>
      </c>
      <c r="W942">
        <v>1</v>
      </c>
      <c r="X942">
        <v>0.49261080000000002</v>
      </c>
      <c r="Y942">
        <v>2</v>
      </c>
      <c r="Z942">
        <v>2030</v>
      </c>
      <c r="AA942">
        <v>279.35019999999997</v>
      </c>
      <c r="AB942">
        <v>137.61089999999999</v>
      </c>
      <c r="AC942">
        <v>852.21674876847305</v>
      </c>
    </row>
    <row r="943" spans="2:29" x14ac:dyDescent="0.2">
      <c r="B943" t="s">
        <v>472</v>
      </c>
      <c r="C943">
        <v>48</v>
      </c>
      <c r="D943">
        <v>63</v>
      </c>
      <c r="E943" t="s">
        <v>663</v>
      </c>
      <c r="F943">
        <v>2032</v>
      </c>
      <c r="G943">
        <v>1</v>
      </c>
      <c r="H943" t="s">
        <v>1827</v>
      </c>
      <c r="I943">
        <v>0</v>
      </c>
      <c r="J943">
        <v>4</v>
      </c>
      <c r="K943">
        <v>1.968504</v>
      </c>
      <c r="L943">
        <v>192</v>
      </c>
      <c r="M943">
        <v>186.1413</v>
      </c>
      <c r="N943">
        <v>2.386606</v>
      </c>
      <c r="O943">
        <v>558.42399999999998</v>
      </c>
      <c r="P943">
        <v>274.81490000000002</v>
      </c>
      <c r="Q943">
        <v>4</v>
      </c>
      <c r="R943">
        <v>89.718339999999998</v>
      </c>
      <c r="S943">
        <v>2</v>
      </c>
      <c r="T943">
        <v>0.98425200000000002</v>
      </c>
      <c r="U943">
        <v>117.018</v>
      </c>
      <c r="V943">
        <v>1.0044459999999999</v>
      </c>
      <c r="W943">
        <v>1</v>
      </c>
      <c r="X943">
        <v>0.49212600000000001</v>
      </c>
      <c r="Y943">
        <v>2</v>
      </c>
      <c r="Z943">
        <v>2032</v>
      </c>
      <c r="AA943">
        <v>356.78469999999999</v>
      </c>
      <c r="AB943">
        <v>175.583</v>
      </c>
      <c r="AC943">
        <v>672.24409448818903</v>
      </c>
    </row>
    <row r="944" spans="2:29" x14ac:dyDescent="0.2">
      <c r="B944" t="s">
        <v>481</v>
      </c>
      <c r="C944">
        <v>48</v>
      </c>
      <c r="D944">
        <v>71</v>
      </c>
      <c r="E944" t="s">
        <v>663</v>
      </c>
      <c r="F944">
        <v>2131</v>
      </c>
      <c r="G944">
        <v>1</v>
      </c>
      <c r="H944" t="s">
        <v>1828</v>
      </c>
      <c r="I944">
        <v>0</v>
      </c>
      <c r="J944">
        <v>6</v>
      </c>
      <c r="K944">
        <v>2.8155800000000002</v>
      </c>
      <c r="L944">
        <v>194.666666666667</v>
      </c>
      <c r="M944">
        <v>225.82650000000001</v>
      </c>
      <c r="N944">
        <v>1.826843</v>
      </c>
      <c r="O944">
        <v>1129.133</v>
      </c>
      <c r="P944">
        <v>529.86040000000003</v>
      </c>
      <c r="Q944">
        <v>6</v>
      </c>
      <c r="R944">
        <v>135.42099999999999</v>
      </c>
      <c r="S944">
        <v>2</v>
      </c>
      <c r="T944">
        <v>0.93852650000000004</v>
      </c>
      <c r="U944">
        <v>89.385069999999999</v>
      </c>
      <c r="V944">
        <v>0.48711209999999999</v>
      </c>
      <c r="W944">
        <v>1</v>
      </c>
      <c r="X944">
        <v>0.46926329999999999</v>
      </c>
      <c r="Y944">
        <v>2</v>
      </c>
      <c r="Z944">
        <v>2131</v>
      </c>
      <c r="AA944">
        <v>619.93790000000001</v>
      </c>
      <c r="AB944">
        <v>290.91410000000002</v>
      </c>
      <c r="AC944">
        <v>562.64664476771497</v>
      </c>
    </row>
    <row r="945" spans="2:29" x14ac:dyDescent="0.2">
      <c r="B945" t="s">
        <v>483</v>
      </c>
      <c r="C945">
        <v>48</v>
      </c>
      <c r="D945">
        <v>63</v>
      </c>
      <c r="E945" t="s">
        <v>663</v>
      </c>
      <c r="F945">
        <v>1399</v>
      </c>
      <c r="G945">
        <v>1</v>
      </c>
      <c r="H945" t="s">
        <v>1829</v>
      </c>
      <c r="I945">
        <v>0</v>
      </c>
      <c r="J945">
        <v>2</v>
      </c>
      <c r="K945">
        <v>1.4295929999999999</v>
      </c>
      <c r="L945">
        <v>434</v>
      </c>
      <c r="M945">
        <v>388.83210000000003</v>
      </c>
      <c r="N945">
        <v>0.83440360000000002</v>
      </c>
      <c r="O945">
        <v>388.83210000000003</v>
      </c>
      <c r="P945">
        <v>277.9357</v>
      </c>
      <c r="Q945">
        <v>2</v>
      </c>
      <c r="R945">
        <v>144.16589999999999</v>
      </c>
      <c r="S945">
        <v>1</v>
      </c>
      <c r="T945">
        <v>0.71479630000000005</v>
      </c>
      <c r="U945">
        <v>-1</v>
      </c>
      <c r="V945">
        <v>-1</v>
      </c>
      <c r="W945">
        <v>1</v>
      </c>
      <c r="X945">
        <v>0.71479630000000005</v>
      </c>
      <c r="Y945">
        <v>1</v>
      </c>
      <c r="Z945">
        <v>1399</v>
      </c>
      <c r="AA945">
        <v>373.69170000000003</v>
      </c>
      <c r="AB945">
        <v>267.11349999999999</v>
      </c>
      <c r="AC945">
        <v>666.90493209435294</v>
      </c>
    </row>
    <row r="946" spans="2:29" x14ac:dyDescent="0.2">
      <c r="B946" t="s">
        <v>484</v>
      </c>
      <c r="C946">
        <v>48</v>
      </c>
      <c r="D946">
        <v>25</v>
      </c>
      <c r="E946" t="s">
        <v>663</v>
      </c>
      <c r="F946">
        <v>3231</v>
      </c>
      <c r="G946">
        <v>1</v>
      </c>
      <c r="H946" t="s">
        <v>1830</v>
      </c>
      <c r="I946">
        <v>0</v>
      </c>
      <c r="J946">
        <v>5</v>
      </c>
      <c r="K946">
        <v>1.5475080000000001</v>
      </c>
      <c r="L946">
        <v>286.60000000000002</v>
      </c>
      <c r="M946">
        <v>282.34230000000002</v>
      </c>
      <c r="N946">
        <v>2.139421</v>
      </c>
      <c r="O946">
        <v>1129.3689999999999</v>
      </c>
      <c r="P946">
        <v>349.54169999999999</v>
      </c>
      <c r="Q946">
        <v>5</v>
      </c>
      <c r="R946">
        <v>185.0538</v>
      </c>
      <c r="S946">
        <v>1</v>
      </c>
      <c r="T946">
        <v>0.30950169999999999</v>
      </c>
      <c r="U946">
        <v>-1</v>
      </c>
      <c r="V946">
        <v>-1</v>
      </c>
      <c r="W946">
        <v>1</v>
      </c>
      <c r="X946">
        <v>0.30950169999999999</v>
      </c>
      <c r="Y946">
        <v>1</v>
      </c>
      <c r="Z946">
        <v>3231</v>
      </c>
      <c r="AA946">
        <v>324.10419999999999</v>
      </c>
      <c r="AB946">
        <v>100.3108</v>
      </c>
      <c r="AC946">
        <v>731.66202414113297</v>
      </c>
    </row>
    <row r="947" spans="2:29" x14ac:dyDescent="0.2">
      <c r="B947" t="s">
        <v>485</v>
      </c>
      <c r="C947">
        <v>48</v>
      </c>
      <c r="D947">
        <v>7</v>
      </c>
      <c r="E947" t="s">
        <v>663</v>
      </c>
      <c r="F947">
        <v>2864</v>
      </c>
      <c r="G947">
        <v>1</v>
      </c>
      <c r="H947" t="s">
        <v>1831</v>
      </c>
      <c r="I947">
        <v>0</v>
      </c>
      <c r="J947">
        <v>2</v>
      </c>
      <c r="K947">
        <v>0.69832399999999994</v>
      </c>
      <c r="L947">
        <v>150</v>
      </c>
      <c r="M947">
        <v>144.59039999999999</v>
      </c>
      <c r="N947">
        <v>4.3815270000000002</v>
      </c>
      <c r="O947">
        <v>144.59039999999999</v>
      </c>
      <c r="P947">
        <v>50.485480000000003</v>
      </c>
      <c r="Q947">
        <v>2</v>
      </c>
      <c r="R947">
        <v>146.94589999999999</v>
      </c>
      <c r="S947">
        <v>2</v>
      </c>
      <c r="T947">
        <v>0.69832399999999994</v>
      </c>
      <c r="U947">
        <v>147.97380000000001</v>
      </c>
      <c r="V947">
        <v>0.73986879999999999</v>
      </c>
      <c r="W947">
        <v>1</v>
      </c>
      <c r="X947">
        <v>0.34916199999999997</v>
      </c>
      <c r="Y947">
        <v>2</v>
      </c>
      <c r="Z947">
        <v>2864</v>
      </c>
      <c r="AA947">
        <v>324.46620000000001</v>
      </c>
      <c r="AB947">
        <v>113.29130000000001</v>
      </c>
      <c r="AC947">
        <v>836.59217877095</v>
      </c>
    </row>
    <row r="948" spans="2:29" x14ac:dyDescent="0.2">
      <c r="B948" t="s">
        <v>486</v>
      </c>
      <c r="C948">
        <v>48</v>
      </c>
      <c r="D948">
        <v>17</v>
      </c>
      <c r="E948" t="s">
        <v>663</v>
      </c>
      <c r="F948">
        <v>4995</v>
      </c>
      <c r="I948">
        <v>0</v>
      </c>
      <c r="J948">
        <v>9</v>
      </c>
      <c r="K948">
        <v>1.8018019999999999</v>
      </c>
      <c r="L948">
        <v>214.777777777778</v>
      </c>
      <c r="M948">
        <v>273.5949</v>
      </c>
      <c r="N948">
        <v>1.7368429999999999</v>
      </c>
      <c r="O948">
        <v>2188.759</v>
      </c>
      <c r="P948">
        <v>438.19</v>
      </c>
      <c r="Q948">
        <v>-1</v>
      </c>
      <c r="R948">
        <v>204.1507</v>
      </c>
      <c r="S948">
        <v>2</v>
      </c>
      <c r="T948">
        <v>0.40040039999999999</v>
      </c>
      <c r="U948">
        <v>51.108939999999997</v>
      </c>
      <c r="V948">
        <v>1.0221789999999999</v>
      </c>
      <c r="W948">
        <v>0</v>
      </c>
      <c r="X948">
        <v>-1</v>
      </c>
      <c r="Y948">
        <v>-1</v>
      </c>
      <c r="Z948">
        <v>-1</v>
      </c>
      <c r="AA948">
        <v>354.09710000000001</v>
      </c>
      <c r="AB948">
        <v>70.890299999999996</v>
      </c>
      <c r="AC948">
        <v>913.71371371371401</v>
      </c>
    </row>
    <row r="949" spans="2:29" x14ac:dyDescent="0.2">
      <c r="B949" t="s">
        <v>487</v>
      </c>
      <c r="C949">
        <v>48</v>
      </c>
      <c r="D949">
        <v>75</v>
      </c>
      <c r="E949" t="s">
        <v>663</v>
      </c>
      <c r="F949">
        <v>4964</v>
      </c>
      <c r="G949">
        <v>1</v>
      </c>
      <c r="H949" t="s">
        <v>1832</v>
      </c>
      <c r="I949">
        <v>0</v>
      </c>
      <c r="J949">
        <v>2</v>
      </c>
      <c r="K949">
        <v>0.40290090000000001</v>
      </c>
      <c r="L949">
        <v>282.5</v>
      </c>
      <c r="M949">
        <v>93.074700000000007</v>
      </c>
      <c r="N949">
        <v>0.92153169999999995</v>
      </c>
      <c r="O949">
        <v>93.074700000000007</v>
      </c>
      <c r="P949">
        <v>18.749939999999999</v>
      </c>
      <c r="Q949">
        <v>2</v>
      </c>
      <c r="R949">
        <v>100.0587</v>
      </c>
      <c r="S949">
        <v>3</v>
      </c>
      <c r="T949">
        <v>0.60435130000000004</v>
      </c>
      <c r="U949">
        <v>187.91030000000001</v>
      </c>
      <c r="V949">
        <v>0.52406750000000002</v>
      </c>
      <c r="W949">
        <v>1</v>
      </c>
      <c r="X949">
        <v>0.2014504</v>
      </c>
      <c r="Y949">
        <v>3</v>
      </c>
      <c r="Z949">
        <v>4964</v>
      </c>
      <c r="AA949">
        <v>976.45320000000004</v>
      </c>
      <c r="AB949">
        <v>196.70689999999999</v>
      </c>
      <c r="AC949">
        <v>563.859790491539</v>
      </c>
    </row>
    <row r="950" spans="2:29" x14ac:dyDescent="0.2">
      <c r="B950" t="s">
        <v>488</v>
      </c>
      <c r="C950">
        <v>48</v>
      </c>
      <c r="D950">
        <v>71</v>
      </c>
      <c r="E950" t="s">
        <v>663</v>
      </c>
      <c r="F950">
        <v>1899</v>
      </c>
      <c r="G950">
        <v>1</v>
      </c>
      <c r="H950" t="s">
        <v>1833</v>
      </c>
      <c r="I950">
        <v>0</v>
      </c>
      <c r="J950">
        <v>2</v>
      </c>
      <c r="K950">
        <v>1.053186</v>
      </c>
      <c r="L950">
        <v>383.5</v>
      </c>
      <c r="M950">
        <v>173.78550000000001</v>
      </c>
      <c r="N950">
        <v>0.65332900000000005</v>
      </c>
      <c r="O950">
        <v>173.78550000000001</v>
      </c>
      <c r="P950">
        <v>91.514219999999995</v>
      </c>
      <c r="Q950">
        <v>2</v>
      </c>
      <c r="R950">
        <v>132.26519999999999</v>
      </c>
      <c r="S950">
        <v>1</v>
      </c>
      <c r="T950">
        <v>0.52659299999999998</v>
      </c>
      <c r="U950">
        <v>-1</v>
      </c>
      <c r="V950">
        <v>-1</v>
      </c>
      <c r="W950">
        <v>1</v>
      </c>
      <c r="X950">
        <v>0.52659299999999998</v>
      </c>
      <c r="Y950">
        <v>1</v>
      </c>
      <c r="Z950">
        <v>1899</v>
      </c>
      <c r="AA950">
        <v>672.92439999999999</v>
      </c>
      <c r="AB950">
        <v>354.35730000000001</v>
      </c>
      <c r="AC950">
        <v>490.78462348604501</v>
      </c>
    </row>
    <row r="951" spans="2:29" x14ac:dyDescent="0.2">
      <c r="B951" t="s">
        <v>489</v>
      </c>
      <c r="C951">
        <v>48</v>
      </c>
      <c r="D951">
        <v>33</v>
      </c>
      <c r="E951" t="s">
        <v>663</v>
      </c>
      <c r="F951">
        <v>4996</v>
      </c>
      <c r="I951">
        <v>0</v>
      </c>
      <c r="J951">
        <v>1</v>
      </c>
      <c r="K951">
        <v>0.20016010000000001</v>
      </c>
      <c r="L951">
        <v>199</v>
      </c>
      <c r="M951">
        <v>-1</v>
      </c>
      <c r="N951">
        <v>-1</v>
      </c>
      <c r="O951">
        <v>-1</v>
      </c>
      <c r="P951">
        <v>-1</v>
      </c>
      <c r="Q951">
        <v>-1</v>
      </c>
      <c r="R951">
        <v>585.97479999999996</v>
      </c>
      <c r="S951">
        <v>2</v>
      </c>
      <c r="T951">
        <v>0.40032030000000002</v>
      </c>
      <c r="U951">
        <v>98.373469999999998</v>
      </c>
      <c r="V951">
        <v>7.7734869999999998E-2</v>
      </c>
      <c r="W951">
        <v>0</v>
      </c>
      <c r="X951">
        <v>-1</v>
      </c>
      <c r="Y951">
        <v>-1</v>
      </c>
      <c r="Z951">
        <v>-1</v>
      </c>
      <c r="AA951">
        <v>2933.1579999999999</v>
      </c>
      <c r="AB951">
        <v>587.10119999999995</v>
      </c>
      <c r="AC951">
        <v>173.53883106485199</v>
      </c>
    </row>
    <row r="952" spans="2:29" x14ac:dyDescent="0.2">
      <c r="B952" t="s">
        <v>490</v>
      </c>
      <c r="C952">
        <v>48</v>
      </c>
      <c r="D952">
        <v>53</v>
      </c>
      <c r="E952" t="s">
        <v>663</v>
      </c>
      <c r="F952">
        <v>4998</v>
      </c>
      <c r="I952">
        <v>2</v>
      </c>
      <c r="J952">
        <v>10</v>
      </c>
      <c r="K952">
        <v>2.0007999999999999</v>
      </c>
      <c r="L952">
        <v>233</v>
      </c>
      <c r="M952">
        <v>289.8546</v>
      </c>
      <c r="N952">
        <v>2.4537939999999998</v>
      </c>
      <c r="O952">
        <v>2608.692</v>
      </c>
      <c r="P952">
        <v>521.94709999999998</v>
      </c>
      <c r="Q952">
        <v>-1</v>
      </c>
      <c r="R952">
        <v>211.25540000000001</v>
      </c>
      <c r="S952">
        <v>1</v>
      </c>
      <c r="T952">
        <v>0.20008000000000001</v>
      </c>
      <c r="U952">
        <v>-1</v>
      </c>
      <c r="V952">
        <v>-1</v>
      </c>
      <c r="W952">
        <v>0</v>
      </c>
      <c r="X952">
        <v>-1</v>
      </c>
      <c r="Y952">
        <v>-1</v>
      </c>
      <c r="Z952">
        <v>-1</v>
      </c>
      <c r="AA952">
        <v>1600.951</v>
      </c>
      <c r="AB952">
        <v>320.3184</v>
      </c>
      <c r="AC952">
        <v>206.482593037215</v>
      </c>
    </row>
    <row r="953" spans="2:29" x14ac:dyDescent="0.2">
      <c r="B953" t="s">
        <v>491</v>
      </c>
      <c r="C953">
        <v>48</v>
      </c>
      <c r="D953">
        <v>5</v>
      </c>
      <c r="E953" t="s">
        <v>663</v>
      </c>
      <c r="F953">
        <v>2731</v>
      </c>
      <c r="G953">
        <v>1</v>
      </c>
      <c r="H953" t="s">
        <v>1834</v>
      </c>
      <c r="I953">
        <v>0</v>
      </c>
      <c r="J953">
        <v>6</v>
      </c>
      <c r="K953">
        <v>2.1969970000000001</v>
      </c>
      <c r="L953">
        <v>300</v>
      </c>
      <c r="M953">
        <v>260.69819999999999</v>
      </c>
      <c r="N953">
        <v>3.2703920000000002</v>
      </c>
      <c r="O953">
        <v>1303.491</v>
      </c>
      <c r="P953">
        <v>477.29430000000002</v>
      </c>
      <c r="Q953">
        <v>6</v>
      </c>
      <c r="R953">
        <v>192.1001</v>
      </c>
      <c r="S953">
        <v>2</v>
      </c>
      <c r="T953">
        <v>0.73233250000000005</v>
      </c>
      <c r="U953">
        <v>157.08580000000001</v>
      </c>
      <c r="V953">
        <v>0.37761020000000001</v>
      </c>
      <c r="W953">
        <v>1</v>
      </c>
      <c r="X953">
        <v>0.3661662</v>
      </c>
      <c r="Y953">
        <v>2</v>
      </c>
      <c r="Z953">
        <v>2731</v>
      </c>
      <c r="AA953">
        <v>349.82960000000003</v>
      </c>
      <c r="AB953">
        <v>128.0958</v>
      </c>
      <c r="AC953">
        <v>671.18271695349699</v>
      </c>
    </row>
    <row r="954" spans="2:29" x14ac:dyDescent="0.2">
      <c r="B954" t="s">
        <v>285</v>
      </c>
      <c r="C954">
        <v>48</v>
      </c>
      <c r="D954">
        <v>29</v>
      </c>
      <c r="E954" t="s">
        <v>663</v>
      </c>
      <c r="F954">
        <v>4795</v>
      </c>
      <c r="G954">
        <v>1</v>
      </c>
      <c r="H954" t="s">
        <v>1835</v>
      </c>
      <c r="I954">
        <v>0</v>
      </c>
      <c r="J954">
        <v>18</v>
      </c>
      <c r="K954">
        <v>3.7539099999999999</v>
      </c>
      <c r="L954">
        <v>187.166666666667</v>
      </c>
      <c r="M954">
        <v>227.87</v>
      </c>
      <c r="N954">
        <v>3.318368</v>
      </c>
      <c r="O954">
        <v>3873.7910000000002</v>
      </c>
      <c r="P954">
        <v>807.88120000000004</v>
      </c>
      <c r="Q954">
        <v>18</v>
      </c>
      <c r="R954">
        <v>200.43369999999999</v>
      </c>
      <c r="S954">
        <v>3</v>
      </c>
      <c r="T954">
        <v>0.62565170000000003</v>
      </c>
      <c r="U954">
        <v>175.43799999999999</v>
      </c>
      <c r="V954">
        <v>0.61314639999999998</v>
      </c>
      <c r="W954">
        <v>1</v>
      </c>
      <c r="X954">
        <v>0.2085506</v>
      </c>
      <c r="Y954">
        <v>3</v>
      </c>
      <c r="Z954">
        <v>4795</v>
      </c>
      <c r="AA954">
        <v>2529.3829999999998</v>
      </c>
      <c r="AB954">
        <v>527.50429999999994</v>
      </c>
      <c r="AC954">
        <v>257.351407716371</v>
      </c>
    </row>
    <row r="955" spans="2:29" x14ac:dyDescent="0.2">
      <c r="B955" t="s">
        <v>492</v>
      </c>
      <c r="C955">
        <v>48</v>
      </c>
      <c r="D955">
        <v>35</v>
      </c>
      <c r="E955" t="s">
        <v>663</v>
      </c>
      <c r="F955">
        <v>1765</v>
      </c>
      <c r="G955">
        <v>1</v>
      </c>
      <c r="H955" t="s">
        <v>1836</v>
      </c>
      <c r="I955">
        <v>0</v>
      </c>
      <c r="J955">
        <v>3</v>
      </c>
      <c r="K955">
        <v>1.6997169999999999</v>
      </c>
      <c r="L955">
        <v>332.33333333333297</v>
      </c>
      <c r="M955">
        <v>301.63099999999997</v>
      </c>
      <c r="N955">
        <v>2.9505150000000002</v>
      </c>
      <c r="O955">
        <v>603.26210000000003</v>
      </c>
      <c r="P955">
        <v>341.79149999999998</v>
      </c>
      <c r="Q955">
        <v>3</v>
      </c>
      <c r="R955">
        <v>178.62710000000001</v>
      </c>
      <c r="S955">
        <v>1</v>
      </c>
      <c r="T955">
        <v>0.56657219999999997</v>
      </c>
      <c r="U955">
        <v>-1</v>
      </c>
      <c r="V955">
        <v>-1</v>
      </c>
      <c r="W955">
        <v>1</v>
      </c>
      <c r="X955">
        <v>0.56657219999999997</v>
      </c>
      <c r="Y955">
        <v>1</v>
      </c>
      <c r="Z955">
        <v>1765</v>
      </c>
      <c r="AA955">
        <v>333.51620000000003</v>
      </c>
      <c r="AB955">
        <v>188.96100000000001</v>
      </c>
      <c r="AC955">
        <v>641.92634560906504</v>
      </c>
    </row>
    <row r="956" spans="2:29" x14ac:dyDescent="0.2">
      <c r="B956" t="s">
        <v>474</v>
      </c>
      <c r="C956">
        <v>48</v>
      </c>
      <c r="D956">
        <v>51</v>
      </c>
      <c r="E956" t="s">
        <v>663</v>
      </c>
      <c r="F956">
        <v>3163</v>
      </c>
      <c r="G956">
        <v>1</v>
      </c>
      <c r="H956" t="s">
        <v>1837</v>
      </c>
      <c r="I956">
        <v>0</v>
      </c>
      <c r="J956">
        <v>9</v>
      </c>
      <c r="K956">
        <v>2.8454000000000002</v>
      </c>
      <c r="L956">
        <v>159.111111111111</v>
      </c>
      <c r="M956">
        <v>193.97669999999999</v>
      </c>
      <c r="N956">
        <v>2.2807819999999999</v>
      </c>
      <c r="O956">
        <v>1551.8130000000001</v>
      </c>
      <c r="P956">
        <v>490.61439999999999</v>
      </c>
      <c r="Q956">
        <v>8</v>
      </c>
      <c r="R956">
        <v>169.56379999999999</v>
      </c>
      <c r="S956">
        <v>2</v>
      </c>
      <c r="T956">
        <v>0.63231110000000001</v>
      </c>
      <c r="U956">
        <v>153.93770000000001</v>
      </c>
      <c r="V956">
        <v>0.4863751</v>
      </c>
      <c r="W956">
        <v>2</v>
      </c>
      <c r="X956">
        <v>0.63231110000000001</v>
      </c>
      <c r="Y956">
        <v>2</v>
      </c>
      <c r="Z956">
        <v>2398</v>
      </c>
      <c r="AA956">
        <v>654.09609999999998</v>
      </c>
      <c r="AB956">
        <v>206.7961</v>
      </c>
      <c r="AC956">
        <v>684.16060701865297</v>
      </c>
    </row>
    <row r="957" spans="2:29" x14ac:dyDescent="0.2">
      <c r="B957" t="s">
        <v>475</v>
      </c>
      <c r="C957">
        <v>48</v>
      </c>
      <c r="D957">
        <v>3</v>
      </c>
      <c r="E957" t="s">
        <v>663</v>
      </c>
      <c r="F957">
        <v>4996</v>
      </c>
      <c r="I957">
        <v>0</v>
      </c>
      <c r="J957">
        <v>15</v>
      </c>
      <c r="K957">
        <v>3.002402</v>
      </c>
      <c r="L957">
        <v>237.8</v>
      </c>
      <c r="M957">
        <v>168.73670000000001</v>
      </c>
      <c r="N957">
        <v>2.6381009999999998</v>
      </c>
      <c r="O957">
        <v>2362.3139999999999</v>
      </c>
      <c r="P957">
        <v>472.84109999999998</v>
      </c>
      <c r="Q957">
        <v>-1</v>
      </c>
      <c r="R957">
        <v>188.21190000000001</v>
      </c>
      <c r="S957">
        <v>4</v>
      </c>
      <c r="T957">
        <v>0.80064049999999998</v>
      </c>
      <c r="U957">
        <v>134.51509999999999</v>
      </c>
      <c r="V957">
        <v>0.55877829999999995</v>
      </c>
      <c r="W957">
        <v>0</v>
      </c>
      <c r="X957">
        <v>-1</v>
      </c>
      <c r="Y957">
        <v>-1</v>
      </c>
      <c r="Z957">
        <v>-1</v>
      </c>
      <c r="AA957">
        <v>1182.3879999999999</v>
      </c>
      <c r="AB957">
        <v>236.6669</v>
      </c>
      <c r="AC957">
        <v>653.32265812650098</v>
      </c>
    </row>
    <row r="958" spans="2:29" x14ac:dyDescent="0.2">
      <c r="B958" t="s">
        <v>476</v>
      </c>
      <c r="C958">
        <v>48</v>
      </c>
      <c r="D958">
        <v>87</v>
      </c>
      <c r="E958" t="s">
        <v>663</v>
      </c>
      <c r="F958">
        <v>4996</v>
      </c>
      <c r="I958">
        <v>0</v>
      </c>
      <c r="J958">
        <v>8</v>
      </c>
      <c r="K958">
        <v>1.601281</v>
      </c>
      <c r="L958">
        <v>191.375</v>
      </c>
      <c r="M958">
        <v>201.619</v>
      </c>
      <c r="N958">
        <v>1.5372950000000001</v>
      </c>
      <c r="O958">
        <v>1411.3330000000001</v>
      </c>
      <c r="P958">
        <v>282.49259999999998</v>
      </c>
      <c r="Q958">
        <v>-1</v>
      </c>
      <c r="R958">
        <v>206.7364</v>
      </c>
      <c r="S958">
        <v>1</v>
      </c>
      <c r="T958">
        <v>0.20016010000000001</v>
      </c>
      <c r="U958">
        <v>-1</v>
      </c>
      <c r="V958">
        <v>-1</v>
      </c>
      <c r="W958">
        <v>0</v>
      </c>
      <c r="X958">
        <v>-1</v>
      </c>
      <c r="Y958">
        <v>-1</v>
      </c>
      <c r="Z958">
        <v>-1</v>
      </c>
      <c r="AA958">
        <v>2.4142139999999999</v>
      </c>
      <c r="AB958">
        <v>0.48322929999999997</v>
      </c>
      <c r="AC958">
        <v>986.589271417134</v>
      </c>
    </row>
    <row r="959" spans="2:29" x14ac:dyDescent="0.2">
      <c r="B959" t="s">
        <v>477</v>
      </c>
      <c r="C959">
        <v>48</v>
      </c>
      <c r="D959">
        <v>3</v>
      </c>
      <c r="E959" t="s">
        <v>663</v>
      </c>
      <c r="F959">
        <v>3430</v>
      </c>
      <c r="G959">
        <v>1</v>
      </c>
      <c r="H959" t="s">
        <v>1838</v>
      </c>
      <c r="I959">
        <v>2</v>
      </c>
      <c r="J959">
        <v>10</v>
      </c>
      <c r="K959">
        <v>2.9154520000000002</v>
      </c>
      <c r="L959">
        <v>252.8</v>
      </c>
      <c r="M959">
        <v>161.48310000000001</v>
      </c>
      <c r="N959">
        <v>2.1423269999999999</v>
      </c>
      <c r="O959">
        <v>1453.348</v>
      </c>
      <c r="P959">
        <v>423.7165</v>
      </c>
      <c r="Q959">
        <v>10</v>
      </c>
      <c r="R959">
        <v>167.30690000000001</v>
      </c>
      <c r="S959">
        <v>2</v>
      </c>
      <c r="T959">
        <v>0.58309040000000001</v>
      </c>
      <c r="U959">
        <v>25.865559999999999</v>
      </c>
      <c r="V959">
        <v>8.1723729999999994E-2</v>
      </c>
      <c r="W959">
        <v>1</v>
      </c>
      <c r="X959">
        <v>0.2915452</v>
      </c>
      <c r="Y959">
        <v>2</v>
      </c>
      <c r="Z959">
        <v>3430</v>
      </c>
      <c r="AA959">
        <v>772.01400000000001</v>
      </c>
      <c r="AB959">
        <v>225.077</v>
      </c>
      <c r="AC959">
        <v>621.28279883381902</v>
      </c>
    </row>
    <row r="960" spans="2:29" x14ac:dyDescent="0.2">
      <c r="B960" t="s">
        <v>478</v>
      </c>
      <c r="C960">
        <v>48</v>
      </c>
      <c r="D960">
        <v>15</v>
      </c>
      <c r="E960" t="s">
        <v>663</v>
      </c>
      <c r="F960">
        <v>2032</v>
      </c>
      <c r="G960">
        <v>1</v>
      </c>
      <c r="H960" t="s">
        <v>1839</v>
      </c>
      <c r="I960">
        <v>0</v>
      </c>
      <c r="J960">
        <v>4</v>
      </c>
      <c r="K960">
        <v>1.968504</v>
      </c>
      <c r="L960">
        <v>158.75</v>
      </c>
      <c r="M960">
        <v>167.7294</v>
      </c>
      <c r="N960">
        <v>1.0038879999999999</v>
      </c>
      <c r="O960">
        <v>503.18799999999999</v>
      </c>
      <c r="P960">
        <v>247.6319</v>
      </c>
      <c r="Q960">
        <v>4</v>
      </c>
      <c r="R960">
        <v>118.2837</v>
      </c>
      <c r="S960">
        <v>2</v>
      </c>
      <c r="T960">
        <v>0.98425200000000002</v>
      </c>
      <c r="U960">
        <v>113.37130000000001</v>
      </c>
      <c r="V960">
        <v>0.85563210000000001</v>
      </c>
      <c r="W960">
        <v>1</v>
      </c>
      <c r="X960">
        <v>0.49212600000000001</v>
      </c>
      <c r="Y960">
        <v>2</v>
      </c>
      <c r="Z960">
        <v>2032</v>
      </c>
      <c r="AA960">
        <v>348.81549999999999</v>
      </c>
      <c r="AB960">
        <v>171.6611</v>
      </c>
      <c r="AC960">
        <v>624.01574803149595</v>
      </c>
    </row>
    <row r="961" spans="2:29" x14ac:dyDescent="0.2">
      <c r="B961" t="s">
        <v>479</v>
      </c>
      <c r="C961">
        <v>48</v>
      </c>
      <c r="D961">
        <v>9</v>
      </c>
      <c r="E961" t="s">
        <v>663</v>
      </c>
      <c r="F961">
        <v>1731</v>
      </c>
      <c r="G961">
        <v>1</v>
      </c>
      <c r="H961" t="s">
        <v>1840</v>
      </c>
      <c r="I961">
        <v>0</v>
      </c>
      <c r="J961">
        <v>6</v>
      </c>
      <c r="K961">
        <v>3.4662039999999998</v>
      </c>
      <c r="L961">
        <v>194.166666666667</v>
      </c>
      <c r="M961">
        <v>133.9958</v>
      </c>
      <c r="N961">
        <v>2.2379760000000002</v>
      </c>
      <c r="O961">
        <v>669.97889999999995</v>
      </c>
      <c r="P961">
        <v>387.04730000000001</v>
      </c>
      <c r="Q961">
        <v>6</v>
      </c>
      <c r="R961">
        <v>138.33009999999999</v>
      </c>
      <c r="S961">
        <v>1</v>
      </c>
      <c r="T961">
        <v>0.57770069999999996</v>
      </c>
      <c r="U961">
        <v>-1</v>
      </c>
      <c r="V961">
        <v>-1</v>
      </c>
      <c r="W961">
        <v>1</v>
      </c>
      <c r="X961">
        <v>0.57770069999999996</v>
      </c>
      <c r="Y961">
        <v>1</v>
      </c>
      <c r="Z961">
        <v>1731</v>
      </c>
      <c r="AA961">
        <v>343.83920000000001</v>
      </c>
      <c r="AB961">
        <v>198.6362</v>
      </c>
      <c r="AC961">
        <v>596.18717504332801</v>
      </c>
    </row>
    <row r="962" spans="2:29" x14ac:dyDescent="0.2">
      <c r="B962" t="s">
        <v>480</v>
      </c>
      <c r="C962">
        <v>48</v>
      </c>
      <c r="D962">
        <v>35</v>
      </c>
      <c r="E962" t="s">
        <v>663</v>
      </c>
      <c r="F962">
        <v>2365</v>
      </c>
      <c r="G962">
        <v>1</v>
      </c>
      <c r="H962" t="s">
        <v>1841</v>
      </c>
      <c r="I962">
        <v>0</v>
      </c>
      <c r="J962">
        <v>0</v>
      </c>
      <c r="K962">
        <v>0</v>
      </c>
      <c r="L962">
        <v>-1</v>
      </c>
      <c r="M962">
        <v>-1</v>
      </c>
      <c r="N962">
        <v>-1</v>
      </c>
      <c r="O962">
        <v>-1</v>
      </c>
      <c r="P962">
        <v>-1</v>
      </c>
      <c r="Q962">
        <v>0</v>
      </c>
      <c r="R962">
        <v>150.93219999999999</v>
      </c>
      <c r="S962">
        <v>1</v>
      </c>
      <c r="T962">
        <v>0.42283300000000001</v>
      </c>
      <c r="U962">
        <v>-1</v>
      </c>
      <c r="V962">
        <v>-1</v>
      </c>
      <c r="W962">
        <v>1</v>
      </c>
      <c r="X962">
        <v>0.42283300000000001</v>
      </c>
      <c r="Y962">
        <v>1</v>
      </c>
      <c r="Z962">
        <v>2365</v>
      </c>
      <c r="AA962">
        <v>459.70549999999997</v>
      </c>
      <c r="AB962">
        <v>194.37860000000001</v>
      </c>
      <c r="AC962">
        <v>704.43974630021103</v>
      </c>
    </row>
  </sheetData>
  <pageMargins left="0.51180555555555496" right="0.51180555555555496" top="0.78749999999999998" bottom="0.78749999999999998"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B2:AD962"/>
  <sheetViews>
    <sheetView zoomScale="95" zoomScaleNormal="95" workbookViewId="0">
      <selection activeCell="I2" sqref="I2"/>
    </sheetView>
  </sheetViews>
  <sheetFormatPr baseColWidth="10" defaultColWidth="8.83203125" defaultRowHeight="15" x14ac:dyDescent="0.2"/>
  <cols>
    <col min="1" max="3" width="8.6640625" customWidth="1"/>
    <col min="4" max="4" width="20.5" customWidth="1"/>
    <col min="5" max="5" width="23.5" customWidth="1"/>
    <col min="6" max="6" width="20.6640625" customWidth="1"/>
    <col min="7" max="7" width="18.6640625" style="195" customWidth="1"/>
    <col min="8" max="8" width="24.6640625" customWidth="1"/>
    <col min="9" max="9" width="18.1640625" customWidth="1"/>
    <col min="10" max="10" width="20.5" customWidth="1"/>
    <col min="11" max="12" width="8.83203125" customWidth="1"/>
    <col min="13" max="13" width="9.33203125" customWidth="1"/>
    <col min="14" max="14" width="8.6640625" customWidth="1"/>
    <col min="15" max="16" width="8.83203125" customWidth="1"/>
    <col min="17" max="17" width="8.6640625" customWidth="1"/>
    <col min="18" max="20" width="8.83203125" style="196" customWidth="1"/>
    <col min="21" max="21" width="19" style="196" customWidth="1"/>
    <col min="22" max="22" width="28.6640625" style="196" customWidth="1"/>
    <col min="23" max="30" width="8.83203125" style="196" customWidth="1"/>
    <col min="31" max="1025" width="8.6640625" customWidth="1"/>
  </cols>
  <sheetData>
    <row r="2" spans="2:30" x14ac:dyDescent="0.2">
      <c r="B2" t="s">
        <v>922</v>
      </c>
      <c r="C2" t="s">
        <v>925</v>
      </c>
      <c r="D2" t="s">
        <v>930</v>
      </c>
      <c r="E2" t="s">
        <v>931</v>
      </c>
      <c r="F2" t="s">
        <v>1842</v>
      </c>
      <c r="G2" s="195" t="s">
        <v>932</v>
      </c>
      <c r="H2" t="s">
        <v>1843</v>
      </c>
      <c r="I2" t="s">
        <v>933</v>
      </c>
      <c r="J2" t="s">
        <v>934</v>
      </c>
      <c r="K2" t="s">
        <v>935</v>
      </c>
      <c r="L2" t="s">
        <v>936</v>
      </c>
      <c r="M2" t="s">
        <v>937</v>
      </c>
      <c r="N2" t="s">
        <v>938</v>
      </c>
      <c r="O2" t="s">
        <v>1844</v>
      </c>
      <c r="P2" t="s">
        <v>1845</v>
      </c>
      <c r="Q2" t="s">
        <v>1846</v>
      </c>
      <c r="R2" s="196" t="s">
        <v>939</v>
      </c>
      <c r="T2" s="196" t="s">
        <v>923</v>
      </c>
      <c r="U2" s="196" t="s">
        <v>924</v>
      </c>
      <c r="V2" s="196" t="s">
        <v>926</v>
      </c>
      <c r="W2" s="196" t="s">
        <v>942</v>
      </c>
      <c r="X2" s="196" t="s">
        <v>941</v>
      </c>
      <c r="Y2" s="196" t="s">
        <v>943</v>
      </c>
      <c r="Z2" s="196" t="s">
        <v>946</v>
      </c>
      <c r="AA2" s="196" t="s">
        <v>947</v>
      </c>
      <c r="AB2" s="196" t="s">
        <v>948</v>
      </c>
      <c r="AC2" s="196" t="s">
        <v>945</v>
      </c>
      <c r="AD2" s="196" t="s">
        <v>944</v>
      </c>
    </row>
    <row r="3" spans="2:30" x14ac:dyDescent="0.2">
      <c r="B3" t="s">
        <v>472</v>
      </c>
      <c r="C3" t="s">
        <v>704</v>
      </c>
      <c r="D3">
        <v>4</v>
      </c>
      <c r="E3">
        <v>2.6684459999999999</v>
      </c>
      <c r="F3">
        <v>283.5</v>
      </c>
      <c r="G3" s="195">
        <v>275.25</v>
      </c>
      <c r="H3">
        <v>734.48965977318198</v>
      </c>
      <c r="I3">
        <v>196.19290000000001</v>
      </c>
      <c r="J3">
        <v>2.47079</v>
      </c>
      <c r="K3">
        <v>588.57870000000003</v>
      </c>
      <c r="L3">
        <v>392.64760000000001</v>
      </c>
      <c r="M3">
        <v>4</v>
      </c>
      <c r="N3">
        <v>105.5459</v>
      </c>
      <c r="O3">
        <v>-1</v>
      </c>
      <c r="P3">
        <v>-1</v>
      </c>
      <c r="Q3">
        <v>-1</v>
      </c>
      <c r="R3" s="196">
        <v>1</v>
      </c>
      <c r="T3" s="196">
        <v>0</v>
      </c>
      <c r="U3" s="196">
        <v>1</v>
      </c>
      <c r="V3" s="196">
        <v>1997</v>
      </c>
      <c r="W3" s="196">
        <v>-1</v>
      </c>
      <c r="X3" s="196">
        <v>-1</v>
      </c>
      <c r="Y3" s="196">
        <v>0</v>
      </c>
      <c r="Z3" s="196">
        <v>-1</v>
      </c>
      <c r="AA3" s="196">
        <v>0</v>
      </c>
      <c r="AB3" s="196">
        <v>0</v>
      </c>
      <c r="AC3" s="196">
        <v>-1</v>
      </c>
      <c r="AD3" s="196">
        <v>-1</v>
      </c>
    </row>
    <row r="4" spans="2:30" x14ac:dyDescent="0.2">
      <c r="B4" t="s">
        <v>481</v>
      </c>
      <c r="C4" t="s">
        <v>704</v>
      </c>
      <c r="D4">
        <v>3</v>
      </c>
      <c r="E4">
        <v>2.0949719999999998</v>
      </c>
      <c r="F4">
        <v>199</v>
      </c>
      <c r="G4" s="195">
        <v>277</v>
      </c>
      <c r="H4">
        <v>580.30726256983201</v>
      </c>
      <c r="I4">
        <v>144.18960000000001</v>
      </c>
      <c r="J4">
        <v>0.92139439999999995</v>
      </c>
      <c r="K4">
        <v>288.37920000000003</v>
      </c>
      <c r="L4">
        <v>201.38210000000001</v>
      </c>
      <c r="M4">
        <v>3</v>
      </c>
      <c r="N4">
        <v>91.527429999999995</v>
      </c>
      <c r="O4">
        <v>-1</v>
      </c>
      <c r="P4">
        <v>-1</v>
      </c>
      <c r="Q4">
        <v>-1</v>
      </c>
      <c r="R4" s="196">
        <v>1</v>
      </c>
      <c r="T4" s="196">
        <v>0</v>
      </c>
      <c r="U4" s="196">
        <v>2</v>
      </c>
      <c r="V4" s="196">
        <v>1999</v>
      </c>
      <c r="W4" s="196">
        <v>-1</v>
      </c>
      <c r="X4" s="196">
        <v>-1</v>
      </c>
      <c r="Y4" s="196">
        <v>0</v>
      </c>
      <c r="Z4" s="196">
        <v>-1</v>
      </c>
      <c r="AA4" s="196">
        <v>0</v>
      </c>
      <c r="AB4" s="196">
        <v>0</v>
      </c>
      <c r="AC4" s="196">
        <v>-1</v>
      </c>
      <c r="AD4" s="196">
        <v>-1</v>
      </c>
    </row>
    <row r="5" spans="2:30" x14ac:dyDescent="0.2">
      <c r="B5" t="s">
        <v>483</v>
      </c>
      <c r="C5" t="s">
        <v>704</v>
      </c>
      <c r="D5">
        <v>2</v>
      </c>
      <c r="E5">
        <v>1.8214939999999999</v>
      </c>
      <c r="F5">
        <v>267.5</v>
      </c>
      <c r="G5" s="195">
        <v>267.5</v>
      </c>
      <c r="H5">
        <v>487.249544626594</v>
      </c>
      <c r="I5">
        <v>323.81360000000001</v>
      </c>
      <c r="J5">
        <v>0.69637329999999997</v>
      </c>
      <c r="K5">
        <v>323.81360000000001</v>
      </c>
      <c r="L5">
        <v>294.91219999999998</v>
      </c>
      <c r="M5">
        <v>2</v>
      </c>
      <c r="N5">
        <v>181.5069</v>
      </c>
      <c r="O5">
        <v>-1</v>
      </c>
      <c r="P5">
        <v>-1</v>
      </c>
      <c r="Q5">
        <v>-1</v>
      </c>
      <c r="R5" s="196">
        <v>1</v>
      </c>
      <c r="T5" s="196">
        <v>20</v>
      </c>
      <c r="U5" s="196">
        <v>3</v>
      </c>
      <c r="V5" s="196">
        <v>1466</v>
      </c>
      <c r="W5" s="196">
        <v>3.0176340000000001</v>
      </c>
      <c r="X5" s="196">
        <v>98.073099999999997</v>
      </c>
      <c r="Y5" s="196">
        <v>1</v>
      </c>
      <c r="Z5" s="196">
        <v>1466</v>
      </c>
      <c r="AA5" s="196">
        <v>240.75139999999999</v>
      </c>
      <c r="AB5" s="196">
        <v>164.22329999999999</v>
      </c>
      <c r="AC5" s="196">
        <v>2</v>
      </c>
      <c r="AD5" s="196">
        <v>0.68212830000000002</v>
      </c>
    </row>
    <row r="6" spans="2:30" x14ac:dyDescent="0.2">
      <c r="B6" t="s">
        <v>484</v>
      </c>
      <c r="C6" t="s">
        <v>704</v>
      </c>
      <c r="D6">
        <v>0</v>
      </c>
      <c r="E6">
        <v>0</v>
      </c>
      <c r="F6">
        <v>-1</v>
      </c>
      <c r="G6" s="195">
        <v>-1</v>
      </c>
      <c r="H6">
        <v>-1</v>
      </c>
      <c r="I6">
        <v>-1</v>
      </c>
      <c r="J6">
        <v>-1</v>
      </c>
      <c r="K6">
        <v>-1</v>
      </c>
      <c r="L6">
        <v>-1</v>
      </c>
      <c r="M6">
        <v>0</v>
      </c>
      <c r="N6">
        <v>103.7833</v>
      </c>
      <c r="O6">
        <v>-1</v>
      </c>
      <c r="P6">
        <v>-1</v>
      </c>
      <c r="Q6">
        <v>-1</v>
      </c>
      <c r="R6" s="196">
        <v>2</v>
      </c>
      <c r="T6" s="196">
        <v>0</v>
      </c>
      <c r="U6" s="196">
        <v>4</v>
      </c>
      <c r="V6" s="196">
        <v>1998</v>
      </c>
      <c r="W6" s="196">
        <v>-1</v>
      </c>
      <c r="X6" s="196">
        <v>-1</v>
      </c>
      <c r="Y6" s="196">
        <v>0</v>
      </c>
      <c r="Z6" s="196">
        <v>100</v>
      </c>
      <c r="AA6" s="196">
        <v>0</v>
      </c>
      <c r="AB6" s="196">
        <v>0</v>
      </c>
      <c r="AC6" s="196">
        <v>1</v>
      </c>
      <c r="AD6" s="196">
        <v>-1</v>
      </c>
    </row>
    <row r="7" spans="2:30" x14ac:dyDescent="0.2">
      <c r="B7" t="s">
        <v>485</v>
      </c>
      <c r="C7" t="s">
        <v>704</v>
      </c>
      <c r="D7">
        <v>1</v>
      </c>
      <c r="E7">
        <v>0.83333330000000005</v>
      </c>
      <c r="F7">
        <v>234</v>
      </c>
      <c r="G7" s="195">
        <v>234</v>
      </c>
      <c r="H7">
        <v>195</v>
      </c>
      <c r="I7">
        <v>-1</v>
      </c>
      <c r="J7">
        <v>-1</v>
      </c>
      <c r="K7">
        <v>-1</v>
      </c>
      <c r="L7">
        <v>-1</v>
      </c>
      <c r="M7">
        <v>1</v>
      </c>
      <c r="N7">
        <v>123.98439999999999</v>
      </c>
      <c r="O7">
        <v>-1</v>
      </c>
      <c r="P7">
        <v>-1</v>
      </c>
      <c r="Q7">
        <v>-1</v>
      </c>
      <c r="R7" s="196">
        <v>2</v>
      </c>
      <c r="T7" s="196">
        <v>47</v>
      </c>
      <c r="U7" s="196">
        <v>5</v>
      </c>
      <c r="V7" s="196">
        <v>2098</v>
      </c>
      <c r="W7" s="196">
        <v>-1</v>
      </c>
      <c r="X7" s="196">
        <v>-1</v>
      </c>
      <c r="Y7" s="196">
        <v>1</v>
      </c>
      <c r="Z7" s="196">
        <v>2098</v>
      </c>
      <c r="AA7" s="196">
        <v>279.43819999999999</v>
      </c>
      <c r="AB7" s="196">
        <v>133.1927</v>
      </c>
      <c r="AC7" s="196">
        <v>1</v>
      </c>
      <c r="AD7" s="196">
        <v>0.47664440000000002</v>
      </c>
    </row>
    <row r="8" spans="2:30" x14ac:dyDescent="0.2">
      <c r="B8" t="s">
        <v>486</v>
      </c>
      <c r="C8" t="s">
        <v>704</v>
      </c>
      <c r="D8">
        <v>1</v>
      </c>
      <c r="E8">
        <v>0.88261250000000002</v>
      </c>
      <c r="F8">
        <v>300</v>
      </c>
      <c r="G8" s="195">
        <v>300</v>
      </c>
      <c r="H8">
        <v>264.78375992939101</v>
      </c>
      <c r="I8">
        <v>-1</v>
      </c>
      <c r="J8">
        <v>-1</v>
      </c>
      <c r="K8">
        <v>-1</v>
      </c>
      <c r="L8">
        <v>-1</v>
      </c>
      <c r="M8">
        <v>1</v>
      </c>
      <c r="N8">
        <v>93.397639999999996</v>
      </c>
      <c r="O8">
        <v>-1</v>
      </c>
      <c r="P8">
        <v>-1</v>
      </c>
      <c r="Q8">
        <v>-1</v>
      </c>
      <c r="R8" s="196">
        <v>1</v>
      </c>
      <c r="T8" s="196">
        <v>0</v>
      </c>
      <c r="U8" s="196">
        <v>6</v>
      </c>
      <c r="V8" s="196">
        <v>1998</v>
      </c>
      <c r="W8" s="196">
        <v>0.91814119999999999</v>
      </c>
      <c r="X8" s="196">
        <v>38.456800000000001</v>
      </c>
      <c r="Y8" s="196">
        <v>0</v>
      </c>
      <c r="Z8" s="196">
        <v>101</v>
      </c>
      <c r="AA8" s="196">
        <v>122.27160000000001</v>
      </c>
      <c r="AB8" s="196">
        <v>61.197009999999999</v>
      </c>
      <c r="AC8" s="196">
        <v>1</v>
      </c>
      <c r="AD8" s="196">
        <v>-1</v>
      </c>
    </row>
    <row r="9" spans="2:30" x14ac:dyDescent="0.2">
      <c r="B9" t="s">
        <v>487</v>
      </c>
      <c r="C9" t="s">
        <v>704</v>
      </c>
      <c r="D9">
        <v>0</v>
      </c>
      <c r="E9">
        <v>0</v>
      </c>
      <c r="F9">
        <v>-1</v>
      </c>
      <c r="G9" s="195">
        <v>-1</v>
      </c>
      <c r="H9">
        <v>-1</v>
      </c>
      <c r="I9">
        <v>-1</v>
      </c>
      <c r="J9">
        <v>-1</v>
      </c>
      <c r="K9">
        <v>-1</v>
      </c>
      <c r="L9">
        <v>-1</v>
      </c>
      <c r="M9">
        <v>0</v>
      </c>
      <c r="N9">
        <v>91.202269999999999</v>
      </c>
      <c r="O9">
        <v>-1</v>
      </c>
      <c r="P9">
        <v>-1</v>
      </c>
      <c r="Q9">
        <v>-1</v>
      </c>
      <c r="R9" s="196">
        <v>1</v>
      </c>
      <c r="T9" s="196">
        <v>48</v>
      </c>
      <c r="U9" s="196">
        <v>7</v>
      </c>
      <c r="V9" s="196">
        <v>1867</v>
      </c>
      <c r="W9" s="196">
        <v>-1</v>
      </c>
      <c r="X9" s="196">
        <v>-1</v>
      </c>
      <c r="Y9" s="196">
        <v>1</v>
      </c>
      <c r="Z9" s="196">
        <v>1867</v>
      </c>
      <c r="AA9" s="196">
        <v>288.17090000000002</v>
      </c>
      <c r="AB9" s="196">
        <v>154.34970000000001</v>
      </c>
      <c r="AC9" s="196">
        <v>1</v>
      </c>
      <c r="AD9" s="196">
        <v>0.5356187</v>
      </c>
    </row>
    <row r="10" spans="2:30" x14ac:dyDescent="0.2">
      <c r="B10" t="s">
        <v>488</v>
      </c>
      <c r="C10" t="s">
        <v>704</v>
      </c>
      <c r="D10">
        <v>3</v>
      </c>
      <c r="E10">
        <v>2.1443889999999999</v>
      </c>
      <c r="F10">
        <v>234</v>
      </c>
      <c r="G10" s="195">
        <v>410.66666666666703</v>
      </c>
      <c r="H10">
        <v>880.62902072909196</v>
      </c>
      <c r="I10">
        <v>89.536929999999998</v>
      </c>
      <c r="J10">
        <v>2.2715529999999999</v>
      </c>
      <c r="K10">
        <v>179.07390000000001</v>
      </c>
      <c r="L10">
        <v>128.00129999999999</v>
      </c>
      <c r="M10">
        <v>3</v>
      </c>
      <c r="N10">
        <v>166.89330000000001</v>
      </c>
      <c r="O10">
        <v>-1</v>
      </c>
      <c r="P10">
        <v>-1</v>
      </c>
      <c r="Q10">
        <v>-1</v>
      </c>
      <c r="R10" s="196">
        <v>2</v>
      </c>
      <c r="T10" s="196">
        <v>0</v>
      </c>
      <c r="U10" s="196">
        <v>8</v>
      </c>
      <c r="V10" s="196">
        <v>2030</v>
      </c>
      <c r="W10" s="196">
        <v>1.641829</v>
      </c>
      <c r="X10" s="196">
        <v>27.911090000000002</v>
      </c>
      <c r="Y10" s="196">
        <v>0</v>
      </c>
      <c r="Z10" s="196">
        <v>132</v>
      </c>
      <c r="AA10" s="196">
        <v>74.310140000000004</v>
      </c>
      <c r="AB10" s="196">
        <v>36.605980000000002</v>
      </c>
      <c r="AC10" s="196">
        <v>1</v>
      </c>
      <c r="AD10" s="196">
        <v>-1</v>
      </c>
    </row>
    <row r="11" spans="2:30" x14ac:dyDescent="0.2">
      <c r="B11" t="s">
        <v>489</v>
      </c>
      <c r="C11" t="s">
        <v>704</v>
      </c>
      <c r="D11">
        <v>1</v>
      </c>
      <c r="E11">
        <v>0.90909090000000004</v>
      </c>
      <c r="F11">
        <v>233</v>
      </c>
      <c r="G11" s="195">
        <v>233</v>
      </c>
      <c r="H11">
        <v>211.81818181818201</v>
      </c>
      <c r="I11">
        <v>-1</v>
      </c>
      <c r="J11">
        <v>-1</v>
      </c>
      <c r="K11">
        <v>-1</v>
      </c>
      <c r="L11">
        <v>-1</v>
      </c>
      <c r="M11">
        <v>1</v>
      </c>
      <c r="N11">
        <v>635.50340000000006</v>
      </c>
      <c r="O11">
        <v>-1</v>
      </c>
      <c r="P11">
        <v>-1</v>
      </c>
      <c r="Q11">
        <v>-1</v>
      </c>
      <c r="R11" s="196">
        <v>0</v>
      </c>
      <c r="T11" s="196">
        <v>28</v>
      </c>
      <c r="U11" s="196">
        <v>9</v>
      </c>
      <c r="V11" s="196">
        <v>1100</v>
      </c>
      <c r="W11" s="196">
        <v>-1</v>
      </c>
      <c r="X11" s="196">
        <v>-1</v>
      </c>
      <c r="Y11" s="196">
        <v>1</v>
      </c>
      <c r="Z11" s="196">
        <v>1100</v>
      </c>
      <c r="AA11" s="196">
        <v>199.22149999999999</v>
      </c>
      <c r="AB11" s="196">
        <v>181.1104</v>
      </c>
      <c r="AC11" s="196">
        <v>1</v>
      </c>
      <c r="AD11" s="196">
        <v>0.90909090000000004</v>
      </c>
    </row>
    <row r="12" spans="2:30" x14ac:dyDescent="0.2">
      <c r="B12" t="s">
        <v>490</v>
      </c>
      <c r="C12" t="s">
        <v>704</v>
      </c>
      <c r="D12">
        <v>1</v>
      </c>
      <c r="E12">
        <v>0.50916499999999998</v>
      </c>
      <c r="F12">
        <v>533</v>
      </c>
      <c r="G12" s="195">
        <v>533</v>
      </c>
      <c r="H12">
        <v>271.38492871690403</v>
      </c>
      <c r="I12">
        <v>-1</v>
      </c>
      <c r="J12">
        <v>-1</v>
      </c>
      <c r="K12">
        <v>-1</v>
      </c>
      <c r="L12">
        <v>-1</v>
      </c>
      <c r="M12">
        <v>1</v>
      </c>
      <c r="N12">
        <v>129.84630000000001</v>
      </c>
      <c r="O12">
        <v>-1</v>
      </c>
      <c r="P12">
        <v>-1</v>
      </c>
      <c r="Q12">
        <v>-1</v>
      </c>
      <c r="R12" s="196">
        <v>1</v>
      </c>
      <c r="T12" s="196">
        <v>0</v>
      </c>
      <c r="U12" s="196">
        <v>10</v>
      </c>
      <c r="V12" s="196">
        <v>1998</v>
      </c>
      <c r="W12" s="196">
        <v>-1</v>
      </c>
      <c r="X12" s="196">
        <v>-1</v>
      </c>
      <c r="Y12" s="196">
        <v>0</v>
      </c>
      <c r="Z12" s="196">
        <v>99</v>
      </c>
      <c r="AA12" s="196">
        <v>179.92609999999999</v>
      </c>
      <c r="AB12" s="196">
        <v>90.053089999999997</v>
      </c>
      <c r="AC12" s="196">
        <v>0</v>
      </c>
      <c r="AD12" s="196">
        <v>-1</v>
      </c>
    </row>
    <row r="13" spans="2:30" x14ac:dyDescent="0.2">
      <c r="B13" t="s">
        <v>491</v>
      </c>
      <c r="C13" t="s">
        <v>704</v>
      </c>
      <c r="D13">
        <v>5</v>
      </c>
      <c r="E13">
        <v>2.680965</v>
      </c>
      <c r="F13">
        <v>233</v>
      </c>
      <c r="G13" s="195">
        <v>279.60000000000002</v>
      </c>
      <c r="H13">
        <v>749.59785522788195</v>
      </c>
      <c r="I13">
        <v>167.637</v>
      </c>
      <c r="J13">
        <v>1.4981880000000001</v>
      </c>
      <c r="K13">
        <v>670.548</v>
      </c>
      <c r="L13">
        <v>359.54320000000001</v>
      </c>
      <c r="M13">
        <v>5</v>
      </c>
      <c r="N13">
        <v>145.47649999999999</v>
      </c>
      <c r="O13">
        <v>-1</v>
      </c>
      <c r="P13">
        <v>-1</v>
      </c>
      <c r="Q13">
        <v>-1</v>
      </c>
      <c r="R13" s="196">
        <v>2</v>
      </c>
      <c r="T13" s="196">
        <v>32</v>
      </c>
      <c r="U13" s="196">
        <v>11</v>
      </c>
      <c r="V13" s="196">
        <v>1133</v>
      </c>
      <c r="W13" s="196">
        <v>-1</v>
      </c>
      <c r="X13" s="196">
        <v>-1</v>
      </c>
      <c r="Y13" s="196">
        <v>1</v>
      </c>
      <c r="Z13" s="196">
        <v>1133</v>
      </c>
      <c r="AA13" s="196">
        <v>81.929140000000004</v>
      </c>
      <c r="AB13" s="196">
        <v>72.311679999999996</v>
      </c>
      <c r="AC13" s="196">
        <v>1</v>
      </c>
      <c r="AD13" s="196">
        <v>0.88261250000000002</v>
      </c>
    </row>
    <row r="14" spans="2:30" x14ac:dyDescent="0.2">
      <c r="B14" t="s">
        <v>285</v>
      </c>
      <c r="C14" t="s">
        <v>704</v>
      </c>
      <c r="D14">
        <v>6</v>
      </c>
      <c r="E14">
        <v>2.6501769999999998</v>
      </c>
      <c r="F14">
        <v>267.5</v>
      </c>
      <c r="G14" s="195">
        <v>294</v>
      </c>
      <c r="H14">
        <v>779.15194346289798</v>
      </c>
      <c r="I14">
        <v>208.8126</v>
      </c>
      <c r="J14">
        <v>3.5894279999999998</v>
      </c>
      <c r="K14">
        <v>1044.0630000000001</v>
      </c>
      <c r="L14">
        <v>461.15859999999998</v>
      </c>
      <c r="M14">
        <v>5</v>
      </c>
      <c r="N14">
        <v>85.010900000000007</v>
      </c>
      <c r="O14">
        <v>-1</v>
      </c>
      <c r="P14">
        <v>-1</v>
      </c>
      <c r="Q14">
        <v>-1</v>
      </c>
      <c r="R14" s="196">
        <v>2</v>
      </c>
      <c r="T14" s="196">
        <v>0</v>
      </c>
      <c r="U14" s="196">
        <v>12</v>
      </c>
      <c r="V14" s="196">
        <v>1998</v>
      </c>
      <c r="W14" s="196">
        <v>-1</v>
      </c>
      <c r="X14" s="196">
        <v>-1</v>
      </c>
      <c r="Y14" s="196">
        <v>0</v>
      </c>
      <c r="Z14" s="196">
        <v>100</v>
      </c>
      <c r="AA14" s="196">
        <v>48.310899999999997</v>
      </c>
      <c r="AB14" s="196">
        <v>24.17963</v>
      </c>
      <c r="AC14" s="196">
        <v>0</v>
      </c>
      <c r="AD14" s="196">
        <v>-1</v>
      </c>
    </row>
    <row r="15" spans="2:30" x14ac:dyDescent="0.2">
      <c r="B15" t="s">
        <v>492</v>
      </c>
      <c r="C15" t="s">
        <v>704</v>
      </c>
      <c r="D15">
        <v>2</v>
      </c>
      <c r="E15">
        <v>1.6233770000000001</v>
      </c>
      <c r="F15">
        <v>316.5</v>
      </c>
      <c r="G15" s="195">
        <v>316.5</v>
      </c>
      <c r="H15">
        <v>513.79870129870096</v>
      </c>
      <c r="I15">
        <v>287.5</v>
      </c>
      <c r="J15">
        <v>0.53939959999999998</v>
      </c>
      <c r="K15">
        <v>287.5</v>
      </c>
      <c r="L15">
        <v>233.3604</v>
      </c>
      <c r="M15">
        <v>2</v>
      </c>
      <c r="N15">
        <v>90.390450000000001</v>
      </c>
      <c r="O15">
        <v>-1</v>
      </c>
      <c r="P15">
        <v>-1</v>
      </c>
      <c r="Q15">
        <v>-1</v>
      </c>
      <c r="R15" s="196">
        <v>2</v>
      </c>
      <c r="T15" s="196">
        <v>37</v>
      </c>
      <c r="U15" s="196">
        <v>13</v>
      </c>
      <c r="V15" s="196">
        <v>1333</v>
      </c>
      <c r="W15" s="196">
        <v>-1</v>
      </c>
      <c r="X15" s="196">
        <v>-1</v>
      </c>
      <c r="Y15" s="196">
        <v>1</v>
      </c>
      <c r="Z15" s="196">
        <v>1333</v>
      </c>
      <c r="AA15" s="196">
        <v>179.5864</v>
      </c>
      <c r="AB15" s="196">
        <v>134.7235</v>
      </c>
      <c r="AC15" s="196">
        <v>1</v>
      </c>
      <c r="AD15" s="196">
        <v>0.75018759999999995</v>
      </c>
    </row>
    <row r="16" spans="2:30" x14ac:dyDescent="0.2">
      <c r="B16" t="s">
        <v>474</v>
      </c>
      <c r="C16" t="s">
        <v>704</v>
      </c>
      <c r="D16">
        <v>5</v>
      </c>
      <c r="E16">
        <v>2.8885040000000002</v>
      </c>
      <c r="F16">
        <v>167</v>
      </c>
      <c r="G16" s="195">
        <v>193.4</v>
      </c>
      <c r="H16">
        <v>558.63662622761399</v>
      </c>
      <c r="I16">
        <v>153.76300000000001</v>
      </c>
      <c r="J16">
        <v>1.514092</v>
      </c>
      <c r="K16">
        <v>615.05190000000005</v>
      </c>
      <c r="L16">
        <v>355.3159</v>
      </c>
      <c r="M16">
        <v>5</v>
      </c>
      <c r="N16">
        <v>171.2705</v>
      </c>
      <c r="O16">
        <v>-1</v>
      </c>
      <c r="P16">
        <v>-1</v>
      </c>
      <c r="Q16">
        <v>-1</v>
      </c>
      <c r="R16" s="196">
        <v>1</v>
      </c>
      <c r="T16" s="196">
        <v>0</v>
      </c>
      <c r="U16" s="196">
        <v>14</v>
      </c>
      <c r="V16" s="196">
        <v>2031</v>
      </c>
      <c r="W16" s="196">
        <v>0.26597870000000001</v>
      </c>
      <c r="X16" s="196">
        <v>39.896799999999999</v>
      </c>
      <c r="Y16" s="196">
        <v>0</v>
      </c>
      <c r="Z16" s="196">
        <v>66</v>
      </c>
      <c r="AA16" s="196">
        <v>254.2705</v>
      </c>
      <c r="AB16" s="196">
        <v>125.1947</v>
      </c>
      <c r="AC16" s="196">
        <v>0</v>
      </c>
      <c r="AD16" s="196">
        <v>-1</v>
      </c>
    </row>
    <row r="17" spans="2:30" x14ac:dyDescent="0.2">
      <c r="B17" t="s">
        <v>475</v>
      </c>
      <c r="C17" t="s">
        <v>704</v>
      </c>
      <c r="D17">
        <v>2</v>
      </c>
      <c r="E17">
        <v>2.0020020000000001</v>
      </c>
      <c r="F17">
        <v>366.5</v>
      </c>
      <c r="G17" s="195">
        <v>366.5</v>
      </c>
      <c r="H17">
        <v>733.73373373373397</v>
      </c>
      <c r="I17">
        <v>182.1122</v>
      </c>
      <c r="J17">
        <v>1.359046</v>
      </c>
      <c r="K17">
        <v>182.1122</v>
      </c>
      <c r="L17">
        <v>182.2945</v>
      </c>
      <c r="M17">
        <v>2</v>
      </c>
      <c r="N17">
        <v>135.3511</v>
      </c>
      <c r="O17">
        <v>-1</v>
      </c>
      <c r="P17">
        <v>-1</v>
      </c>
      <c r="Q17">
        <v>-1</v>
      </c>
      <c r="R17" s="196">
        <v>1</v>
      </c>
      <c r="T17" s="196">
        <v>43</v>
      </c>
      <c r="U17" s="196">
        <v>15</v>
      </c>
      <c r="V17" s="196">
        <v>1499</v>
      </c>
      <c r="W17" s="196">
        <v>1.1016440000000001</v>
      </c>
      <c r="X17" s="196">
        <v>147.0694</v>
      </c>
      <c r="Y17" s="196">
        <v>1</v>
      </c>
      <c r="Z17" s="196">
        <v>1499</v>
      </c>
      <c r="AA17" s="196">
        <v>319.26369999999997</v>
      </c>
      <c r="AB17" s="196">
        <v>212.9845</v>
      </c>
      <c r="AC17" s="196">
        <v>2</v>
      </c>
      <c r="AD17" s="196">
        <v>0.66711140000000002</v>
      </c>
    </row>
    <row r="18" spans="2:30" x14ac:dyDescent="0.2">
      <c r="B18" t="s">
        <v>476</v>
      </c>
      <c r="C18" t="s">
        <v>704</v>
      </c>
      <c r="D18">
        <v>2</v>
      </c>
      <c r="E18">
        <v>1.3054829999999999</v>
      </c>
      <c r="F18">
        <v>332.5</v>
      </c>
      <c r="G18" s="195">
        <v>332.5</v>
      </c>
      <c r="H18">
        <v>434.07310704960798</v>
      </c>
      <c r="I18">
        <v>154.58760000000001</v>
      </c>
      <c r="J18">
        <v>0.3085581</v>
      </c>
      <c r="K18">
        <v>154.58760000000001</v>
      </c>
      <c r="L18">
        <v>100.9058</v>
      </c>
      <c r="M18">
        <v>2</v>
      </c>
      <c r="N18">
        <v>211.9374</v>
      </c>
      <c r="O18">
        <v>-1</v>
      </c>
      <c r="P18">
        <v>-1</v>
      </c>
      <c r="Q18">
        <v>-1</v>
      </c>
      <c r="R18" s="196">
        <v>2</v>
      </c>
      <c r="T18" s="196">
        <v>0</v>
      </c>
      <c r="U18" s="196">
        <v>16</v>
      </c>
      <c r="V18" s="196">
        <v>1998</v>
      </c>
      <c r="W18" s="196">
        <v>-1</v>
      </c>
      <c r="X18" s="196">
        <v>-1</v>
      </c>
      <c r="Y18" s="196">
        <v>0</v>
      </c>
      <c r="Z18" s="196">
        <v>99</v>
      </c>
      <c r="AA18" s="196">
        <v>206.9547</v>
      </c>
      <c r="AB18" s="196">
        <v>103.5809</v>
      </c>
      <c r="AC18" s="196">
        <v>0</v>
      </c>
      <c r="AD18" s="196">
        <v>-1</v>
      </c>
    </row>
    <row r="19" spans="2:30" x14ac:dyDescent="0.2">
      <c r="B19" t="s">
        <v>477</v>
      </c>
      <c r="C19" t="s">
        <v>704</v>
      </c>
      <c r="D19">
        <v>4</v>
      </c>
      <c r="E19">
        <v>3.246753</v>
      </c>
      <c r="F19">
        <v>166</v>
      </c>
      <c r="G19" s="195">
        <v>191.25</v>
      </c>
      <c r="H19">
        <v>620.94155844155796</v>
      </c>
      <c r="I19">
        <v>76.883080000000007</v>
      </c>
      <c r="J19">
        <v>1.6424110000000001</v>
      </c>
      <c r="K19">
        <v>230.64920000000001</v>
      </c>
      <c r="L19">
        <v>187.21530000000001</v>
      </c>
      <c r="M19">
        <v>4</v>
      </c>
      <c r="N19">
        <v>210.05520000000001</v>
      </c>
      <c r="O19">
        <v>-1</v>
      </c>
      <c r="P19">
        <v>-1</v>
      </c>
      <c r="Q19">
        <v>-1</v>
      </c>
      <c r="R19" s="196">
        <v>1</v>
      </c>
      <c r="T19" s="196">
        <v>38</v>
      </c>
      <c r="U19" s="196">
        <v>17</v>
      </c>
      <c r="V19" s="196">
        <v>1565</v>
      </c>
      <c r="W19" s="196">
        <v>-1</v>
      </c>
      <c r="X19" s="196">
        <v>-1</v>
      </c>
      <c r="Y19" s="196">
        <v>1</v>
      </c>
      <c r="Z19" s="196">
        <v>1565</v>
      </c>
      <c r="AA19" s="196">
        <v>192.44309999999999</v>
      </c>
      <c r="AB19" s="196">
        <v>122.9669</v>
      </c>
      <c r="AC19" s="196">
        <v>1</v>
      </c>
      <c r="AD19" s="196">
        <v>0.63897760000000003</v>
      </c>
    </row>
    <row r="20" spans="2:30" x14ac:dyDescent="0.2">
      <c r="B20" t="s">
        <v>478</v>
      </c>
      <c r="C20" t="s">
        <v>704</v>
      </c>
      <c r="D20">
        <v>3</v>
      </c>
      <c r="E20">
        <v>3.1055899999999999</v>
      </c>
      <c r="F20">
        <v>235</v>
      </c>
      <c r="G20" s="195">
        <v>244.666666666667</v>
      </c>
      <c r="H20">
        <v>759.83436853002104</v>
      </c>
      <c r="I20">
        <v>95.359629999999996</v>
      </c>
      <c r="J20">
        <v>1.098519</v>
      </c>
      <c r="K20">
        <v>190.7193</v>
      </c>
      <c r="L20">
        <v>197.43190000000001</v>
      </c>
      <c r="M20">
        <v>3</v>
      </c>
      <c r="N20">
        <v>115.98099999999999</v>
      </c>
      <c r="O20">
        <v>-1</v>
      </c>
      <c r="P20">
        <v>-1</v>
      </c>
      <c r="Q20">
        <v>-1</v>
      </c>
      <c r="R20" s="196">
        <v>0</v>
      </c>
      <c r="T20" s="196">
        <v>0</v>
      </c>
      <c r="U20" s="196">
        <v>18</v>
      </c>
      <c r="V20" s="196">
        <v>1999</v>
      </c>
      <c r="W20" s="196">
        <v>1.028111</v>
      </c>
      <c r="X20" s="196">
        <v>23.398869999999999</v>
      </c>
      <c r="Y20" s="196">
        <v>0</v>
      </c>
      <c r="Z20" s="196">
        <v>67</v>
      </c>
      <c r="AA20" s="196">
        <v>101.627</v>
      </c>
      <c r="AB20" s="196">
        <v>50.838940000000001</v>
      </c>
      <c r="AC20" s="196">
        <v>1</v>
      </c>
      <c r="AD20" s="196">
        <v>-1</v>
      </c>
    </row>
    <row r="21" spans="2:30" x14ac:dyDescent="0.2">
      <c r="B21" t="s">
        <v>479</v>
      </c>
      <c r="C21" t="s">
        <v>704</v>
      </c>
      <c r="D21">
        <v>4</v>
      </c>
      <c r="E21">
        <v>2.0714649999999999</v>
      </c>
      <c r="F21">
        <v>200</v>
      </c>
      <c r="G21" s="195">
        <v>199.5</v>
      </c>
      <c r="H21">
        <v>413.25737959606403</v>
      </c>
      <c r="I21">
        <v>300.19490000000002</v>
      </c>
      <c r="J21">
        <v>1.269533</v>
      </c>
      <c r="K21">
        <v>900.5847</v>
      </c>
      <c r="L21">
        <v>466.38249999999999</v>
      </c>
      <c r="M21">
        <v>4</v>
      </c>
      <c r="N21">
        <v>88.33605</v>
      </c>
      <c r="O21">
        <v>-1</v>
      </c>
      <c r="P21">
        <v>-1</v>
      </c>
      <c r="Q21">
        <v>-1</v>
      </c>
      <c r="R21" s="196">
        <v>1</v>
      </c>
      <c r="T21" s="196">
        <v>36</v>
      </c>
      <c r="U21" s="196">
        <v>19</v>
      </c>
      <c r="V21" s="196">
        <v>1199</v>
      </c>
      <c r="W21" s="196">
        <v>-1</v>
      </c>
      <c r="X21" s="196">
        <v>-1</v>
      </c>
      <c r="Y21" s="196">
        <v>1</v>
      </c>
      <c r="Z21" s="196">
        <v>1199</v>
      </c>
      <c r="AA21" s="196">
        <v>223.5403</v>
      </c>
      <c r="AB21" s="196">
        <v>186.43899999999999</v>
      </c>
      <c r="AC21" s="196">
        <v>1</v>
      </c>
      <c r="AD21" s="196">
        <v>0.8340284</v>
      </c>
    </row>
    <row r="22" spans="2:30" x14ac:dyDescent="0.2">
      <c r="B22" t="s">
        <v>480</v>
      </c>
      <c r="C22" t="s">
        <v>704</v>
      </c>
      <c r="D22">
        <v>0</v>
      </c>
      <c r="E22">
        <v>0</v>
      </c>
      <c r="F22">
        <v>-1</v>
      </c>
      <c r="G22" s="195">
        <v>-1</v>
      </c>
      <c r="H22">
        <v>-1</v>
      </c>
      <c r="I22">
        <v>-1</v>
      </c>
      <c r="J22">
        <v>-1</v>
      </c>
      <c r="K22">
        <v>-1</v>
      </c>
      <c r="L22">
        <v>-1</v>
      </c>
      <c r="M22">
        <v>0</v>
      </c>
      <c r="N22">
        <v>88.278630000000007</v>
      </c>
      <c r="O22">
        <v>-1</v>
      </c>
      <c r="P22">
        <v>-1</v>
      </c>
      <c r="Q22">
        <v>-1</v>
      </c>
      <c r="R22" s="196">
        <v>1</v>
      </c>
      <c r="T22" s="196">
        <v>0</v>
      </c>
      <c r="U22" s="196">
        <v>20</v>
      </c>
      <c r="V22" s="196">
        <v>1999</v>
      </c>
      <c r="W22" s="196">
        <v>1.139195</v>
      </c>
      <c r="X22" s="196">
        <v>38.163040000000002</v>
      </c>
      <c r="Y22" s="196">
        <v>0</v>
      </c>
      <c r="Z22" s="196">
        <v>99</v>
      </c>
      <c r="AA22" s="196">
        <v>82.123750000000001</v>
      </c>
      <c r="AB22" s="196">
        <v>41.082419999999999</v>
      </c>
      <c r="AC22" s="196">
        <v>1</v>
      </c>
      <c r="AD22" s="196">
        <v>-1</v>
      </c>
    </row>
    <row r="23" spans="2:30" x14ac:dyDescent="0.2">
      <c r="B23" t="s">
        <v>472</v>
      </c>
      <c r="C23" t="s">
        <v>671</v>
      </c>
      <c r="D23">
        <v>5</v>
      </c>
      <c r="E23">
        <v>2.6780930000000001</v>
      </c>
      <c r="F23">
        <v>200</v>
      </c>
      <c r="G23" s="195">
        <v>292.39999999999998</v>
      </c>
      <c r="H23">
        <v>783.07445099089398</v>
      </c>
      <c r="I23">
        <v>111.881</v>
      </c>
      <c r="J23">
        <v>1.5861719999999999</v>
      </c>
      <c r="K23">
        <v>447.52409999999998</v>
      </c>
      <c r="L23">
        <v>239.70230000000001</v>
      </c>
      <c r="M23">
        <v>5</v>
      </c>
      <c r="N23">
        <v>156.45689999999999</v>
      </c>
      <c r="O23">
        <v>-1</v>
      </c>
      <c r="P23">
        <v>-1</v>
      </c>
      <c r="Q23">
        <v>-1</v>
      </c>
      <c r="R23" s="196">
        <v>1</v>
      </c>
      <c r="T23" s="196">
        <v>6</v>
      </c>
      <c r="U23" s="196">
        <v>21</v>
      </c>
      <c r="V23" s="196">
        <v>1731</v>
      </c>
      <c r="W23" s="196">
        <v>-1</v>
      </c>
      <c r="X23" s="196">
        <v>-1</v>
      </c>
      <c r="Y23" s="196">
        <v>1</v>
      </c>
      <c r="Z23" s="196">
        <v>1731</v>
      </c>
      <c r="AA23" s="196">
        <v>623.63480000000004</v>
      </c>
      <c r="AB23" s="196">
        <v>360.27429999999998</v>
      </c>
      <c r="AC23" s="196">
        <v>1</v>
      </c>
      <c r="AD23" s="196">
        <v>0.57770069999999996</v>
      </c>
    </row>
    <row r="24" spans="2:30" x14ac:dyDescent="0.2">
      <c r="B24" t="s">
        <v>481</v>
      </c>
      <c r="C24" t="s">
        <v>671</v>
      </c>
      <c r="D24">
        <v>4</v>
      </c>
      <c r="E24">
        <v>2.0345879999999998</v>
      </c>
      <c r="F24">
        <v>233</v>
      </c>
      <c r="G24" s="195">
        <v>266.25</v>
      </c>
      <c r="H24">
        <v>541.70905391658198</v>
      </c>
      <c r="I24">
        <v>101.8404</v>
      </c>
      <c r="J24">
        <v>1.0860289999999999</v>
      </c>
      <c r="K24">
        <v>305.52109999999999</v>
      </c>
      <c r="L24">
        <v>155.4024</v>
      </c>
      <c r="M24">
        <v>4</v>
      </c>
      <c r="N24">
        <v>81.773430000000005</v>
      </c>
      <c r="O24">
        <v>-1</v>
      </c>
      <c r="P24">
        <v>-1</v>
      </c>
      <c r="Q24">
        <v>-1</v>
      </c>
      <c r="R24" s="196">
        <v>2</v>
      </c>
      <c r="T24" s="196">
        <v>0</v>
      </c>
      <c r="U24" s="196">
        <v>22</v>
      </c>
      <c r="V24" s="196">
        <v>2032</v>
      </c>
      <c r="W24" s="196">
        <v>0.31068889999999999</v>
      </c>
      <c r="X24" s="196">
        <v>51.729700000000001</v>
      </c>
      <c r="Y24" s="196">
        <v>0</v>
      </c>
      <c r="Z24" s="196">
        <v>101</v>
      </c>
      <c r="AA24" s="196">
        <v>332.31189999999998</v>
      </c>
      <c r="AB24" s="196">
        <v>163.5393</v>
      </c>
      <c r="AC24" s="196">
        <v>0</v>
      </c>
      <c r="AD24" s="196">
        <v>-1</v>
      </c>
    </row>
    <row r="25" spans="2:30" x14ac:dyDescent="0.2">
      <c r="B25" t="s">
        <v>483</v>
      </c>
      <c r="C25" t="s">
        <v>671</v>
      </c>
      <c r="D25">
        <v>2</v>
      </c>
      <c r="E25">
        <v>2.1459229999999998</v>
      </c>
      <c r="F25">
        <v>283</v>
      </c>
      <c r="G25" s="195">
        <v>283</v>
      </c>
      <c r="H25">
        <v>607.29613733905603</v>
      </c>
      <c r="I25">
        <v>322.71800000000002</v>
      </c>
      <c r="J25">
        <v>1.0757270000000001</v>
      </c>
      <c r="K25">
        <v>322.71800000000002</v>
      </c>
      <c r="L25">
        <v>346.26400000000001</v>
      </c>
      <c r="M25">
        <v>2</v>
      </c>
      <c r="N25">
        <v>136.9597</v>
      </c>
      <c r="O25">
        <v>-1</v>
      </c>
      <c r="P25">
        <v>-1</v>
      </c>
      <c r="Q25">
        <v>-1</v>
      </c>
      <c r="R25" s="196">
        <v>1</v>
      </c>
      <c r="T25" s="196">
        <v>31</v>
      </c>
      <c r="U25" s="196">
        <v>23</v>
      </c>
      <c r="V25" s="196">
        <v>966</v>
      </c>
      <c r="W25" s="196">
        <v>-1</v>
      </c>
      <c r="X25" s="196">
        <v>-1</v>
      </c>
      <c r="Y25" s="196">
        <v>1</v>
      </c>
      <c r="Z25" s="196">
        <v>966</v>
      </c>
      <c r="AA25" s="196">
        <v>95.272630000000007</v>
      </c>
      <c r="AB25" s="196">
        <v>98.625910000000005</v>
      </c>
      <c r="AC25" s="196">
        <v>1</v>
      </c>
      <c r="AD25" s="196">
        <v>1.0351969999999999</v>
      </c>
    </row>
    <row r="26" spans="2:30" x14ac:dyDescent="0.2">
      <c r="B26" t="s">
        <v>484</v>
      </c>
      <c r="C26" t="s">
        <v>671</v>
      </c>
      <c r="D26">
        <v>1</v>
      </c>
      <c r="E26">
        <v>0.75075080000000005</v>
      </c>
      <c r="F26">
        <v>199</v>
      </c>
      <c r="G26" s="195">
        <v>199</v>
      </c>
      <c r="H26">
        <v>149.39939939939899</v>
      </c>
      <c r="I26">
        <v>-1</v>
      </c>
      <c r="J26">
        <v>-1</v>
      </c>
      <c r="K26">
        <v>-1</v>
      </c>
      <c r="L26">
        <v>-1</v>
      </c>
      <c r="M26">
        <v>1</v>
      </c>
      <c r="N26">
        <v>172.6712</v>
      </c>
      <c r="O26">
        <v>-1</v>
      </c>
      <c r="P26">
        <v>-1</v>
      </c>
      <c r="Q26">
        <v>-1</v>
      </c>
      <c r="R26" s="196">
        <v>2</v>
      </c>
      <c r="T26" s="196">
        <v>0</v>
      </c>
      <c r="U26" s="196">
        <v>24</v>
      </c>
      <c r="V26" s="196">
        <v>1999</v>
      </c>
      <c r="W26" s="196">
        <v>-1</v>
      </c>
      <c r="X26" s="196">
        <v>-1</v>
      </c>
      <c r="Y26" s="196">
        <v>0</v>
      </c>
      <c r="Z26" s="196">
        <v>100</v>
      </c>
      <c r="AA26" s="196">
        <v>0</v>
      </c>
      <c r="AB26" s="196">
        <v>0</v>
      </c>
      <c r="AC26" s="196">
        <v>1</v>
      </c>
      <c r="AD26" s="196">
        <v>-1</v>
      </c>
    </row>
    <row r="27" spans="2:30" x14ac:dyDescent="0.2">
      <c r="B27" t="s">
        <v>485</v>
      </c>
      <c r="C27" t="s">
        <v>671</v>
      </c>
      <c r="D27">
        <v>0</v>
      </c>
      <c r="E27">
        <v>0</v>
      </c>
      <c r="F27">
        <v>-1</v>
      </c>
      <c r="G27" s="195">
        <v>-1</v>
      </c>
      <c r="H27">
        <v>-1</v>
      </c>
      <c r="I27">
        <v>-1</v>
      </c>
      <c r="J27">
        <v>-1</v>
      </c>
      <c r="K27">
        <v>-1</v>
      </c>
      <c r="L27">
        <v>-1</v>
      </c>
      <c r="M27">
        <v>0</v>
      </c>
      <c r="N27">
        <v>111.0968</v>
      </c>
      <c r="O27">
        <v>-1</v>
      </c>
      <c r="P27">
        <v>-1</v>
      </c>
      <c r="Q27">
        <v>-1</v>
      </c>
      <c r="R27" s="196">
        <v>1</v>
      </c>
      <c r="T27" s="196">
        <v>50</v>
      </c>
      <c r="U27" s="196">
        <v>25</v>
      </c>
      <c r="V27" s="196">
        <v>1265</v>
      </c>
      <c r="W27" s="196">
        <v>-1</v>
      </c>
      <c r="X27" s="196">
        <v>-1</v>
      </c>
      <c r="Y27" s="196">
        <v>1</v>
      </c>
      <c r="Z27" s="196">
        <v>1265</v>
      </c>
      <c r="AA27" s="196">
        <v>349.81439999999998</v>
      </c>
      <c r="AB27" s="196">
        <v>276.53309999999999</v>
      </c>
      <c r="AC27" s="196">
        <v>1</v>
      </c>
      <c r="AD27" s="196">
        <v>0.79051380000000004</v>
      </c>
    </row>
    <row r="28" spans="2:30" x14ac:dyDescent="0.2">
      <c r="B28" t="s">
        <v>486</v>
      </c>
      <c r="C28" t="s">
        <v>671</v>
      </c>
      <c r="D28">
        <v>2</v>
      </c>
      <c r="E28">
        <v>1.428571</v>
      </c>
      <c r="F28">
        <v>166.5</v>
      </c>
      <c r="G28" s="195">
        <v>166.5</v>
      </c>
      <c r="H28">
        <v>237.857142857143</v>
      </c>
      <c r="I28">
        <v>211.1825</v>
      </c>
      <c r="J28">
        <v>0.79094580000000003</v>
      </c>
      <c r="K28">
        <v>211.1825</v>
      </c>
      <c r="L28">
        <v>150.84469999999999</v>
      </c>
      <c r="M28">
        <v>2</v>
      </c>
      <c r="N28">
        <v>129.1499</v>
      </c>
      <c r="O28">
        <v>-1</v>
      </c>
      <c r="P28">
        <v>-1</v>
      </c>
      <c r="Q28">
        <v>-1</v>
      </c>
      <c r="R28" s="196">
        <v>1</v>
      </c>
      <c r="T28" s="196">
        <v>0</v>
      </c>
      <c r="U28" s="196">
        <v>26</v>
      </c>
      <c r="V28" s="196">
        <v>1998</v>
      </c>
      <c r="W28" s="196">
        <v>9.2401830000000004E-2</v>
      </c>
      <c r="X28" s="196">
        <v>20.004999999999999</v>
      </c>
      <c r="Y28" s="196">
        <v>0</v>
      </c>
      <c r="Z28" s="196">
        <v>98</v>
      </c>
      <c r="AA28" s="196">
        <v>150.43199999999999</v>
      </c>
      <c r="AB28" s="196">
        <v>75.29128</v>
      </c>
      <c r="AC28" s="196">
        <v>1</v>
      </c>
      <c r="AD28" s="196">
        <v>-1</v>
      </c>
    </row>
    <row r="29" spans="2:30" x14ac:dyDescent="0.2">
      <c r="B29" t="s">
        <v>487</v>
      </c>
      <c r="C29" t="s">
        <v>671</v>
      </c>
      <c r="D29">
        <v>4</v>
      </c>
      <c r="E29">
        <v>2.4509799999999999</v>
      </c>
      <c r="F29">
        <v>300.5</v>
      </c>
      <c r="G29" s="195">
        <v>300</v>
      </c>
      <c r="H29">
        <v>735.29411764705901</v>
      </c>
      <c r="I29">
        <v>227.94309999999999</v>
      </c>
      <c r="J29">
        <v>2.0083380000000002</v>
      </c>
      <c r="K29">
        <v>683.82929999999999</v>
      </c>
      <c r="L29">
        <v>419.01310000000001</v>
      </c>
      <c r="M29">
        <v>4</v>
      </c>
      <c r="N29">
        <v>88.315520000000006</v>
      </c>
      <c r="O29">
        <v>-1</v>
      </c>
      <c r="P29">
        <v>-1</v>
      </c>
      <c r="Q29">
        <v>-1</v>
      </c>
      <c r="R29" s="196">
        <v>1</v>
      </c>
      <c r="T29" s="196">
        <v>46</v>
      </c>
      <c r="U29" s="196">
        <v>27</v>
      </c>
      <c r="V29" s="196">
        <v>1564</v>
      </c>
      <c r="W29" s="196">
        <v>1.042851</v>
      </c>
      <c r="X29" s="196">
        <v>156.94909999999999</v>
      </c>
      <c r="Y29" s="196">
        <v>1</v>
      </c>
      <c r="Z29" s="196">
        <v>1564</v>
      </c>
      <c r="AA29" s="196">
        <v>343.35899999999998</v>
      </c>
      <c r="AB29" s="196">
        <v>219.53899999999999</v>
      </c>
      <c r="AC29" s="196">
        <v>2</v>
      </c>
      <c r="AD29" s="196">
        <v>0.63938620000000002</v>
      </c>
    </row>
    <row r="30" spans="2:30" x14ac:dyDescent="0.2">
      <c r="B30" t="s">
        <v>488</v>
      </c>
      <c r="C30" t="s">
        <v>671</v>
      </c>
      <c r="D30">
        <v>2</v>
      </c>
      <c r="E30">
        <v>1.6220600000000001</v>
      </c>
      <c r="F30">
        <v>216.5</v>
      </c>
      <c r="G30" s="195">
        <v>216.5</v>
      </c>
      <c r="H30">
        <v>351.17599351176</v>
      </c>
      <c r="I30">
        <v>353.61970000000002</v>
      </c>
      <c r="J30">
        <v>0.48242800000000002</v>
      </c>
      <c r="K30">
        <v>353.61970000000002</v>
      </c>
      <c r="L30">
        <v>286.7962</v>
      </c>
      <c r="M30">
        <v>2</v>
      </c>
      <c r="N30">
        <v>74.331490000000002</v>
      </c>
      <c r="O30">
        <v>-1</v>
      </c>
      <c r="P30">
        <v>-1</v>
      </c>
      <c r="Q30">
        <v>-1</v>
      </c>
      <c r="R30" s="196">
        <v>1</v>
      </c>
      <c r="T30" s="196">
        <v>0</v>
      </c>
      <c r="U30" s="196">
        <v>28</v>
      </c>
      <c r="V30" s="196">
        <v>2000</v>
      </c>
      <c r="W30" s="196">
        <v>0.65166380000000002</v>
      </c>
      <c r="X30" s="196">
        <v>10.75245</v>
      </c>
      <c r="Y30" s="196">
        <v>0</v>
      </c>
      <c r="Z30" s="196">
        <v>68</v>
      </c>
      <c r="AA30" s="196">
        <v>23.110309999999998</v>
      </c>
      <c r="AB30" s="196">
        <v>11.555160000000001</v>
      </c>
      <c r="AC30" s="196">
        <v>1</v>
      </c>
      <c r="AD30" s="196">
        <v>-1</v>
      </c>
    </row>
    <row r="31" spans="2:30" x14ac:dyDescent="0.2">
      <c r="B31" t="s">
        <v>489</v>
      </c>
      <c r="C31" t="s">
        <v>671</v>
      </c>
      <c r="D31">
        <v>0</v>
      </c>
      <c r="E31">
        <v>0</v>
      </c>
      <c r="F31">
        <v>-1</v>
      </c>
      <c r="G31" s="195">
        <v>-1</v>
      </c>
      <c r="H31">
        <v>-1</v>
      </c>
      <c r="I31">
        <v>-1</v>
      </c>
      <c r="J31">
        <v>-1</v>
      </c>
      <c r="K31">
        <v>-1</v>
      </c>
      <c r="L31">
        <v>-1</v>
      </c>
      <c r="M31">
        <v>0</v>
      </c>
      <c r="N31">
        <v>669.73689999999999</v>
      </c>
      <c r="O31">
        <v>-1</v>
      </c>
      <c r="P31">
        <v>-1</v>
      </c>
      <c r="Q31">
        <v>-1</v>
      </c>
      <c r="R31" s="196">
        <v>0</v>
      </c>
      <c r="T31" s="196">
        <v>13</v>
      </c>
      <c r="U31" s="196">
        <v>29</v>
      </c>
      <c r="V31" s="196">
        <v>1566</v>
      </c>
      <c r="W31" s="196">
        <v>0.66291310000000003</v>
      </c>
      <c r="X31" s="196">
        <v>88.498900000000006</v>
      </c>
      <c r="Y31" s="196">
        <v>1</v>
      </c>
      <c r="Z31" s="196">
        <v>1566</v>
      </c>
      <c r="AA31" s="196">
        <v>181.78129999999999</v>
      </c>
      <c r="AB31" s="196">
        <v>116.08</v>
      </c>
      <c r="AC31" s="196">
        <v>2</v>
      </c>
      <c r="AD31" s="196">
        <v>0.63856959999999996</v>
      </c>
    </row>
    <row r="32" spans="2:30" x14ac:dyDescent="0.2">
      <c r="B32" t="s">
        <v>490</v>
      </c>
      <c r="C32" t="s">
        <v>671</v>
      </c>
      <c r="D32">
        <v>3</v>
      </c>
      <c r="E32">
        <v>3.2154340000000001</v>
      </c>
      <c r="F32">
        <v>200</v>
      </c>
      <c r="G32" s="195">
        <v>255.666666666667</v>
      </c>
      <c r="H32">
        <v>822.07931404072895</v>
      </c>
      <c r="I32">
        <v>141.09960000000001</v>
      </c>
      <c r="J32">
        <v>3.0655359999999998</v>
      </c>
      <c r="K32">
        <v>282.19920000000002</v>
      </c>
      <c r="L32">
        <v>302.46440000000001</v>
      </c>
      <c r="M32">
        <v>3</v>
      </c>
      <c r="N32">
        <v>127.7638</v>
      </c>
      <c r="O32">
        <v>-1</v>
      </c>
      <c r="P32">
        <v>-1</v>
      </c>
      <c r="Q32">
        <v>-1</v>
      </c>
      <c r="R32" s="196">
        <v>2</v>
      </c>
      <c r="T32" s="196">
        <v>0</v>
      </c>
      <c r="U32" s="196">
        <v>30</v>
      </c>
      <c r="V32" s="196">
        <v>1998</v>
      </c>
      <c r="W32" s="196">
        <v>-1</v>
      </c>
      <c r="X32" s="196">
        <v>-1</v>
      </c>
      <c r="Y32" s="196">
        <v>0</v>
      </c>
      <c r="Z32" s="196">
        <v>66</v>
      </c>
      <c r="AA32" s="196">
        <v>0</v>
      </c>
      <c r="AB32" s="196">
        <v>0</v>
      </c>
      <c r="AC32" s="196">
        <v>1</v>
      </c>
      <c r="AD32" s="196">
        <v>-1</v>
      </c>
    </row>
    <row r="33" spans="2:30" x14ac:dyDescent="0.2">
      <c r="B33" t="s">
        <v>491</v>
      </c>
      <c r="C33" t="s">
        <v>671</v>
      </c>
      <c r="D33">
        <v>2</v>
      </c>
      <c r="E33">
        <v>1.6220600000000001</v>
      </c>
      <c r="F33">
        <v>334</v>
      </c>
      <c r="G33" s="195">
        <v>334</v>
      </c>
      <c r="H33">
        <v>541.76804541768001</v>
      </c>
      <c r="I33">
        <v>465.44209999999998</v>
      </c>
      <c r="J33">
        <v>1.0009509999999999</v>
      </c>
      <c r="K33">
        <v>465.44209999999998</v>
      </c>
      <c r="L33">
        <v>377.48750000000001</v>
      </c>
      <c r="M33">
        <v>2</v>
      </c>
      <c r="N33">
        <v>131.31209999999999</v>
      </c>
      <c r="O33">
        <v>-1</v>
      </c>
      <c r="P33">
        <v>-1</v>
      </c>
      <c r="Q33">
        <v>-1</v>
      </c>
      <c r="R33" s="196">
        <v>1</v>
      </c>
      <c r="T33" s="196">
        <v>30</v>
      </c>
      <c r="U33" s="196">
        <v>31</v>
      </c>
      <c r="V33" s="196">
        <v>1465</v>
      </c>
      <c r="W33" s="196">
        <v>1.793237</v>
      </c>
      <c r="X33" s="196">
        <v>29.588419999999999</v>
      </c>
      <c r="Y33" s="196">
        <v>1</v>
      </c>
      <c r="Z33" s="196">
        <v>1465</v>
      </c>
      <c r="AA33" s="196">
        <v>67.902919999999995</v>
      </c>
      <c r="AB33" s="196">
        <v>46.350110000000001</v>
      </c>
      <c r="AC33" s="196">
        <v>2</v>
      </c>
      <c r="AD33" s="196">
        <v>0.68259389999999998</v>
      </c>
    </row>
    <row r="34" spans="2:30" x14ac:dyDescent="0.2">
      <c r="B34" t="s">
        <v>285</v>
      </c>
      <c r="C34" t="s">
        <v>671</v>
      </c>
      <c r="D34">
        <v>4</v>
      </c>
      <c r="E34">
        <v>2.6109659999999999</v>
      </c>
      <c r="F34">
        <v>233</v>
      </c>
      <c r="G34" s="195">
        <v>275.25</v>
      </c>
      <c r="H34">
        <v>718.66840731070499</v>
      </c>
      <c r="I34">
        <v>168.52799999999999</v>
      </c>
      <c r="J34">
        <v>2.697095</v>
      </c>
      <c r="K34">
        <v>505.584</v>
      </c>
      <c r="L34">
        <v>330.01569999999998</v>
      </c>
      <c r="M34">
        <v>4</v>
      </c>
      <c r="N34">
        <v>154.4485</v>
      </c>
      <c r="O34">
        <v>-1</v>
      </c>
      <c r="P34">
        <v>-1</v>
      </c>
      <c r="Q34">
        <v>-1</v>
      </c>
      <c r="R34" s="196">
        <v>1</v>
      </c>
      <c r="T34" s="196">
        <v>0</v>
      </c>
      <c r="U34" s="196">
        <v>32</v>
      </c>
      <c r="V34" s="196">
        <v>2032</v>
      </c>
      <c r="W34" s="196">
        <v>-1</v>
      </c>
      <c r="X34" s="196">
        <v>-1</v>
      </c>
      <c r="Y34" s="196">
        <v>0</v>
      </c>
      <c r="Z34" s="196">
        <v>99</v>
      </c>
      <c r="AA34" s="196">
        <v>0</v>
      </c>
      <c r="AB34" s="196">
        <v>0</v>
      </c>
      <c r="AC34" s="196">
        <v>1</v>
      </c>
      <c r="AD34" s="196">
        <v>-1</v>
      </c>
    </row>
    <row r="35" spans="2:30" x14ac:dyDescent="0.2">
      <c r="B35" t="s">
        <v>492</v>
      </c>
      <c r="C35" t="s">
        <v>671</v>
      </c>
      <c r="D35">
        <v>2</v>
      </c>
      <c r="E35">
        <v>1.6233770000000001</v>
      </c>
      <c r="F35">
        <v>450</v>
      </c>
      <c r="G35" s="195">
        <v>450</v>
      </c>
      <c r="H35">
        <v>730.51948051948102</v>
      </c>
      <c r="I35">
        <v>306.90960000000001</v>
      </c>
      <c r="J35">
        <v>1.153796</v>
      </c>
      <c r="K35">
        <v>306.90960000000001</v>
      </c>
      <c r="L35">
        <v>249.11500000000001</v>
      </c>
      <c r="M35">
        <v>2</v>
      </c>
      <c r="N35">
        <v>103.32210000000001</v>
      </c>
      <c r="O35">
        <v>-1</v>
      </c>
      <c r="P35">
        <v>-1</v>
      </c>
      <c r="Q35">
        <v>-1</v>
      </c>
      <c r="R35" s="196">
        <v>1</v>
      </c>
      <c r="T35" s="196">
        <v>5</v>
      </c>
      <c r="U35" s="196">
        <v>33</v>
      </c>
      <c r="V35" s="196">
        <v>2165</v>
      </c>
      <c r="W35" s="196">
        <v>0.92416750000000003</v>
      </c>
      <c r="X35" s="196">
        <v>141.53550000000001</v>
      </c>
      <c r="Y35" s="196">
        <v>1</v>
      </c>
      <c r="Z35" s="196">
        <v>2165</v>
      </c>
      <c r="AA35" s="196">
        <v>430.88650000000001</v>
      </c>
      <c r="AB35" s="196">
        <v>199.02379999999999</v>
      </c>
      <c r="AC35" s="196">
        <v>3</v>
      </c>
      <c r="AD35" s="196">
        <v>0.46189380000000002</v>
      </c>
    </row>
    <row r="36" spans="2:30" x14ac:dyDescent="0.2">
      <c r="B36" t="s">
        <v>474</v>
      </c>
      <c r="C36" t="s">
        <v>671</v>
      </c>
      <c r="D36">
        <v>2</v>
      </c>
      <c r="E36">
        <v>1.397624</v>
      </c>
      <c r="F36">
        <v>451</v>
      </c>
      <c r="G36" s="195">
        <v>451</v>
      </c>
      <c r="H36">
        <v>630.32844164919595</v>
      </c>
      <c r="I36">
        <v>287.34739999999999</v>
      </c>
      <c r="J36">
        <v>0.86811910000000003</v>
      </c>
      <c r="K36">
        <v>287.34739999999999</v>
      </c>
      <c r="L36">
        <v>200.80179999999999</v>
      </c>
      <c r="M36">
        <v>2</v>
      </c>
      <c r="N36">
        <v>116.4903</v>
      </c>
      <c r="O36">
        <v>-1</v>
      </c>
      <c r="P36">
        <v>-1</v>
      </c>
      <c r="Q36">
        <v>-1</v>
      </c>
      <c r="R36" s="196">
        <v>1</v>
      </c>
      <c r="T36" s="196">
        <v>0</v>
      </c>
      <c r="U36" s="196">
        <v>34</v>
      </c>
      <c r="V36" s="196">
        <v>2030</v>
      </c>
      <c r="W36" s="196">
        <v>-1</v>
      </c>
      <c r="X36" s="196">
        <v>-1</v>
      </c>
      <c r="Y36" s="196">
        <v>0</v>
      </c>
      <c r="Z36" s="196">
        <v>67</v>
      </c>
      <c r="AA36" s="196">
        <v>0</v>
      </c>
      <c r="AB36" s="196">
        <v>0</v>
      </c>
      <c r="AC36" s="196">
        <v>1</v>
      </c>
      <c r="AD36" s="196">
        <v>-1</v>
      </c>
    </row>
    <row r="37" spans="2:30" x14ac:dyDescent="0.2">
      <c r="B37" t="s">
        <v>475</v>
      </c>
      <c r="C37" t="s">
        <v>671</v>
      </c>
      <c r="D37">
        <v>4</v>
      </c>
      <c r="E37">
        <v>3.3361130000000001</v>
      </c>
      <c r="F37">
        <v>216.5</v>
      </c>
      <c r="G37" s="195">
        <v>233</v>
      </c>
      <c r="H37">
        <v>777.31442869057503</v>
      </c>
      <c r="I37">
        <v>124.8399</v>
      </c>
      <c r="J37">
        <v>2.1967880000000002</v>
      </c>
      <c r="K37">
        <v>374.5197</v>
      </c>
      <c r="L37">
        <v>312.36</v>
      </c>
      <c r="M37">
        <v>4</v>
      </c>
      <c r="N37">
        <v>123.06489999999999</v>
      </c>
      <c r="O37">
        <v>-1</v>
      </c>
      <c r="P37">
        <v>-1</v>
      </c>
      <c r="Q37">
        <v>-1</v>
      </c>
      <c r="R37" s="196">
        <v>1</v>
      </c>
      <c r="T37" s="196">
        <v>22</v>
      </c>
      <c r="U37" s="196">
        <v>35</v>
      </c>
      <c r="V37" s="196">
        <v>1200</v>
      </c>
      <c r="W37" s="196">
        <v>-1</v>
      </c>
      <c r="X37" s="196">
        <v>-1</v>
      </c>
      <c r="Y37" s="196">
        <v>1</v>
      </c>
      <c r="Z37" s="196">
        <v>1200</v>
      </c>
      <c r="AA37" s="196">
        <v>81.935419999999993</v>
      </c>
      <c r="AB37" s="196">
        <v>68.279510000000002</v>
      </c>
      <c r="AC37" s="196">
        <v>1</v>
      </c>
      <c r="AD37" s="196">
        <v>0.83333330000000005</v>
      </c>
    </row>
    <row r="38" spans="2:30" x14ac:dyDescent="0.2">
      <c r="B38" t="s">
        <v>476</v>
      </c>
      <c r="C38" t="s">
        <v>671</v>
      </c>
      <c r="D38">
        <v>1</v>
      </c>
      <c r="E38">
        <v>0.53619300000000003</v>
      </c>
      <c r="F38">
        <v>367</v>
      </c>
      <c r="G38" s="195">
        <v>367</v>
      </c>
      <c r="H38">
        <v>196.782841823056</v>
      </c>
      <c r="I38">
        <v>-1</v>
      </c>
      <c r="J38">
        <v>-1</v>
      </c>
      <c r="K38">
        <v>-1</v>
      </c>
      <c r="L38">
        <v>-1</v>
      </c>
      <c r="M38">
        <v>1</v>
      </c>
      <c r="N38">
        <v>127.81440000000001</v>
      </c>
      <c r="O38">
        <v>-1</v>
      </c>
      <c r="P38">
        <v>-1</v>
      </c>
      <c r="Q38">
        <v>-1</v>
      </c>
      <c r="R38" s="196">
        <v>1</v>
      </c>
      <c r="T38" s="196">
        <v>0</v>
      </c>
      <c r="U38" s="196">
        <v>36</v>
      </c>
      <c r="V38" s="196">
        <v>1999</v>
      </c>
      <c r="W38" s="196">
        <v>-1</v>
      </c>
      <c r="X38" s="196">
        <v>-1</v>
      </c>
      <c r="Y38" s="196">
        <v>0</v>
      </c>
      <c r="Z38" s="196">
        <v>100</v>
      </c>
      <c r="AA38" s="196">
        <v>206.3588</v>
      </c>
      <c r="AB38" s="196">
        <v>103.23099999999999</v>
      </c>
      <c r="AC38" s="196">
        <v>0</v>
      </c>
      <c r="AD38" s="196">
        <v>-1</v>
      </c>
    </row>
    <row r="39" spans="2:30" x14ac:dyDescent="0.2">
      <c r="B39" t="s">
        <v>477</v>
      </c>
      <c r="C39" t="s">
        <v>671</v>
      </c>
      <c r="D39">
        <v>3</v>
      </c>
      <c r="E39">
        <v>2.570694</v>
      </c>
      <c r="F39">
        <v>232</v>
      </c>
      <c r="G39" s="195">
        <v>199.333333333333</v>
      </c>
      <c r="H39">
        <v>512.42502142245098</v>
      </c>
      <c r="I39">
        <v>205.9572</v>
      </c>
      <c r="J39">
        <v>0.87930079999999999</v>
      </c>
      <c r="K39">
        <v>411.9144</v>
      </c>
      <c r="L39">
        <v>352.96859999999998</v>
      </c>
      <c r="M39">
        <v>3</v>
      </c>
      <c r="N39">
        <v>191.4579</v>
      </c>
      <c r="O39">
        <v>-1</v>
      </c>
      <c r="P39">
        <v>-1</v>
      </c>
      <c r="Q39">
        <v>-1</v>
      </c>
      <c r="R39" s="196">
        <v>1</v>
      </c>
      <c r="T39" s="196">
        <v>34</v>
      </c>
      <c r="U39" s="196">
        <v>37</v>
      </c>
      <c r="V39" s="196">
        <v>1165</v>
      </c>
      <c r="W39" s="196">
        <v>-1</v>
      </c>
      <c r="X39" s="196">
        <v>-1</v>
      </c>
      <c r="Y39" s="196">
        <v>1</v>
      </c>
      <c r="Z39" s="196">
        <v>1165</v>
      </c>
      <c r="AA39" s="196">
        <v>184.85939999999999</v>
      </c>
      <c r="AB39" s="196">
        <v>158.67760000000001</v>
      </c>
      <c r="AC39" s="196">
        <v>1</v>
      </c>
      <c r="AD39" s="196">
        <v>0.8583691</v>
      </c>
    </row>
    <row r="40" spans="2:30" x14ac:dyDescent="0.2">
      <c r="B40" t="s">
        <v>478</v>
      </c>
      <c r="C40" t="s">
        <v>671</v>
      </c>
      <c r="D40">
        <v>3</v>
      </c>
      <c r="E40">
        <v>2.2505630000000001</v>
      </c>
      <c r="F40">
        <v>233</v>
      </c>
      <c r="G40" s="195">
        <v>332.66666666666703</v>
      </c>
      <c r="H40">
        <v>748.68717179294799</v>
      </c>
      <c r="I40">
        <v>122.7594</v>
      </c>
      <c r="J40">
        <v>1.7868930000000001</v>
      </c>
      <c r="K40">
        <v>245.5188</v>
      </c>
      <c r="L40">
        <v>184.18510000000001</v>
      </c>
      <c r="M40">
        <v>3</v>
      </c>
      <c r="N40">
        <v>146.71029999999999</v>
      </c>
      <c r="O40">
        <v>-1</v>
      </c>
      <c r="P40">
        <v>-1</v>
      </c>
      <c r="Q40">
        <v>-1</v>
      </c>
      <c r="R40" s="196">
        <v>2</v>
      </c>
      <c r="T40" s="196">
        <v>0</v>
      </c>
      <c r="U40" s="196">
        <v>38</v>
      </c>
      <c r="V40" s="196">
        <v>1999</v>
      </c>
      <c r="W40" s="196">
        <v>-1</v>
      </c>
      <c r="X40" s="196">
        <v>-1</v>
      </c>
      <c r="Y40" s="196">
        <v>0</v>
      </c>
      <c r="Z40" s="196">
        <v>67</v>
      </c>
      <c r="AA40" s="196">
        <v>183.29519999999999</v>
      </c>
      <c r="AB40" s="196">
        <v>91.693470000000005</v>
      </c>
      <c r="AC40" s="196">
        <v>0</v>
      </c>
      <c r="AD40" s="196">
        <v>-1</v>
      </c>
    </row>
    <row r="41" spans="2:30" x14ac:dyDescent="0.2">
      <c r="B41" t="s">
        <v>479</v>
      </c>
      <c r="C41" t="s">
        <v>671</v>
      </c>
      <c r="D41">
        <v>6</v>
      </c>
      <c r="E41">
        <v>2.8585039999999999</v>
      </c>
      <c r="F41">
        <v>165.5</v>
      </c>
      <c r="G41" s="195">
        <v>177.333333333333</v>
      </c>
      <c r="H41">
        <v>506.90805145307303</v>
      </c>
      <c r="I41">
        <v>251.25980000000001</v>
      </c>
      <c r="J41">
        <v>2.433271</v>
      </c>
      <c r="K41">
        <v>1256.299</v>
      </c>
      <c r="L41">
        <v>598.52250000000004</v>
      </c>
      <c r="M41">
        <v>6</v>
      </c>
      <c r="N41">
        <v>108.31780000000001</v>
      </c>
      <c r="O41">
        <v>-1</v>
      </c>
      <c r="P41">
        <v>-1</v>
      </c>
      <c r="Q41">
        <v>-1</v>
      </c>
      <c r="R41" s="196">
        <v>1</v>
      </c>
      <c r="T41" s="196">
        <v>44</v>
      </c>
      <c r="U41" s="196">
        <v>39</v>
      </c>
      <c r="V41" s="196">
        <v>1465</v>
      </c>
      <c r="W41" s="196">
        <v>-1</v>
      </c>
      <c r="X41" s="196">
        <v>-1</v>
      </c>
      <c r="Y41" s="196">
        <v>1</v>
      </c>
      <c r="Z41" s="196">
        <v>1465</v>
      </c>
      <c r="AA41" s="196">
        <v>414.87979999999999</v>
      </c>
      <c r="AB41" s="196">
        <v>283.19439999999997</v>
      </c>
      <c r="AC41" s="196">
        <v>1</v>
      </c>
      <c r="AD41" s="196">
        <v>0.68259389999999998</v>
      </c>
    </row>
    <row r="42" spans="2:30" x14ac:dyDescent="0.2">
      <c r="B42" t="s">
        <v>480</v>
      </c>
      <c r="C42" t="s">
        <v>671</v>
      </c>
      <c r="D42">
        <v>1</v>
      </c>
      <c r="E42">
        <v>1.0020039999999999</v>
      </c>
      <c r="F42">
        <v>266</v>
      </c>
      <c r="G42" s="195">
        <v>266</v>
      </c>
      <c r="H42">
        <v>266.53306613226499</v>
      </c>
      <c r="I42">
        <v>-1</v>
      </c>
      <c r="J42">
        <v>-1</v>
      </c>
      <c r="K42">
        <v>-1</v>
      </c>
      <c r="L42">
        <v>-1</v>
      </c>
      <c r="M42">
        <v>1</v>
      </c>
      <c r="N42">
        <v>151.00200000000001</v>
      </c>
      <c r="O42">
        <v>-1</v>
      </c>
      <c r="P42">
        <v>-1</v>
      </c>
      <c r="Q42">
        <v>-1</v>
      </c>
      <c r="R42" s="196">
        <v>1</v>
      </c>
      <c r="T42" s="196">
        <v>0</v>
      </c>
      <c r="U42" s="196">
        <v>40</v>
      </c>
      <c r="V42" s="196">
        <v>1999</v>
      </c>
      <c r="W42" s="196">
        <v>-1</v>
      </c>
      <c r="X42" s="196">
        <v>-1</v>
      </c>
      <c r="Y42" s="196">
        <v>0</v>
      </c>
      <c r="Z42" s="196">
        <v>132</v>
      </c>
      <c r="AA42" s="196">
        <v>0</v>
      </c>
      <c r="AB42" s="196">
        <v>0</v>
      </c>
      <c r="AC42" s="196">
        <v>1</v>
      </c>
      <c r="AD42" s="196">
        <v>-1</v>
      </c>
    </row>
    <row r="43" spans="2:30" x14ac:dyDescent="0.2">
      <c r="B43" t="s">
        <v>472</v>
      </c>
      <c r="C43" t="s">
        <v>705</v>
      </c>
      <c r="D43">
        <v>6</v>
      </c>
      <c r="E43">
        <v>2.771363</v>
      </c>
      <c r="F43">
        <v>250</v>
      </c>
      <c r="G43" s="195">
        <v>294.16666666666703</v>
      </c>
      <c r="H43">
        <v>815.24249422632795</v>
      </c>
      <c r="I43">
        <v>105.7186</v>
      </c>
      <c r="J43">
        <v>1.8878539999999999</v>
      </c>
      <c r="K43">
        <v>528.59310000000005</v>
      </c>
      <c r="L43">
        <v>244.15389999999999</v>
      </c>
      <c r="M43">
        <v>6</v>
      </c>
      <c r="N43">
        <v>92.373320000000007</v>
      </c>
      <c r="O43">
        <v>-1</v>
      </c>
      <c r="P43">
        <v>-1</v>
      </c>
      <c r="Q43">
        <v>-1</v>
      </c>
      <c r="R43" s="196">
        <v>3</v>
      </c>
      <c r="T43" s="196">
        <v>3</v>
      </c>
      <c r="U43" s="196">
        <v>41</v>
      </c>
      <c r="V43" s="196">
        <v>1499</v>
      </c>
      <c r="W43" s="196">
        <v>-1</v>
      </c>
      <c r="X43" s="196">
        <v>-1</v>
      </c>
      <c r="Y43" s="196">
        <v>1</v>
      </c>
      <c r="Z43" s="196">
        <v>1499</v>
      </c>
      <c r="AA43" s="196">
        <v>347.28030000000001</v>
      </c>
      <c r="AB43" s="196">
        <v>231.6747</v>
      </c>
      <c r="AC43" s="196">
        <v>1</v>
      </c>
      <c r="AD43" s="196">
        <v>0.66711140000000002</v>
      </c>
    </row>
    <row r="44" spans="2:30" x14ac:dyDescent="0.2">
      <c r="B44" t="s">
        <v>481</v>
      </c>
      <c r="C44" t="s">
        <v>705</v>
      </c>
      <c r="D44">
        <v>3</v>
      </c>
      <c r="E44">
        <v>1.8761730000000001</v>
      </c>
      <c r="F44">
        <v>201</v>
      </c>
      <c r="G44" s="195">
        <v>367</v>
      </c>
      <c r="H44">
        <v>688.55534709193205</v>
      </c>
      <c r="I44">
        <v>115.1444</v>
      </c>
      <c r="J44">
        <v>0.58895839999999999</v>
      </c>
      <c r="K44">
        <v>230.28880000000001</v>
      </c>
      <c r="L44">
        <v>144.0205</v>
      </c>
      <c r="M44">
        <v>3</v>
      </c>
      <c r="N44">
        <v>126.90049999999999</v>
      </c>
      <c r="O44">
        <v>-1</v>
      </c>
      <c r="P44">
        <v>-1</v>
      </c>
      <c r="Q44">
        <v>-1</v>
      </c>
      <c r="R44" s="196">
        <v>2</v>
      </c>
      <c r="T44" s="196">
        <v>0</v>
      </c>
      <c r="U44" s="196">
        <v>42</v>
      </c>
      <c r="V44" s="196">
        <v>1997</v>
      </c>
      <c r="W44" s="196">
        <v>-1</v>
      </c>
      <c r="X44" s="196">
        <v>-1</v>
      </c>
      <c r="Y44" s="196">
        <v>0</v>
      </c>
      <c r="Z44" s="196">
        <v>100</v>
      </c>
      <c r="AA44" s="196">
        <v>0</v>
      </c>
      <c r="AB44" s="196">
        <v>0</v>
      </c>
      <c r="AC44" s="196">
        <v>1</v>
      </c>
      <c r="AD44" s="196">
        <v>-1</v>
      </c>
    </row>
    <row r="45" spans="2:30" x14ac:dyDescent="0.2">
      <c r="B45" t="s">
        <v>483</v>
      </c>
      <c r="C45" t="s">
        <v>705</v>
      </c>
      <c r="D45">
        <v>2</v>
      </c>
      <c r="E45">
        <v>1.9361079999999999</v>
      </c>
      <c r="F45">
        <v>266</v>
      </c>
      <c r="G45" s="195">
        <v>266</v>
      </c>
      <c r="H45">
        <v>515.00484027105495</v>
      </c>
      <c r="I45">
        <v>279.39100000000002</v>
      </c>
      <c r="J45">
        <v>0.6437581</v>
      </c>
      <c r="K45">
        <v>279.39100000000002</v>
      </c>
      <c r="L45">
        <v>270.46559999999999</v>
      </c>
      <c r="M45">
        <v>2</v>
      </c>
      <c r="N45">
        <v>115.0908</v>
      </c>
      <c r="O45">
        <v>-1</v>
      </c>
      <c r="P45">
        <v>-1</v>
      </c>
      <c r="Q45">
        <v>-1</v>
      </c>
      <c r="R45" s="196">
        <v>1</v>
      </c>
      <c r="T45" s="196">
        <v>14</v>
      </c>
      <c r="U45" s="196">
        <v>43</v>
      </c>
      <c r="V45" s="196">
        <v>1399</v>
      </c>
      <c r="W45" s="196">
        <v>-1</v>
      </c>
      <c r="X45" s="196">
        <v>-1</v>
      </c>
      <c r="Y45" s="196">
        <v>1</v>
      </c>
      <c r="Z45" s="196">
        <v>1399</v>
      </c>
      <c r="AA45" s="196">
        <v>191.648</v>
      </c>
      <c r="AB45" s="196">
        <v>136.98929999999999</v>
      </c>
      <c r="AC45" s="196">
        <v>1</v>
      </c>
      <c r="AD45" s="196">
        <v>0.71479630000000005</v>
      </c>
    </row>
    <row r="46" spans="2:30" x14ac:dyDescent="0.2">
      <c r="B46" t="s">
        <v>484</v>
      </c>
      <c r="C46" t="s">
        <v>705</v>
      </c>
      <c r="D46">
        <v>2</v>
      </c>
      <c r="E46">
        <v>1.053741</v>
      </c>
      <c r="F46">
        <v>150</v>
      </c>
      <c r="G46" s="195">
        <v>150</v>
      </c>
      <c r="H46">
        <v>158.061116965227</v>
      </c>
      <c r="I46">
        <v>285.83100000000002</v>
      </c>
      <c r="J46">
        <v>0.2144268</v>
      </c>
      <c r="K46">
        <v>285.83100000000002</v>
      </c>
      <c r="L46">
        <v>150.5959</v>
      </c>
      <c r="M46">
        <v>2</v>
      </c>
      <c r="N46">
        <v>148.08709999999999</v>
      </c>
      <c r="O46">
        <v>-1</v>
      </c>
      <c r="P46">
        <v>-1</v>
      </c>
      <c r="Q46">
        <v>-1</v>
      </c>
      <c r="R46" s="196">
        <v>1</v>
      </c>
      <c r="T46" s="196">
        <v>0</v>
      </c>
      <c r="U46" s="196">
        <v>44</v>
      </c>
      <c r="V46" s="196">
        <v>1998</v>
      </c>
      <c r="W46" s="196">
        <v>-1</v>
      </c>
      <c r="X46" s="196">
        <v>-1</v>
      </c>
      <c r="Y46" s="196">
        <v>0</v>
      </c>
      <c r="Z46" s="196">
        <v>68</v>
      </c>
      <c r="AA46" s="196">
        <v>131.24100000000001</v>
      </c>
      <c r="AB46" s="196">
        <v>65.686189999999996</v>
      </c>
      <c r="AC46" s="196">
        <v>0</v>
      </c>
      <c r="AD46" s="196">
        <v>-1</v>
      </c>
    </row>
    <row r="47" spans="2:30" x14ac:dyDescent="0.2">
      <c r="B47" t="s">
        <v>485</v>
      </c>
      <c r="C47" t="s">
        <v>705</v>
      </c>
      <c r="D47">
        <v>0</v>
      </c>
      <c r="E47">
        <v>0</v>
      </c>
      <c r="F47">
        <v>-1</v>
      </c>
      <c r="G47" s="195">
        <v>-1</v>
      </c>
      <c r="H47">
        <v>-1</v>
      </c>
      <c r="I47">
        <v>-1</v>
      </c>
      <c r="J47">
        <v>-1</v>
      </c>
      <c r="K47">
        <v>-1</v>
      </c>
      <c r="L47">
        <v>-1</v>
      </c>
      <c r="M47">
        <v>0</v>
      </c>
      <c r="N47">
        <v>81.640649999999994</v>
      </c>
      <c r="O47">
        <v>-1</v>
      </c>
      <c r="P47">
        <v>-1</v>
      </c>
      <c r="Q47">
        <v>-1</v>
      </c>
      <c r="R47" s="196">
        <v>1</v>
      </c>
      <c r="T47" s="196">
        <v>42</v>
      </c>
      <c r="U47" s="196">
        <v>45</v>
      </c>
      <c r="V47" s="196">
        <v>1200</v>
      </c>
      <c r="W47" s="196">
        <v>-1</v>
      </c>
      <c r="X47" s="196">
        <v>-1</v>
      </c>
      <c r="Y47" s="196">
        <v>1</v>
      </c>
      <c r="Z47" s="196">
        <v>1200</v>
      </c>
      <c r="AA47" s="196">
        <v>239.34379999999999</v>
      </c>
      <c r="AB47" s="196">
        <v>199.45320000000001</v>
      </c>
      <c r="AC47" s="196">
        <v>1</v>
      </c>
      <c r="AD47" s="196">
        <v>0.83333330000000005</v>
      </c>
    </row>
    <row r="48" spans="2:30" x14ac:dyDescent="0.2">
      <c r="B48" t="s">
        <v>486</v>
      </c>
      <c r="C48" t="s">
        <v>705</v>
      </c>
      <c r="D48">
        <v>2</v>
      </c>
      <c r="E48">
        <v>1.397624</v>
      </c>
      <c r="F48">
        <v>416.5</v>
      </c>
      <c r="G48" s="195">
        <v>416.5</v>
      </c>
      <c r="H48">
        <v>582.11041229909199</v>
      </c>
      <c r="I48">
        <v>275.54419999999999</v>
      </c>
      <c r="J48">
        <v>0.59129659999999995</v>
      </c>
      <c r="K48">
        <v>275.54419999999999</v>
      </c>
      <c r="L48">
        <v>192.55359999999999</v>
      </c>
      <c r="M48">
        <v>2</v>
      </c>
      <c r="N48">
        <v>82.739779999999996</v>
      </c>
      <c r="O48">
        <v>-1</v>
      </c>
      <c r="P48">
        <v>-1</v>
      </c>
      <c r="Q48">
        <v>-1</v>
      </c>
      <c r="R48" s="196">
        <v>1</v>
      </c>
      <c r="T48" s="196">
        <v>0</v>
      </c>
      <c r="U48" s="196">
        <v>46</v>
      </c>
      <c r="V48" s="196">
        <v>1998</v>
      </c>
      <c r="W48" s="196">
        <v>-1</v>
      </c>
      <c r="X48" s="196">
        <v>-1</v>
      </c>
      <c r="Y48" s="196">
        <v>0</v>
      </c>
      <c r="Z48" s="196">
        <v>67</v>
      </c>
      <c r="AA48" s="196">
        <v>3.6502810000000001</v>
      </c>
      <c r="AB48" s="196">
        <v>1.8269679999999999</v>
      </c>
      <c r="AC48" s="196">
        <v>1</v>
      </c>
      <c r="AD48" s="196">
        <v>-1</v>
      </c>
    </row>
    <row r="49" spans="2:30" x14ac:dyDescent="0.2">
      <c r="B49" t="s">
        <v>487</v>
      </c>
      <c r="C49" t="s">
        <v>705</v>
      </c>
      <c r="D49">
        <v>2</v>
      </c>
      <c r="E49">
        <v>1.765225</v>
      </c>
      <c r="F49">
        <v>465.5</v>
      </c>
      <c r="G49" s="195">
        <v>465.5</v>
      </c>
      <c r="H49">
        <v>821.71226831420995</v>
      </c>
      <c r="I49">
        <v>146.6174</v>
      </c>
      <c r="J49">
        <v>1.0941590000000001</v>
      </c>
      <c r="K49">
        <v>146.6174</v>
      </c>
      <c r="L49">
        <v>129.40629999999999</v>
      </c>
      <c r="M49">
        <v>2</v>
      </c>
      <c r="N49">
        <v>116.99420000000001</v>
      </c>
      <c r="O49">
        <v>-1</v>
      </c>
      <c r="P49">
        <v>-1</v>
      </c>
      <c r="Q49">
        <v>-1</v>
      </c>
      <c r="R49" s="196">
        <v>1</v>
      </c>
      <c r="T49" s="196">
        <v>18</v>
      </c>
      <c r="U49" s="196">
        <v>47</v>
      </c>
      <c r="V49" s="196">
        <v>1233</v>
      </c>
      <c r="W49" s="196">
        <v>-1</v>
      </c>
      <c r="X49" s="196">
        <v>-1</v>
      </c>
      <c r="Y49" s="196">
        <v>1</v>
      </c>
      <c r="Z49" s="196">
        <v>1233</v>
      </c>
      <c r="AA49" s="196">
        <v>285.22620000000001</v>
      </c>
      <c r="AB49" s="196">
        <v>231.327</v>
      </c>
      <c r="AC49" s="196">
        <v>1</v>
      </c>
      <c r="AD49" s="196">
        <v>0.81103000000000003</v>
      </c>
    </row>
    <row r="50" spans="2:30" x14ac:dyDescent="0.2">
      <c r="B50" t="s">
        <v>488</v>
      </c>
      <c r="C50" t="s">
        <v>705</v>
      </c>
      <c r="D50">
        <v>3</v>
      </c>
      <c r="E50">
        <v>2.0491799999999998</v>
      </c>
      <c r="F50">
        <v>332</v>
      </c>
      <c r="G50" s="195">
        <v>276.33333333333297</v>
      </c>
      <c r="H50">
        <v>566.25683060109304</v>
      </c>
      <c r="I50">
        <v>161.08029999999999</v>
      </c>
      <c r="J50">
        <v>1.2398279999999999</v>
      </c>
      <c r="K50">
        <v>322.16050000000001</v>
      </c>
      <c r="L50">
        <v>220.05500000000001</v>
      </c>
      <c r="M50">
        <v>3</v>
      </c>
      <c r="N50">
        <v>74.150319999999994</v>
      </c>
      <c r="O50">
        <v>-1</v>
      </c>
      <c r="P50">
        <v>-1</v>
      </c>
      <c r="Q50">
        <v>-1</v>
      </c>
      <c r="R50" s="196">
        <v>2</v>
      </c>
      <c r="T50" s="196">
        <v>0</v>
      </c>
      <c r="U50" s="196">
        <v>48</v>
      </c>
      <c r="V50" s="196">
        <v>1998</v>
      </c>
      <c r="W50" s="196">
        <v>0.39540009999999998</v>
      </c>
      <c r="X50" s="196">
        <v>52.588209999999997</v>
      </c>
      <c r="Y50" s="196">
        <v>0</v>
      </c>
      <c r="Z50" s="196">
        <v>100</v>
      </c>
      <c r="AA50" s="196">
        <v>160.5018</v>
      </c>
      <c r="AB50" s="196">
        <v>80.331209999999999</v>
      </c>
      <c r="AC50" s="196">
        <v>1</v>
      </c>
      <c r="AD50" s="196">
        <v>-1</v>
      </c>
    </row>
    <row r="51" spans="2:30" x14ac:dyDescent="0.2">
      <c r="B51" t="s">
        <v>489</v>
      </c>
      <c r="C51" t="s">
        <v>705</v>
      </c>
      <c r="D51">
        <v>0</v>
      </c>
      <c r="E51">
        <v>0</v>
      </c>
      <c r="F51">
        <v>-1</v>
      </c>
      <c r="G51" s="195">
        <v>-1</v>
      </c>
      <c r="H51">
        <v>-1</v>
      </c>
      <c r="I51">
        <v>-1</v>
      </c>
      <c r="J51">
        <v>-1</v>
      </c>
      <c r="K51">
        <v>-1</v>
      </c>
      <c r="L51">
        <v>-1</v>
      </c>
      <c r="M51">
        <v>0</v>
      </c>
      <c r="N51">
        <v>594.70889999999997</v>
      </c>
      <c r="O51">
        <v>-1</v>
      </c>
      <c r="P51">
        <v>-1</v>
      </c>
      <c r="Q51">
        <v>-1</v>
      </c>
      <c r="R51" s="196">
        <v>1</v>
      </c>
      <c r="T51" s="196">
        <v>26</v>
      </c>
      <c r="U51" s="196">
        <v>49</v>
      </c>
      <c r="V51" s="196">
        <v>1266</v>
      </c>
      <c r="W51" s="196">
        <v>0.53852909999999998</v>
      </c>
      <c r="X51" s="196">
        <v>89.665090000000006</v>
      </c>
      <c r="Y51" s="196">
        <v>1</v>
      </c>
      <c r="Z51" s="196">
        <v>1266</v>
      </c>
      <c r="AA51" s="196">
        <v>197.32300000000001</v>
      </c>
      <c r="AB51" s="196">
        <v>155.86330000000001</v>
      </c>
      <c r="AC51" s="196">
        <v>2</v>
      </c>
      <c r="AD51" s="196">
        <v>0.78988939999999996</v>
      </c>
    </row>
    <row r="52" spans="2:30" x14ac:dyDescent="0.2">
      <c r="B52" t="s">
        <v>490</v>
      </c>
      <c r="C52" t="s">
        <v>705</v>
      </c>
      <c r="D52">
        <v>2</v>
      </c>
      <c r="E52">
        <v>1.6680569999999999</v>
      </c>
      <c r="F52">
        <v>383</v>
      </c>
      <c r="G52" s="195">
        <v>383</v>
      </c>
      <c r="H52">
        <v>638.86572143452895</v>
      </c>
      <c r="I52">
        <v>158.68819999999999</v>
      </c>
      <c r="J52">
        <v>1.602911</v>
      </c>
      <c r="K52">
        <v>158.68819999999999</v>
      </c>
      <c r="L52">
        <v>132.35050000000001</v>
      </c>
      <c r="M52">
        <v>2</v>
      </c>
      <c r="N52">
        <v>195.2079</v>
      </c>
      <c r="O52">
        <v>-1</v>
      </c>
      <c r="P52">
        <v>-1</v>
      </c>
      <c r="Q52">
        <v>-1</v>
      </c>
      <c r="R52" s="196">
        <v>2</v>
      </c>
      <c r="T52" s="196">
        <v>0</v>
      </c>
      <c r="U52" s="196">
        <v>50</v>
      </c>
      <c r="V52" s="196">
        <v>2031</v>
      </c>
      <c r="W52" s="196">
        <v>-1</v>
      </c>
      <c r="X52" s="196">
        <v>-1</v>
      </c>
      <c r="Y52" s="196">
        <v>0</v>
      </c>
      <c r="Z52" s="196">
        <v>100</v>
      </c>
      <c r="AA52" s="196">
        <v>4.2360680000000004</v>
      </c>
      <c r="AB52" s="196">
        <v>2.0857060000000001</v>
      </c>
      <c r="AC52" s="196">
        <v>1</v>
      </c>
      <c r="AD52" s="196">
        <v>-1</v>
      </c>
    </row>
    <row r="53" spans="2:30" x14ac:dyDescent="0.2">
      <c r="B53" t="s">
        <v>491</v>
      </c>
      <c r="C53" t="s">
        <v>705</v>
      </c>
      <c r="D53">
        <v>2</v>
      </c>
      <c r="E53">
        <v>1.3333330000000001</v>
      </c>
      <c r="F53">
        <v>399.5</v>
      </c>
      <c r="G53" s="195">
        <v>399.5</v>
      </c>
      <c r="H53">
        <v>532.66666666666697</v>
      </c>
      <c r="I53">
        <v>424.44299999999998</v>
      </c>
      <c r="J53">
        <v>0.67052599999999996</v>
      </c>
      <c r="K53">
        <v>424.44299999999998</v>
      </c>
      <c r="L53">
        <v>282.96199999999999</v>
      </c>
      <c r="M53">
        <v>2</v>
      </c>
      <c r="N53">
        <v>117.9495</v>
      </c>
      <c r="O53">
        <v>-1</v>
      </c>
      <c r="P53">
        <v>-1</v>
      </c>
      <c r="Q53">
        <v>-1</v>
      </c>
      <c r="R53" s="196">
        <v>1</v>
      </c>
      <c r="T53" s="196">
        <v>17</v>
      </c>
      <c r="U53" s="196">
        <v>51</v>
      </c>
      <c r="V53" s="196">
        <v>1466</v>
      </c>
      <c r="W53" s="196">
        <v>0.69237349999999998</v>
      </c>
      <c r="X53" s="196">
        <v>126.3582</v>
      </c>
      <c r="Y53" s="196">
        <v>1</v>
      </c>
      <c r="Z53" s="196">
        <v>1466</v>
      </c>
      <c r="AA53" s="196">
        <v>272.21679999999998</v>
      </c>
      <c r="AB53" s="196">
        <v>185.68680000000001</v>
      </c>
      <c r="AC53" s="196">
        <v>2</v>
      </c>
      <c r="AD53" s="196">
        <v>0.68212830000000002</v>
      </c>
    </row>
    <row r="54" spans="2:30" x14ac:dyDescent="0.2">
      <c r="B54" t="s">
        <v>285</v>
      </c>
      <c r="C54" t="s">
        <v>705</v>
      </c>
      <c r="D54">
        <v>2</v>
      </c>
      <c r="E54">
        <v>1.8214939999999999</v>
      </c>
      <c r="F54">
        <v>283.5</v>
      </c>
      <c r="G54" s="195">
        <v>283.5</v>
      </c>
      <c r="H54">
        <v>516.39344262295106</v>
      </c>
      <c r="I54">
        <v>248.9265</v>
      </c>
      <c r="J54">
        <v>1.2446330000000001</v>
      </c>
      <c r="K54">
        <v>248.9265</v>
      </c>
      <c r="L54">
        <v>226.70910000000001</v>
      </c>
      <c r="M54">
        <v>2</v>
      </c>
      <c r="N54">
        <v>73.052319999999995</v>
      </c>
      <c r="O54">
        <v>-1</v>
      </c>
      <c r="P54">
        <v>-1</v>
      </c>
      <c r="Q54">
        <v>-1</v>
      </c>
      <c r="R54" s="196">
        <v>2</v>
      </c>
      <c r="T54" s="196">
        <v>0</v>
      </c>
      <c r="U54" s="196">
        <v>52</v>
      </c>
      <c r="V54" s="196">
        <v>2032</v>
      </c>
      <c r="W54" s="196">
        <v>0.30477140000000003</v>
      </c>
      <c r="X54" s="196">
        <v>45.715710000000001</v>
      </c>
      <c r="Y54" s="196">
        <v>0</v>
      </c>
      <c r="Z54" s="196">
        <v>133</v>
      </c>
      <c r="AA54" s="196">
        <v>168.1405</v>
      </c>
      <c r="AB54" s="196">
        <v>82.746309999999994</v>
      </c>
      <c r="AC54" s="196">
        <v>1</v>
      </c>
      <c r="AD54" s="196">
        <v>-1</v>
      </c>
    </row>
    <row r="55" spans="2:30" x14ac:dyDescent="0.2">
      <c r="B55" t="s">
        <v>492</v>
      </c>
      <c r="C55" t="s">
        <v>705</v>
      </c>
      <c r="D55">
        <v>3</v>
      </c>
      <c r="E55">
        <v>2.6501769999999998</v>
      </c>
      <c r="F55">
        <v>266</v>
      </c>
      <c r="G55" s="195">
        <v>310.66666666666703</v>
      </c>
      <c r="H55">
        <v>823.32155477031802</v>
      </c>
      <c r="I55">
        <v>123.8673</v>
      </c>
      <c r="J55">
        <v>1.6780839999999999</v>
      </c>
      <c r="K55">
        <v>247.7346</v>
      </c>
      <c r="L55">
        <v>218.84690000000001</v>
      </c>
      <c r="M55">
        <v>3</v>
      </c>
      <c r="N55">
        <v>98.542209999999997</v>
      </c>
      <c r="O55">
        <v>-1</v>
      </c>
      <c r="P55">
        <v>-1</v>
      </c>
      <c r="Q55">
        <v>-1</v>
      </c>
      <c r="R55" s="196">
        <v>1</v>
      </c>
      <c r="T55" s="196">
        <v>16</v>
      </c>
      <c r="U55" s="196">
        <v>53</v>
      </c>
      <c r="V55" s="196">
        <v>1066</v>
      </c>
      <c r="W55" s="196">
        <v>-1</v>
      </c>
      <c r="X55" s="196">
        <v>-1</v>
      </c>
      <c r="Y55" s="196">
        <v>1</v>
      </c>
      <c r="Z55" s="196">
        <v>1066</v>
      </c>
      <c r="AA55" s="196">
        <v>223.3603</v>
      </c>
      <c r="AB55" s="196">
        <v>209.53120000000001</v>
      </c>
      <c r="AC55" s="196">
        <v>1</v>
      </c>
      <c r="AD55" s="196">
        <v>0.93808630000000004</v>
      </c>
    </row>
    <row r="56" spans="2:30" x14ac:dyDescent="0.2">
      <c r="B56" t="s">
        <v>474</v>
      </c>
      <c r="C56" t="s">
        <v>705</v>
      </c>
      <c r="D56">
        <v>4</v>
      </c>
      <c r="E56">
        <v>3.4275920000000002</v>
      </c>
      <c r="F56">
        <v>200</v>
      </c>
      <c r="G56" s="195">
        <v>216.25</v>
      </c>
      <c r="H56">
        <v>741.21679520137104</v>
      </c>
      <c r="I56">
        <v>131.4151</v>
      </c>
      <c r="J56">
        <v>2.876204</v>
      </c>
      <c r="K56">
        <v>394.24529999999999</v>
      </c>
      <c r="L56">
        <v>337.82799999999997</v>
      </c>
      <c r="M56">
        <v>4</v>
      </c>
      <c r="N56">
        <v>100.95950000000001</v>
      </c>
      <c r="O56">
        <v>-1</v>
      </c>
      <c r="P56">
        <v>-1</v>
      </c>
      <c r="Q56">
        <v>-1</v>
      </c>
      <c r="R56" s="196">
        <v>1</v>
      </c>
      <c r="T56" s="196">
        <v>0</v>
      </c>
      <c r="U56" s="196">
        <v>54</v>
      </c>
      <c r="V56" s="196">
        <v>2030</v>
      </c>
      <c r="W56" s="196">
        <v>-1</v>
      </c>
      <c r="X56" s="196">
        <v>-1</v>
      </c>
      <c r="Y56" s="196">
        <v>0</v>
      </c>
      <c r="Z56" s="196">
        <v>132</v>
      </c>
      <c r="AA56" s="196">
        <v>0</v>
      </c>
      <c r="AB56" s="196">
        <v>0</v>
      </c>
      <c r="AC56" s="196">
        <v>1</v>
      </c>
      <c r="AD56" s="196">
        <v>-1</v>
      </c>
    </row>
    <row r="57" spans="2:30" x14ac:dyDescent="0.2">
      <c r="B57" t="s">
        <v>475</v>
      </c>
      <c r="C57" t="s">
        <v>705</v>
      </c>
      <c r="D57">
        <v>4</v>
      </c>
      <c r="E57">
        <v>2.309469</v>
      </c>
      <c r="F57">
        <v>183.5</v>
      </c>
      <c r="G57" s="195">
        <v>233.25</v>
      </c>
      <c r="H57">
        <v>538.68360277136298</v>
      </c>
      <c r="I57">
        <v>259.916</v>
      </c>
      <c r="J57">
        <v>2.1966809999999999</v>
      </c>
      <c r="K57">
        <v>779.74789999999996</v>
      </c>
      <c r="L57">
        <v>450.20080000000002</v>
      </c>
      <c r="M57">
        <v>4</v>
      </c>
      <c r="N57">
        <v>136.3022</v>
      </c>
      <c r="O57">
        <v>-1</v>
      </c>
      <c r="P57">
        <v>-1</v>
      </c>
      <c r="Q57">
        <v>-1</v>
      </c>
      <c r="R57" s="196">
        <v>1</v>
      </c>
      <c r="T57" s="196">
        <v>4</v>
      </c>
      <c r="U57" s="196">
        <v>55</v>
      </c>
      <c r="V57" s="196">
        <v>1867</v>
      </c>
      <c r="W57" s="196">
        <v>-1</v>
      </c>
      <c r="X57" s="196">
        <v>-1</v>
      </c>
      <c r="Y57" s="196">
        <v>1</v>
      </c>
      <c r="Z57" s="196">
        <v>1867</v>
      </c>
      <c r="AA57" s="196">
        <v>329.0598</v>
      </c>
      <c r="AB57" s="196">
        <v>176.25059999999999</v>
      </c>
      <c r="AC57" s="196">
        <v>1</v>
      </c>
      <c r="AD57" s="196">
        <v>0.5356187</v>
      </c>
    </row>
    <row r="58" spans="2:30" x14ac:dyDescent="0.2">
      <c r="B58" t="s">
        <v>476</v>
      </c>
      <c r="C58" t="s">
        <v>705</v>
      </c>
      <c r="D58">
        <v>3</v>
      </c>
      <c r="E58">
        <v>1.3054829999999999</v>
      </c>
      <c r="F58">
        <v>167</v>
      </c>
      <c r="G58" s="195">
        <v>167</v>
      </c>
      <c r="H58">
        <v>218.01566579634499</v>
      </c>
      <c r="I58">
        <v>246.25829999999999</v>
      </c>
      <c r="J58">
        <v>2.4698229999999999</v>
      </c>
      <c r="K58">
        <v>492.51670000000001</v>
      </c>
      <c r="L58">
        <v>214.32409999999999</v>
      </c>
      <c r="M58">
        <v>3</v>
      </c>
      <c r="N58">
        <v>207.3134</v>
      </c>
      <c r="O58">
        <v>-1</v>
      </c>
      <c r="P58">
        <v>-1</v>
      </c>
      <c r="Q58">
        <v>-1</v>
      </c>
      <c r="R58" s="196">
        <v>2</v>
      </c>
      <c r="T58" s="196">
        <v>0</v>
      </c>
      <c r="U58" s="196">
        <v>56</v>
      </c>
      <c r="V58" s="196">
        <v>1997</v>
      </c>
      <c r="W58" s="196">
        <v>-1</v>
      </c>
      <c r="X58" s="196">
        <v>-1</v>
      </c>
      <c r="Y58" s="196">
        <v>0</v>
      </c>
      <c r="Z58" s="196">
        <v>132</v>
      </c>
      <c r="AA58" s="196">
        <v>0</v>
      </c>
      <c r="AB58" s="196">
        <v>0</v>
      </c>
      <c r="AC58" s="196">
        <v>1</v>
      </c>
      <c r="AD58" s="196">
        <v>-1</v>
      </c>
    </row>
    <row r="59" spans="2:30" x14ac:dyDescent="0.2">
      <c r="B59" t="s">
        <v>477</v>
      </c>
      <c r="C59" t="s">
        <v>705</v>
      </c>
      <c r="D59">
        <v>3</v>
      </c>
      <c r="E59">
        <v>2.2505630000000001</v>
      </c>
      <c r="F59">
        <v>365</v>
      </c>
      <c r="G59" s="195">
        <v>399.66666666666703</v>
      </c>
      <c r="H59">
        <v>899.47486871717899</v>
      </c>
      <c r="I59">
        <v>95.980590000000007</v>
      </c>
      <c r="J59">
        <v>2.9085030000000001</v>
      </c>
      <c r="K59">
        <v>191.96119999999999</v>
      </c>
      <c r="L59">
        <v>144.0069</v>
      </c>
      <c r="M59">
        <v>3</v>
      </c>
      <c r="N59">
        <v>216.81710000000001</v>
      </c>
      <c r="O59">
        <v>-1</v>
      </c>
      <c r="P59">
        <v>-1</v>
      </c>
      <c r="Q59">
        <v>-1</v>
      </c>
      <c r="R59" s="196">
        <v>1</v>
      </c>
      <c r="T59" s="196">
        <v>25</v>
      </c>
      <c r="U59" s="196">
        <v>57</v>
      </c>
      <c r="V59" s="196">
        <v>1299</v>
      </c>
      <c r="W59" s="196">
        <v>1.9130590000000001</v>
      </c>
      <c r="X59" s="196">
        <v>93.739869999999996</v>
      </c>
      <c r="Y59" s="196">
        <v>1</v>
      </c>
      <c r="Z59" s="196">
        <v>1299</v>
      </c>
      <c r="AA59" s="196">
        <v>190.38640000000001</v>
      </c>
      <c r="AB59" s="196">
        <v>146.56379999999999</v>
      </c>
      <c r="AC59" s="196">
        <v>2</v>
      </c>
      <c r="AD59" s="196">
        <v>0.76982300000000004</v>
      </c>
    </row>
    <row r="60" spans="2:30" x14ac:dyDescent="0.2">
      <c r="B60" t="s">
        <v>478</v>
      </c>
      <c r="C60" t="s">
        <v>705</v>
      </c>
      <c r="D60">
        <v>3</v>
      </c>
      <c r="E60">
        <v>2.3696679999999999</v>
      </c>
      <c r="F60">
        <v>234</v>
      </c>
      <c r="G60" s="195">
        <v>311.33333333333297</v>
      </c>
      <c r="H60">
        <v>737.75671406003198</v>
      </c>
      <c r="I60">
        <v>136.76740000000001</v>
      </c>
      <c r="J60">
        <v>2.0613809999999999</v>
      </c>
      <c r="K60">
        <v>273.53480000000002</v>
      </c>
      <c r="L60">
        <v>216.06219999999999</v>
      </c>
      <c r="M60">
        <v>3</v>
      </c>
      <c r="N60">
        <v>59.502589999999998</v>
      </c>
      <c r="O60">
        <v>-1</v>
      </c>
      <c r="P60">
        <v>-1</v>
      </c>
      <c r="Q60">
        <v>-1</v>
      </c>
      <c r="R60" s="196">
        <v>1</v>
      </c>
      <c r="T60" s="196">
        <v>0</v>
      </c>
      <c r="U60" s="196">
        <v>58</v>
      </c>
      <c r="V60" s="196">
        <v>1998</v>
      </c>
      <c r="W60" s="196">
        <v>-1</v>
      </c>
      <c r="X60" s="196">
        <v>-1</v>
      </c>
      <c r="Y60" s="196">
        <v>0</v>
      </c>
      <c r="Z60" s="196">
        <v>101</v>
      </c>
      <c r="AA60" s="196">
        <v>0</v>
      </c>
      <c r="AB60" s="196">
        <v>0</v>
      </c>
      <c r="AC60" s="196">
        <v>1</v>
      </c>
      <c r="AD60" s="196">
        <v>-1</v>
      </c>
    </row>
    <row r="61" spans="2:30" x14ac:dyDescent="0.2">
      <c r="B61" t="s">
        <v>479</v>
      </c>
      <c r="C61" t="s">
        <v>705</v>
      </c>
      <c r="D61">
        <v>6</v>
      </c>
      <c r="E61">
        <v>3.0534349999999999</v>
      </c>
      <c r="F61">
        <v>184</v>
      </c>
      <c r="G61" s="195">
        <v>183.5</v>
      </c>
      <c r="H61">
        <v>560.30534351145002</v>
      </c>
      <c r="I61">
        <v>228.96360000000001</v>
      </c>
      <c r="J61">
        <v>2.075113</v>
      </c>
      <c r="K61">
        <v>1144.818</v>
      </c>
      <c r="L61">
        <v>582.6046</v>
      </c>
      <c r="M61">
        <v>6</v>
      </c>
      <c r="N61">
        <v>92.537719999999993</v>
      </c>
      <c r="O61">
        <v>-1</v>
      </c>
      <c r="P61">
        <v>-1</v>
      </c>
      <c r="Q61">
        <v>-1</v>
      </c>
      <c r="R61" s="196">
        <v>1</v>
      </c>
      <c r="T61" s="196">
        <v>33</v>
      </c>
      <c r="U61" s="196">
        <v>59</v>
      </c>
      <c r="V61" s="196">
        <v>1366</v>
      </c>
      <c r="W61" s="196">
        <v>0.42034919999999998</v>
      </c>
      <c r="X61" s="196">
        <v>76.923900000000003</v>
      </c>
      <c r="Y61" s="196">
        <v>1</v>
      </c>
      <c r="Z61" s="196">
        <v>1366</v>
      </c>
      <c r="AA61" s="196">
        <v>165.35149999999999</v>
      </c>
      <c r="AB61" s="196">
        <v>121.048</v>
      </c>
      <c r="AC61" s="196">
        <v>2</v>
      </c>
      <c r="AD61" s="196">
        <v>0.73206439999999995</v>
      </c>
    </row>
    <row r="62" spans="2:30" x14ac:dyDescent="0.2">
      <c r="B62" t="s">
        <v>480</v>
      </c>
      <c r="C62" t="s">
        <v>705</v>
      </c>
      <c r="D62">
        <v>1</v>
      </c>
      <c r="E62">
        <v>0.88339219999999996</v>
      </c>
      <c r="F62">
        <v>200</v>
      </c>
      <c r="G62" s="195">
        <v>200</v>
      </c>
      <c r="H62">
        <v>176.67844522968201</v>
      </c>
      <c r="I62">
        <v>-1</v>
      </c>
      <c r="J62">
        <v>-1</v>
      </c>
      <c r="K62">
        <v>-1</v>
      </c>
      <c r="L62">
        <v>-1</v>
      </c>
      <c r="M62">
        <v>1</v>
      </c>
      <c r="N62">
        <v>84.497619999999998</v>
      </c>
      <c r="O62">
        <v>-1</v>
      </c>
      <c r="P62">
        <v>-1</v>
      </c>
      <c r="Q62">
        <v>-1</v>
      </c>
      <c r="R62" s="196">
        <v>1</v>
      </c>
      <c r="T62" s="196">
        <v>0</v>
      </c>
      <c r="U62" s="196">
        <v>60</v>
      </c>
      <c r="V62" s="196">
        <v>1999</v>
      </c>
      <c r="W62" s="196">
        <v>-1</v>
      </c>
      <c r="X62" s="196">
        <v>-1</v>
      </c>
      <c r="Y62" s="196">
        <v>0</v>
      </c>
      <c r="Z62" s="196">
        <v>67</v>
      </c>
      <c r="AA62" s="196">
        <v>56.206629999999997</v>
      </c>
      <c r="AB62" s="196">
        <v>28.117370000000001</v>
      </c>
      <c r="AC62" s="196">
        <v>1</v>
      </c>
      <c r="AD62" s="196">
        <v>-1</v>
      </c>
    </row>
    <row r="63" spans="2:30" x14ac:dyDescent="0.2">
      <c r="B63" t="s">
        <v>472</v>
      </c>
      <c r="C63" t="s">
        <v>672</v>
      </c>
      <c r="D63">
        <v>4</v>
      </c>
      <c r="E63">
        <v>2.3108029999999999</v>
      </c>
      <c r="F63">
        <v>167</v>
      </c>
      <c r="G63" s="195">
        <v>208.5</v>
      </c>
      <c r="H63">
        <v>481.80242634315402</v>
      </c>
      <c r="I63">
        <v>203.7902</v>
      </c>
      <c r="J63">
        <v>0.91018239999999995</v>
      </c>
      <c r="K63">
        <v>611.37070000000006</v>
      </c>
      <c r="L63">
        <v>353.1893</v>
      </c>
      <c r="M63">
        <v>4</v>
      </c>
      <c r="N63">
        <v>96.808999999999997</v>
      </c>
      <c r="O63">
        <v>-1</v>
      </c>
      <c r="P63">
        <v>-1</v>
      </c>
      <c r="Q63">
        <v>-1</v>
      </c>
      <c r="R63" s="196">
        <v>1</v>
      </c>
      <c r="T63" s="196">
        <v>15</v>
      </c>
      <c r="U63" s="196">
        <v>61</v>
      </c>
      <c r="V63" s="196">
        <v>1233</v>
      </c>
      <c r="W63" s="196">
        <v>1.325024</v>
      </c>
      <c r="X63" s="196">
        <v>109.977</v>
      </c>
      <c r="Y63" s="196">
        <v>1</v>
      </c>
      <c r="Z63" s="196">
        <v>1233</v>
      </c>
      <c r="AA63" s="196">
        <v>249.91929999999999</v>
      </c>
      <c r="AB63" s="196">
        <v>202.69200000000001</v>
      </c>
      <c r="AC63" s="196">
        <v>2</v>
      </c>
      <c r="AD63" s="196">
        <v>0.81103000000000003</v>
      </c>
    </row>
    <row r="64" spans="2:30" x14ac:dyDescent="0.2">
      <c r="B64" t="s">
        <v>481</v>
      </c>
      <c r="C64" t="s">
        <v>672</v>
      </c>
      <c r="D64">
        <v>3</v>
      </c>
      <c r="E64">
        <v>2.1945869999999998</v>
      </c>
      <c r="F64">
        <v>233</v>
      </c>
      <c r="G64" s="195">
        <v>222.333333333333</v>
      </c>
      <c r="H64">
        <v>487.92977322604202</v>
      </c>
      <c r="I64">
        <v>124.06059999999999</v>
      </c>
      <c r="J64">
        <v>0.41931020000000002</v>
      </c>
      <c r="K64">
        <v>248.12119999999999</v>
      </c>
      <c r="L64">
        <v>181.5078</v>
      </c>
      <c r="M64">
        <v>3</v>
      </c>
      <c r="N64">
        <v>83.82338</v>
      </c>
      <c r="O64">
        <v>-1</v>
      </c>
      <c r="P64">
        <v>-1</v>
      </c>
      <c r="Q64">
        <v>-1</v>
      </c>
      <c r="R64" s="196">
        <v>1</v>
      </c>
      <c r="T64" s="196">
        <v>0</v>
      </c>
      <c r="U64" s="196">
        <v>62</v>
      </c>
      <c r="V64" s="196">
        <v>1997</v>
      </c>
      <c r="W64" s="196">
        <v>-1</v>
      </c>
      <c r="X64" s="196">
        <v>-1</v>
      </c>
      <c r="Y64" s="196">
        <v>0</v>
      </c>
      <c r="Z64" s="196">
        <v>100</v>
      </c>
      <c r="AA64" s="196">
        <v>0</v>
      </c>
      <c r="AB64" s="196">
        <v>0</v>
      </c>
      <c r="AC64" s="196">
        <v>1</v>
      </c>
      <c r="AD64" s="196">
        <v>-1</v>
      </c>
    </row>
    <row r="65" spans="2:30" x14ac:dyDescent="0.2">
      <c r="B65" t="s">
        <v>483</v>
      </c>
      <c r="C65" t="s">
        <v>672</v>
      </c>
      <c r="D65">
        <v>1</v>
      </c>
      <c r="E65">
        <v>0.88339219999999996</v>
      </c>
      <c r="F65">
        <v>266</v>
      </c>
      <c r="G65" s="195">
        <v>266</v>
      </c>
      <c r="H65">
        <v>234.982332155477</v>
      </c>
      <c r="I65">
        <v>-1</v>
      </c>
      <c r="J65">
        <v>-1</v>
      </c>
      <c r="K65">
        <v>-1</v>
      </c>
      <c r="L65">
        <v>-1</v>
      </c>
      <c r="M65">
        <v>1</v>
      </c>
      <c r="N65">
        <v>202.13800000000001</v>
      </c>
      <c r="O65">
        <v>-1</v>
      </c>
      <c r="P65">
        <v>-1</v>
      </c>
      <c r="Q65">
        <v>-1</v>
      </c>
      <c r="R65" s="196">
        <v>1</v>
      </c>
      <c r="T65" s="196">
        <v>45</v>
      </c>
      <c r="U65" s="196">
        <v>63</v>
      </c>
      <c r="V65" s="196">
        <v>1200</v>
      </c>
      <c r="W65" s="196">
        <v>-1</v>
      </c>
      <c r="X65" s="196">
        <v>-1</v>
      </c>
      <c r="Y65" s="196">
        <v>1</v>
      </c>
      <c r="Z65" s="196">
        <v>1200</v>
      </c>
      <c r="AA65" s="196">
        <v>323.2715</v>
      </c>
      <c r="AB65" s="196">
        <v>269.3929</v>
      </c>
      <c r="AC65" s="196">
        <v>1</v>
      </c>
      <c r="AD65" s="196">
        <v>0.83333330000000005</v>
      </c>
    </row>
    <row r="66" spans="2:30" x14ac:dyDescent="0.2">
      <c r="B66" t="s">
        <v>484</v>
      </c>
      <c r="C66" t="s">
        <v>672</v>
      </c>
      <c r="D66">
        <v>2</v>
      </c>
      <c r="E66">
        <v>1.1554009999999999</v>
      </c>
      <c r="F66">
        <v>400</v>
      </c>
      <c r="G66" s="195">
        <v>400</v>
      </c>
      <c r="H66">
        <v>462.160600808781</v>
      </c>
      <c r="I66">
        <v>302.62200000000001</v>
      </c>
      <c r="J66">
        <v>0.349852</v>
      </c>
      <c r="K66">
        <v>302.62200000000001</v>
      </c>
      <c r="L66">
        <v>174.82499999999999</v>
      </c>
      <c r="M66">
        <v>2</v>
      </c>
      <c r="N66">
        <v>133.3956</v>
      </c>
      <c r="O66">
        <v>-1</v>
      </c>
      <c r="P66">
        <v>-1</v>
      </c>
      <c r="Q66">
        <v>-1</v>
      </c>
      <c r="R66" s="196">
        <v>1</v>
      </c>
      <c r="T66" s="196">
        <v>0</v>
      </c>
      <c r="U66" s="196">
        <v>64</v>
      </c>
      <c r="V66" s="196">
        <v>2031</v>
      </c>
      <c r="W66" s="196">
        <v>-1</v>
      </c>
      <c r="X66" s="196">
        <v>-1</v>
      </c>
      <c r="Y66" s="196">
        <v>0</v>
      </c>
      <c r="Z66" s="196">
        <v>132</v>
      </c>
      <c r="AA66" s="196">
        <v>0</v>
      </c>
      <c r="AB66" s="196">
        <v>0</v>
      </c>
      <c r="AC66" s="196">
        <v>1</v>
      </c>
      <c r="AD66" s="196">
        <v>-1</v>
      </c>
    </row>
    <row r="67" spans="2:30" x14ac:dyDescent="0.2">
      <c r="B67" t="s">
        <v>485</v>
      </c>
      <c r="C67" t="s">
        <v>672</v>
      </c>
      <c r="D67">
        <v>0</v>
      </c>
      <c r="E67">
        <v>0</v>
      </c>
      <c r="F67">
        <v>-1</v>
      </c>
      <c r="G67" s="195">
        <v>-1</v>
      </c>
      <c r="H67">
        <v>-1</v>
      </c>
      <c r="I67">
        <v>-1</v>
      </c>
      <c r="J67">
        <v>-1</v>
      </c>
      <c r="K67">
        <v>-1</v>
      </c>
      <c r="L67">
        <v>-1</v>
      </c>
      <c r="M67">
        <v>0</v>
      </c>
      <c r="N67">
        <v>144.4879</v>
      </c>
      <c r="O67">
        <v>-1</v>
      </c>
      <c r="P67">
        <v>-1</v>
      </c>
      <c r="Q67">
        <v>-1</v>
      </c>
      <c r="R67" s="196">
        <v>1</v>
      </c>
      <c r="T67" s="196">
        <v>10</v>
      </c>
      <c r="U67" s="196">
        <v>65</v>
      </c>
      <c r="V67" s="196">
        <v>1533</v>
      </c>
      <c r="W67" s="196">
        <v>-1</v>
      </c>
      <c r="X67" s="196">
        <v>-1</v>
      </c>
      <c r="Y67" s="196">
        <v>1</v>
      </c>
      <c r="Z67" s="196">
        <v>1533</v>
      </c>
      <c r="AA67" s="196">
        <v>594.04960000000005</v>
      </c>
      <c r="AB67" s="196">
        <v>387.50790000000001</v>
      </c>
      <c r="AC67" s="196">
        <v>1</v>
      </c>
      <c r="AD67" s="196">
        <v>0.65231570000000005</v>
      </c>
    </row>
    <row r="68" spans="2:30" x14ac:dyDescent="0.2">
      <c r="B68" t="s">
        <v>486</v>
      </c>
      <c r="C68" t="s">
        <v>672</v>
      </c>
      <c r="D68">
        <v>2</v>
      </c>
      <c r="E68">
        <v>1.540832</v>
      </c>
      <c r="F68">
        <v>233</v>
      </c>
      <c r="G68" s="195">
        <v>233</v>
      </c>
      <c r="H68">
        <v>359.01386748844402</v>
      </c>
      <c r="I68">
        <v>304.85739999999998</v>
      </c>
      <c r="J68">
        <v>0.39798610000000001</v>
      </c>
      <c r="K68">
        <v>304.85739999999998</v>
      </c>
      <c r="L68">
        <v>234.86699999999999</v>
      </c>
      <c r="M68">
        <v>2</v>
      </c>
      <c r="N68">
        <v>103.75</v>
      </c>
      <c r="O68">
        <v>-1</v>
      </c>
      <c r="P68">
        <v>-1</v>
      </c>
      <c r="Q68">
        <v>-1</v>
      </c>
      <c r="R68" s="196">
        <v>1</v>
      </c>
      <c r="T68" s="196">
        <v>0</v>
      </c>
      <c r="U68" s="196">
        <v>66</v>
      </c>
      <c r="V68" s="196">
        <v>2031</v>
      </c>
      <c r="W68" s="196">
        <v>-1</v>
      </c>
      <c r="X68" s="196">
        <v>-1</v>
      </c>
      <c r="Y68" s="196">
        <v>0</v>
      </c>
      <c r="Z68" s="196">
        <v>132</v>
      </c>
      <c r="AA68" s="196">
        <v>0</v>
      </c>
      <c r="AB68" s="196">
        <v>0</v>
      </c>
      <c r="AC68" s="196">
        <v>1</v>
      </c>
      <c r="AD68" s="196">
        <v>-1</v>
      </c>
    </row>
    <row r="69" spans="2:30" x14ac:dyDescent="0.2">
      <c r="B69" t="s">
        <v>487</v>
      </c>
      <c r="C69" t="s">
        <v>672</v>
      </c>
      <c r="D69">
        <v>2</v>
      </c>
      <c r="E69">
        <v>1.428571</v>
      </c>
      <c r="F69">
        <v>215.5</v>
      </c>
      <c r="G69" s="195">
        <v>215.5</v>
      </c>
      <c r="H69">
        <v>307.857142857143</v>
      </c>
      <c r="I69">
        <v>304.18380000000002</v>
      </c>
      <c r="J69">
        <v>2.2700279999999999</v>
      </c>
      <c r="K69">
        <v>304.18380000000002</v>
      </c>
      <c r="L69">
        <v>217.27420000000001</v>
      </c>
      <c r="M69">
        <v>2</v>
      </c>
      <c r="N69">
        <v>110.9246</v>
      </c>
      <c r="O69">
        <v>-1</v>
      </c>
      <c r="P69">
        <v>-1</v>
      </c>
      <c r="Q69">
        <v>-1</v>
      </c>
      <c r="R69" s="196">
        <v>1</v>
      </c>
      <c r="T69" s="196">
        <v>24</v>
      </c>
      <c r="U69" s="196">
        <v>67</v>
      </c>
      <c r="V69" s="196">
        <v>1166</v>
      </c>
      <c r="W69" s="196">
        <v>-1</v>
      </c>
      <c r="X69" s="196">
        <v>-1</v>
      </c>
      <c r="Y69" s="196">
        <v>1</v>
      </c>
      <c r="Z69" s="196">
        <v>1166</v>
      </c>
      <c r="AA69" s="196">
        <v>89.327219999999997</v>
      </c>
      <c r="AB69" s="196">
        <v>76.609970000000004</v>
      </c>
      <c r="AC69" s="196">
        <v>1</v>
      </c>
      <c r="AD69" s="196">
        <v>0.85763290000000003</v>
      </c>
    </row>
    <row r="70" spans="2:30" x14ac:dyDescent="0.2">
      <c r="B70" t="s">
        <v>488</v>
      </c>
      <c r="C70" t="s">
        <v>672</v>
      </c>
      <c r="D70">
        <v>2</v>
      </c>
      <c r="E70">
        <v>1.464129</v>
      </c>
      <c r="F70">
        <v>350</v>
      </c>
      <c r="G70" s="195">
        <v>350</v>
      </c>
      <c r="H70">
        <v>512.44509516837502</v>
      </c>
      <c r="I70">
        <v>283.3152</v>
      </c>
      <c r="J70">
        <v>0.4721919</v>
      </c>
      <c r="K70">
        <v>283.3152</v>
      </c>
      <c r="L70">
        <v>207.4049</v>
      </c>
      <c r="M70">
        <v>2</v>
      </c>
      <c r="N70">
        <v>68.150239999999997</v>
      </c>
      <c r="O70">
        <v>-1</v>
      </c>
      <c r="P70">
        <v>-1</v>
      </c>
      <c r="Q70">
        <v>-1</v>
      </c>
      <c r="R70" s="196">
        <v>2</v>
      </c>
      <c r="T70" s="196">
        <v>0</v>
      </c>
      <c r="U70" s="196">
        <v>68</v>
      </c>
      <c r="V70" s="196">
        <v>1998</v>
      </c>
      <c r="W70" s="196">
        <v>-1</v>
      </c>
      <c r="X70" s="196">
        <v>-1</v>
      </c>
      <c r="Y70" s="196">
        <v>0</v>
      </c>
      <c r="Z70" s="196">
        <v>99</v>
      </c>
      <c r="AA70" s="196">
        <v>0</v>
      </c>
      <c r="AB70" s="196">
        <v>0</v>
      </c>
      <c r="AC70" s="196">
        <v>1</v>
      </c>
      <c r="AD70" s="196">
        <v>-1</v>
      </c>
    </row>
    <row r="71" spans="2:30" x14ac:dyDescent="0.2">
      <c r="B71" t="s">
        <v>489</v>
      </c>
      <c r="C71" t="s">
        <v>672</v>
      </c>
      <c r="D71">
        <v>1</v>
      </c>
      <c r="E71">
        <v>0.93808630000000004</v>
      </c>
      <c r="F71">
        <v>267</v>
      </c>
      <c r="G71" s="195">
        <v>267</v>
      </c>
      <c r="H71">
        <v>250.46904315197</v>
      </c>
      <c r="I71">
        <v>-1</v>
      </c>
      <c r="J71">
        <v>-1</v>
      </c>
      <c r="K71">
        <v>-1</v>
      </c>
      <c r="L71">
        <v>-1</v>
      </c>
      <c r="M71">
        <v>1</v>
      </c>
      <c r="N71">
        <v>645.94489999999996</v>
      </c>
      <c r="O71">
        <v>-1</v>
      </c>
      <c r="P71">
        <v>-1</v>
      </c>
      <c r="Q71">
        <v>-1</v>
      </c>
      <c r="R71" s="196">
        <v>1</v>
      </c>
      <c r="T71" s="196">
        <v>35</v>
      </c>
      <c r="U71" s="196">
        <v>69</v>
      </c>
      <c r="V71" s="196">
        <v>1432</v>
      </c>
      <c r="W71" s="196">
        <v>-1</v>
      </c>
      <c r="X71" s="196">
        <v>-1</v>
      </c>
      <c r="Y71" s="196">
        <v>1</v>
      </c>
      <c r="Z71" s="196">
        <v>1432</v>
      </c>
      <c r="AA71" s="196">
        <v>309.416</v>
      </c>
      <c r="AB71" s="196">
        <v>216.0727</v>
      </c>
      <c r="AC71" s="196">
        <v>1</v>
      </c>
      <c r="AD71" s="196">
        <v>0.69832399999999994</v>
      </c>
    </row>
    <row r="72" spans="2:30" x14ac:dyDescent="0.2">
      <c r="B72" t="s">
        <v>490</v>
      </c>
      <c r="C72" t="s">
        <v>672</v>
      </c>
      <c r="D72">
        <v>3</v>
      </c>
      <c r="E72">
        <v>2.4350649999999998</v>
      </c>
      <c r="F72">
        <v>267</v>
      </c>
      <c r="G72" s="195">
        <v>322.33333333333297</v>
      </c>
      <c r="H72">
        <v>784.90259740259705</v>
      </c>
      <c r="I72">
        <v>114.11669999999999</v>
      </c>
      <c r="J72">
        <v>1.558969</v>
      </c>
      <c r="K72">
        <v>228.23349999999999</v>
      </c>
      <c r="L72">
        <v>185.2544</v>
      </c>
      <c r="M72">
        <v>3</v>
      </c>
      <c r="N72">
        <v>157.99719999999999</v>
      </c>
      <c r="O72">
        <v>-1</v>
      </c>
      <c r="P72">
        <v>-1</v>
      </c>
      <c r="Q72">
        <v>-1</v>
      </c>
      <c r="R72" s="196">
        <v>1</v>
      </c>
      <c r="T72" s="196">
        <v>0</v>
      </c>
      <c r="U72" s="196">
        <v>70</v>
      </c>
      <c r="V72" s="196">
        <v>1998</v>
      </c>
      <c r="W72" s="196">
        <v>-1</v>
      </c>
      <c r="X72" s="196">
        <v>-1</v>
      </c>
      <c r="Y72" s="196">
        <v>0</v>
      </c>
      <c r="Z72" s="196">
        <v>101</v>
      </c>
      <c r="AA72" s="196">
        <v>2.2360679999999999</v>
      </c>
      <c r="AB72" s="196">
        <v>1.1191530000000001</v>
      </c>
      <c r="AC72" s="196">
        <v>1</v>
      </c>
      <c r="AD72" s="196">
        <v>-1</v>
      </c>
    </row>
    <row r="73" spans="2:30" x14ac:dyDescent="0.2">
      <c r="B73" t="s">
        <v>491</v>
      </c>
      <c r="C73" t="s">
        <v>672</v>
      </c>
      <c r="D73">
        <v>2</v>
      </c>
      <c r="E73">
        <v>1.6233770000000001</v>
      </c>
      <c r="F73">
        <v>183</v>
      </c>
      <c r="G73" s="195">
        <v>183</v>
      </c>
      <c r="H73">
        <v>297.07792207792198</v>
      </c>
      <c r="I73">
        <v>381.97449999999998</v>
      </c>
      <c r="J73">
        <v>0.95493629999999996</v>
      </c>
      <c r="K73">
        <v>381.97449999999998</v>
      </c>
      <c r="L73">
        <v>310.04430000000002</v>
      </c>
      <c r="M73">
        <v>2</v>
      </c>
      <c r="N73">
        <v>146.64930000000001</v>
      </c>
      <c r="O73">
        <v>-1</v>
      </c>
      <c r="P73">
        <v>-1</v>
      </c>
      <c r="Q73">
        <v>-1</v>
      </c>
      <c r="R73" s="196">
        <v>1</v>
      </c>
      <c r="T73" s="196">
        <v>19</v>
      </c>
      <c r="U73" s="196">
        <v>71</v>
      </c>
      <c r="V73" s="196">
        <v>1100</v>
      </c>
      <c r="W73" s="196">
        <v>-1</v>
      </c>
      <c r="X73" s="196">
        <v>-1</v>
      </c>
      <c r="Y73" s="196">
        <v>1</v>
      </c>
      <c r="Z73" s="196">
        <v>1100</v>
      </c>
      <c r="AA73" s="196">
        <v>159.83629999999999</v>
      </c>
      <c r="AB73" s="196">
        <v>145.3057</v>
      </c>
      <c r="AC73" s="196">
        <v>1</v>
      </c>
      <c r="AD73" s="196">
        <v>0.90909090000000004</v>
      </c>
    </row>
    <row r="74" spans="2:30" x14ac:dyDescent="0.2">
      <c r="B74" t="s">
        <v>285</v>
      </c>
      <c r="C74" t="s">
        <v>672</v>
      </c>
      <c r="D74">
        <v>4</v>
      </c>
      <c r="E74">
        <v>2.6075620000000002</v>
      </c>
      <c r="F74">
        <v>216.5</v>
      </c>
      <c r="G74" s="195">
        <v>316.75</v>
      </c>
      <c r="H74">
        <v>825.94524119947903</v>
      </c>
      <c r="I74">
        <v>110.93210000000001</v>
      </c>
      <c r="J74">
        <v>1.892039</v>
      </c>
      <c r="K74">
        <v>332.79629999999997</v>
      </c>
      <c r="L74">
        <v>216.9468</v>
      </c>
      <c r="M74">
        <v>4</v>
      </c>
      <c r="N74">
        <v>77.715869999999995</v>
      </c>
      <c r="O74">
        <v>-1</v>
      </c>
      <c r="P74">
        <v>-1</v>
      </c>
      <c r="Q74">
        <v>-1</v>
      </c>
      <c r="R74" s="196">
        <v>2</v>
      </c>
      <c r="T74" s="196">
        <v>0</v>
      </c>
      <c r="U74" s="196">
        <v>72</v>
      </c>
      <c r="V74" s="196">
        <v>1998</v>
      </c>
      <c r="W74" s="196">
        <v>-1</v>
      </c>
      <c r="X74" s="196">
        <v>-1</v>
      </c>
      <c r="Y74" s="196">
        <v>0</v>
      </c>
      <c r="Z74" s="196">
        <v>99</v>
      </c>
      <c r="AA74" s="196">
        <v>2.4142139999999999</v>
      </c>
      <c r="AB74" s="196">
        <v>1.208315</v>
      </c>
      <c r="AC74" s="196">
        <v>1</v>
      </c>
      <c r="AD74" s="196">
        <v>-1</v>
      </c>
    </row>
    <row r="75" spans="2:30" x14ac:dyDescent="0.2">
      <c r="B75" t="s">
        <v>492</v>
      </c>
      <c r="C75" t="s">
        <v>672</v>
      </c>
      <c r="D75">
        <v>1</v>
      </c>
      <c r="E75">
        <v>0.61236990000000002</v>
      </c>
      <c r="F75">
        <v>366</v>
      </c>
      <c r="G75" s="195">
        <v>366</v>
      </c>
      <c r="H75">
        <v>224.12737293325199</v>
      </c>
      <c r="I75">
        <v>-1</v>
      </c>
      <c r="J75">
        <v>-1</v>
      </c>
      <c r="K75">
        <v>-1</v>
      </c>
      <c r="L75">
        <v>-1</v>
      </c>
      <c r="M75">
        <v>1</v>
      </c>
      <c r="N75">
        <v>108.2058</v>
      </c>
      <c r="O75">
        <v>-1</v>
      </c>
      <c r="P75">
        <v>-1</v>
      </c>
      <c r="Q75">
        <v>-1</v>
      </c>
      <c r="R75" s="196">
        <v>1</v>
      </c>
      <c r="T75" s="196">
        <v>27</v>
      </c>
      <c r="U75" s="196">
        <v>73</v>
      </c>
      <c r="V75" s="196">
        <v>1200</v>
      </c>
      <c r="W75" s="196">
        <v>-1</v>
      </c>
      <c r="X75" s="196">
        <v>-1</v>
      </c>
      <c r="Y75" s="196">
        <v>1</v>
      </c>
      <c r="Z75" s="196">
        <v>1200</v>
      </c>
      <c r="AA75" s="196">
        <v>166.38310000000001</v>
      </c>
      <c r="AB75" s="196">
        <v>138.65260000000001</v>
      </c>
      <c r="AC75" s="196">
        <v>1</v>
      </c>
      <c r="AD75" s="196">
        <v>0.83333330000000005</v>
      </c>
    </row>
    <row r="76" spans="2:30" x14ac:dyDescent="0.2">
      <c r="B76" t="s">
        <v>474</v>
      </c>
      <c r="C76" t="s">
        <v>672</v>
      </c>
      <c r="D76">
        <v>2</v>
      </c>
      <c r="E76">
        <v>1.9361079999999999</v>
      </c>
      <c r="F76">
        <v>316.5</v>
      </c>
      <c r="G76" s="195">
        <v>316.5</v>
      </c>
      <c r="H76">
        <v>612.778315585673</v>
      </c>
      <c r="I76">
        <v>171.75700000000001</v>
      </c>
      <c r="J76">
        <v>0.57252349999999996</v>
      </c>
      <c r="K76">
        <v>171.75700000000001</v>
      </c>
      <c r="L76">
        <v>166.27010000000001</v>
      </c>
      <c r="M76">
        <v>2</v>
      </c>
      <c r="N76">
        <v>124.4388</v>
      </c>
      <c r="O76">
        <v>-1</v>
      </c>
      <c r="P76">
        <v>-1</v>
      </c>
      <c r="Q76">
        <v>-1</v>
      </c>
      <c r="R76" s="196">
        <v>2</v>
      </c>
      <c r="T76" s="196">
        <v>0</v>
      </c>
      <c r="U76" s="196">
        <v>74</v>
      </c>
      <c r="V76" s="196">
        <v>2031</v>
      </c>
      <c r="W76" s="196">
        <v>-1</v>
      </c>
      <c r="X76" s="196">
        <v>-1</v>
      </c>
      <c r="Y76" s="196">
        <v>0</v>
      </c>
      <c r="Z76" s="196">
        <v>133</v>
      </c>
      <c r="AA76" s="196">
        <v>0</v>
      </c>
      <c r="AB76" s="196">
        <v>0</v>
      </c>
      <c r="AC76" s="196">
        <v>1</v>
      </c>
      <c r="AD76" s="196">
        <v>-1</v>
      </c>
    </row>
    <row r="77" spans="2:30" x14ac:dyDescent="0.2">
      <c r="B77" t="s">
        <v>475</v>
      </c>
      <c r="C77" t="s">
        <v>672</v>
      </c>
      <c r="D77">
        <v>4</v>
      </c>
      <c r="E77">
        <v>2.7303760000000001</v>
      </c>
      <c r="F77">
        <v>250</v>
      </c>
      <c r="G77" s="195">
        <v>300</v>
      </c>
      <c r="H77">
        <v>819.112627986348</v>
      </c>
      <c r="I77">
        <v>96.971800000000002</v>
      </c>
      <c r="J77">
        <v>1.7494620000000001</v>
      </c>
      <c r="K77">
        <v>290.91539999999998</v>
      </c>
      <c r="L77">
        <v>198.5771</v>
      </c>
      <c r="M77">
        <v>4</v>
      </c>
      <c r="N77">
        <v>140.1602</v>
      </c>
      <c r="O77">
        <v>-1</v>
      </c>
      <c r="P77">
        <v>-1</v>
      </c>
      <c r="Q77">
        <v>-1</v>
      </c>
      <c r="R77" s="196">
        <v>1</v>
      </c>
      <c r="T77" s="196">
        <v>41</v>
      </c>
      <c r="U77" s="196">
        <v>75</v>
      </c>
      <c r="V77" s="196">
        <v>1266</v>
      </c>
      <c r="W77" s="196">
        <v>-1</v>
      </c>
      <c r="X77" s="196">
        <v>-1</v>
      </c>
      <c r="Y77" s="196">
        <v>1</v>
      </c>
      <c r="Z77" s="196">
        <v>1266</v>
      </c>
      <c r="AA77" s="196">
        <v>342.40230000000003</v>
      </c>
      <c r="AB77" s="196">
        <v>270.45999999999998</v>
      </c>
      <c r="AC77" s="196">
        <v>1</v>
      </c>
      <c r="AD77" s="196">
        <v>0.78988939999999996</v>
      </c>
    </row>
    <row r="78" spans="2:30" x14ac:dyDescent="0.2">
      <c r="B78" t="s">
        <v>476</v>
      </c>
      <c r="C78" t="s">
        <v>672</v>
      </c>
      <c r="D78">
        <v>1</v>
      </c>
      <c r="E78">
        <v>0.55617349999999999</v>
      </c>
      <c r="F78">
        <v>367</v>
      </c>
      <c r="G78" s="195">
        <v>367</v>
      </c>
      <c r="H78">
        <v>204.11568409343701</v>
      </c>
      <c r="I78">
        <v>-1</v>
      </c>
      <c r="J78">
        <v>-1</v>
      </c>
      <c r="K78">
        <v>-1</v>
      </c>
      <c r="L78">
        <v>-1</v>
      </c>
      <c r="M78">
        <v>1</v>
      </c>
      <c r="N78">
        <v>196.91919999999999</v>
      </c>
      <c r="O78">
        <v>-1</v>
      </c>
      <c r="P78">
        <v>-1</v>
      </c>
      <c r="Q78">
        <v>-1</v>
      </c>
      <c r="R78" s="196">
        <v>1</v>
      </c>
      <c r="T78" s="196">
        <v>0</v>
      </c>
      <c r="U78" s="196">
        <v>76</v>
      </c>
      <c r="V78" s="196">
        <v>1998</v>
      </c>
      <c r="W78" s="196">
        <v>-1</v>
      </c>
      <c r="X78" s="196">
        <v>-1</v>
      </c>
      <c r="Y78" s="196">
        <v>0</v>
      </c>
      <c r="Z78" s="196">
        <v>132</v>
      </c>
      <c r="AA78" s="196">
        <v>0</v>
      </c>
      <c r="AB78" s="196">
        <v>0</v>
      </c>
      <c r="AC78" s="196">
        <v>1</v>
      </c>
      <c r="AD78" s="196">
        <v>-1</v>
      </c>
    </row>
    <row r="79" spans="2:30" x14ac:dyDescent="0.2">
      <c r="B79" t="s">
        <v>477</v>
      </c>
      <c r="C79" t="s">
        <v>672</v>
      </c>
      <c r="D79">
        <v>2</v>
      </c>
      <c r="E79">
        <v>1.715266</v>
      </c>
      <c r="F79">
        <v>249.5</v>
      </c>
      <c r="G79" s="195">
        <v>249.5</v>
      </c>
      <c r="H79">
        <v>427.95883361921102</v>
      </c>
      <c r="I79">
        <v>311.5564</v>
      </c>
      <c r="J79">
        <v>0.51926059999999996</v>
      </c>
      <c r="K79">
        <v>311.5564</v>
      </c>
      <c r="L79">
        <v>267.20100000000002</v>
      </c>
      <c r="M79">
        <v>2</v>
      </c>
      <c r="N79">
        <v>215.07149999999999</v>
      </c>
      <c r="O79">
        <v>-1</v>
      </c>
      <c r="P79">
        <v>-1</v>
      </c>
      <c r="Q79">
        <v>-1</v>
      </c>
      <c r="R79" s="196">
        <v>1</v>
      </c>
      <c r="T79" s="196">
        <v>7</v>
      </c>
      <c r="U79" s="196">
        <v>77</v>
      </c>
      <c r="V79" s="196">
        <v>1665</v>
      </c>
      <c r="W79" s="196">
        <v>-1</v>
      </c>
      <c r="X79" s="196">
        <v>-1</v>
      </c>
      <c r="Y79" s="196">
        <v>1</v>
      </c>
      <c r="Z79" s="196">
        <v>1665</v>
      </c>
      <c r="AA79" s="196">
        <v>312.67340000000002</v>
      </c>
      <c r="AB79" s="196">
        <v>187.7919</v>
      </c>
      <c r="AC79" s="196">
        <v>1</v>
      </c>
      <c r="AD79" s="196">
        <v>0.60060060000000004</v>
      </c>
    </row>
    <row r="80" spans="2:30" x14ac:dyDescent="0.2">
      <c r="B80" t="s">
        <v>478</v>
      </c>
      <c r="C80" t="s">
        <v>672</v>
      </c>
      <c r="D80">
        <v>3</v>
      </c>
      <c r="E80">
        <v>2.43309</v>
      </c>
      <c r="F80">
        <v>201</v>
      </c>
      <c r="G80" s="195">
        <v>278</v>
      </c>
      <c r="H80">
        <v>676.39902676399004</v>
      </c>
      <c r="I80">
        <v>89.198359999999994</v>
      </c>
      <c r="J80">
        <v>0.85160009999999997</v>
      </c>
      <c r="K80">
        <v>178.39670000000001</v>
      </c>
      <c r="L80">
        <v>144.68510000000001</v>
      </c>
      <c r="M80">
        <v>3</v>
      </c>
      <c r="N80">
        <v>105.12869999999999</v>
      </c>
      <c r="O80">
        <v>-1</v>
      </c>
      <c r="P80">
        <v>-1</v>
      </c>
      <c r="Q80">
        <v>-1</v>
      </c>
      <c r="R80" s="196">
        <v>1</v>
      </c>
      <c r="T80" s="196">
        <v>0</v>
      </c>
      <c r="U80" s="196">
        <v>78</v>
      </c>
      <c r="V80" s="196">
        <v>1997</v>
      </c>
      <c r="W80" s="196">
        <v>1.845448</v>
      </c>
      <c r="X80" s="196">
        <v>31.372630000000001</v>
      </c>
      <c r="Y80" s="196">
        <v>0</v>
      </c>
      <c r="Z80" s="196">
        <v>66</v>
      </c>
      <c r="AA80" s="196">
        <v>395.10050000000001</v>
      </c>
      <c r="AB80" s="196">
        <v>197.84700000000001</v>
      </c>
      <c r="AC80" s="196">
        <v>1</v>
      </c>
      <c r="AD80" s="196">
        <v>-1</v>
      </c>
    </row>
    <row r="81" spans="2:30" x14ac:dyDescent="0.2">
      <c r="B81" t="s">
        <v>479</v>
      </c>
      <c r="C81" t="s">
        <v>672</v>
      </c>
      <c r="D81">
        <v>4</v>
      </c>
      <c r="E81">
        <v>2.7303760000000001</v>
      </c>
      <c r="F81">
        <v>232.5</v>
      </c>
      <c r="G81" s="195">
        <v>250</v>
      </c>
      <c r="H81">
        <v>682.59385665528998</v>
      </c>
      <c r="I81">
        <v>393.81240000000003</v>
      </c>
      <c r="J81">
        <v>5.0797629999999998</v>
      </c>
      <c r="K81">
        <v>1181.4369999999999</v>
      </c>
      <c r="L81">
        <v>806.44179999999994</v>
      </c>
      <c r="M81">
        <v>4</v>
      </c>
      <c r="N81">
        <v>137.5641</v>
      </c>
      <c r="O81">
        <v>-1</v>
      </c>
      <c r="P81">
        <v>-1</v>
      </c>
      <c r="Q81">
        <v>-1</v>
      </c>
      <c r="R81" s="196">
        <v>1</v>
      </c>
      <c r="T81" s="196">
        <v>12</v>
      </c>
      <c r="U81" s="196">
        <v>79</v>
      </c>
      <c r="V81" s="196">
        <v>1267</v>
      </c>
      <c r="W81" s="196">
        <v>-1</v>
      </c>
      <c r="X81" s="196">
        <v>-1</v>
      </c>
      <c r="Y81" s="196">
        <v>1</v>
      </c>
      <c r="Z81" s="196">
        <v>1267</v>
      </c>
      <c r="AA81" s="196">
        <v>334.29059999999998</v>
      </c>
      <c r="AB81" s="196">
        <v>263.8442</v>
      </c>
      <c r="AC81" s="196">
        <v>1</v>
      </c>
      <c r="AD81" s="196">
        <v>0.78926600000000002</v>
      </c>
    </row>
    <row r="82" spans="2:30" x14ac:dyDescent="0.2">
      <c r="B82" t="s">
        <v>480</v>
      </c>
      <c r="C82" t="s">
        <v>672</v>
      </c>
      <c r="D82">
        <v>0</v>
      </c>
      <c r="E82">
        <v>0</v>
      </c>
      <c r="F82">
        <v>-1</v>
      </c>
      <c r="G82" s="195">
        <v>-1</v>
      </c>
      <c r="H82">
        <v>-1</v>
      </c>
      <c r="I82">
        <v>-1</v>
      </c>
      <c r="J82">
        <v>-1</v>
      </c>
      <c r="K82">
        <v>-1</v>
      </c>
      <c r="L82">
        <v>-1</v>
      </c>
      <c r="M82">
        <v>0</v>
      </c>
      <c r="N82">
        <v>105.66930000000001</v>
      </c>
      <c r="O82">
        <v>-1</v>
      </c>
      <c r="P82">
        <v>-1</v>
      </c>
      <c r="Q82">
        <v>-1</v>
      </c>
      <c r="R82" s="196">
        <v>1</v>
      </c>
      <c r="T82" s="196">
        <v>0</v>
      </c>
      <c r="U82" s="196">
        <v>80</v>
      </c>
      <c r="V82" s="196">
        <v>1999</v>
      </c>
      <c r="W82" s="196">
        <v>-1</v>
      </c>
      <c r="X82" s="196">
        <v>-1</v>
      </c>
      <c r="Y82" s="196">
        <v>0</v>
      </c>
      <c r="Z82" s="196">
        <v>100</v>
      </c>
      <c r="AA82" s="196">
        <v>0</v>
      </c>
      <c r="AB82" s="196">
        <v>0</v>
      </c>
      <c r="AC82" s="196">
        <v>1</v>
      </c>
      <c r="AD82" s="196">
        <v>-1</v>
      </c>
    </row>
    <row r="83" spans="2:30" x14ac:dyDescent="0.2">
      <c r="B83" t="s">
        <v>472</v>
      </c>
      <c r="C83" t="s">
        <v>706</v>
      </c>
      <c r="D83">
        <v>3</v>
      </c>
      <c r="E83">
        <v>1.8018019999999999</v>
      </c>
      <c r="F83">
        <v>433</v>
      </c>
      <c r="G83" s="195">
        <v>432.66666666666703</v>
      </c>
      <c r="H83">
        <v>779.57957957958001</v>
      </c>
      <c r="I83">
        <v>145.31620000000001</v>
      </c>
      <c r="J83">
        <v>2.5005799999999998</v>
      </c>
      <c r="K83">
        <v>290.63240000000002</v>
      </c>
      <c r="L83">
        <v>174.554</v>
      </c>
      <c r="M83">
        <v>3</v>
      </c>
      <c r="N83">
        <v>155.7662</v>
      </c>
      <c r="O83">
        <v>-1</v>
      </c>
      <c r="P83">
        <v>-1</v>
      </c>
      <c r="Q83">
        <v>-1</v>
      </c>
      <c r="R83" s="196">
        <v>1</v>
      </c>
      <c r="T83" s="196">
        <v>39</v>
      </c>
      <c r="U83" s="196">
        <v>81</v>
      </c>
      <c r="V83" s="196">
        <v>1198</v>
      </c>
      <c r="W83" s="196">
        <v>0.80306469999999996</v>
      </c>
      <c r="X83" s="196">
        <v>106.80759999999999</v>
      </c>
      <c r="Y83" s="196">
        <v>1</v>
      </c>
      <c r="Z83" s="196">
        <v>1198</v>
      </c>
      <c r="AA83" s="196">
        <v>247.303</v>
      </c>
      <c r="AB83" s="196">
        <v>206.4299</v>
      </c>
      <c r="AC83" s="196">
        <v>2</v>
      </c>
      <c r="AD83" s="196">
        <v>0.83472449999999998</v>
      </c>
    </row>
    <row r="84" spans="2:30" x14ac:dyDescent="0.2">
      <c r="B84" t="s">
        <v>481</v>
      </c>
      <c r="C84" t="s">
        <v>706</v>
      </c>
      <c r="D84">
        <v>2</v>
      </c>
      <c r="E84">
        <v>1.4295929999999999</v>
      </c>
      <c r="F84">
        <v>483</v>
      </c>
      <c r="G84" s="195">
        <v>483</v>
      </c>
      <c r="H84">
        <v>690.49320943531097</v>
      </c>
      <c r="I84">
        <v>152.7132</v>
      </c>
      <c r="J84">
        <v>0.41724919999999999</v>
      </c>
      <c r="K84">
        <v>152.7132</v>
      </c>
      <c r="L84">
        <v>109.1588</v>
      </c>
      <c r="M84">
        <v>2</v>
      </c>
      <c r="N84">
        <v>131.33179999999999</v>
      </c>
      <c r="O84">
        <v>-1</v>
      </c>
      <c r="P84">
        <v>-1</v>
      </c>
      <c r="Q84">
        <v>-1</v>
      </c>
      <c r="R84" s="196">
        <v>1</v>
      </c>
      <c r="T84" s="196">
        <v>0</v>
      </c>
      <c r="U84" s="196">
        <v>82</v>
      </c>
      <c r="V84" s="196">
        <v>1999</v>
      </c>
      <c r="W84" s="196">
        <v>-1</v>
      </c>
      <c r="X84" s="196">
        <v>-1</v>
      </c>
      <c r="Y84" s="196">
        <v>0</v>
      </c>
      <c r="Z84" s="196">
        <v>100</v>
      </c>
      <c r="AA84" s="196">
        <v>0</v>
      </c>
      <c r="AB84" s="196">
        <v>0</v>
      </c>
      <c r="AC84" s="196">
        <v>1</v>
      </c>
      <c r="AD84" s="196">
        <v>-1</v>
      </c>
    </row>
    <row r="85" spans="2:30" x14ac:dyDescent="0.2">
      <c r="B85" t="s">
        <v>483</v>
      </c>
      <c r="C85" t="s">
        <v>706</v>
      </c>
      <c r="D85">
        <v>5</v>
      </c>
      <c r="E85">
        <v>3.8491149999999998</v>
      </c>
      <c r="F85">
        <v>167</v>
      </c>
      <c r="G85" s="195">
        <v>205.6</v>
      </c>
      <c r="H85">
        <v>791.37798306389504</v>
      </c>
      <c r="I85">
        <v>138.2201</v>
      </c>
      <c r="J85">
        <v>2.2608510000000002</v>
      </c>
      <c r="K85">
        <v>552.88059999999996</v>
      </c>
      <c r="L85">
        <v>425.62009999999998</v>
      </c>
      <c r="M85">
        <v>5</v>
      </c>
      <c r="N85">
        <v>136.7757</v>
      </c>
      <c r="O85">
        <v>-1</v>
      </c>
      <c r="P85">
        <v>-1</v>
      </c>
      <c r="Q85">
        <v>-1</v>
      </c>
      <c r="R85" s="196">
        <v>1</v>
      </c>
      <c r="T85" s="196">
        <v>21</v>
      </c>
      <c r="U85" s="196">
        <v>83</v>
      </c>
      <c r="V85" s="196">
        <v>1032</v>
      </c>
      <c r="W85" s="196">
        <v>-1</v>
      </c>
      <c r="X85" s="196">
        <v>-1</v>
      </c>
      <c r="Y85" s="196">
        <v>1</v>
      </c>
      <c r="Z85" s="196">
        <v>1032</v>
      </c>
      <c r="AA85" s="196">
        <v>71.155249999999995</v>
      </c>
      <c r="AB85" s="196">
        <v>68.948880000000003</v>
      </c>
      <c r="AC85" s="196">
        <v>1</v>
      </c>
      <c r="AD85" s="196">
        <v>0.96899219999999997</v>
      </c>
    </row>
    <row r="86" spans="2:30" x14ac:dyDescent="0.2">
      <c r="B86" t="s">
        <v>484</v>
      </c>
      <c r="C86" t="s">
        <v>706</v>
      </c>
      <c r="D86">
        <v>2</v>
      </c>
      <c r="E86">
        <v>1.363327</v>
      </c>
      <c r="F86">
        <v>532.5</v>
      </c>
      <c r="G86" s="195">
        <v>532.5</v>
      </c>
      <c r="H86">
        <v>725.97137014314899</v>
      </c>
      <c r="I86">
        <v>289.149</v>
      </c>
      <c r="J86">
        <v>0.86831519999999995</v>
      </c>
      <c r="K86">
        <v>289.149</v>
      </c>
      <c r="L86">
        <v>197.10220000000001</v>
      </c>
      <c r="M86">
        <v>2</v>
      </c>
      <c r="N86">
        <v>114.8133</v>
      </c>
      <c r="O86">
        <v>-1</v>
      </c>
      <c r="P86">
        <v>-1</v>
      </c>
      <c r="Q86">
        <v>-1</v>
      </c>
      <c r="R86" s="196">
        <v>1</v>
      </c>
      <c r="T86" s="196">
        <v>0</v>
      </c>
      <c r="U86" s="196">
        <v>84</v>
      </c>
      <c r="V86" s="196">
        <v>2032</v>
      </c>
      <c r="W86" s="196">
        <v>-1</v>
      </c>
      <c r="X86" s="196">
        <v>-1</v>
      </c>
      <c r="Y86" s="196">
        <v>0</v>
      </c>
      <c r="Z86" s="196">
        <v>101</v>
      </c>
      <c r="AA86" s="196">
        <v>0</v>
      </c>
      <c r="AB86" s="196">
        <v>0</v>
      </c>
      <c r="AC86" s="196">
        <v>1</v>
      </c>
      <c r="AD86" s="196">
        <v>-1</v>
      </c>
    </row>
    <row r="87" spans="2:30" x14ac:dyDescent="0.2">
      <c r="B87" t="s">
        <v>485</v>
      </c>
      <c r="C87" t="s">
        <v>706</v>
      </c>
      <c r="D87">
        <v>1</v>
      </c>
      <c r="E87">
        <v>0.51786639999999995</v>
      </c>
      <c r="F87">
        <v>433</v>
      </c>
      <c r="G87" s="195">
        <v>433</v>
      </c>
      <c r="H87">
        <v>224.236147074055</v>
      </c>
      <c r="I87">
        <v>-1</v>
      </c>
      <c r="J87">
        <v>-1</v>
      </c>
      <c r="K87">
        <v>-1</v>
      </c>
      <c r="L87">
        <v>-1</v>
      </c>
      <c r="M87">
        <v>1</v>
      </c>
      <c r="N87">
        <v>155.20740000000001</v>
      </c>
      <c r="O87">
        <v>-1</v>
      </c>
      <c r="P87">
        <v>-1</v>
      </c>
      <c r="Q87">
        <v>-1</v>
      </c>
      <c r="R87" s="196">
        <v>1</v>
      </c>
      <c r="T87" s="196">
        <v>9</v>
      </c>
      <c r="U87" s="196">
        <v>85</v>
      </c>
      <c r="V87" s="196">
        <v>1665</v>
      </c>
      <c r="W87" s="196">
        <v>1.1236790000000001</v>
      </c>
      <c r="X87" s="196">
        <v>168.55179999999999</v>
      </c>
      <c r="Y87" s="196">
        <v>1</v>
      </c>
      <c r="Z87" s="196">
        <v>1665</v>
      </c>
      <c r="AA87" s="196">
        <v>363.2396</v>
      </c>
      <c r="AB87" s="196">
        <v>218.1619</v>
      </c>
      <c r="AC87" s="196">
        <v>2</v>
      </c>
      <c r="AD87" s="196">
        <v>0.60060060000000004</v>
      </c>
    </row>
    <row r="88" spans="2:30" x14ac:dyDescent="0.2">
      <c r="B88" t="s">
        <v>486</v>
      </c>
      <c r="C88" t="s">
        <v>706</v>
      </c>
      <c r="D88">
        <v>1</v>
      </c>
      <c r="E88">
        <v>0.8583691</v>
      </c>
      <c r="F88">
        <v>299</v>
      </c>
      <c r="G88" s="195">
        <v>299</v>
      </c>
      <c r="H88">
        <v>256.65236051502097</v>
      </c>
      <c r="I88">
        <v>-1</v>
      </c>
      <c r="J88">
        <v>-1</v>
      </c>
      <c r="K88">
        <v>-1</v>
      </c>
      <c r="L88">
        <v>-1</v>
      </c>
      <c r="M88">
        <v>1</v>
      </c>
      <c r="N88">
        <v>109.61669999999999</v>
      </c>
      <c r="O88">
        <v>-1</v>
      </c>
      <c r="P88">
        <v>-1</v>
      </c>
      <c r="Q88">
        <v>-1</v>
      </c>
      <c r="R88" s="196">
        <v>1</v>
      </c>
      <c r="T88" s="196">
        <v>0</v>
      </c>
      <c r="U88" s="196">
        <v>86</v>
      </c>
      <c r="V88" s="196">
        <v>2032</v>
      </c>
      <c r="W88" s="196">
        <v>-1</v>
      </c>
      <c r="X88" s="196">
        <v>-1</v>
      </c>
      <c r="Y88" s="196">
        <v>0</v>
      </c>
      <c r="Z88" s="196">
        <v>167</v>
      </c>
      <c r="AA88" s="196">
        <v>0</v>
      </c>
      <c r="AB88" s="196">
        <v>0</v>
      </c>
      <c r="AC88" s="196">
        <v>1</v>
      </c>
      <c r="AD88" s="196">
        <v>-1</v>
      </c>
    </row>
    <row r="89" spans="2:30" x14ac:dyDescent="0.2">
      <c r="B89" t="s">
        <v>487</v>
      </c>
      <c r="C89" t="s">
        <v>706</v>
      </c>
      <c r="D89">
        <v>1</v>
      </c>
      <c r="E89">
        <v>0.81103000000000003</v>
      </c>
      <c r="F89">
        <v>266</v>
      </c>
      <c r="G89" s="195">
        <v>266</v>
      </c>
      <c r="H89">
        <v>215.73398215733999</v>
      </c>
      <c r="I89">
        <v>-1</v>
      </c>
      <c r="J89">
        <v>-1</v>
      </c>
      <c r="K89">
        <v>-1</v>
      </c>
      <c r="L89">
        <v>-1</v>
      </c>
      <c r="M89">
        <v>1</v>
      </c>
      <c r="N89">
        <v>117.9378</v>
      </c>
      <c r="O89">
        <v>-1</v>
      </c>
      <c r="P89">
        <v>-1</v>
      </c>
      <c r="Q89">
        <v>-1</v>
      </c>
      <c r="R89" s="196">
        <v>1</v>
      </c>
      <c r="T89" s="196">
        <v>11</v>
      </c>
      <c r="U89" s="196">
        <v>87</v>
      </c>
      <c r="V89" s="196">
        <v>1466</v>
      </c>
      <c r="W89" s="196">
        <v>0.73769689999999999</v>
      </c>
      <c r="X89" s="196">
        <v>110.6545</v>
      </c>
      <c r="Y89" s="196">
        <v>1</v>
      </c>
      <c r="Z89" s="196">
        <v>1466</v>
      </c>
      <c r="AA89" s="196">
        <v>232.86699999999999</v>
      </c>
      <c r="AB89" s="196">
        <v>158.84520000000001</v>
      </c>
      <c r="AC89" s="196">
        <v>2</v>
      </c>
      <c r="AD89" s="196">
        <v>0.68212830000000002</v>
      </c>
    </row>
    <row r="90" spans="2:30" x14ac:dyDescent="0.2">
      <c r="B90" t="s">
        <v>488</v>
      </c>
      <c r="C90" t="s">
        <v>706</v>
      </c>
      <c r="D90">
        <v>2</v>
      </c>
      <c r="E90">
        <v>1.877934</v>
      </c>
      <c r="F90">
        <v>149.5</v>
      </c>
      <c r="G90" s="195">
        <v>149.5</v>
      </c>
      <c r="H90">
        <v>280.75117370892002</v>
      </c>
      <c r="I90">
        <v>188.71289999999999</v>
      </c>
      <c r="J90">
        <v>0.26958979999999999</v>
      </c>
      <c r="K90">
        <v>188.71289999999999</v>
      </c>
      <c r="L90">
        <v>177.1952</v>
      </c>
      <c r="M90">
        <v>2</v>
      </c>
      <c r="N90">
        <v>90.564300000000003</v>
      </c>
      <c r="O90">
        <v>-1</v>
      </c>
      <c r="P90">
        <v>-1</v>
      </c>
      <c r="Q90">
        <v>-1</v>
      </c>
      <c r="R90" s="196">
        <v>1</v>
      </c>
      <c r="T90" s="196">
        <v>0</v>
      </c>
      <c r="U90" s="196">
        <v>88</v>
      </c>
      <c r="V90" s="196">
        <v>1998</v>
      </c>
      <c r="W90" s="196">
        <v>-1</v>
      </c>
      <c r="X90" s="196">
        <v>-1</v>
      </c>
      <c r="Y90" s="196">
        <v>0</v>
      </c>
      <c r="Z90" s="196">
        <v>66</v>
      </c>
      <c r="AA90" s="196">
        <v>0</v>
      </c>
      <c r="AB90" s="196">
        <v>0</v>
      </c>
      <c r="AC90" s="196">
        <v>1</v>
      </c>
      <c r="AD90" s="196">
        <v>-1</v>
      </c>
    </row>
    <row r="91" spans="2:30" x14ac:dyDescent="0.2">
      <c r="B91" t="s">
        <v>489</v>
      </c>
      <c r="C91" t="s">
        <v>706</v>
      </c>
      <c r="D91">
        <v>0</v>
      </c>
      <c r="E91">
        <v>0</v>
      </c>
      <c r="F91">
        <v>-1</v>
      </c>
      <c r="G91" s="195">
        <v>-1</v>
      </c>
      <c r="H91">
        <v>-1</v>
      </c>
      <c r="I91">
        <v>-1</v>
      </c>
      <c r="J91">
        <v>-1</v>
      </c>
      <c r="K91">
        <v>-1</v>
      </c>
      <c r="L91">
        <v>-1</v>
      </c>
      <c r="M91">
        <v>0</v>
      </c>
      <c r="N91">
        <v>657.99019999999996</v>
      </c>
      <c r="O91">
        <v>-1</v>
      </c>
      <c r="P91">
        <v>-1</v>
      </c>
      <c r="Q91">
        <v>-1</v>
      </c>
      <c r="R91" s="196">
        <v>1</v>
      </c>
      <c r="T91" s="196">
        <v>23</v>
      </c>
      <c r="U91" s="196">
        <v>89</v>
      </c>
      <c r="V91" s="196">
        <v>1133</v>
      </c>
      <c r="W91" s="196">
        <v>0.55381320000000001</v>
      </c>
      <c r="X91" s="196">
        <v>37.10548</v>
      </c>
      <c r="Y91" s="196">
        <v>1</v>
      </c>
      <c r="Z91" s="196">
        <v>1133</v>
      </c>
      <c r="AA91" s="196">
        <v>89.806529999999995</v>
      </c>
      <c r="AB91" s="196">
        <v>79.26437</v>
      </c>
      <c r="AC91" s="196">
        <v>2</v>
      </c>
      <c r="AD91" s="196">
        <v>0.88261250000000002</v>
      </c>
    </row>
    <row r="92" spans="2:30" x14ac:dyDescent="0.2">
      <c r="B92" t="s">
        <v>490</v>
      </c>
      <c r="C92" t="s">
        <v>706</v>
      </c>
      <c r="D92">
        <v>2</v>
      </c>
      <c r="E92">
        <v>1.7667839999999999</v>
      </c>
      <c r="F92">
        <v>283.5</v>
      </c>
      <c r="G92" s="195">
        <v>283.5</v>
      </c>
      <c r="H92">
        <v>500.88339222614798</v>
      </c>
      <c r="I92">
        <v>119.63590000000001</v>
      </c>
      <c r="J92">
        <v>0.27629540000000002</v>
      </c>
      <c r="K92">
        <v>119.63590000000001</v>
      </c>
      <c r="L92">
        <v>105.6854</v>
      </c>
      <c r="M92">
        <v>2</v>
      </c>
      <c r="N92">
        <v>152.62260000000001</v>
      </c>
      <c r="O92">
        <v>-1</v>
      </c>
      <c r="P92">
        <v>-1</v>
      </c>
      <c r="Q92">
        <v>-1</v>
      </c>
      <c r="R92" s="196">
        <v>1</v>
      </c>
      <c r="T92" s="196">
        <v>0</v>
      </c>
      <c r="U92" s="196">
        <v>90</v>
      </c>
      <c r="V92" s="196">
        <v>1998</v>
      </c>
      <c r="W92" s="196">
        <v>-1</v>
      </c>
      <c r="X92" s="196">
        <v>-1</v>
      </c>
      <c r="Y92" s="196">
        <v>0</v>
      </c>
      <c r="Z92" s="196">
        <v>99</v>
      </c>
      <c r="AA92" s="196">
        <v>19.02366</v>
      </c>
      <c r="AB92" s="196">
        <v>9.5213520000000003</v>
      </c>
      <c r="AC92" s="196">
        <v>1</v>
      </c>
      <c r="AD92" s="196">
        <v>-1</v>
      </c>
    </row>
    <row r="93" spans="2:30" x14ac:dyDescent="0.2">
      <c r="B93" t="s">
        <v>491</v>
      </c>
      <c r="C93" t="s">
        <v>706</v>
      </c>
      <c r="D93">
        <v>2</v>
      </c>
      <c r="E93">
        <v>1.3054829999999999</v>
      </c>
      <c r="F93">
        <v>299.5</v>
      </c>
      <c r="G93" s="195">
        <v>299.5</v>
      </c>
      <c r="H93">
        <v>390.99216710182799</v>
      </c>
      <c r="I93">
        <v>34.510919999999999</v>
      </c>
      <c r="J93">
        <v>1.0150269999999999</v>
      </c>
      <c r="K93">
        <v>34.510919999999999</v>
      </c>
      <c r="L93">
        <v>22.526710000000001</v>
      </c>
      <c r="M93">
        <v>2</v>
      </c>
      <c r="N93">
        <v>158.00309999999999</v>
      </c>
      <c r="O93">
        <v>-1</v>
      </c>
      <c r="P93">
        <v>-1</v>
      </c>
      <c r="Q93">
        <v>-1</v>
      </c>
      <c r="R93" s="196">
        <v>1</v>
      </c>
      <c r="T93" s="196">
        <v>29</v>
      </c>
      <c r="U93" s="196">
        <v>91</v>
      </c>
      <c r="V93" s="196">
        <v>866</v>
      </c>
      <c r="W93" s="196">
        <v>1.2782359999999999</v>
      </c>
      <c r="X93" s="196">
        <v>21.73002</v>
      </c>
      <c r="Y93" s="196">
        <v>1</v>
      </c>
      <c r="Z93" s="196">
        <v>866</v>
      </c>
      <c r="AA93" s="196">
        <v>56.713740000000001</v>
      </c>
      <c r="AB93" s="196">
        <v>65.4893</v>
      </c>
      <c r="AC93" s="196">
        <v>2</v>
      </c>
      <c r="AD93" s="196">
        <v>1.1547339999999999</v>
      </c>
    </row>
    <row r="94" spans="2:30" x14ac:dyDescent="0.2">
      <c r="B94" t="s">
        <v>285</v>
      </c>
      <c r="C94" t="s">
        <v>706</v>
      </c>
      <c r="D94">
        <v>2</v>
      </c>
      <c r="E94">
        <v>2.0020020000000001</v>
      </c>
      <c r="F94">
        <v>383.5</v>
      </c>
      <c r="G94" s="195">
        <v>383.5</v>
      </c>
      <c r="H94">
        <v>767.76776776776796</v>
      </c>
      <c r="I94">
        <v>48.439700000000002</v>
      </c>
      <c r="J94">
        <v>0.29180539999999999</v>
      </c>
      <c r="K94">
        <v>48.439700000000002</v>
      </c>
      <c r="L94">
        <v>48.488190000000003</v>
      </c>
      <c r="M94">
        <v>2</v>
      </c>
      <c r="N94">
        <v>138.9186</v>
      </c>
      <c r="O94">
        <v>-1</v>
      </c>
      <c r="P94">
        <v>-1</v>
      </c>
      <c r="Q94">
        <v>-1</v>
      </c>
      <c r="R94" s="196">
        <v>0</v>
      </c>
      <c r="T94" s="196">
        <v>0</v>
      </c>
      <c r="U94" s="196">
        <v>92</v>
      </c>
      <c r="V94" s="196">
        <v>1998</v>
      </c>
      <c r="W94" s="196">
        <v>-1</v>
      </c>
      <c r="X94" s="196">
        <v>-1</v>
      </c>
      <c r="Y94" s="196">
        <v>0</v>
      </c>
      <c r="Z94" s="196">
        <v>99</v>
      </c>
      <c r="AA94" s="196">
        <v>0</v>
      </c>
      <c r="AB94" s="196">
        <v>0</v>
      </c>
      <c r="AC94" s="196">
        <v>1</v>
      </c>
      <c r="AD94" s="196">
        <v>-1</v>
      </c>
    </row>
    <row r="95" spans="2:30" x14ac:dyDescent="0.2">
      <c r="B95" t="s">
        <v>492</v>
      </c>
      <c r="C95" t="s">
        <v>706</v>
      </c>
      <c r="D95">
        <v>3</v>
      </c>
      <c r="E95">
        <v>2.0949719999999998</v>
      </c>
      <c r="F95">
        <v>266</v>
      </c>
      <c r="G95" s="195">
        <v>343.66666666666703</v>
      </c>
      <c r="H95">
        <v>719.97206703910604</v>
      </c>
      <c r="I95">
        <v>119.3079</v>
      </c>
      <c r="J95">
        <v>1.1139509999999999</v>
      </c>
      <c r="K95">
        <v>238.61580000000001</v>
      </c>
      <c r="L95">
        <v>166.6311</v>
      </c>
      <c r="M95">
        <v>3</v>
      </c>
      <c r="N95">
        <v>85.995509999999996</v>
      </c>
      <c r="O95">
        <v>-1</v>
      </c>
      <c r="P95">
        <v>-1</v>
      </c>
      <c r="Q95">
        <v>-1</v>
      </c>
      <c r="R95" s="196">
        <v>1</v>
      </c>
      <c r="T95" s="196">
        <v>49</v>
      </c>
      <c r="U95" s="196">
        <v>93</v>
      </c>
      <c r="V95" s="196">
        <v>1266</v>
      </c>
      <c r="W95" s="196">
        <v>-1</v>
      </c>
      <c r="X95" s="196">
        <v>-1</v>
      </c>
      <c r="Y95" s="196">
        <v>1</v>
      </c>
      <c r="Z95" s="196">
        <v>1266</v>
      </c>
      <c r="AA95" s="196">
        <v>316.54559999999998</v>
      </c>
      <c r="AB95" s="196">
        <v>250.036</v>
      </c>
      <c r="AC95" s="196">
        <v>1</v>
      </c>
      <c r="AD95" s="196">
        <v>0.78988939999999996</v>
      </c>
    </row>
    <row r="96" spans="2:30" x14ac:dyDescent="0.2">
      <c r="B96" t="s">
        <v>474</v>
      </c>
      <c r="C96" t="s">
        <v>706</v>
      </c>
      <c r="D96">
        <v>2</v>
      </c>
      <c r="E96">
        <v>2.3068050000000002</v>
      </c>
      <c r="F96">
        <v>267</v>
      </c>
      <c r="G96" s="195">
        <v>267</v>
      </c>
      <c r="H96">
        <v>615.91695501730101</v>
      </c>
      <c r="I96">
        <v>70.071780000000004</v>
      </c>
      <c r="J96">
        <v>0.26342769999999999</v>
      </c>
      <c r="K96">
        <v>70.071780000000004</v>
      </c>
      <c r="L96">
        <v>80.820970000000003</v>
      </c>
      <c r="M96">
        <v>2</v>
      </c>
      <c r="N96">
        <v>127.95569999999999</v>
      </c>
      <c r="O96">
        <v>-1</v>
      </c>
      <c r="P96">
        <v>-1</v>
      </c>
      <c r="Q96">
        <v>-1</v>
      </c>
      <c r="R96" s="196">
        <v>1</v>
      </c>
      <c r="T96" s="196">
        <v>0</v>
      </c>
      <c r="U96" s="196">
        <v>94</v>
      </c>
      <c r="V96" s="196">
        <v>1998</v>
      </c>
      <c r="W96" s="196">
        <v>-1</v>
      </c>
      <c r="X96" s="196">
        <v>-1</v>
      </c>
      <c r="Y96" s="196">
        <v>0</v>
      </c>
      <c r="Z96" s="196">
        <v>166</v>
      </c>
      <c r="AA96" s="196">
        <v>0</v>
      </c>
      <c r="AB96" s="196">
        <v>0</v>
      </c>
      <c r="AC96" s="196">
        <v>1</v>
      </c>
      <c r="AD96" s="196">
        <v>-1</v>
      </c>
    </row>
    <row r="97" spans="2:30" x14ac:dyDescent="0.2">
      <c r="B97" t="s">
        <v>475</v>
      </c>
      <c r="C97" t="s">
        <v>706</v>
      </c>
      <c r="D97">
        <v>3</v>
      </c>
      <c r="E97">
        <v>1.525941</v>
      </c>
      <c r="F97">
        <v>235</v>
      </c>
      <c r="G97" s="195">
        <v>333.66666666666703</v>
      </c>
      <c r="H97">
        <v>509.15564598168902</v>
      </c>
      <c r="I97">
        <v>253.69810000000001</v>
      </c>
      <c r="J97">
        <v>1.497452</v>
      </c>
      <c r="K97">
        <v>507.39620000000002</v>
      </c>
      <c r="L97">
        <v>258.0856</v>
      </c>
      <c r="M97">
        <v>3</v>
      </c>
      <c r="N97">
        <v>165.02959999999999</v>
      </c>
      <c r="O97">
        <v>-1</v>
      </c>
      <c r="P97">
        <v>-1</v>
      </c>
      <c r="Q97">
        <v>-1</v>
      </c>
      <c r="R97" s="196">
        <v>1</v>
      </c>
      <c r="T97" s="196">
        <v>8</v>
      </c>
      <c r="U97" s="196">
        <v>95</v>
      </c>
      <c r="V97" s="196">
        <v>1265</v>
      </c>
      <c r="W97" s="196">
        <v>1.4154230000000001</v>
      </c>
      <c r="X97" s="196">
        <v>165.6045</v>
      </c>
      <c r="Y97" s="196">
        <v>1</v>
      </c>
      <c r="Z97" s="196">
        <v>1265</v>
      </c>
      <c r="AA97" s="196">
        <v>387.11930000000001</v>
      </c>
      <c r="AB97" s="196">
        <v>306.02319999999997</v>
      </c>
      <c r="AC97" s="196">
        <v>2</v>
      </c>
      <c r="AD97" s="196">
        <v>0.79051380000000004</v>
      </c>
    </row>
    <row r="98" spans="2:30" x14ac:dyDescent="0.2">
      <c r="B98" t="s">
        <v>476</v>
      </c>
      <c r="C98" t="s">
        <v>706</v>
      </c>
      <c r="D98">
        <v>1</v>
      </c>
      <c r="E98">
        <v>0.32278889999999999</v>
      </c>
      <c r="F98">
        <v>201</v>
      </c>
      <c r="G98" s="195">
        <v>201</v>
      </c>
      <c r="H98">
        <v>64.880568108457098</v>
      </c>
      <c r="I98">
        <v>-1</v>
      </c>
      <c r="J98">
        <v>-1</v>
      </c>
      <c r="K98">
        <v>-1</v>
      </c>
      <c r="L98">
        <v>-1</v>
      </c>
      <c r="M98">
        <v>1</v>
      </c>
      <c r="N98">
        <v>195.76150000000001</v>
      </c>
      <c r="O98">
        <v>-1</v>
      </c>
      <c r="P98">
        <v>-1</v>
      </c>
      <c r="Q98">
        <v>-1</v>
      </c>
      <c r="R98" s="196">
        <v>3</v>
      </c>
      <c r="T98" s="196">
        <v>0</v>
      </c>
      <c r="U98" s="196">
        <v>96</v>
      </c>
      <c r="V98" s="196">
        <v>2032</v>
      </c>
      <c r="W98" s="196">
        <v>-1</v>
      </c>
      <c r="X98" s="196">
        <v>-1</v>
      </c>
      <c r="Y98" s="196">
        <v>0</v>
      </c>
      <c r="Z98" s="196">
        <v>134</v>
      </c>
      <c r="AA98" s="196">
        <v>0</v>
      </c>
      <c r="AB98" s="196">
        <v>0</v>
      </c>
      <c r="AC98" s="196">
        <v>1</v>
      </c>
      <c r="AD98" s="196">
        <v>-1</v>
      </c>
    </row>
    <row r="99" spans="2:30" x14ac:dyDescent="0.2">
      <c r="B99" t="s">
        <v>477</v>
      </c>
      <c r="C99" t="s">
        <v>706</v>
      </c>
      <c r="D99">
        <v>1</v>
      </c>
      <c r="E99">
        <v>0.79051380000000004</v>
      </c>
      <c r="F99">
        <v>501</v>
      </c>
      <c r="G99" s="195">
        <v>501</v>
      </c>
      <c r="H99">
        <v>396.04743083004001</v>
      </c>
      <c r="I99">
        <v>-1</v>
      </c>
      <c r="J99">
        <v>-1</v>
      </c>
      <c r="K99">
        <v>-1</v>
      </c>
      <c r="L99">
        <v>-1</v>
      </c>
      <c r="M99">
        <v>1</v>
      </c>
      <c r="N99">
        <v>221.2217</v>
      </c>
      <c r="O99">
        <v>-1</v>
      </c>
      <c r="P99">
        <v>-1</v>
      </c>
      <c r="Q99">
        <v>-1</v>
      </c>
      <c r="R99" s="196">
        <v>1</v>
      </c>
      <c r="T99" s="196">
        <v>40</v>
      </c>
      <c r="U99" s="196">
        <v>97</v>
      </c>
      <c r="V99" s="196">
        <v>1099</v>
      </c>
      <c r="W99" s="196">
        <v>-1</v>
      </c>
      <c r="X99" s="196">
        <v>-1</v>
      </c>
      <c r="Y99" s="196">
        <v>1</v>
      </c>
      <c r="Z99" s="196">
        <v>1099</v>
      </c>
      <c r="AA99" s="196">
        <v>173.5744</v>
      </c>
      <c r="AB99" s="196">
        <v>157.9385</v>
      </c>
      <c r="AC99" s="196">
        <v>1</v>
      </c>
      <c r="AD99" s="196">
        <v>0.90991809999999995</v>
      </c>
    </row>
    <row r="100" spans="2:30" x14ac:dyDescent="0.2">
      <c r="B100" t="s">
        <v>478</v>
      </c>
      <c r="C100" t="s">
        <v>706</v>
      </c>
      <c r="D100">
        <v>3</v>
      </c>
      <c r="E100">
        <v>2.8169010000000001</v>
      </c>
      <c r="F100">
        <v>333</v>
      </c>
      <c r="G100" s="195">
        <v>277.66666666666703</v>
      </c>
      <c r="H100">
        <v>782.15962441314605</v>
      </c>
      <c r="I100">
        <v>79.651430000000005</v>
      </c>
      <c r="J100">
        <v>0.86648760000000002</v>
      </c>
      <c r="K100">
        <v>159.30289999999999</v>
      </c>
      <c r="L100">
        <v>149.58019999999999</v>
      </c>
      <c r="M100">
        <v>3</v>
      </c>
      <c r="N100">
        <v>89.821150000000003</v>
      </c>
      <c r="O100">
        <v>-1</v>
      </c>
      <c r="P100">
        <v>-1</v>
      </c>
      <c r="Q100">
        <v>-1</v>
      </c>
      <c r="R100" s="196">
        <v>0</v>
      </c>
      <c r="T100" s="196">
        <v>0</v>
      </c>
      <c r="U100" s="196">
        <v>1</v>
      </c>
      <c r="V100" s="196">
        <v>1997</v>
      </c>
      <c r="W100" s="196">
        <v>-1</v>
      </c>
      <c r="X100" s="196">
        <v>-1</v>
      </c>
      <c r="Y100" s="196">
        <v>0</v>
      </c>
      <c r="Z100" s="196">
        <v>-1</v>
      </c>
      <c r="AA100" s="196">
        <v>0</v>
      </c>
      <c r="AB100" s="196">
        <v>0</v>
      </c>
      <c r="AC100" s="196">
        <v>-1</v>
      </c>
      <c r="AD100" s="196">
        <v>-1</v>
      </c>
    </row>
    <row r="101" spans="2:30" x14ac:dyDescent="0.2">
      <c r="B101" t="s">
        <v>479</v>
      </c>
      <c r="C101" t="s">
        <v>706</v>
      </c>
      <c r="D101">
        <v>6</v>
      </c>
      <c r="E101">
        <v>2.8612299999999999</v>
      </c>
      <c r="F101">
        <v>167</v>
      </c>
      <c r="G101" s="195">
        <v>172.333333333333</v>
      </c>
      <c r="H101">
        <v>493.08536003814999</v>
      </c>
      <c r="I101">
        <v>246.30189999999999</v>
      </c>
      <c r="J101">
        <v>1.7655400000000001</v>
      </c>
      <c r="K101">
        <v>1231.51</v>
      </c>
      <c r="L101">
        <v>587.27210000000002</v>
      </c>
      <c r="M101">
        <v>6</v>
      </c>
      <c r="N101">
        <v>99.412030000000001</v>
      </c>
      <c r="O101">
        <v>-1</v>
      </c>
      <c r="P101">
        <v>-1</v>
      </c>
      <c r="Q101">
        <v>-1</v>
      </c>
      <c r="R101" s="196">
        <v>1</v>
      </c>
      <c r="T101" s="196">
        <v>0</v>
      </c>
      <c r="U101" s="196">
        <v>2</v>
      </c>
      <c r="V101" s="196">
        <v>2032</v>
      </c>
      <c r="W101" s="196">
        <v>-1</v>
      </c>
      <c r="X101" s="196">
        <v>-1</v>
      </c>
      <c r="Y101" s="196">
        <v>0</v>
      </c>
      <c r="Z101" s="196">
        <v>-1</v>
      </c>
      <c r="AA101" s="196">
        <v>0</v>
      </c>
      <c r="AB101" s="196">
        <v>0</v>
      </c>
      <c r="AC101" s="196">
        <v>-1</v>
      </c>
      <c r="AD101" s="196">
        <v>-1</v>
      </c>
    </row>
    <row r="102" spans="2:30" x14ac:dyDescent="0.2">
      <c r="B102" t="s">
        <v>480</v>
      </c>
      <c r="C102" t="s">
        <v>706</v>
      </c>
      <c r="D102">
        <v>1</v>
      </c>
      <c r="E102">
        <v>0.77041599999999999</v>
      </c>
      <c r="F102">
        <v>199</v>
      </c>
      <c r="G102" s="195">
        <v>199</v>
      </c>
      <c r="H102">
        <v>153.31278890600899</v>
      </c>
      <c r="I102">
        <v>-1</v>
      </c>
      <c r="J102">
        <v>-1</v>
      </c>
      <c r="K102">
        <v>-1</v>
      </c>
      <c r="L102">
        <v>-1</v>
      </c>
      <c r="M102">
        <v>1</v>
      </c>
      <c r="N102">
        <v>113.321</v>
      </c>
      <c r="O102">
        <v>-1</v>
      </c>
      <c r="P102">
        <v>-1</v>
      </c>
      <c r="Q102">
        <v>-1</v>
      </c>
      <c r="R102" s="196">
        <v>1</v>
      </c>
      <c r="T102" s="196">
        <v>45</v>
      </c>
      <c r="U102" s="196">
        <v>3</v>
      </c>
      <c r="V102" s="196">
        <v>1767</v>
      </c>
      <c r="W102" s="196">
        <v>0.62639710000000004</v>
      </c>
      <c r="X102" s="196">
        <v>156.2861</v>
      </c>
      <c r="Y102" s="196">
        <v>1</v>
      </c>
      <c r="Z102" s="196">
        <v>1767</v>
      </c>
      <c r="AA102" s="196">
        <v>367.5702</v>
      </c>
      <c r="AB102" s="196">
        <v>208.01929999999999</v>
      </c>
      <c r="AC102" s="196">
        <v>2</v>
      </c>
      <c r="AD102" s="196">
        <v>0.56593099999999996</v>
      </c>
    </row>
    <row r="103" spans="2:30" x14ac:dyDescent="0.2">
      <c r="B103" t="s">
        <v>472</v>
      </c>
      <c r="C103" t="s">
        <v>673</v>
      </c>
      <c r="D103">
        <v>3</v>
      </c>
      <c r="E103">
        <v>2.3715419999999998</v>
      </c>
      <c r="F103">
        <v>299</v>
      </c>
      <c r="G103" s="195">
        <v>288.33333333333297</v>
      </c>
      <c r="H103">
        <v>683.79446640316201</v>
      </c>
      <c r="I103">
        <v>162.07040000000001</v>
      </c>
      <c r="J103">
        <v>0.88872870000000004</v>
      </c>
      <c r="K103">
        <v>324.14069999999998</v>
      </c>
      <c r="L103">
        <v>256.23770000000002</v>
      </c>
      <c r="M103">
        <v>3</v>
      </c>
      <c r="N103">
        <v>85.956909999999993</v>
      </c>
      <c r="O103">
        <v>-1</v>
      </c>
      <c r="P103">
        <v>-1</v>
      </c>
      <c r="Q103">
        <v>-1</v>
      </c>
      <c r="R103" s="196">
        <v>2</v>
      </c>
      <c r="T103" s="196">
        <v>0</v>
      </c>
      <c r="U103" s="196">
        <v>4</v>
      </c>
      <c r="V103" s="196">
        <v>1998</v>
      </c>
      <c r="W103" s="196">
        <v>0.45015230000000001</v>
      </c>
      <c r="X103" s="196">
        <v>97.390100000000004</v>
      </c>
      <c r="Y103" s="196">
        <v>0</v>
      </c>
      <c r="Z103" s="196">
        <v>99</v>
      </c>
      <c r="AA103" s="196">
        <v>452.63889999999998</v>
      </c>
      <c r="AB103" s="196">
        <v>226.54599999999999</v>
      </c>
      <c r="AC103" s="196">
        <v>1</v>
      </c>
      <c r="AD103" s="196">
        <v>-1</v>
      </c>
    </row>
    <row r="104" spans="2:30" x14ac:dyDescent="0.2">
      <c r="B104" t="s">
        <v>481</v>
      </c>
      <c r="C104" t="s">
        <v>673</v>
      </c>
      <c r="D104">
        <v>4</v>
      </c>
      <c r="E104">
        <v>2.4509799999999999</v>
      </c>
      <c r="F104">
        <v>167</v>
      </c>
      <c r="G104" s="195">
        <v>216.75</v>
      </c>
      <c r="H104">
        <v>531.25</v>
      </c>
      <c r="I104">
        <v>103.0869</v>
      </c>
      <c r="J104">
        <v>0.47690490000000002</v>
      </c>
      <c r="K104">
        <v>309.26060000000001</v>
      </c>
      <c r="L104">
        <v>189.49789999999999</v>
      </c>
      <c r="M104">
        <v>4</v>
      </c>
      <c r="N104">
        <v>75.077209999999994</v>
      </c>
      <c r="O104">
        <v>-1</v>
      </c>
      <c r="P104">
        <v>-1</v>
      </c>
      <c r="Q104">
        <v>-1</v>
      </c>
      <c r="R104" s="196">
        <v>2</v>
      </c>
      <c r="T104" s="196">
        <v>48</v>
      </c>
      <c r="U104" s="196">
        <v>5</v>
      </c>
      <c r="V104" s="196">
        <v>1465</v>
      </c>
      <c r="W104" s="196">
        <v>-1</v>
      </c>
      <c r="X104" s="196">
        <v>-1</v>
      </c>
      <c r="Y104" s="196">
        <v>1</v>
      </c>
      <c r="Z104" s="196">
        <v>1465</v>
      </c>
      <c r="AA104" s="196">
        <v>330.68079999999998</v>
      </c>
      <c r="AB104" s="196">
        <v>225.72069999999999</v>
      </c>
      <c r="AC104" s="196">
        <v>1</v>
      </c>
      <c r="AD104" s="196">
        <v>0.68259389999999998</v>
      </c>
    </row>
    <row r="105" spans="2:30" x14ac:dyDescent="0.2">
      <c r="B105" t="s">
        <v>483</v>
      </c>
      <c r="C105" t="s">
        <v>673</v>
      </c>
      <c r="D105">
        <v>2</v>
      </c>
      <c r="E105">
        <v>1.6233770000000001</v>
      </c>
      <c r="F105">
        <v>483</v>
      </c>
      <c r="G105" s="195">
        <v>483</v>
      </c>
      <c r="H105">
        <v>784.09090909090901</v>
      </c>
      <c r="I105">
        <v>223.49100000000001</v>
      </c>
      <c r="J105">
        <v>1.1174550000000001</v>
      </c>
      <c r="K105">
        <v>223.49100000000001</v>
      </c>
      <c r="L105">
        <v>181.405</v>
      </c>
      <c r="M105">
        <v>2</v>
      </c>
      <c r="N105">
        <v>174.48589999999999</v>
      </c>
      <c r="O105">
        <v>-1</v>
      </c>
      <c r="P105">
        <v>-1</v>
      </c>
      <c r="Q105">
        <v>-1</v>
      </c>
      <c r="R105" s="196">
        <v>1</v>
      </c>
      <c r="T105" s="196">
        <v>0</v>
      </c>
      <c r="U105" s="196">
        <v>6</v>
      </c>
      <c r="V105" s="196">
        <v>1998</v>
      </c>
      <c r="W105" s="196">
        <v>1.847952</v>
      </c>
      <c r="X105" s="196">
        <v>151.33410000000001</v>
      </c>
      <c r="Y105" s="196">
        <v>0</v>
      </c>
      <c r="Z105" s="196">
        <v>166</v>
      </c>
      <c r="AA105" s="196">
        <v>780.01700000000005</v>
      </c>
      <c r="AB105" s="196">
        <v>390.39890000000003</v>
      </c>
      <c r="AC105" s="196">
        <v>1</v>
      </c>
      <c r="AD105" s="196">
        <v>-1</v>
      </c>
    </row>
    <row r="106" spans="2:30" x14ac:dyDescent="0.2">
      <c r="B106" t="s">
        <v>484</v>
      </c>
      <c r="C106" t="s">
        <v>673</v>
      </c>
      <c r="D106">
        <v>1</v>
      </c>
      <c r="E106">
        <v>0.55617349999999999</v>
      </c>
      <c r="F106">
        <v>200</v>
      </c>
      <c r="G106" s="195">
        <v>200</v>
      </c>
      <c r="H106">
        <v>111.234705228031</v>
      </c>
      <c r="I106">
        <v>-1</v>
      </c>
      <c r="J106">
        <v>-1</v>
      </c>
      <c r="K106">
        <v>-1</v>
      </c>
      <c r="L106">
        <v>-1</v>
      </c>
      <c r="M106">
        <v>1</v>
      </c>
      <c r="N106">
        <v>162.16890000000001</v>
      </c>
      <c r="O106">
        <v>-1</v>
      </c>
      <c r="P106">
        <v>-1</v>
      </c>
      <c r="Q106">
        <v>-1</v>
      </c>
      <c r="R106" s="196">
        <v>2</v>
      </c>
      <c r="T106" s="196">
        <v>33</v>
      </c>
      <c r="U106" s="196">
        <v>7</v>
      </c>
      <c r="V106" s="196">
        <v>3465</v>
      </c>
      <c r="W106" s="196">
        <v>1.164696</v>
      </c>
      <c r="X106" s="196">
        <v>156.0692</v>
      </c>
      <c r="Y106" s="196">
        <v>1</v>
      </c>
      <c r="Z106" s="196">
        <v>3465</v>
      </c>
      <c r="AA106" s="196">
        <v>1561.8779999999999</v>
      </c>
      <c r="AB106" s="196">
        <v>450.75850000000003</v>
      </c>
      <c r="AC106" s="196">
        <v>2</v>
      </c>
      <c r="AD106" s="196">
        <v>0.28860029999999998</v>
      </c>
    </row>
    <row r="107" spans="2:30" x14ac:dyDescent="0.2">
      <c r="B107" t="s">
        <v>485</v>
      </c>
      <c r="C107" t="s">
        <v>673</v>
      </c>
      <c r="D107">
        <v>1</v>
      </c>
      <c r="E107">
        <v>0.71428570000000002</v>
      </c>
      <c r="F107">
        <v>335</v>
      </c>
      <c r="G107" s="195">
        <v>335</v>
      </c>
      <c r="H107">
        <v>239.28571428571399</v>
      </c>
      <c r="I107">
        <v>-1</v>
      </c>
      <c r="J107">
        <v>-1</v>
      </c>
      <c r="K107">
        <v>-1</v>
      </c>
      <c r="L107">
        <v>-1</v>
      </c>
      <c r="M107">
        <v>1</v>
      </c>
      <c r="N107">
        <v>113.4584</v>
      </c>
      <c r="O107">
        <v>-1</v>
      </c>
      <c r="P107">
        <v>-1</v>
      </c>
      <c r="Q107">
        <v>-1</v>
      </c>
      <c r="R107" s="196">
        <v>1</v>
      </c>
      <c r="T107" s="196">
        <v>0</v>
      </c>
      <c r="U107" s="196">
        <v>8</v>
      </c>
      <c r="V107" s="196">
        <v>1998</v>
      </c>
      <c r="W107" s="196">
        <v>1.4259759999999999</v>
      </c>
      <c r="X107" s="196">
        <v>23.528600000000001</v>
      </c>
      <c r="Y107" s="196">
        <v>0</v>
      </c>
      <c r="Z107" s="196">
        <v>99</v>
      </c>
      <c r="AA107" s="196">
        <v>80.295479999999998</v>
      </c>
      <c r="AB107" s="196">
        <v>40.187930000000001</v>
      </c>
      <c r="AC107" s="196">
        <v>1</v>
      </c>
      <c r="AD107" s="196">
        <v>-1</v>
      </c>
    </row>
    <row r="108" spans="2:30" x14ac:dyDescent="0.2">
      <c r="B108" t="s">
        <v>486</v>
      </c>
      <c r="C108" t="s">
        <v>673</v>
      </c>
      <c r="D108">
        <v>3</v>
      </c>
      <c r="E108">
        <v>2.6478380000000001</v>
      </c>
      <c r="F108">
        <v>200</v>
      </c>
      <c r="G108" s="195">
        <v>189</v>
      </c>
      <c r="H108">
        <v>500.44130626654902</v>
      </c>
      <c r="I108">
        <v>137.53710000000001</v>
      </c>
      <c r="J108">
        <v>0.77160309999999999</v>
      </c>
      <c r="K108">
        <v>275.07420000000002</v>
      </c>
      <c r="L108">
        <v>242.78389999999999</v>
      </c>
      <c r="M108">
        <v>3</v>
      </c>
      <c r="N108">
        <v>94.160359999999997</v>
      </c>
      <c r="O108">
        <v>-1</v>
      </c>
      <c r="P108">
        <v>-1</v>
      </c>
      <c r="Q108">
        <v>-1</v>
      </c>
      <c r="R108" s="196">
        <v>1</v>
      </c>
      <c r="T108" s="196">
        <v>42</v>
      </c>
      <c r="U108" s="196">
        <v>9</v>
      </c>
      <c r="V108" s="196">
        <v>1565</v>
      </c>
      <c r="W108" s="196">
        <v>-1</v>
      </c>
      <c r="X108" s="196">
        <v>-1</v>
      </c>
      <c r="Y108" s="196">
        <v>1</v>
      </c>
      <c r="Z108" s="196">
        <v>1565</v>
      </c>
      <c r="AA108" s="196">
        <v>362.9735</v>
      </c>
      <c r="AB108" s="196">
        <v>231.93199999999999</v>
      </c>
      <c r="AC108" s="196">
        <v>1</v>
      </c>
      <c r="AD108" s="196">
        <v>0.63897760000000003</v>
      </c>
    </row>
    <row r="109" spans="2:30" x14ac:dyDescent="0.2">
      <c r="B109" t="s">
        <v>487</v>
      </c>
      <c r="C109" t="s">
        <v>673</v>
      </c>
      <c r="D109">
        <v>1</v>
      </c>
      <c r="E109">
        <v>0.73206439999999995</v>
      </c>
      <c r="F109">
        <v>433</v>
      </c>
      <c r="G109" s="195">
        <v>433</v>
      </c>
      <c r="H109">
        <v>316.983894582723</v>
      </c>
      <c r="I109">
        <v>-1</v>
      </c>
      <c r="J109">
        <v>-1</v>
      </c>
      <c r="K109">
        <v>-1</v>
      </c>
      <c r="L109">
        <v>-1</v>
      </c>
      <c r="M109">
        <v>1</v>
      </c>
      <c r="N109">
        <v>49.457819999999998</v>
      </c>
      <c r="O109">
        <v>-1</v>
      </c>
      <c r="P109">
        <v>-1</v>
      </c>
      <c r="Q109">
        <v>-1</v>
      </c>
      <c r="R109" s="196">
        <v>1</v>
      </c>
      <c r="T109" s="196">
        <v>0</v>
      </c>
      <c r="U109" s="196">
        <v>10</v>
      </c>
      <c r="V109" s="196">
        <v>1999</v>
      </c>
      <c r="W109" s="196">
        <v>1.8315049999999999</v>
      </c>
      <c r="X109" s="196">
        <v>92.490979999999993</v>
      </c>
      <c r="Y109" s="196">
        <v>0</v>
      </c>
      <c r="Z109" s="196">
        <v>134</v>
      </c>
      <c r="AA109" s="196">
        <v>187.63900000000001</v>
      </c>
      <c r="AB109" s="196">
        <v>93.86645</v>
      </c>
      <c r="AC109" s="196">
        <v>1</v>
      </c>
      <c r="AD109" s="196">
        <v>-1</v>
      </c>
    </row>
    <row r="110" spans="2:30" x14ac:dyDescent="0.2">
      <c r="B110" t="s">
        <v>488</v>
      </c>
      <c r="C110" t="s">
        <v>673</v>
      </c>
      <c r="D110">
        <v>1</v>
      </c>
      <c r="E110">
        <v>0.65274149999999997</v>
      </c>
      <c r="F110">
        <v>165</v>
      </c>
      <c r="G110" s="195">
        <v>165</v>
      </c>
      <c r="H110">
        <v>107.70234986945199</v>
      </c>
      <c r="I110">
        <v>-1</v>
      </c>
      <c r="J110">
        <v>-1</v>
      </c>
      <c r="K110">
        <v>-1</v>
      </c>
      <c r="L110">
        <v>-1</v>
      </c>
      <c r="M110">
        <v>1</v>
      </c>
      <c r="N110">
        <v>82.677139999999994</v>
      </c>
      <c r="O110">
        <v>-1</v>
      </c>
      <c r="P110">
        <v>-1</v>
      </c>
      <c r="Q110">
        <v>-1</v>
      </c>
      <c r="R110" s="196">
        <v>1</v>
      </c>
      <c r="T110" s="196">
        <v>37</v>
      </c>
      <c r="U110" s="196">
        <v>11</v>
      </c>
      <c r="V110" s="196">
        <v>1365</v>
      </c>
      <c r="W110" s="196">
        <v>-1</v>
      </c>
      <c r="X110" s="196">
        <v>-1</v>
      </c>
      <c r="Y110" s="196">
        <v>1</v>
      </c>
      <c r="Z110" s="196">
        <v>1365</v>
      </c>
      <c r="AA110" s="196">
        <v>225.4504</v>
      </c>
      <c r="AB110" s="196">
        <v>165.1651</v>
      </c>
      <c r="AC110" s="196">
        <v>1</v>
      </c>
      <c r="AD110" s="196">
        <v>0.73260069999999999</v>
      </c>
    </row>
    <row r="111" spans="2:30" x14ac:dyDescent="0.2">
      <c r="B111" t="s">
        <v>489</v>
      </c>
      <c r="C111" t="s">
        <v>673</v>
      </c>
      <c r="D111">
        <v>1</v>
      </c>
      <c r="E111">
        <v>1.0351969999999999</v>
      </c>
      <c r="F111">
        <v>233</v>
      </c>
      <c r="G111" s="195">
        <v>233</v>
      </c>
      <c r="H111">
        <v>241.20082815735</v>
      </c>
      <c r="I111">
        <v>-1</v>
      </c>
      <c r="J111">
        <v>-1</v>
      </c>
      <c r="K111">
        <v>-1</v>
      </c>
      <c r="L111">
        <v>-1</v>
      </c>
      <c r="M111">
        <v>1</v>
      </c>
      <c r="N111">
        <v>578.98680000000002</v>
      </c>
      <c r="O111">
        <v>-1</v>
      </c>
      <c r="P111">
        <v>-1</v>
      </c>
      <c r="Q111">
        <v>-1</v>
      </c>
      <c r="R111" s="196">
        <v>0</v>
      </c>
      <c r="T111" s="196">
        <v>0</v>
      </c>
      <c r="U111" s="196">
        <v>12</v>
      </c>
      <c r="V111" s="196">
        <v>1997</v>
      </c>
      <c r="W111" s="196">
        <v>-1</v>
      </c>
      <c r="X111" s="196">
        <v>-1</v>
      </c>
      <c r="Y111" s="196">
        <v>0</v>
      </c>
      <c r="Z111" s="196">
        <v>134</v>
      </c>
      <c r="AA111" s="196">
        <v>4.8284269999999996</v>
      </c>
      <c r="AB111" s="196">
        <v>2.41784</v>
      </c>
      <c r="AC111" s="196">
        <v>1</v>
      </c>
      <c r="AD111" s="196">
        <v>-1</v>
      </c>
    </row>
    <row r="112" spans="2:30" x14ac:dyDescent="0.2">
      <c r="B112" t="s">
        <v>490</v>
      </c>
      <c r="C112" t="s">
        <v>673</v>
      </c>
      <c r="D112">
        <v>2</v>
      </c>
      <c r="E112">
        <v>1.428571</v>
      </c>
      <c r="F112">
        <v>182</v>
      </c>
      <c r="G112" s="195">
        <v>182</v>
      </c>
      <c r="H112">
        <v>260</v>
      </c>
      <c r="I112">
        <v>103.26139999999999</v>
      </c>
      <c r="J112">
        <v>0.51373809999999998</v>
      </c>
      <c r="K112">
        <v>103.26139999999999</v>
      </c>
      <c r="L112">
        <v>73.758120000000005</v>
      </c>
      <c r="M112">
        <v>2</v>
      </c>
      <c r="N112">
        <v>123.9937</v>
      </c>
      <c r="O112">
        <v>-1</v>
      </c>
      <c r="P112">
        <v>-1</v>
      </c>
      <c r="Q112">
        <v>-1</v>
      </c>
      <c r="R112" s="196">
        <v>2</v>
      </c>
      <c r="T112" s="196">
        <v>6</v>
      </c>
      <c r="U112" s="196">
        <v>13</v>
      </c>
      <c r="V112" s="196">
        <v>1367</v>
      </c>
      <c r="W112" s="196">
        <v>-1</v>
      </c>
      <c r="X112" s="196">
        <v>-1</v>
      </c>
      <c r="Y112" s="196">
        <v>1</v>
      </c>
      <c r="Z112" s="196">
        <v>1367</v>
      </c>
      <c r="AA112" s="196">
        <v>329.17559999999997</v>
      </c>
      <c r="AB112" s="196">
        <v>240.8014</v>
      </c>
      <c r="AC112" s="196">
        <v>1</v>
      </c>
      <c r="AD112" s="196">
        <v>0.73152890000000004</v>
      </c>
    </row>
    <row r="113" spans="2:30" x14ac:dyDescent="0.2">
      <c r="B113" t="s">
        <v>491</v>
      </c>
      <c r="C113" t="s">
        <v>673</v>
      </c>
      <c r="D113">
        <v>3</v>
      </c>
      <c r="E113">
        <v>2.3076919999999999</v>
      </c>
      <c r="F113">
        <v>133</v>
      </c>
      <c r="G113" s="195">
        <v>210.666666666667</v>
      </c>
      <c r="H113">
        <v>486.15384615384602</v>
      </c>
      <c r="I113">
        <v>197.77549999999999</v>
      </c>
      <c r="J113">
        <v>5.0824790000000002</v>
      </c>
      <c r="K113">
        <v>395.55090000000001</v>
      </c>
      <c r="L113">
        <v>304.26990000000001</v>
      </c>
      <c r="M113">
        <v>3</v>
      </c>
      <c r="N113">
        <v>146.64519999999999</v>
      </c>
      <c r="O113">
        <v>-1</v>
      </c>
      <c r="P113">
        <v>-1</v>
      </c>
      <c r="Q113">
        <v>-1</v>
      </c>
      <c r="R113" s="196">
        <v>1</v>
      </c>
      <c r="T113" s="196">
        <v>0</v>
      </c>
      <c r="U113" s="196">
        <v>14</v>
      </c>
      <c r="V113" s="196">
        <v>1998</v>
      </c>
      <c r="W113" s="196">
        <v>-1</v>
      </c>
      <c r="X113" s="196">
        <v>-1</v>
      </c>
      <c r="Y113" s="196">
        <v>0</v>
      </c>
      <c r="Z113" s="196">
        <v>100</v>
      </c>
      <c r="AA113" s="196">
        <v>0</v>
      </c>
      <c r="AB113" s="196">
        <v>0</v>
      </c>
      <c r="AC113" s="196">
        <v>1</v>
      </c>
      <c r="AD113" s="196">
        <v>-1</v>
      </c>
    </row>
    <row r="114" spans="2:30" x14ac:dyDescent="0.2">
      <c r="B114" t="s">
        <v>285</v>
      </c>
      <c r="C114" t="s">
        <v>673</v>
      </c>
      <c r="D114">
        <v>3</v>
      </c>
      <c r="E114">
        <v>2.570694</v>
      </c>
      <c r="F114">
        <v>200</v>
      </c>
      <c r="G114" s="195">
        <v>322.33333333333297</v>
      </c>
      <c r="H114">
        <v>828.62039417309302</v>
      </c>
      <c r="I114">
        <v>69.529560000000004</v>
      </c>
      <c r="J114">
        <v>1.2504550000000001</v>
      </c>
      <c r="K114">
        <v>139.0591</v>
      </c>
      <c r="L114">
        <v>119.15949999999999</v>
      </c>
      <c r="M114">
        <v>3</v>
      </c>
      <c r="N114">
        <v>143.7705</v>
      </c>
      <c r="O114">
        <v>-1</v>
      </c>
      <c r="P114">
        <v>-1</v>
      </c>
      <c r="Q114">
        <v>-1</v>
      </c>
      <c r="R114" s="196">
        <v>0</v>
      </c>
      <c r="T114" s="196">
        <v>19</v>
      </c>
      <c r="U114" s="196">
        <v>15</v>
      </c>
      <c r="V114" s="196">
        <v>900</v>
      </c>
      <c r="W114" s="196">
        <v>-1</v>
      </c>
      <c r="X114" s="196">
        <v>-1</v>
      </c>
      <c r="Y114" s="196">
        <v>1</v>
      </c>
      <c r="Z114" s="196">
        <v>900</v>
      </c>
      <c r="AA114" s="196">
        <v>152.85249999999999</v>
      </c>
      <c r="AB114" s="196">
        <v>169.83609999999999</v>
      </c>
      <c r="AC114" s="196">
        <v>1</v>
      </c>
      <c r="AD114" s="196">
        <v>1.111111</v>
      </c>
    </row>
    <row r="115" spans="2:30" x14ac:dyDescent="0.2">
      <c r="B115" t="s">
        <v>492</v>
      </c>
      <c r="C115" t="s">
        <v>673</v>
      </c>
      <c r="D115">
        <v>3</v>
      </c>
      <c r="E115">
        <v>1.7667839999999999</v>
      </c>
      <c r="F115">
        <v>201</v>
      </c>
      <c r="G115" s="195">
        <v>312</v>
      </c>
      <c r="H115">
        <v>551.23674911660805</v>
      </c>
      <c r="I115">
        <v>127.4632</v>
      </c>
      <c r="J115">
        <v>0.42782140000000002</v>
      </c>
      <c r="K115">
        <v>254.9264</v>
      </c>
      <c r="L115">
        <v>150.13329999999999</v>
      </c>
      <c r="M115">
        <v>3</v>
      </c>
      <c r="N115">
        <v>118.988</v>
      </c>
      <c r="O115">
        <v>-1</v>
      </c>
      <c r="P115">
        <v>-1</v>
      </c>
      <c r="Q115">
        <v>-1</v>
      </c>
      <c r="R115" s="196">
        <v>1</v>
      </c>
      <c r="T115" s="196">
        <v>0</v>
      </c>
      <c r="U115" s="196">
        <v>16</v>
      </c>
      <c r="V115" s="196">
        <v>2032</v>
      </c>
      <c r="W115" s="196">
        <v>-1</v>
      </c>
      <c r="X115" s="196">
        <v>-1</v>
      </c>
      <c r="Y115" s="196">
        <v>0</v>
      </c>
      <c r="Z115" s="196">
        <v>133</v>
      </c>
      <c r="AA115" s="196">
        <v>0</v>
      </c>
      <c r="AB115" s="196">
        <v>0</v>
      </c>
      <c r="AC115" s="196">
        <v>1</v>
      </c>
      <c r="AD115" s="196">
        <v>-1</v>
      </c>
    </row>
    <row r="116" spans="2:30" x14ac:dyDescent="0.2">
      <c r="B116" t="s">
        <v>474</v>
      </c>
      <c r="C116" t="s">
        <v>673</v>
      </c>
      <c r="D116">
        <v>3</v>
      </c>
      <c r="E116">
        <v>2.0935100000000002</v>
      </c>
      <c r="F116">
        <v>167</v>
      </c>
      <c r="G116" s="195">
        <v>333</v>
      </c>
      <c r="H116">
        <v>697.13886950453605</v>
      </c>
      <c r="I116">
        <v>140.6285</v>
      </c>
      <c r="J116">
        <v>1.326025</v>
      </c>
      <c r="K116">
        <v>281.25700000000001</v>
      </c>
      <c r="L116">
        <v>196.2715</v>
      </c>
      <c r="M116">
        <v>3</v>
      </c>
      <c r="N116">
        <v>140.9812</v>
      </c>
      <c r="O116">
        <v>-1</v>
      </c>
      <c r="P116">
        <v>-1</v>
      </c>
      <c r="Q116">
        <v>-1</v>
      </c>
      <c r="R116" s="196">
        <v>1</v>
      </c>
      <c r="T116" s="196">
        <v>24</v>
      </c>
      <c r="U116" s="196">
        <v>17</v>
      </c>
      <c r="V116" s="196">
        <v>1365</v>
      </c>
      <c r="W116" s="196">
        <v>-1</v>
      </c>
      <c r="X116" s="196">
        <v>-1</v>
      </c>
      <c r="Y116" s="196">
        <v>1</v>
      </c>
      <c r="Z116" s="196">
        <v>1365</v>
      </c>
      <c r="AA116" s="196">
        <v>330.4796</v>
      </c>
      <c r="AB116" s="196">
        <v>242.1096</v>
      </c>
      <c r="AC116" s="196">
        <v>1</v>
      </c>
      <c r="AD116" s="196">
        <v>0.73260069999999999</v>
      </c>
    </row>
    <row r="117" spans="2:30" x14ac:dyDescent="0.2">
      <c r="B117" t="s">
        <v>475</v>
      </c>
      <c r="C117" t="s">
        <v>673</v>
      </c>
      <c r="D117">
        <v>3</v>
      </c>
      <c r="E117">
        <v>2.1978019999999998</v>
      </c>
      <c r="F117">
        <v>201</v>
      </c>
      <c r="G117" s="195">
        <v>299.33333333333297</v>
      </c>
      <c r="H117">
        <v>657.87545787545798</v>
      </c>
      <c r="I117">
        <v>173.6377</v>
      </c>
      <c r="J117">
        <v>0.94321849999999996</v>
      </c>
      <c r="K117">
        <v>347.27530000000002</v>
      </c>
      <c r="L117">
        <v>254.41419999999999</v>
      </c>
      <c r="M117">
        <v>3</v>
      </c>
      <c r="N117">
        <v>123.5996</v>
      </c>
      <c r="O117">
        <v>-1</v>
      </c>
      <c r="P117">
        <v>-1</v>
      </c>
      <c r="Q117">
        <v>-1</v>
      </c>
      <c r="R117" s="196">
        <v>1</v>
      </c>
      <c r="T117" s="196">
        <v>0</v>
      </c>
      <c r="U117" s="196">
        <v>18</v>
      </c>
      <c r="V117" s="196">
        <v>1999</v>
      </c>
      <c r="W117" s="196">
        <v>-1</v>
      </c>
      <c r="X117" s="196">
        <v>-1</v>
      </c>
      <c r="Y117" s="196">
        <v>0</v>
      </c>
      <c r="Z117" s="196">
        <v>100</v>
      </c>
      <c r="AA117" s="196">
        <v>7.2426399999999997</v>
      </c>
      <c r="AB117" s="196">
        <v>3.623132</v>
      </c>
      <c r="AC117" s="196">
        <v>1</v>
      </c>
      <c r="AD117" s="196">
        <v>-1</v>
      </c>
    </row>
    <row r="118" spans="2:30" x14ac:dyDescent="0.2">
      <c r="B118" t="s">
        <v>476</v>
      </c>
      <c r="C118" t="s">
        <v>673</v>
      </c>
      <c r="D118">
        <v>1</v>
      </c>
      <c r="E118">
        <v>0.56657219999999997</v>
      </c>
      <c r="F118">
        <v>167</v>
      </c>
      <c r="G118" s="195">
        <v>167</v>
      </c>
      <c r="H118">
        <v>94.617563739376806</v>
      </c>
      <c r="I118">
        <v>-1</v>
      </c>
      <c r="J118">
        <v>-1</v>
      </c>
      <c r="K118">
        <v>-1</v>
      </c>
      <c r="L118">
        <v>-1</v>
      </c>
      <c r="M118">
        <v>1</v>
      </c>
      <c r="N118">
        <v>160.9691</v>
      </c>
      <c r="O118">
        <v>-1</v>
      </c>
      <c r="P118">
        <v>-1</v>
      </c>
      <c r="Q118">
        <v>-1</v>
      </c>
      <c r="R118" s="196">
        <v>1</v>
      </c>
      <c r="T118" s="196">
        <v>11</v>
      </c>
      <c r="U118" s="196">
        <v>19</v>
      </c>
      <c r="V118" s="196">
        <v>1298</v>
      </c>
      <c r="W118" s="196">
        <v>-1</v>
      </c>
      <c r="X118" s="196">
        <v>-1</v>
      </c>
      <c r="Y118" s="196">
        <v>1</v>
      </c>
      <c r="Z118" s="196">
        <v>1298</v>
      </c>
      <c r="AA118" s="196">
        <v>292.4545</v>
      </c>
      <c r="AB118" s="196">
        <v>225.3117</v>
      </c>
      <c r="AC118" s="196">
        <v>1</v>
      </c>
      <c r="AD118" s="196">
        <v>0.77041599999999999</v>
      </c>
    </row>
    <row r="119" spans="2:30" x14ac:dyDescent="0.2">
      <c r="B119" t="s">
        <v>477</v>
      </c>
      <c r="C119" t="s">
        <v>673</v>
      </c>
      <c r="D119">
        <v>3</v>
      </c>
      <c r="E119">
        <v>2.4350649999999998</v>
      </c>
      <c r="F119">
        <v>265</v>
      </c>
      <c r="G119" s="195">
        <v>333</v>
      </c>
      <c r="H119">
        <v>810.876623376623</v>
      </c>
      <c r="I119">
        <v>153.26740000000001</v>
      </c>
      <c r="J119">
        <v>2.6277200000000001</v>
      </c>
      <c r="K119">
        <v>306.53489999999999</v>
      </c>
      <c r="L119">
        <v>248.8108</v>
      </c>
      <c r="M119">
        <v>3</v>
      </c>
      <c r="N119">
        <v>201.65620000000001</v>
      </c>
      <c r="O119">
        <v>-1</v>
      </c>
      <c r="P119">
        <v>-1</v>
      </c>
      <c r="Q119">
        <v>-1</v>
      </c>
      <c r="R119" s="196">
        <v>1</v>
      </c>
      <c r="T119" s="196">
        <v>0</v>
      </c>
      <c r="U119" s="196">
        <v>20</v>
      </c>
      <c r="V119" s="196">
        <v>1999</v>
      </c>
      <c r="W119" s="196">
        <v>-1</v>
      </c>
      <c r="X119" s="196">
        <v>-1</v>
      </c>
      <c r="Y119" s="196">
        <v>0</v>
      </c>
      <c r="Z119" s="196">
        <v>100</v>
      </c>
      <c r="AA119" s="196">
        <v>0</v>
      </c>
      <c r="AB119" s="196">
        <v>0</v>
      </c>
      <c r="AC119" s="196">
        <v>1</v>
      </c>
      <c r="AD119" s="196">
        <v>-1</v>
      </c>
    </row>
    <row r="120" spans="2:30" x14ac:dyDescent="0.2">
      <c r="B120" t="s">
        <v>478</v>
      </c>
      <c r="C120" t="s">
        <v>673</v>
      </c>
      <c r="D120">
        <v>2</v>
      </c>
      <c r="E120">
        <v>1.6680569999999999</v>
      </c>
      <c r="F120">
        <v>349.5</v>
      </c>
      <c r="G120" s="195">
        <v>349.5</v>
      </c>
      <c r="H120">
        <v>582.98582151793198</v>
      </c>
      <c r="I120">
        <v>96.096810000000005</v>
      </c>
      <c r="J120">
        <v>2.8263769999999999</v>
      </c>
      <c r="K120">
        <v>96.096810000000005</v>
      </c>
      <c r="L120">
        <v>80.147459999999995</v>
      </c>
      <c r="M120">
        <v>2</v>
      </c>
      <c r="N120">
        <v>77.515159999999995</v>
      </c>
      <c r="O120">
        <v>-1</v>
      </c>
      <c r="P120">
        <v>-1</v>
      </c>
      <c r="Q120">
        <v>-1</v>
      </c>
      <c r="R120" s="196">
        <v>1</v>
      </c>
      <c r="T120" s="196">
        <v>34</v>
      </c>
      <c r="U120" s="196">
        <v>21</v>
      </c>
      <c r="V120" s="196">
        <v>1665</v>
      </c>
      <c r="W120" s="196">
        <v>-1</v>
      </c>
      <c r="X120" s="196">
        <v>-1</v>
      </c>
      <c r="Y120" s="196">
        <v>1</v>
      </c>
      <c r="Z120" s="196">
        <v>1665</v>
      </c>
      <c r="AA120" s="196">
        <v>247.8032</v>
      </c>
      <c r="AB120" s="196">
        <v>148.83070000000001</v>
      </c>
      <c r="AC120" s="196">
        <v>1</v>
      </c>
      <c r="AD120" s="196">
        <v>0.60060060000000004</v>
      </c>
    </row>
    <row r="121" spans="2:30" x14ac:dyDescent="0.2">
      <c r="B121" t="s">
        <v>479</v>
      </c>
      <c r="C121" t="s">
        <v>673</v>
      </c>
      <c r="D121">
        <v>3</v>
      </c>
      <c r="E121">
        <v>2.5020850000000001</v>
      </c>
      <c r="F121">
        <v>200</v>
      </c>
      <c r="G121" s="195">
        <v>233.333333333333</v>
      </c>
      <c r="H121">
        <v>583.81984987489602</v>
      </c>
      <c r="I121">
        <v>159.9271</v>
      </c>
      <c r="J121">
        <v>1.460221</v>
      </c>
      <c r="K121">
        <v>319.85419999999999</v>
      </c>
      <c r="L121">
        <v>266.76749999999998</v>
      </c>
      <c r="M121">
        <v>3</v>
      </c>
      <c r="N121">
        <v>100.6734</v>
      </c>
      <c r="O121">
        <v>-1</v>
      </c>
      <c r="P121">
        <v>-1</v>
      </c>
      <c r="Q121">
        <v>-1</v>
      </c>
      <c r="R121" s="196">
        <v>1</v>
      </c>
      <c r="T121" s="196">
        <v>0</v>
      </c>
      <c r="U121" s="196">
        <v>22</v>
      </c>
      <c r="V121" s="196">
        <v>2032</v>
      </c>
      <c r="W121" s="196">
        <v>-1</v>
      </c>
      <c r="X121" s="196">
        <v>-1</v>
      </c>
      <c r="Y121" s="196">
        <v>0</v>
      </c>
      <c r="Z121" s="196">
        <v>167</v>
      </c>
      <c r="AA121" s="196">
        <v>0</v>
      </c>
      <c r="AB121" s="196">
        <v>0</v>
      </c>
      <c r="AC121" s="196">
        <v>1</v>
      </c>
      <c r="AD121" s="196">
        <v>-1</v>
      </c>
    </row>
    <row r="122" spans="2:30" x14ac:dyDescent="0.2">
      <c r="B122" t="s">
        <v>480</v>
      </c>
      <c r="C122" t="s">
        <v>673</v>
      </c>
      <c r="D122">
        <v>1</v>
      </c>
      <c r="E122">
        <v>0.73260069999999999</v>
      </c>
      <c r="F122">
        <v>133</v>
      </c>
      <c r="G122" s="195">
        <v>133</v>
      </c>
      <c r="H122">
        <v>97.435897435897402</v>
      </c>
      <c r="I122">
        <v>-1</v>
      </c>
      <c r="J122">
        <v>-1</v>
      </c>
      <c r="K122">
        <v>-1</v>
      </c>
      <c r="L122">
        <v>-1</v>
      </c>
      <c r="M122">
        <v>1</v>
      </c>
      <c r="N122">
        <v>116.29170000000001</v>
      </c>
      <c r="O122">
        <v>-1</v>
      </c>
      <c r="P122">
        <v>-1</v>
      </c>
      <c r="Q122">
        <v>-1</v>
      </c>
      <c r="R122" s="196">
        <v>1</v>
      </c>
      <c r="T122" s="196">
        <v>23</v>
      </c>
      <c r="U122" s="196">
        <v>23</v>
      </c>
      <c r="V122" s="196">
        <v>899</v>
      </c>
      <c r="W122" s="196">
        <v>-1</v>
      </c>
      <c r="X122" s="196">
        <v>-1</v>
      </c>
      <c r="Y122" s="196">
        <v>1</v>
      </c>
      <c r="Z122" s="196">
        <v>899</v>
      </c>
      <c r="AA122" s="196">
        <v>81.143219999999999</v>
      </c>
      <c r="AB122" s="196">
        <v>90.259420000000006</v>
      </c>
      <c r="AC122" s="196">
        <v>1</v>
      </c>
      <c r="AD122" s="196">
        <v>1.112347</v>
      </c>
    </row>
    <row r="123" spans="2:30" x14ac:dyDescent="0.2">
      <c r="B123" t="s">
        <v>472</v>
      </c>
      <c r="C123" t="s">
        <v>707</v>
      </c>
      <c r="D123">
        <v>4</v>
      </c>
      <c r="E123">
        <v>2.4024019999999999</v>
      </c>
      <c r="F123">
        <v>184</v>
      </c>
      <c r="G123" s="195">
        <v>333.5</v>
      </c>
      <c r="H123">
        <v>801.201201201201</v>
      </c>
      <c r="I123">
        <v>134.21119999999999</v>
      </c>
      <c r="J123">
        <v>2.5068769999999998</v>
      </c>
      <c r="K123">
        <v>402.63350000000003</v>
      </c>
      <c r="L123">
        <v>241.8219</v>
      </c>
      <c r="M123">
        <v>4</v>
      </c>
      <c r="N123">
        <v>139.3158</v>
      </c>
      <c r="O123">
        <v>-1</v>
      </c>
      <c r="P123">
        <v>-1</v>
      </c>
      <c r="Q123">
        <v>-1</v>
      </c>
      <c r="R123" s="196">
        <v>2</v>
      </c>
      <c r="T123" s="196">
        <v>0</v>
      </c>
      <c r="U123" s="196">
        <v>24</v>
      </c>
      <c r="V123" s="196">
        <v>2032</v>
      </c>
      <c r="W123" s="196">
        <v>-1</v>
      </c>
      <c r="X123" s="196">
        <v>-1</v>
      </c>
      <c r="Y123" s="196">
        <v>0</v>
      </c>
      <c r="Z123" s="196">
        <v>165</v>
      </c>
      <c r="AA123" s="196">
        <v>0</v>
      </c>
      <c r="AB123" s="196">
        <v>0</v>
      </c>
      <c r="AC123" s="196">
        <v>1</v>
      </c>
      <c r="AD123" s="196">
        <v>-1</v>
      </c>
    </row>
    <row r="124" spans="2:30" x14ac:dyDescent="0.2">
      <c r="B124" t="s">
        <v>481</v>
      </c>
      <c r="C124" t="s">
        <v>707</v>
      </c>
      <c r="D124">
        <v>5</v>
      </c>
      <c r="E124">
        <v>2.7292580000000002</v>
      </c>
      <c r="F124">
        <v>134</v>
      </c>
      <c r="G124" s="195">
        <v>220</v>
      </c>
      <c r="H124">
        <v>600.43668122270697</v>
      </c>
      <c r="I124">
        <v>100.0012</v>
      </c>
      <c r="J124">
        <v>1.765336</v>
      </c>
      <c r="K124">
        <v>400.00479999999999</v>
      </c>
      <c r="L124">
        <v>218.3432</v>
      </c>
      <c r="M124">
        <v>5</v>
      </c>
      <c r="N124">
        <v>106.2627</v>
      </c>
      <c r="O124">
        <v>-1</v>
      </c>
      <c r="P124">
        <v>-1</v>
      </c>
      <c r="Q124">
        <v>-1</v>
      </c>
      <c r="R124" s="196">
        <v>2</v>
      </c>
      <c r="T124" s="196">
        <v>12</v>
      </c>
      <c r="U124" s="196">
        <v>25</v>
      </c>
      <c r="V124" s="196">
        <v>1498</v>
      </c>
      <c r="W124" s="196">
        <v>-1</v>
      </c>
      <c r="X124" s="196">
        <v>-1</v>
      </c>
      <c r="Y124" s="196">
        <v>1</v>
      </c>
      <c r="Z124" s="196">
        <v>1498</v>
      </c>
      <c r="AA124" s="196">
        <v>554.06410000000005</v>
      </c>
      <c r="AB124" s="196">
        <v>369.86919999999998</v>
      </c>
      <c r="AC124" s="196">
        <v>1</v>
      </c>
      <c r="AD124" s="196">
        <v>0.66755679999999995</v>
      </c>
    </row>
    <row r="125" spans="2:30" x14ac:dyDescent="0.2">
      <c r="B125" t="s">
        <v>483</v>
      </c>
      <c r="C125" t="s">
        <v>707</v>
      </c>
      <c r="D125">
        <v>3</v>
      </c>
      <c r="E125">
        <v>2.43309</v>
      </c>
      <c r="F125">
        <v>165</v>
      </c>
      <c r="G125" s="195">
        <v>221.666666666667</v>
      </c>
      <c r="H125">
        <v>539.33495539335001</v>
      </c>
      <c r="I125">
        <v>229.929</v>
      </c>
      <c r="J125">
        <v>1.058513</v>
      </c>
      <c r="K125">
        <v>459.85809999999998</v>
      </c>
      <c r="L125">
        <v>372.95870000000002</v>
      </c>
      <c r="M125">
        <v>3</v>
      </c>
      <c r="N125">
        <v>153.92920000000001</v>
      </c>
      <c r="O125">
        <v>-1</v>
      </c>
      <c r="P125">
        <v>-1</v>
      </c>
      <c r="Q125">
        <v>-1</v>
      </c>
      <c r="R125" s="196">
        <v>1</v>
      </c>
      <c r="T125" s="196">
        <v>0</v>
      </c>
      <c r="U125" s="196">
        <v>26</v>
      </c>
      <c r="V125" s="196">
        <v>1999</v>
      </c>
      <c r="W125" s="196">
        <v>-1</v>
      </c>
      <c r="X125" s="196">
        <v>-1</v>
      </c>
      <c r="Y125" s="196">
        <v>0</v>
      </c>
      <c r="Z125" s="196">
        <v>99</v>
      </c>
      <c r="AA125" s="196">
        <v>0</v>
      </c>
      <c r="AB125" s="196">
        <v>0</v>
      </c>
      <c r="AC125" s="196">
        <v>1</v>
      </c>
      <c r="AD125" s="196">
        <v>-1</v>
      </c>
    </row>
    <row r="126" spans="2:30" x14ac:dyDescent="0.2">
      <c r="B126" t="s">
        <v>484</v>
      </c>
      <c r="C126" t="s">
        <v>707</v>
      </c>
      <c r="D126">
        <v>2</v>
      </c>
      <c r="E126">
        <v>1.053741</v>
      </c>
      <c r="F126">
        <v>299.5</v>
      </c>
      <c r="G126" s="195">
        <v>299.5</v>
      </c>
      <c r="H126">
        <v>315.595363540569</v>
      </c>
      <c r="I126">
        <v>217.38329999999999</v>
      </c>
      <c r="J126">
        <v>0.40861520000000001</v>
      </c>
      <c r="K126">
        <v>217.38329999999999</v>
      </c>
      <c r="L126">
        <v>114.53279999999999</v>
      </c>
      <c r="M126">
        <v>2</v>
      </c>
      <c r="N126">
        <v>134.5932</v>
      </c>
      <c r="O126">
        <v>-1</v>
      </c>
      <c r="P126">
        <v>-1</v>
      </c>
      <c r="Q126">
        <v>-1</v>
      </c>
      <c r="R126" s="196">
        <v>1</v>
      </c>
      <c r="T126" s="196">
        <v>35</v>
      </c>
      <c r="U126" s="196">
        <v>27</v>
      </c>
      <c r="V126" s="196">
        <v>1199</v>
      </c>
      <c r="W126" s="196">
        <v>-1</v>
      </c>
      <c r="X126" s="196">
        <v>-1</v>
      </c>
      <c r="Y126" s="196">
        <v>1</v>
      </c>
      <c r="Z126" s="196">
        <v>1199</v>
      </c>
      <c r="AA126" s="196">
        <v>325.93009999999998</v>
      </c>
      <c r="AB126" s="196">
        <v>271.83499999999998</v>
      </c>
      <c r="AC126" s="196">
        <v>1</v>
      </c>
      <c r="AD126" s="196">
        <v>0.8340284</v>
      </c>
    </row>
    <row r="127" spans="2:30" x14ac:dyDescent="0.2">
      <c r="B127" t="s">
        <v>485</v>
      </c>
      <c r="C127" t="s">
        <v>707</v>
      </c>
      <c r="D127">
        <v>0</v>
      </c>
      <c r="E127">
        <v>0</v>
      </c>
      <c r="F127">
        <v>-1</v>
      </c>
      <c r="G127" s="195">
        <v>-1</v>
      </c>
      <c r="H127">
        <v>-1</v>
      </c>
      <c r="I127">
        <v>-1</v>
      </c>
      <c r="J127">
        <v>-1</v>
      </c>
      <c r="K127">
        <v>-1</v>
      </c>
      <c r="L127">
        <v>-1</v>
      </c>
      <c r="M127">
        <v>0</v>
      </c>
      <c r="N127">
        <v>130.78720000000001</v>
      </c>
      <c r="O127">
        <v>-1</v>
      </c>
      <c r="P127">
        <v>-1</v>
      </c>
      <c r="Q127">
        <v>-1</v>
      </c>
      <c r="R127" s="196">
        <v>2</v>
      </c>
      <c r="T127" s="196">
        <v>0</v>
      </c>
      <c r="U127" s="196">
        <v>28</v>
      </c>
      <c r="V127" s="196">
        <v>2032</v>
      </c>
      <c r="W127" s="196">
        <v>-1</v>
      </c>
      <c r="X127" s="196">
        <v>-1</v>
      </c>
      <c r="Y127" s="196">
        <v>0</v>
      </c>
      <c r="Z127" s="196">
        <v>133</v>
      </c>
      <c r="AA127" s="196">
        <v>0</v>
      </c>
      <c r="AB127" s="196">
        <v>0</v>
      </c>
      <c r="AC127" s="196">
        <v>1</v>
      </c>
      <c r="AD127" s="196">
        <v>-1</v>
      </c>
    </row>
    <row r="128" spans="2:30" x14ac:dyDescent="0.2">
      <c r="B128" t="s">
        <v>486</v>
      </c>
      <c r="C128" t="s">
        <v>707</v>
      </c>
      <c r="D128">
        <v>1</v>
      </c>
      <c r="E128">
        <v>0.66711140000000002</v>
      </c>
      <c r="F128">
        <v>633</v>
      </c>
      <c r="G128" s="195">
        <v>633</v>
      </c>
      <c r="H128">
        <v>422.281521014009</v>
      </c>
      <c r="I128">
        <v>-1</v>
      </c>
      <c r="J128">
        <v>-1</v>
      </c>
      <c r="K128">
        <v>-1</v>
      </c>
      <c r="L128">
        <v>-1</v>
      </c>
      <c r="M128">
        <v>1</v>
      </c>
      <c r="N128">
        <v>106.7681</v>
      </c>
      <c r="O128">
        <v>-1</v>
      </c>
      <c r="P128">
        <v>-1</v>
      </c>
      <c r="Q128">
        <v>-1</v>
      </c>
      <c r="R128" s="196">
        <v>1</v>
      </c>
      <c r="T128" s="196">
        <v>32</v>
      </c>
      <c r="U128" s="196">
        <v>29</v>
      </c>
      <c r="V128" s="196">
        <v>965</v>
      </c>
      <c r="W128" s="196">
        <v>-1</v>
      </c>
      <c r="X128" s="196">
        <v>-1</v>
      </c>
      <c r="Y128" s="196">
        <v>1</v>
      </c>
      <c r="Z128" s="196">
        <v>965</v>
      </c>
      <c r="AA128" s="196">
        <v>57.970559999999999</v>
      </c>
      <c r="AB128" s="196">
        <v>60.073120000000003</v>
      </c>
      <c r="AC128" s="196">
        <v>1</v>
      </c>
      <c r="AD128" s="196">
        <v>1.0362690000000001</v>
      </c>
    </row>
    <row r="129" spans="2:30" x14ac:dyDescent="0.2">
      <c r="B129" t="s">
        <v>487</v>
      </c>
      <c r="C129" t="s">
        <v>707</v>
      </c>
      <c r="D129">
        <v>2</v>
      </c>
      <c r="E129">
        <v>1.2507820000000001</v>
      </c>
      <c r="F129">
        <v>449.5</v>
      </c>
      <c r="G129" s="195">
        <v>449.5</v>
      </c>
      <c r="H129">
        <v>562.22639149468398</v>
      </c>
      <c r="I129">
        <v>308.39999999999998</v>
      </c>
      <c r="J129">
        <v>0.48720380000000002</v>
      </c>
      <c r="K129">
        <v>308.39999999999998</v>
      </c>
      <c r="L129">
        <v>192.8706</v>
      </c>
      <c r="M129">
        <v>2</v>
      </c>
      <c r="N129">
        <v>99.552890000000005</v>
      </c>
      <c r="O129">
        <v>-1</v>
      </c>
      <c r="P129">
        <v>-1</v>
      </c>
      <c r="Q129">
        <v>-1</v>
      </c>
      <c r="R129" s="196">
        <v>1</v>
      </c>
      <c r="T129" s="196">
        <v>0</v>
      </c>
      <c r="U129" s="196">
        <v>30</v>
      </c>
      <c r="V129" s="196">
        <v>1999</v>
      </c>
      <c r="W129" s="196">
        <v>-1</v>
      </c>
      <c r="X129" s="196">
        <v>-1</v>
      </c>
      <c r="Y129" s="196">
        <v>0</v>
      </c>
      <c r="Z129" s="196">
        <v>101</v>
      </c>
      <c r="AA129" s="196">
        <v>0</v>
      </c>
      <c r="AB129" s="196">
        <v>0</v>
      </c>
      <c r="AC129" s="196">
        <v>1</v>
      </c>
      <c r="AD129" s="196">
        <v>-1</v>
      </c>
    </row>
    <row r="130" spans="2:30" x14ac:dyDescent="0.2">
      <c r="B130" t="s">
        <v>488</v>
      </c>
      <c r="C130" t="s">
        <v>707</v>
      </c>
      <c r="D130">
        <v>4</v>
      </c>
      <c r="E130">
        <v>3.875969</v>
      </c>
      <c r="F130">
        <v>198.5</v>
      </c>
      <c r="G130" s="195">
        <v>207</v>
      </c>
      <c r="H130">
        <v>802.32558139534899</v>
      </c>
      <c r="I130">
        <v>115.40260000000001</v>
      </c>
      <c r="J130">
        <v>2.8659479999999999</v>
      </c>
      <c r="K130">
        <v>346.20780000000002</v>
      </c>
      <c r="L130">
        <v>335.47269999999997</v>
      </c>
      <c r="M130">
        <v>4</v>
      </c>
      <c r="N130">
        <v>122.8823</v>
      </c>
      <c r="O130">
        <v>-1</v>
      </c>
      <c r="P130">
        <v>-1</v>
      </c>
      <c r="Q130">
        <v>-1</v>
      </c>
      <c r="R130" s="196">
        <v>2</v>
      </c>
      <c r="T130" s="196">
        <v>16</v>
      </c>
      <c r="U130" s="196">
        <v>31</v>
      </c>
      <c r="V130" s="196">
        <v>1265</v>
      </c>
      <c r="W130" s="196">
        <v>0.70188620000000002</v>
      </c>
      <c r="X130" s="196">
        <v>104.581</v>
      </c>
      <c r="Y130" s="196">
        <v>1</v>
      </c>
      <c r="Z130" s="196">
        <v>1265</v>
      </c>
      <c r="AA130" s="196">
        <v>273.18360000000001</v>
      </c>
      <c r="AB130" s="196">
        <v>215.9554</v>
      </c>
      <c r="AC130" s="196">
        <v>2</v>
      </c>
      <c r="AD130" s="196">
        <v>0.79051380000000004</v>
      </c>
    </row>
    <row r="131" spans="2:30" x14ac:dyDescent="0.2">
      <c r="B131" t="s">
        <v>489</v>
      </c>
      <c r="C131" t="s">
        <v>707</v>
      </c>
      <c r="D131">
        <v>0</v>
      </c>
      <c r="E131">
        <v>0</v>
      </c>
      <c r="F131">
        <v>-1</v>
      </c>
      <c r="G131" s="195">
        <v>-1</v>
      </c>
      <c r="H131">
        <v>-1</v>
      </c>
      <c r="I131">
        <v>-1</v>
      </c>
      <c r="J131">
        <v>-1</v>
      </c>
      <c r="K131">
        <v>-1</v>
      </c>
      <c r="L131">
        <v>-1</v>
      </c>
      <c r="M131">
        <v>0</v>
      </c>
      <c r="N131">
        <v>675.77909999999997</v>
      </c>
      <c r="O131">
        <v>-1</v>
      </c>
      <c r="P131">
        <v>-1</v>
      </c>
      <c r="Q131">
        <v>-1</v>
      </c>
      <c r="R131" s="196">
        <v>1</v>
      </c>
      <c r="T131" s="196">
        <v>0</v>
      </c>
      <c r="U131" s="196">
        <v>32</v>
      </c>
      <c r="V131" s="196">
        <v>2032</v>
      </c>
      <c r="W131" s="196">
        <v>-1</v>
      </c>
      <c r="X131" s="196">
        <v>-1</v>
      </c>
      <c r="Y131" s="196">
        <v>0</v>
      </c>
      <c r="Z131" s="196">
        <v>167</v>
      </c>
      <c r="AA131" s="196">
        <v>0</v>
      </c>
      <c r="AB131" s="196">
        <v>0</v>
      </c>
      <c r="AC131" s="196">
        <v>1</v>
      </c>
      <c r="AD131" s="196">
        <v>-1</v>
      </c>
    </row>
    <row r="132" spans="2:30" x14ac:dyDescent="0.2">
      <c r="B132" t="s">
        <v>490</v>
      </c>
      <c r="C132" t="s">
        <v>707</v>
      </c>
      <c r="D132">
        <v>3</v>
      </c>
      <c r="E132">
        <v>2.5020850000000001</v>
      </c>
      <c r="F132">
        <v>201</v>
      </c>
      <c r="G132" s="195">
        <v>289</v>
      </c>
      <c r="H132">
        <v>723.10258548790705</v>
      </c>
      <c r="I132">
        <v>122.11369999999999</v>
      </c>
      <c r="J132">
        <v>1.003325</v>
      </c>
      <c r="K132">
        <v>244.22749999999999</v>
      </c>
      <c r="L132">
        <v>203.6926</v>
      </c>
      <c r="M132">
        <v>3</v>
      </c>
      <c r="N132">
        <v>152.65170000000001</v>
      </c>
      <c r="O132">
        <v>-1</v>
      </c>
      <c r="P132">
        <v>-1</v>
      </c>
      <c r="Q132">
        <v>-1</v>
      </c>
      <c r="R132" s="196">
        <v>1</v>
      </c>
      <c r="T132" s="196">
        <v>5</v>
      </c>
      <c r="U132" s="196">
        <v>33</v>
      </c>
      <c r="V132" s="196">
        <v>1599</v>
      </c>
      <c r="W132" s="196">
        <v>0.92224329999999999</v>
      </c>
      <c r="X132" s="196">
        <v>153.0924</v>
      </c>
      <c r="Y132" s="196">
        <v>1</v>
      </c>
      <c r="Z132" s="196">
        <v>1599</v>
      </c>
      <c r="AA132" s="196">
        <v>341.9359</v>
      </c>
      <c r="AB132" s="196">
        <v>213.84360000000001</v>
      </c>
      <c r="AC132" s="196">
        <v>2</v>
      </c>
      <c r="AD132" s="196">
        <v>0.62539089999999997</v>
      </c>
    </row>
    <row r="133" spans="2:30" x14ac:dyDescent="0.2">
      <c r="B133" t="s">
        <v>491</v>
      </c>
      <c r="C133" t="s">
        <v>707</v>
      </c>
      <c r="D133">
        <v>3</v>
      </c>
      <c r="E133">
        <v>1.6657409999999999</v>
      </c>
      <c r="F133">
        <v>267</v>
      </c>
      <c r="G133" s="195">
        <v>411</v>
      </c>
      <c r="H133">
        <v>684.61965574680698</v>
      </c>
      <c r="I133">
        <v>240.92330000000001</v>
      </c>
      <c r="J133">
        <v>1.0576000000000001</v>
      </c>
      <c r="K133">
        <v>481.84660000000002</v>
      </c>
      <c r="L133">
        <v>267.54390000000001</v>
      </c>
      <c r="M133">
        <v>3</v>
      </c>
      <c r="N133">
        <v>152.87049999999999</v>
      </c>
      <c r="O133">
        <v>-1</v>
      </c>
      <c r="P133">
        <v>-1</v>
      </c>
      <c r="Q133">
        <v>-1</v>
      </c>
      <c r="R133" s="196">
        <v>1</v>
      </c>
      <c r="T133" s="196">
        <v>0</v>
      </c>
      <c r="U133" s="196">
        <v>34</v>
      </c>
      <c r="V133" s="196">
        <v>1998</v>
      </c>
      <c r="W133" s="196">
        <v>-1</v>
      </c>
      <c r="X133" s="196">
        <v>-1</v>
      </c>
      <c r="Y133" s="196">
        <v>0</v>
      </c>
      <c r="Z133" s="196">
        <v>134</v>
      </c>
      <c r="AA133" s="196">
        <v>0</v>
      </c>
      <c r="AB133" s="196">
        <v>0</v>
      </c>
      <c r="AC133" s="196">
        <v>1</v>
      </c>
      <c r="AD133" s="196">
        <v>-1</v>
      </c>
    </row>
    <row r="134" spans="2:30" x14ac:dyDescent="0.2">
      <c r="B134" t="s">
        <v>285</v>
      </c>
      <c r="C134" t="s">
        <v>707</v>
      </c>
      <c r="D134">
        <v>2</v>
      </c>
      <c r="E134">
        <v>1.818182</v>
      </c>
      <c r="F134">
        <v>366.5</v>
      </c>
      <c r="G134" s="195">
        <v>366.5</v>
      </c>
      <c r="H134">
        <v>666.36363636363603</v>
      </c>
      <c r="I134">
        <v>200.619</v>
      </c>
      <c r="J134">
        <v>1.2013119999999999</v>
      </c>
      <c r="K134">
        <v>200.619</v>
      </c>
      <c r="L134">
        <v>182.381</v>
      </c>
      <c r="M134">
        <v>2</v>
      </c>
      <c r="N134">
        <v>280.8383</v>
      </c>
      <c r="O134">
        <v>-1</v>
      </c>
      <c r="P134">
        <v>-1</v>
      </c>
      <c r="Q134">
        <v>-1</v>
      </c>
      <c r="R134" s="196">
        <v>1</v>
      </c>
      <c r="T134" s="196">
        <v>38</v>
      </c>
      <c r="U134" s="196">
        <v>35</v>
      </c>
      <c r="V134" s="196">
        <v>1599</v>
      </c>
      <c r="W134" s="196">
        <v>0.352964</v>
      </c>
      <c r="X134" s="196">
        <v>35.296410000000002</v>
      </c>
      <c r="Y134" s="196">
        <v>1</v>
      </c>
      <c r="Z134" s="196">
        <v>1599</v>
      </c>
      <c r="AA134" s="196">
        <v>312.0333</v>
      </c>
      <c r="AB134" s="196">
        <v>195.14279999999999</v>
      </c>
      <c r="AC134" s="196">
        <v>2</v>
      </c>
      <c r="AD134" s="196">
        <v>0.62539089999999997</v>
      </c>
    </row>
    <row r="135" spans="2:30" x14ac:dyDescent="0.2">
      <c r="B135" t="s">
        <v>492</v>
      </c>
      <c r="C135" t="s">
        <v>707</v>
      </c>
      <c r="D135">
        <v>3</v>
      </c>
      <c r="E135">
        <v>2.0949719999999998</v>
      </c>
      <c r="F135">
        <v>234</v>
      </c>
      <c r="G135" s="195">
        <v>277.66666666666703</v>
      </c>
      <c r="H135">
        <v>581.70391061452494</v>
      </c>
      <c r="I135">
        <v>151.49459999999999</v>
      </c>
      <c r="J135">
        <v>0.84086539999999999</v>
      </c>
      <c r="K135">
        <v>302.98910000000001</v>
      </c>
      <c r="L135">
        <v>211.58459999999999</v>
      </c>
      <c r="M135">
        <v>3</v>
      </c>
      <c r="N135">
        <v>93.371830000000003</v>
      </c>
      <c r="O135">
        <v>-1</v>
      </c>
      <c r="P135">
        <v>-1</v>
      </c>
      <c r="Q135">
        <v>-1</v>
      </c>
      <c r="R135" s="196">
        <v>1</v>
      </c>
      <c r="T135" s="196">
        <v>0</v>
      </c>
      <c r="U135" s="196">
        <v>36</v>
      </c>
      <c r="V135" s="196">
        <v>2032</v>
      </c>
      <c r="W135" s="196">
        <v>-1</v>
      </c>
      <c r="X135" s="196">
        <v>-1</v>
      </c>
      <c r="Y135" s="196">
        <v>0</v>
      </c>
      <c r="Z135" s="196">
        <v>132</v>
      </c>
      <c r="AA135" s="196">
        <v>1.4142140000000001</v>
      </c>
      <c r="AB135" s="196">
        <v>0.69597129999999996</v>
      </c>
      <c r="AC135" s="196">
        <v>1</v>
      </c>
      <c r="AD135" s="196">
        <v>-1</v>
      </c>
    </row>
    <row r="136" spans="2:30" x14ac:dyDescent="0.2">
      <c r="B136" t="s">
        <v>474</v>
      </c>
      <c r="C136" t="s">
        <v>707</v>
      </c>
      <c r="D136">
        <v>3</v>
      </c>
      <c r="E136">
        <v>3.1088079999999998</v>
      </c>
      <c r="F136">
        <v>266</v>
      </c>
      <c r="G136" s="195">
        <v>266.33333333333297</v>
      </c>
      <c r="H136">
        <v>827.97927461139898</v>
      </c>
      <c r="I136">
        <v>79.660889999999995</v>
      </c>
      <c r="J136">
        <v>2.3970590000000001</v>
      </c>
      <c r="K136">
        <v>159.3218</v>
      </c>
      <c r="L136">
        <v>165.1003</v>
      </c>
      <c r="M136">
        <v>3</v>
      </c>
      <c r="N136">
        <v>150.83170000000001</v>
      </c>
      <c r="O136">
        <v>-1</v>
      </c>
      <c r="P136">
        <v>-1</v>
      </c>
      <c r="Q136">
        <v>-1</v>
      </c>
      <c r="R136" s="196">
        <v>0</v>
      </c>
      <c r="T136" s="196">
        <v>30</v>
      </c>
      <c r="U136" s="196">
        <v>37</v>
      </c>
      <c r="V136" s="196">
        <v>965</v>
      </c>
      <c r="W136" s="196">
        <v>0.62259469999999995</v>
      </c>
      <c r="X136" s="196">
        <v>31.129729999999999</v>
      </c>
      <c r="Y136" s="196">
        <v>1</v>
      </c>
      <c r="Z136" s="196">
        <v>965</v>
      </c>
      <c r="AA136" s="196">
        <v>78.210239999999999</v>
      </c>
      <c r="AB136" s="196">
        <v>81.046880000000002</v>
      </c>
      <c r="AC136" s="196">
        <v>2</v>
      </c>
      <c r="AD136" s="196">
        <v>1.0362690000000001</v>
      </c>
    </row>
    <row r="137" spans="2:30" x14ac:dyDescent="0.2">
      <c r="B137" t="s">
        <v>475</v>
      </c>
      <c r="C137" t="s">
        <v>707</v>
      </c>
      <c r="D137">
        <v>3</v>
      </c>
      <c r="E137">
        <v>1.4299329999999999</v>
      </c>
      <c r="F137">
        <v>200</v>
      </c>
      <c r="G137" s="195">
        <v>300</v>
      </c>
      <c r="H137">
        <v>428.97998093422302</v>
      </c>
      <c r="I137">
        <v>308.83210000000003</v>
      </c>
      <c r="J137">
        <v>0.52110619999999996</v>
      </c>
      <c r="K137">
        <v>617.66420000000005</v>
      </c>
      <c r="L137">
        <v>294.40620000000001</v>
      </c>
      <c r="M137">
        <v>3</v>
      </c>
      <c r="N137">
        <v>121.9181</v>
      </c>
      <c r="O137">
        <v>-1</v>
      </c>
      <c r="P137">
        <v>-1</v>
      </c>
      <c r="Q137">
        <v>-1</v>
      </c>
      <c r="R137" s="196">
        <v>1</v>
      </c>
      <c r="T137" s="196">
        <v>0</v>
      </c>
      <c r="U137" s="196">
        <v>38</v>
      </c>
      <c r="V137" s="196">
        <v>1999</v>
      </c>
      <c r="W137" s="196">
        <v>-1</v>
      </c>
      <c r="X137" s="196">
        <v>-1</v>
      </c>
      <c r="Y137" s="196">
        <v>0</v>
      </c>
      <c r="Z137" s="196">
        <v>101</v>
      </c>
      <c r="AA137" s="196">
        <v>0</v>
      </c>
      <c r="AB137" s="196">
        <v>0</v>
      </c>
      <c r="AC137" s="196">
        <v>1</v>
      </c>
      <c r="AD137" s="196">
        <v>-1</v>
      </c>
    </row>
    <row r="138" spans="2:30" x14ac:dyDescent="0.2">
      <c r="B138" t="s">
        <v>476</v>
      </c>
      <c r="C138" t="s">
        <v>707</v>
      </c>
      <c r="D138">
        <v>5</v>
      </c>
      <c r="E138">
        <v>1.9230769999999999</v>
      </c>
      <c r="F138">
        <v>269</v>
      </c>
      <c r="G138" s="195">
        <v>280.2</v>
      </c>
      <c r="H138">
        <v>538.84615384615404</v>
      </c>
      <c r="I138">
        <v>255.45099999999999</v>
      </c>
      <c r="J138">
        <v>1.068883</v>
      </c>
      <c r="K138">
        <v>1021.804</v>
      </c>
      <c r="L138">
        <v>393.00150000000002</v>
      </c>
      <c r="M138">
        <v>5</v>
      </c>
      <c r="N138">
        <v>163.3133</v>
      </c>
      <c r="O138">
        <v>-1</v>
      </c>
      <c r="P138">
        <v>-1</v>
      </c>
      <c r="Q138">
        <v>-1</v>
      </c>
      <c r="R138" s="196">
        <v>1</v>
      </c>
      <c r="T138" s="196">
        <v>3</v>
      </c>
      <c r="U138" s="196">
        <v>39</v>
      </c>
      <c r="V138" s="196">
        <v>1432</v>
      </c>
      <c r="W138" s="196">
        <v>-1</v>
      </c>
      <c r="X138" s="196">
        <v>-1</v>
      </c>
      <c r="Y138" s="196">
        <v>1</v>
      </c>
      <c r="Z138" s="196">
        <v>1432</v>
      </c>
      <c r="AA138" s="196">
        <v>479.06760000000003</v>
      </c>
      <c r="AB138" s="196">
        <v>334.5444</v>
      </c>
      <c r="AC138" s="196">
        <v>1</v>
      </c>
      <c r="AD138" s="196">
        <v>0.69832399999999994</v>
      </c>
    </row>
    <row r="139" spans="2:30" x14ac:dyDescent="0.2">
      <c r="B139" t="s">
        <v>477</v>
      </c>
      <c r="C139" t="s">
        <v>707</v>
      </c>
      <c r="D139">
        <v>4</v>
      </c>
      <c r="E139">
        <v>1.8761730000000001</v>
      </c>
      <c r="F139">
        <v>183.5</v>
      </c>
      <c r="G139" s="195">
        <v>225</v>
      </c>
      <c r="H139">
        <v>422.13883677298298</v>
      </c>
      <c r="I139">
        <v>313.27050000000003</v>
      </c>
      <c r="J139">
        <v>1.440868</v>
      </c>
      <c r="K139">
        <v>939.8116</v>
      </c>
      <c r="L139">
        <v>440.81220000000002</v>
      </c>
      <c r="M139">
        <v>4</v>
      </c>
      <c r="N139">
        <v>209.9922</v>
      </c>
      <c r="O139">
        <v>-1</v>
      </c>
      <c r="P139">
        <v>-1</v>
      </c>
      <c r="Q139">
        <v>-1</v>
      </c>
      <c r="R139" s="196">
        <v>1</v>
      </c>
      <c r="T139" s="196">
        <v>0</v>
      </c>
      <c r="U139" s="196">
        <v>40</v>
      </c>
      <c r="V139" s="196">
        <v>2032</v>
      </c>
      <c r="W139" s="196">
        <v>-1</v>
      </c>
      <c r="X139" s="196">
        <v>-1</v>
      </c>
      <c r="Y139" s="196">
        <v>0</v>
      </c>
      <c r="Z139" s="196">
        <v>133</v>
      </c>
      <c r="AA139" s="196">
        <v>0</v>
      </c>
      <c r="AB139" s="196">
        <v>0</v>
      </c>
      <c r="AC139" s="196">
        <v>1</v>
      </c>
      <c r="AD139" s="196">
        <v>-1</v>
      </c>
    </row>
    <row r="140" spans="2:30" x14ac:dyDescent="0.2">
      <c r="B140" t="s">
        <v>478</v>
      </c>
      <c r="C140" t="s">
        <v>707</v>
      </c>
      <c r="D140">
        <v>3</v>
      </c>
      <c r="E140">
        <v>2.7297539999999998</v>
      </c>
      <c r="F140">
        <v>198</v>
      </c>
      <c r="G140" s="195">
        <v>188</v>
      </c>
      <c r="H140">
        <v>513.19381255686994</v>
      </c>
      <c r="I140">
        <v>193.1019</v>
      </c>
      <c r="J140">
        <v>0.81840159999999995</v>
      </c>
      <c r="K140">
        <v>386.20389999999998</v>
      </c>
      <c r="L140">
        <v>351.41390000000001</v>
      </c>
      <c r="M140">
        <v>3</v>
      </c>
      <c r="N140">
        <v>67.78931</v>
      </c>
      <c r="O140">
        <v>-1</v>
      </c>
      <c r="P140">
        <v>-1</v>
      </c>
      <c r="Q140">
        <v>-1</v>
      </c>
      <c r="R140" s="196">
        <v>1</v>
      </c>
      <c r="T140" s="196">
        <v>18</v>
      </c>
      <c r="U140" s="196">
        <v>41</v>
      </c>
      <c r="V140" s="196">
        <v>1699</v>
      </c>
      <c r="W140" s="196">
        <v>-1</v>
      </c>
      <c r="X140" s="196">
        <v>-1</v>
      </c>
      <c r="Y140" s="196">
        <v>1</v>
      </c>
      <c r="Z140" s="196">
        <v>1699</v>
      </c>
      <c r="AA140" s="196">
        <v>264.17540000000002</v>
      </c>
      <c r="AB140" s="196">
        <v>155.4888</v>
      </c>
      <c r="AC140" s="196">
        <v>1</v>
      </c>
      <c r="AD140" s="196">
        <v>0.58858149999999998</v>
      </c>
    </row>
    <row r="141" spans="2:30" x14ac:dyDescent="0.2">
      <c r="B141" t="s">
        <v>479</v>
      </c>
      <c r="C141" t="s">
        <v>707</v>
      </c>
      <c r="D141">
        <v>5</v>
      </c>
      <c r="E141">
        <v>2.6780930000000001</v>
      </c>
      <c r="F141">
        <v>200</v>
      </c>
      <c r="G141" s="195">
        <v>179.4</v>
      </c>
      <c r="H141">
        <v>480.44991965720402</v>
      </c>
      <c r="I141">
        <v>267.10539999999997</v>
      </c>
      <c r="J141">
        <v>2.537655</v>
      </c>
      <c r="K141">
        <v>1068.422</v>
      </c>
      <c r="L141">
        <v>572.26649999999995</v>
      </c>
      <c r="M141">
        <v>5</v>
      </c>
      <c r="N141">
        <v>115.45569999999999</v>
      </c>
      <c r="O141">
        <v>-1</v>
      </c>
      <c r="P141">
        <v>-1</v>
      </c>
      <c r="Q141">
        <v>-1</v>
      </c>
      <c r="R141" s="196">
        <v>1</v>
      </c>
      <c r="T141" s="196">
        <v>0</v>
      </c>
      <c r="U141" s="196">
        <v>42</v>
      </c>
      <c r="V141" s="196">
        <v>2031</v>
      </c>
      <c r="W141" s="196">
        <v>-1</v>
      </c>
      <c r="X141" s="196">
        <v>-1</v>
      </c>
      <c r="Y141" s="196">
        <v>0</v>
      </c>
      <c r="Z141" s="196">
        <v>99</v>
      </c>
      <c r="AA141" s="196">
        <v>0</v>
      </c>
      <c r="AB141" s="196">
        <v>0</v>
      </c>
      <c r="AC141" s="196">
        <v>1</v>
      </c>
      <c r="AD141" s="196">
        <v>-1</v>
      </c>
    </row>
    <row r="142" spans="2:30" x14ac:dyDescent="0.2">
      <c r="B142" t="s">
        <v>480</v>
      </c>
      <c r="C142" t="s">
        <v>707</v>
      </c>
      <c r="D142">
        <v>0</v>
      </c>
      <c r="E142">
        <v>0</v>
      </c>
      <c r="F142">
        <v>-1</v>
      </c>
      <c r="G142" s="195">
        <v>-1</v>
      </c>
      <c r="H142">
        <v>-1</v>
      </c>
      <c r="I142">
        <v>-1</v>
      </c>
      <c r="J142">
        <v>-1</v>
      </c>
      <c r="K142">
        <v>-1</v>
      </c>
      <c r="L142">
        <v>-1</v>
      </c>
      <c r="M142">
        <v>0</v>
      </c>
      <c r="N142">
        <v>70.027820000000006</v>
      </c>
      <c r="O142">
        <v>-1</v>
      </c>
      <c r="P142">
        <v>-1</v>
      </c>
      <c r="Q142">
        <v>-1</v>
      </c>
      <c r="R142" s="196">
        <v>1</v>
      </c>
      <c r="T142" s="196">
        <v>50</v>
      </c>
      <c r="U142" s="196">
        <v>43</v>
      </c>
      <c r="V142" s="196">
        <v>1732</v>
      </c>
      <c r="W142" s="196">
        <v>1.323296</v>
      </c>
      <c r="X142" s="196">
        <v>176.6601</v>
      </c>
      <c r="Y142" s="196">
        <v>1</v>
      </c>
      <c r="Z142" s="196">
        <v>1732</v>
      </c>
      <c r="AA142" s="196">
        <v>406.32979999999998</v>
      </c>
      <c r="AB142" s="196">
        <v>234.60149999999999</v>
      </c>
      <c r="AC142" s="196">
        <v>2</v>
      </c>
      <c r="AD142" s="196">
        <v>0.57736719999999997</v>
      </c>
    </row>
    <row r="143" spans="2:30" x14ac:dyDescent="0.2">
      <c r="B143" t="s">
        <v>472</v>
      </c>
      <c r="C143" t="s">
        <v>674</v>
      </c>
      <c r="D143">
        <v>4</v>
      </c>
      <c r="E143">
        <v>2.6092629999999999</v>
      </c>
      <c r="F143">
        <v>216.5</v>
      </c>
      <c r="G143" s="195">
        <v>284</v>
      </c>
      <c r="H143">
        <v>741.03065883887803</v>
      </c>
      <c r="I143">
        <v>189.4436</v>
      </c>
      <c r="J143">
        <v>2.3107139999999999</v>
      </c>
      <c r="K143">
        <v>568.33090000000004</v>
      </c>
      <c r="L143">
        <v>370.7312</v>
      </c>
      <c r="M143">
        <v>4</v>
      </c>
      <c r="N143">
        <v>88.101320000000001</v>
      </c>
      <c r="O143">
        <v>-1</v>
      </c>
      <c r="P143">
        <v>-1</v>
      </c>
      <c r="Q143">
        <v>-1</v>
      </c>
      <c r="R143" s="196">
        <v>1</v>
      </c>
      <c r="T143" s="196">
        <v>0</v>
      </c>
      <c r="U143" s="196">
        <v>44</v>
      </c>
      <c r="V143" s="196">
        <v>1998</v>
      </c>
      <c r="W143" s="196">
        <v>-1</v>
      </c>
      <c r="X143" s="196">
        <v>-1</v>
      </c>
      <c r="Y143" s="196">
        <v>0</v>
      </c>
      <c r="Z143" s="196">
        <v>99</v>
      </c>
      <c r="AA143" s="196">
        <v>0</v>
      </c>
      <c r="AB143" s="196">
        <v>0</v>
      </c>
      <c r="AC143" s="196">
        <v>1</v>
      </c>
      <c r="AD143" s="196">
        <v>-1</v>
      </c>
    </row>
    <row r="144" spans="2:30" x14ac:dyDescent="0.2">
      <c r="B144" t="s">
        <v>481</v>
      </c>
      <c r="C144" t="s">
        <v>674</v>
      </c>
      <c r="D144">
        <v>7</v>
      </c>
      <c r="E144">
        <v>3.391473</v>
      </c>
      <c r="F144">
        <v>166</v>
      </c>
      <c r="G144" s="195">
        <v>190</v>
      </c>
      <c r="H144">
        <v>644.37984496124</v>
      </c>
      <c r="I144">
        <v>148.70310000000001</v>
      </c>
      <c r="J144">
        <v>2.6391689999999999</v>
      </c>
      <c r="K144">
        <v>892.21879999999999</v>
      </c>
      <c r="L144">
        <v>432.27659999999997</v>
      </c>
      <c r="M144">
        <v>7</v>
      </c>
      <c r="N144">
        <v>100.4166</v>
      </c>
      <c r="O144">
        <v>-1</v>
      </c>
      <c r="P144">
        <v>-1</v>
      </c>
      <c r="Q144">
        <v>-1</v>
      </c>
      <c r="R144" s="196">
        <v>1</v>
      </c>
      <c r="T144" s="196">
        <v>17</v>
      </c>
      <c r="U144" s="196">
        <v>45</v>
      </c>
      <c r="V144" s="196">
        <v>1132</v>
      </c>
      <c r="W144" s="196">
        <v>-1</v>
      </c>
      <c r="X144" s="196">
        <v>-1</v>
      </c>
      <c r="Y144" s="196">
        <v>1</v>
      </c>
      <c r="Z144" s="196">
        <v>1132</v>
      </c>
      <c r="AA144" s="196">
        <v>356.35359999999997</v>
      </c>
      <c r="AB144" s="196">
        <v>314.8</v>
      </c>
      <c r="AC144" s="196">
        <v>1</v>
      </c>
      <c r="AD144" s="196">
        <v>0.88339219999999996</v>
      </c>
    </row>
    <row r="145" spans="2:30" x14ac:dyDescent="0.2">
      <c r="B145" t="s">
        <v>483</v>
      </c>
      <c r="C145" t="s">
        <v>674</v>
      </c>
      <c r="D145">
        <v>3</v>
      </c>
      <c r="E145">
        <v>1.4299329999999999</v>
      </c>
      <c r="F145">
        <v>268</v>
      </c>
      <c r="G145" s="195">
        <v>544.66666666666697</v>
      </c>
      <c r="H145">
        <v>778.83698760724496</v>
      </c>
      <c r="I145">
        <v>183.95349999999999</v>
      </c>
      <c r="J145">
        <v>1.2758689999999999</v>
      </c>
      <c r="K145">
        <v>367.90699999999998</v>
      </c>
      <c r="L145">
        <v>175.36080000000001</v>
      </c>
      <c r="M145">
        <v>3</v>
      </c>
      <c r="N145">
        <v>88.088909999999998</v>
      </c>
      <c r="O145">
        <v>-1</v>
      </c>
      <c r="P145">
        <v>-1</v>
      </c>
      <c r="Q145">
        <v>-1</v>
      </c>
      <c r="R145" s="196">
        <v>2</v>
      </c>
      <c r="T145" s="196">
        <v>0</v>
      </c>
      <c r="U145" s="196">
        <v>46</v>
      </c>
      <c r="V145" s="196">
        <v>2032</v>
      </c>
      <c r="W145" s="196">
        <v>-1</v>
      </c>
      <c r="X145" s="196">
        <v>-1</v>
      </c>
      <c r="Y145" s="196">
        <v>0</v>
      </c>
      <c r="Z145" s="196">
        <v>134</v>
      </c>
      <c r="AA145" s="196">
        <v>0</v>
      </c>
      <c r="AB145" s="196">
        <v>0</v>
      </c>
      <c r="AC145" s="196">
        <v>1</v>
      </c>
      <c r="AD145" s="196">
        <v>-1</v>
      </c>
    </row>
    <row r="146" spans="2:30" x14ac:dyDescent="0.2">
      <c r="B146" t="s">
        <v>484</v>
      </c>
      <c r="C146" t="s">
        <v>674</v>
      </c>
      <c r="D146">
        <v>2</v>
      </c>
      <c r="E146">
        <v>1.3966479999999999</v>
      </c>
      <c r="F146">
        <v>249.5</v>
      </c>
      <c r="G146" s="195">
        <v>249.5</v>
      </c>
      <c r="H146">
        <v>348.46368715083798</v>
      </c>
      <c r="I146">
        <v>306.81509999999997</v>
      </c>
      <c r="J146">
        <v>0.35388130000000001</v>
      </c>
      <c r="K146">
        <v>306.81509999999997</v>
      </c>
      <c r="L146">
        <v>214.25630000000001</v>
      </c>
      <c r="M146">
        <v>2</v>
      </c>
      <c r="N146">
        <v>81.808989999999994</v>
      </c>
      <c r="O146">
        <v>-1</v>
      </c>
      <c r="P146">
        <v>-1</v>
      </c>
      <c r="Q146">
        <v>-1</v>
      </c>
      <c r="R146" s="196">
        <v>2</v>
      </c>
      <c r="T146" s="196">
        <v>9</v>
      </c>
      <c r="U146" s="196">
        <v>47</v>
      </c>
      <c r="V146" s="196">
        <v>1832</v>
      </c>
      <c r="W146" s="196">
        <v>0.51813070000000006</v>
      </c>
      <c r="X146" s="196">
        <v>172.53749999999999</v>
      </c>
      <c r="Y146" s="196">
        <v>1</v>
      </c>
      <c r="Z146" s="196">
        <v>1832</v>
      </c>
      <c r="AA146" s="196">
        <v>704.28949999999998</v>
      </c>
      <c r="AB146" s="196">
        <v>384.4375</v>
      </c>
      <c r="AC146" s="196">
        <v>2</v>
      </c>
      <c r="AD146" s="196">
        <v>0.54585150000000004</v>
      </c>
    </row>
    <row r="147" spans="2:30" x14ac:dyDescent="0.2">
      <c r="B147" t="s">
        <v>485</v>
      </c>
      <c r="C147" t="s">
        <v>674</v>
      </c>
      <c r="D147">
        <v>0</v>
      </c>
      <c r="E147">
        <v>0</v>
      </c>
      <c r="F147">
        <v>-1</v>
      </c>
      <c r="G147" s="195">
        <v>-1</v>
      </c>
      <c r="H147">
        <v>-1</v>
      </c>
      <c r="I147">
        <v>-1</v>
      </c>
      <c r="J147">
        <v>-1</v>
      </c>
      <c r="K147">
        <v>-1</v>
      </c>
      <c r="L147">
        <v>-1</v>
      </c>
      <c r="M147">
        <v>0</v>
      </c>
      <c r="N147">
        <v>167.25829999999999</v>
      </c>
      <c r="O147">
        <v>-1</v>
      </c>
      <c r="P147">
        <v>-1</v>
      </c>
      <c r="Q147">
        <v>-1</v>
      </c>
      <c r="R147" s="196">
        <v>1</v>
      </c>
      <c r="T147" s="196">
        <v>0</v>
      </c>
      <c r="U147" s="196">
        <v>48</v>
      </c>
      <c r="V147" s="196">
        <v>1999</v>
      </c>
      <c r="W147" s="196">
        <v>-1</v>
      </c>
      <c r="X147" s="196">
        <v>-1</v>
      </c>
      <c r="Y147" s="196">
        <v>0</v>
      </c>
      <c r="Z147" s="196">
        <v>133</v>
      </c>
      <c r="AA147" s="196">
        <v>0</v>
      </c>
      <c r="AB147" s="196">
        <v>0</v>
      </c>
      <c r="AC147" s="196">
        <v>1</v>
      </c>
      <c r="AD147" s="196">
        <v>-1</v>
      </c>
    </row>
    <row r="148" spans="2:30" x14ac:dyDescent="0.2">
      <c r="B148" t="s">
        <v>486</v>
      </c>
      <c r="C148" t="s">
        <v>674</v>
      </c>
      <c r="D148">
        <v>2</v>
      </c>
      <c r="E148">
        <v>1.6233770000000001</v>
      </c>
      <c r="F148">
        <v>184</v>
      </c>
      <c r="G148" s="195">
        <v>184</v>
      </c>
      <c r="H148">
        <v>298.70129870129898</v>
      </c>
      <c r="I148">
        <v>135.71639999999999</v>
      </c>
      <c r="J148">
        <v>2.0563090000000002</v>
      </c>
      <c r="K148">
        <v>135.71639999999999</v>
      </c>
      <c r="L148">
        <v>110.15940000000001</v>
      </c>
      <c r="M148">
        <v>2</v>
      </c>
      <c r="N148">
        <v>93.507350000000002</v>
      </c>
      <c r="O148">
        <v>-1</v>
      </c>
      <c r="P148">
        <v>-1</v>
      </c>
      <c r="Q148">
        <v>-1</v>
      </c>
      <c r="R148" s="196">
        <v>1</v>
      </c>
      <c r="T148" s="196">
        <v>47</v>
      </c>
      <c r="U148" s="196">
        <v>49</v>
      </c>
      <c r="V148" s="196">
        <v>2198</v>
      </c>
      <c r="W148" s="196">
        <v>-1</v>
      </c>
      <c r="X148" s="196">
        <v>-1</v>
      </c>
      <c r="Y148" s="196">
        <v>1</v>
      </c>
      <c r="Z148" s="196">
        <v>2198</v>
      </c>
      <c r="AA148" s="196">
        <v>2048.7869999999998</v>
      </c>
      <c r="AB148" s="196">
        <v>932.11400000000003</v>
      </c>
      <c r="AC148" s="196">
        <v>1</v>
      </c>
      <c r="AD148" s="196">
        <v>0.45495910000000001</v>
      </c>
    </row>
    <row r="149" spans="2:30" x14ac:dyDescent="0.2">
      <c r="B149" t="s">
        <v>487</v>
      </c>
      <c r="C149" t="s">
        <v>674</v>
      </c>
      <c r="D149">
        <v>1</v>
      </c>
      <c r="E149">
        <v>0.81103000000000003</v>
      </c>
      <c r="F149">
        <v>333</v>
      </c>
      <c r="G149" s="195">
        <v>333</v>
      </c>
      <c r="H149">
        <v>270.07299270073003</v>
      </c>
      <c r="I149">
        <v>-1</v>
      </c>
      <c r="J149">
        <v>-1</v>
      </c>
      <c r="K149">
        <v>-1</v>
      </c>
      <c r="L149">
        <v>-1</v>
      </c>
      <c r="M149">
        <v>1</v>
      </c>
      <c r="N149">
        <v>97.803389999999993</v>
      </c>
      <c r="O149">
        <v>-1</v>
      </c>
      <c r="P149">
        <v>-1</v>
      </c>
      <c r="Q149">
        <v>-1</v>
      </c>
      <c r="R149" s="196">
        <v>2</v>
      </c>
      <c r="T149" s="196">
        <v>0</v>
      </c>
      <c r="U149" s="196">
        <v>50</v>
      </c>
      <c r="V149" s="196">
        <v>1998</v>
      </c>
      <c r="W149" s="196">
        <v>0.32192680000000001</v>
      </c>
      <c r="X149" s="196">
        <v>139.71619999999999</v>
      </c>
      <c r="Y149" s="196">
        <v>0</v>
      </c>
      <c r="Z149" s="196">
        <v>166</v>
      </c>
      <c r="AA149" s="196">
        <v>2107.9929999999999</v>
      </c>
      <c r="AB149" s="196">
        <v>1055.0509999999999</v>
      </c>
      <c r="AC149" s="196">
        <v>1</v>
      </c>
      <c r="AD149" s="196">
        <v>-1</v>
      </c>
    </row>
    <row r="150" spans="2:30" x14ac:dyDescent="0.2">
      <c r="B150" t="s">
        <v>488</v>
      </c>
      <c r="C150" t="s">
        <v>674</v>
      </c>
      <c r="D150">
        <v>2</v>
      </c>
      <c r="E150">
        <v>1.277955</v>
      </c>
      <c r="F150">
        <v>166</v>
      </c>
      <c r="G150" s="195">
        <v>166</v>
      </c>
      <c r="H150">
        <v>212.14057507987201</v>
      </c>
      <c r="I150">
        <v>269.28199999999998</v>
      </c>
      <c r="J150">
        <v>0.23074720000000001</v>
      </c>
      <c r="K150">
        <v>269.28199999999998</v>
      </c>
      <c r="L150">
        <v>172.0652</v>
      </c>
      <c r="M150">
        <v>2</v>
      </c>
      <c r="N150">
        <v>109.36750000000001</v>
      </c>
      <c r="O150">
        <v>-1</v>
      </c>
      <c r="P150">
        <v>-1</v>
      </c>
      <c r="Q150">
        <v>-1</v>
      </c>
      <c r="R150" s="196">
        <v>1</v>
      </c>
      <c r="T150" s="196">
        <v>13</v>
      </c>
      <c r="U150" s="196">
        <v>51</v>
      </c>
      <c r="V150" s="196">
        <v>1233</v>
      </c>
      <c r="W150" s="196">
        <v>-1</v>
      </c>
      <c r="X150" s="196">
        <v>-1</v>
      </c>
      <c r="Y150" s="196">
        <v>1</v>
      </c>
      <c r="Z150" s="196">
        <v>1233</v>
      </c>
      <c r="AA150" s="196">
        <v>180.90430000000001</v>
      </c>
      <c r="AB150" s="196">
        <v>146.71879999999999</v>
      </c>
      <c r="AC150" s="196">
        <v>1</v>
      </c>
      <c r="AD150" s="196">
        <v>0.81103000000000003</v>
      </c>
    </row>
    <row r="151" spans="2:30" x14ac:dyDescent="0.2">
      <c r="B151" t="s">
        <v>489</v>
      </c>
      <c r="C151" t="s">
        <v>674</v>
      </c>
      <c r="D151">
        <v>1</v>
      </c>
      <c r="E151">
        <v>0.8583691</v>
      </c>
      <c r="F151">
        <v>266</v>
      </c>
      <c r="G151" s="195">
        <v>266</v>
      </c>
      <c r="H151">
        <v>228.326180257511</v>
      </c>
      <c r="I151">
        <v>-1</v>
      </c>
      <c r="J151">
        <v>-1</v>
      </c>
      <c r="K151">
        <v>-1</v>
      </c>
      <c r="L151">
        <v>-1</v>
      </c>
      <c r="M151">
        <v>1</v>
      </c>
      <c r="N151">
        <v>497.30669999999998</v>
      </c>
      <c r="O151">
        <v>-1</v>
      </c>
      <c r="P151">
        <v>-1</v>
      </c>
      <c r="Q151">
        <v>-1</v>
      </c>
      <c r="R151" s="196">
        <v>1</v>
      </c>
      <c r="T151" s="196">
        <v>0</v>
      </c>
      <c r="U151" s="196">
        <v>52</v>
      </c>
      <c r="V151" s="196">
        <v>2031</v>
      </c>
      <c r="W151" s="196">
        <v>-1</v>
      </c>
      <c r="X151" s="196">
        <v>-1</v>
      </c>
      <c r="Y151" s="196">
        <v>0</v>
      </c>
      <c r="Z151" s="196">
        <v>100</v>
      </c>
      <c r="AA151" s="196">
        <v>0</v>
      </c>
      <c r="AB151" s="196">
        <v>0</v>
      </c>
      <c r="AC151" s="196">
        <v>1</v>
      </c>
      <c r="AD151" s="196">
        <v>-1</v>
      </c>
    </row>
    <row r="152" spans="2:30" x14ac:dyDescent="0.2">
      <c r="B152" t="s">
        <v>490</v>
      </c>
      <c r="C152" t="s">
        <v>674</v>
      </c>
      <c r="D152">
        <v>1</v>
      </c>
      <c r="E152">
        <v>0.81168830000000003</v>
      </c>
      <c r="F152">
        <v>134</v>
      </c>
      <c r="G152" s="195">
        <v>134</v>
      </c>
      <c r="H152">
        <v>108.766233766234</v>
      </c>
      <c r="I152">
        <v>-1</v>
      </c>
      <c r="J152">
        <v>-1</v>
      </c>
      <c r="K152">
        <v>-1</v>
      </c>
      <c r="L152">
        <v>-1</v>
      </c>
      <c r="M152">
        <v>1</v>
      </c>
      <c r="N152">
        <v>168.34950000000001</v>
      </c>
      <c r="O152">
        <v>-1</v>
      </c>
      <c r="P152">
        <v>-1</v>
      </c>
      <c r="Q152">
        <v>-1</v>
      </c>
      <c r="R152" s="196">
        <v>2</v>
      </c>
      <c r="T152" s="196">
        <v>20</v>
      </c>
      <c r="U152" s="196">
        <v>53</v>
      </c>
      <c r="V152" s="196">
        <v>965</v>
      </c>
      <c r="W152" s="196">
        <v>-1</v>
      </c>
      <c r="X152" s="196">
        <v>-1</v>
      </c>
      <c r="Y152" s="196">
        <v>1</v>
      </c>
      <c r="Z152" s="196">
        <v>965</v>
      </c>
      <c r="AA152" s="196">
        <v>202.51599999999999</v>
      </c>
      <c r="AB152" s="196">
        <v>209.86109999999999</v>
      </c>
      <c r="AC152" s="196">
        <v>1</v>
      </c>
      <c r="AD152" s="196">
        <v>1.0362690000000001</v>
      </c>
    </row>
    <row r="153" spans="2:30" x14ac:dyDescent="0.2">
      <c r="B153" t="s">
        <v>491</v>
      </c>
      <c r="C153" t="s">
        <v>674</v>
      </c>
      <c r="D153">
        <v>3</v>
      </c>
      <c r="E153">
        <v>1.916933</v>
      </c>
      <c r="F153">
        <v>233</v>
      </c>
      <c r="G153" s="195">
        <v>221.333333333333</v>
      </c>
      <c r="H153">
        <v>424.28115015974402</v>
      </c>
      <c r="I153">
        <v>257.29599999999999</v>
      </c>
      <c r="J153">
        <v>0.51698290000000002</v>
      </c>
      <c r="K153">
        <v>514.59199999999998</v>
      </c>
      <c r="L153">
        <v>328.81279999999998</v>
      </c>
      <c r="M153">
        <v>3</v>
      </c>
      <c r="N153">
        <v>175.1867</v>
      </c>
      <c r="O153">
        <v>-1</v>
      </c>
      <c r="P153">
        <v>-1</v>
      </c>
      <c r="Q153">
        <v>-1</v>
      </c>
      <c r="R153" s="196">
        <v>1</v>
      </c>
      <c r="T153" s="196">
        <v>0</v>
      </c>
      <c r="U153" s="196">
        <v>54</v>
      </c>
      <c r="V153" s="196">
        <v>2032</v>
      </c>
      <c r="W153" s="196">
        <v>-1</v>
      </c>
      <c r="X153" s="196">
        <v>-1</v>
      </c>
      <c r="Y153" s="196">
        <v>0</v>
      </c>
      <c r="Z153" s="196">
        <v>134</v>
      </c>
      <c r="AA153" s="196">
        <v>0</v>
      </c>
      <c r="AB153" s="196">
        <v>0</v>
      </c>
      <c r="AC153" s="196">
        <v>1</v>
      </c>
      <c r="AD153" s="196">
        <v>-1</v>
      </c>
    </row>
    <row r="154" spans="2:30" x14ac:dyDescent="0.2">
      <c r="B154" t="s">
        <v>285</v>
      </c>
      <c r="C154" t="s">
        <v>674</v>
      </c>
      <c r="D154">
        <v>3</v>
      </c>
      <c r="E154">
        <v>2.3076919999999999</v>
      </c>
      <c r="F154">
        <v>133</v>
      </c>
      <c r="G154" s="195">
        <v>211</v>
      </c>
      <c r="H154">
        <v>486.92307692307702</v>
      </c>
      <c r="I154">
        <v>164.0829</v>
      </c>
      <c r="J154">
        <v>0.59008530000000003</v>
      </c>
      <c r="K154">
        <v>328.16590000000002</v>
      </c>
      <c r="L154">
        <v>252.43530000000001</v>
      </c>
      <c r="M154">
        <v>3</v>
      </c>
      <c r="N154">
        <v>67.234250000000003</v>
      </c>
      <c r="O154">
        <v>-1</v>
      </c>
      <c r="P154">
        <v>-1</v>
      </c>
      <c r="Q154">
        <v>-1</v>
      </c>
      <c r="R154" s="196">
        <v>2</v>
      </c>
      <c r="T154" s="196">
        <v>14</v>
      </c>
      <c r="U154" s="196">
        <v>55</v>
      </c>
      <c r="V154" s="196">
        <v>1099</v>
      </c>
      <c r="W154" s="196">
        <v>-1</v>
      </c>
      <c r="X154" s="196">
        <v>-1</v>
      </c>
      <c r="Y154" s="196">
        <v>1</v>
      </c>
      <c r="Z154" s="196">
        <v>1099</v>
      </c>
      <c r="AA154" s="196">
        <v>211.31620000000001</v>
      </c>
      <c r="AB154" s="196">
        <v>192.28039999999999</v>
      </c>
      <c r="AC154" s="196">
        <v>1</v>
      </c>
      <c r="AD154" s="196">
        <v>0.90991809999999995</v>
      </c>
    </row>
    <row r="155" spans="2:30" x14ac:dyDescent="0.2">
      <c r="B155" t="s">
        <v>492</v>
      </c>
      <c r="C155" t="s">
        <v>674</v>
      </c>
      <c r="D155">
        <v>3</v>
      </c>
      <c r="E155">
        <v>2.0477810000000001</v>
      </c>
      <c r="F155">
        <v>267</v>
      </c>
      <c r="G155" s="195">
        <v>410.66666666666703</v>
      </c>
      <c r="H155">
        <v>840.95563139931699</v>
      </c>
      <c r="I155">
        <v>147.00880000000001</v>
      </c>
      <c r="J155">
        <v>2.4874309999999999</v>
      </c>
      <c r="K155">
        <v>294.01760000000002</v>
      </c>
      <c r="L155">
        <v>200.69460000000001</v>
      </c>
      <c r="M155">
        <v>3</v>
      </c>
      <c r="N155">
        <v>108.5176</v>
      </c>
      <c r="O155">
        <v>-1</v>
      </c>
      <c r="P155">
        <v>-1</v>
      </c>
      <c r="Q155">
        <v>-1</v>
      </c>
      <c r="R155" s="196">
        <v>1</v>
      </c>
      <c r="T155" s="196">
        <v>0</v>
      </c>
      <c r="U155" s="196">
        <v>56</v>
      </c>
      <c r="V155" s="196">
        <v>2032</v>
      </c>
      <c r="W155" s="196">
        <v>-1</v>
      </c>
      <c r="X155" s="196">
        <v>-1</v>
      </c>
      <c r="Y155" s="196">
        <v>0</v>
      </c>
      <c r="Z155" s="196">
        <v>133</v>
      </c>
      <c r="AA155" s="196">
        <v>2</v>
      </c>
      <c r="AB155" s="196">
        <v>0.98425200000000002</v>
      </c>
      <c r="AC155" s="196">
        <v>1</v>
      </c>
      <c r="AD155" s="196">
        <v>-1</v>
      </c>
    </row>
    <row r="156" spans="2:30" x14ac:dyDescent="0.2">
      <c r="B156" t="s">
        <v>474</v>
      </c>
      <c r="C156" t="s">
        <v>674</v>
      </c>
      <c r="D156">
        <v>3</v>
      </c>
      <c r="E156">
        <v>2.309469</v>
      </c>
      <c r="F156">
        <v>168</v>
      </c>
      <c r="G156" s="195">
        <v>267.66666666666703</v>
      </c>
      <c r="H156">
        <v>618.16782140107796</v>
      </c>
      <c r="I156">
        <v>175.2116</v>
      </c>
      <c r="J156">
        <v>1.497323</v>
      </c>
      <c r="K156">
        <v>350.42320000000001</v>
      </c>
      <c r="L156">
        <v>269.7638</v>
      </c>
      <c r="M156">
        <v>3</v>
      </c>
      <c r="N156">
        <v>115.3963</v>
      </c>
      <c r="O156">
        <v>-1</v>
      </c>
      <c r="P156">
        <v>-1</v>
      </c>
      <c r="Q156">
        <v>-1</v>
      </c>
      <c r="R156" s="196">
        <v>1</v>
      </c>
      <c r="T156" s="196">
        <v>15</v>
      </c>
      <c r="U156" s="196">
        <v>57</v>
      </c>
      <c r="V156" s="196">
        <v>1233</v>
      </c>
      <c r="W156" s="196">
        <v>-1</v>
      </c>
      <c r="X156" s="196">
        <v>-1</v>
      </c>
      <c r="Y156" s="196">
        <v>1</v>
      </c>
      <c r="Z156" s="196">
        <v>1233</v>
      </c>
      <c r="AA156" s="196">
        <v>271.0881</v>
      </c>
      <c r="AB156" s="196">
        <v>219.86060000000001</v>
      </c>
      <c r="AC156" s="196">
        <v>1</v>
      </c>
      <c r="AD156" s="196">
        <v>0.81103000000000003</v>
      </c>
    </row>
    <row r="157" spans="2:30" x14ac:dyDescent="0.2">
      <c r="B157" t="s">
        <v>475</v>
      </c>
      <c r="C157" t="s">
        <v>674</v>
      </c>
      <c r="D157">
        <v>3</v>
      </c>
      <c r="E157">
        <v>2.3130299999999999</v>
      </c>
      <c r="F157">
        <v>333</v>
      </c>
      <c r="G157" s="195">
        <v>333.33333333333297</v>
      </c>
      <c r="H157">
        <v>771.01002313030097</v>
      </c>
      <c r="I157">
        <v>157.1173</v>
      </c>
      <c r="J157">
        <v>2.3199450000000001</v>
      </c>
      <c r="K157">
        <v>314.2346</v>
      </c>
      <c r="L157">
        <v>242.27799999999999</v>
      </c>
      <c r="M157">
        <v>3</v>
      </c>
      <c r="N157">
        <v>114.73779999999999</v>
      </c>
      <c r="O157">
        <v>-1</v>
      </c>
      <c r="P157">
        <v>-1</v>
      </c>
      <c r="Q157">
        <v>-1</v>
      </c>
      <c r="R157" s="196">
        <v>1</v>
      </c>
      <c r="T157" s="196">
        <v>0</v>
      </c>
      <c r="U157" s="196">
        <v>58</v>
      </c>
      <c r="V157" s="196">
        <v>1997</v>
      </c>
      <c r="W157" s="196">
        <v>-1</v>
      </c>
      <c r="X157" s="196">
        <v>-1</v>
      </c>
      <c r="Y157" s="196">
        <v>0</v>
      </c>
      <c r="Z157" s="196">
        <v>99</v>
      </c>
      <c r="AA157" s="196">
        <v>1.4142140000000001</v>
      </c>
      <c r="AB157" s="196">
        <v>0.70816900000000005</v>
      </c>
      <c r="AC157" s="196">
        <v>1</v>
      </c>
      <c r="AD157" s="196">
        <v>-1</v>
      </c>
    </row>
    <row r="158" spans="2:30" x14ac:dyDescent="0.2">
      <c r="B158" t="s">
        <v>476</v>
      </c>
      <c r="C158" t="s">
        <v>674</v>
      </c>
      <c r="D158">
        <v>2</v>
      </c>
      <c r="E158">
        <v>0.83368070000000005</v>
      </c>
      <c r="F158">
        <v>233.5</v>
      </c>
      <c r="G158" s="195">
        <v>233.5</v>
      </c>
      <c r="H158">
        <v>194.664443518133</v>
      </c>
      <c r="I158">
        <v>91.350980000000007</v>
      </c>
      <c r="J158">
        <v>2.768211</v>
      </c>
      <c r="K158">
        <v>91.350980000000007</v>
      </c>
      <c r="L158">
        <v>38.078769999999999</v>
      </c>
      <c r="M158">
        <v>2</v>
      </c>
      <c r="N158">
        <v>201.6618</v>
      </c>
      <c r="O158">
        <v>-1</v>
      </c>
      <c r="P158">
        <v>-1</v>
      </c>
      <c r="Q158">
        <v>-1</v>
      </c>
      <c r="R158" s="196">
        <v>1</v>
      </c>
      <c r="T158" s="196">
        <v>40</v>
      </c>
      <c r="U158" s="196">
        <v>59</v>
      </c>
      <c r="V158" s="196">
        <v>2066</v>
      </c>
      <c r="W158" s="196">
        <v>0.71991150000000004</v>
      </c>
      <c r="X158" s="196">
        <v>104.44240000000001</v>
      </c>
      <c r="Y158" s="196">
        <v>1</v>
      </c>
      <c r="Z158" s="196">
        <v>2066</v>
      </c>
      <c r="AA158" s="196">
        <v>2089.7710000000002</v>
      </c>
      <c r="AB158" s="196">
        <v>1011.506</v>
      </c>
      <c r="AC158" s="196">
        <v>3</v>
      </c>
      <c r="AD158" s="196">
        <v>0.48402709999999999</v>
      </c>
    </row>
    <row r="159" spans="2:30" x14ac:dyDescent="0.2">
      <c r="B159" t="s">
        <v>477</v>
      </c>
      <c r="C159" t="s">
        <v>674</v>
      </c>
      <c r="D159">
        <v>3</v>
      </c>
      <c r="E159">
        <v>1.6987540000000001</v>
      </c>
      <c r="F159">
        <v>199</v>
      </c>
      <c r="G159" s="195">
        <v>198.666666666667</v>
      </c>
      <c r="H159">
        <v>337.48584371460902</v>
      </c>
      <c r="I159">
        <v>173.17359999999999</v>
      </c>
      <c r="J159">
        <v>1.06602</v>
      </c>
      <c r="K159">
        <v>346.34710000000001</v>
      </c>
      <c r="L159">
        <v>196.11949999999999</v>
      </c>
      <c r="M159">
        <v>3</v>
      </c>
      <c r="N159">
        <v>213.93389999999999</v>
      </c>
      <c r="O159">
        <v>-1</v>
      </c>
      <c r="P159">
        <v>-1</v>
      </c>
      <c r="Q159">
        <v>-1</v>
      </c>
      <c r="R159" s="196">
        <v>1</v>
      </c>
      <c r="T159" s="196">
        <v>0</v>
      </c>
      <c r="U159" s="196">
        <v>60</v>
      </c>
      <c r="V159" s="196">
        <v>2032</v>
      </c>
      <c r="W159" s="196">
        <v>-1</v>
      </c>
      <c r="X159" s="196">
        <v>-1</v>
      </c>
      <c r="Y159" s="196">
        <v>0</v>
      </c>
      <c r="Z159" s="196">
        <v>167</v>
      </c>
      <c r="AA159" s="196">
        <v>0</v>
      </c>
      <c r="AB159" s="196">
        <v>0</v>
      </c>
      <c r="AC159" s="196">
        <v>1</v>
      </c>
      <c r="AD159" s="196">
        <v>-1</v>
      </c>
    </row>
    <row r="160" spans="2:30" x14ac:dyDescent="0.2">
      <c r="B160" t="s">
        <v>478</v>
      </c>
      <c r="C160" t="s">
        <v>674</v>
      </c>
      <c r="D160">
        <v>3</v>
      </c>
      <c r="E160">
        <v>1.6675930000000001</v>
      </c>
      <c r="F160">
        <v>167</v>
      </c>
      <c r="G160" s="195">
        <v>266.66666666666703</v>
      </c>
      <c r="H160">
        <v>444.69149527515299</v>
      </c>
      <c r="I160">
        <v>164.18100000000001</v>
      </c>
      <c r="J160">
        <v>1.4200740000000001</v>
      </c>
      <c r="K160">
        <v>328.3621</v>
      </c>
      <c r="L160">
        <v>182.5248</v>
      </c>
      <c r="M160">
        <v>3</v>
      </c>
      <c r="N160">
        <v>128.3854</v>
      </c>
      <c r="O160">
        <v>-1</v>
      </c>
      <c r="P160">
        <v>-1</v>
      </c>
      <c r="Q160">
        <v>-1</v>
      </c>
      <c r="R160" s="196">
        <v>1</v>
      </c>
      <c r="T160" s="196">
        <v>8</v>
      </c>
      <c r="U160" s="196">
        <v>61</v>
      </c>
      <c r="V160" s="196">
        <v>1632</v>
      </c>
      <c r="W160" s="196">
        <v>0.63900330000000005</v>
      </c>
      <c r="X160" s="196">
        <v>138.66370000000001</v>
      </c>
      <c r="Y160" s="196">
        <v>1</v>
      </c>
      <c r="Z160" s="196">
        <v>1632</v>
      </c>
      <c r="AA160" s="196">
        <v>393.24340000000001</v>
      </c>
      <c r="AB160" s="196">
        <v>240.958</v>
      </c>
      <c r="AC160" s="196">
        <v>2</v>
      </c>
      <c r="AD160" s="196">
        <v>0.61274510000000004</v>
      </c>
    </row>
    <row r="161" spans="2:30" x14ac:dyDescent="0.2">
      <c r="B161" t="s">
        <v>479</v>
      </c>
      <c r="C161" t="s">
        <v>674</v>
      </c>
      <c r="D161">
        <v>4</v>
      </c>
      <c r="E161">
        <v>2.728513</v>
      </c>
      <c r="F161">
        <v>166.5</v>
      </c>
      <c r="G161" s="195">
        <v>175</v>
      </c>
      <c r="H161">
        <v>477.48976807639798</v>
      </c>
      <c r="I161">
        <v>337.745</v>
      </c>
      <c r="J161">
        <v>1.907251</v>
      </c>
      <c r="K161">
        <v>1013.235</v>
      </c>
      <c r="L161">
        <v>691.15610000000004</v>
      </c>
      <c r="M161">
        <v>4</v>
      </c>
      <c r="N161">
        <v>95.302189999999996</v>
      </c>
      <c r="O161">
        <v>-1</v>
      </c>
      <c r="P161">
        <v>-1</v>
      </c>
      <c r="Q161">
        <v>-1</v>
      </c>
      <c r="R161" s="196">
        <v>1</v>
      </c>
      <c r="T161" s="196">
        <v>0</v>
      </c>
      <c r="U161" s="196">
        <v>62</v>
      </c>
      <c r="V161" s="196">
        <v>1997</v>
      </c>
      <c r="W161" s="196">
        <v>-1</v>
      </c>
      <c r="X161" s="196">
        <v>-1</v>
      </c>
      <c r="Y161" s="196">
        <v>0</v>
      </c>
      <c r="Z161" s="196">
        <v>133</v>
      </c>
      <c r="AA161" s="196">
        <v>6.8284269999999996</v>
      </c>
      <c r="AB161" s="196">
        <v>3.419343</v>
      </c>
      <c r="AC161" s="196">
        <v>1</v>
      </c>
      <c r="AD161" s="196">
        <v>-1</v>
      </c>
    </row>
    <row r="162" spans="2:30" x14ac:dyDescent="0.2">
      <c r="B162" t="s">
        <v>480</v>
      </c>
      <c r="C162" t="s">
        <v>674</v>
      </c>
      <c r="D162">
        <v>1</v>
      </c>
      <c r="E162">
        <v>0.75018759999999995</v>
      </c>
      <c r="F162">
        <v>200</v>
      </c>
      <c r="G162" s="195">
        <v>200</v>
      </c>
      <c r="H162">
        <v>150.03750937734401</v>
      </c>
      <c r="I162">
        <v>-1</v>
      </c>
      <c r="J162">
        <v>-1</v>
      </c>
      <c r="K162">
        <v>-1</v>
      </c>
      <c r="L162">
        <v>-1</v>
      </c>
      <c r="M162">
        <v>1</v>
      </c>
      <c r="N162">
        <v>143.52680000000001</v>
      </c>
      <c r="O162">
        <v>-1</v>
      </c>
      <c r="P162">
        <v>-1</v>
      </c>
      <c r="Q162">
        <v>-1</v>
      </c>
      <c r="R162" s="196">
        <v>2</v>
      </c>
      <c r="T162" s="196">
        <v>26</v>
      </c>
      <c r="U162" s="196">
        <v>63</v>
      </c>
      <c r="V162" s="196">
        <v>1167</v>
      </c>
      <c r="W162" s="196">
        <v>0.77288769999999996</v>
      </c>
      <c r="X162" s="196">
        <v>89.654979999999995</v>
      </c>
      <c r="Y162" s="196">
        <v>1</v>
      </c>
      <c r="Z162" s="196">
        <v>1167</v>
      </c>
      <c r="AA162" s="196">
        <v>258.00049999999999</v>
      </c>
      <c r="AB162" s="196">
        <v>221.08019999999999</v>
      </c>
      <c r="AC162" s="196">
        <v>2</v>
      </c>
      <c r="AD162" s="196">
        <v>0.85689800000000005</v>
      </c>
    </row>
    <row r="163" spans="2:30" x14ac:dyDescent="0.2">
      <c r="B163" t="s">
        <v>472</v>
      </c>
      <c r="C163" t="s">
        <v>708</v>
      </c>
      <c r="D163">
        <v>3</v>
      </c>
      <c r="E163">
        <v>2.0463849999999999</v>
      </c>
      <c r="F163">
        <v>334</v>
      </c>
      <c r="G163" s="195">
        <v>444.33333333333297</v>
      </c>
      <c r="H163">
        <v>909.27694406548403</v>
      </c>
      <c r="I163">
        <v>168.39259999999999</v>
      </c>
      <c r="J163">
        <v>5.102805</v>
      </c>
      <c r="K163">
        <v>336.78519999999997</v>
      </c>
      <c r="L163">
        <v>229.73070000000001</v>
      </c>
      <c r="M163">
        <v>3</v>
      </c>
      <c r="N163">
        <v>110.032</v>
      </c>
      <c r="O163">
        <v>-1</v>
      </c>
      <c r="P163">
        <v>-1</v>
      </c>
      <c r="Q163">
        <v>-1</v>
      </c>
      <c r="R163" s="196">
        <v>2</v>
      </c>
      <c r="T163" s="196">
        <v>0</v>
      </c>
      <c r="U163" s="196">
        <v>64</v>
      </c>
      <c r="V163" s="196">
        <v>2031</v>
      </c>
      <c r="W163" s="196">
        <v>-1</v>
      </c>
      <c r="X163" s="196">
        <v>-1</v>
      </c>
      <c r="Y163" s="196">
        <v>0</v>
      </c>
      <c r="Z163" s="196">
        <v>100</v>
      </c>
      <c r="AA163" s="196">
        <v>0</v>
      </c>
      <c r="AB163" s="196">
        <v>0</v>
      </c>
      <c r="AC163" s="196">
        <v>1</v>
      </c>
      <c r="AD163" s="196">
        <v>-1</v>
      </c>
    </row>
    <row r="164" spans="2:30" x14ac:dyDescent="0.2">
      <c r="B164" t="s">
        <v>481</v>
      </c>
      <c r="C164" t="s">
        <v>708</v>
      </c>
      <c r="D164">
        <v>3</v>
      </c>
      <c r="E164">
        <v>2.311248</v>
      </c>
      <c r="F164">
        <v>333</v>
      </c>
      <c r="G164" s="195">
        <v>333.33333333333297</v>
      </c>
      <c r="H164">
        <v>770.416024653313</v>
      </c>
      <c r="I164">
        <v>105.4042</v>
      </c>
      <c r="J164">
        <v>1.385267</v>
      </c>
      <c r="K164">
        <v>210.8083</v>
      </c>
      <c r="L164">
        <v>162.4101</v>
      </c>
      <c r="M164">
        <v>3</v>
      </c>
      <c r="N164">
        <v>80.161680000000004</v>
      </c>
      <c r="O164">
        <v>-1</v>
      </c>
      <c r="P164">
        <v>-1</v>
      </c>
      <c r="Q164">
        <v>-1</v>
      </c>
      <c r="R164" s="196">
        <v>1</v>
      </c>
      <c r="T164" s="196">
        <v>49</v>
      </c>
      <c r="U164" s="196">
        <v>65</v>
      </c>
      <c r="V164" s="196">
        <v>1433</v>
      </c>
      <c r="W164" s="196">
        <v>-1</v>
      </c>
      <c r="X164" s="196">
        <v>-1</v>
      </c>
      <c r="Y164" s="196">
        <v>1</v>
      </c>
      <c r="Z164" s="196">
        <v>1433</v>
      </c>
      <c r="AA164" s="196">
        <v>559.04160000000002</v>
      </c>
      <c r="AB164" s="196">
        <v>390.11970000000002</v>
      </c>
      <c r="AC164" s="196">
        <v>1</v>
      </c>
      <c r="AD164" s="196">
        <v>0.69783669999999998</v>
      </c>
    </row>
    <row r="165" spans="2:30" x14ac:dyDescent="0.2">
      <c r="B165" t="s">
        <v>483</v>
      </c>
      <c r="C165" t="s">
        <v>708</v>
      </c>
      <c r="D165">
        <v>3</v>
      </c>
      <c r="E165">
        <v>3.605769</v>
      </c>
      <c r="F165">
        <v>233</v>
      </c>
      <c r="G165" s="195">
        <v>222.333333333333</v>
      </c>
      <c r="H165">
        <v>801.68269230769204</v>
      </c>
      <c r="I165">
        <v>114.4609</v>
      </c>
      <c r="J165">
        <v>2.4335800000000001</v>
      </c>
      <c r="K165">
        <v>228.92179999999999</v>
      </c>
      <c r="L165">
        <v>275.14640000000003</v>
      </c>
      <c r="M165">
        <v>3</v>
      </c>
      <c r="N165">
        <v>108.8027</v>
      </c>
      <c r="O165">
        <v>-1</v>
      </c>
      <c r="P165">
        <v>-1</v>
      </c>
      <c r="Q165">
        <v>-1</v>
      </c>
      <c r="R165" s="196">
        <v>1</v>
      </c>
      <c r="T165" s="196">
        <v>0</v>
      </c>
      <c r="U165" s="196">
        <v>66</v>
      </c>
      <c r="V165" s="196">
        <v>1998</v>
      </c>
      <c r="W165" s="196">
        <v>-1</v>
      </c>
      <c r="X165" s="196">
        <v>-1</v>
      </c>
      <c r="Y165" s="196">
        <v>0</v>
      </c>
      <c r="Z165" s="196">
        <v>99</v>
      </c>
      <c r="AA165" s="196">
        <v>4.4142140000000003</v>
      </c>
      <c r="AB165" s="196">
        <v>2.2093159999999998</v>
      </c>
      <c r="AC165" s="196">
        <v>1</v>
      </c>
      <c r="AD165" s="196">
        <v>-1</v>
      </c>
    </row>
    <row r="166" spans="2:30" x14ac:dyDescent="0.2">
      <c r="B166" t="s">
        <v>484</v>
      </c>
      <c r="C166" t="s">
        <v>708</v>
      </c>
      <c r="D166">
        <v>2</v>
      </c>
      <c r="E166">
        <v>1.6666669999999999</v>
      </c>
      <c r="F166">
        <v>482</v>
      </c>
      <c r="G166" s="195">
        <v>482</v>
      </c>
      <c r="H166">
        <v>803.33333333333303</v>
      </c>
      <c r="I166">
        <v>197.3211</v>
      </c>
      <c r="J166">
        <v>1.1815629999999999</v>
      </c>
      <c r="K166">
        <v>197.3211</v>
      </c>
      <c r="L166">
        <v>164.4342</v>
      </c>
      <c r="M166">
        <v>2</v>
      </c>
      <c r="N166">
        <v>96.956919999999997</v>
      </c>
      <c r="O166">
        <v>-1</v>
      </c>
      <c r="P166">
        <v>-1</v>
      </c>
      <c r="Q166">
        <v>-1</v>
      </c>
      <c r="R166" s="196">
        <v>1</v>
      </c>
      <c r="T166" s="196">
        <v>7</v>
      </c>
      <c r="U166" s="196">
        <v>67</v>
      </c>
      <c r="V166" s="196">
        <v>1399</v>
      </c>
      <c r="W166" s="196">
        <v>-1</v>
      </c>
      <c r="X166" s="196">
        <v>-1</v>
      </c>
      <c r="Y166" s="196">
        <v>1</v>
      </c>
      <c r="Z166" s="196">
        <v>1399</v>
      </c>
      <c r="AA166" s="196">
        <v>639.01350000000002</v>
      </c>
      <c r="AB166" s="196">
        <v>456.7645</v>
      </c>
      <c r="AC166" s="196">
        <v>1</v>
      </c>
      <c r="AD166" s="196">
        <v>0.71479630000000005</v>
      </c>
    </row>
    <row r="167" spans="2:30" x14ac:dyDescent="0.2">
      <c r="B167" t="s">
        <v>485</v>
      </c>
      <c r="C167" t="s">
        <v>708</v>
      </c>
      <c r="D167">
        <v>1</v>
      </c>
      <c r="E167">
        <v>0.8340284</v>
      </c>
      <c r="F167">
        <v>266</v>
      </c>
      <c r="G167" s="195">
        <v>266</v>
      </c>
      <c r="H167">
        <v>221.85154295245999</v>
      </c>
      <c r="I167">
        <v>-1</v>
      </c>
      <c r="J167">
        <v>-1</v>
      </c>
      <c r="K167">
        <v>-1</v>
      </c>
      <c r="L167">
        <v>-1</v>
      </c>
      <c r="M167">
        <v>1</v>
      </c>
      <c r="N167">
        <v>72.38449</v>
      </c>
      <c r="O167">
        <v>-1</v>
      </c>
      <c r="P167">
        <v>-1</v>
      </c>
      <c r="Q167">
        <v>-1</v>
      </c>
      <c r="R167" s="196">
        <v>1</v>
      </c>
      <c r="T167" s="196">
        <v>0</v>
      </c>
      <c r="U167" s="196">
        <v>68</v>
      </c>
      <c r="V167" s="196">
        <v>2031</v>
      </c>
      <c r="W167" s="196">
        <v>-1</v>
      </c>
      <c r="X167" s="196">
        <v>-1</v>
      </c>
      <c r="Y167" s="196">
        <v>0</v>
      </c>
      <c r="Z167" s="196">
        <v>133</v>
      </c>
      <c r="AA167" s="196">
        <v>3.4142139999999999</v>
      </c>
      <c r="AB167" s="196">
        <v>1.6810510000000001</v>
      </c>
      <c r="AC167" s="196">
        <v>1</v>
      </c>
      <c r="AD167" s="196">
        <v>-1</v>
      </c>
    </row>
    <row r="168" spans="2:30" x14ac:dyDescent="0.2">
      <c r="B168" t="s">
        <v>486</v>
      </c>
      <c r="C168" t="s">
        <v>708</v>
      </c>
      <c r="D168">
        <v>1</v>
      </c>
      <c r="E168">
        <v>1.0729610000000001</v>
      </c>
      <c r="F168">
        <v>200</v>
      </c>
      <c r="G168" s="195">
        <v>200</v>
      </c>
      <c r="H168">
        <v>214.59227467811201</v>
      </c>
      <c r="I168">
        <v>-1</v>
      </c>
      <c r="J168">
        <v>-1</v>
      </c>
      <c r="K168">
        <v>-1</v>
      </c>
      <c r="L168">
        <v>-1</v>
      </c>
      <c r="M168">
        <v>1</v>
      </c>
      <c r="N168">
        <v>58.10172</v>
      </c>
      <c r="O168">
        <v>-1</v>
      </c>
      <c r="P168">
        <v>-1</v>
      </c>
      <c r="Q168">
        <v>-1</v>
      </c>
      <c r="R168" s="196">
        <v>1</v>
      </c>
      <c r="T168" s="196">
        <v>29</v>
      </c>
      <c r="U168" s="196">
        <v>69</v>
      </c>
      <c r="V168" s="196">
        <v>1167</v>
      </c>
      <c r="W168" s="196">
        <v>-1</v>
      </c>
      <c r="X168" s="196">
        <v>-1</v>
      </c>
      <c r="Y168" s="196">
        <v>1</v>
      </c>
      <c r="Z168" s="196">
        <v>1167</v>
      </c>
      <c r="AA168" s="196">
        <v>84.104839999999996</v>
      </c>
      <c r="AB168" s="196">
        <v>72.069270000000003</v>
      </c>
      <c r="AC168" s="196">
        <v>1</v>
      </c>
      <c r="AD168" s="196">
        <v>0.85689800000000005</v>
      </c>
    </row>
    <row r="169" spans="2:30" x14ac:dyDescent="0.2">
      <c r="B169" t="s">
        <v>487</v>
      </c>
      <c r="C169" t="s">
        <v>708</v>
      </c>
      <c r="D169">
        <v>1</v>
      </c>
      <c r="E169">
        <v>0.96899219999999997</v>
      </c>
      <c r="F169">
        <v>233</v>
      </c>
      <c r="G169" s="195">
        <v>233</v>
      </c>
      <c r="H169">
        <v>225.77519379845</v>
      </c>
      <c r="I169">
        <v>-1</v>
      </c>
      <c r="J169">
        <v>-1</v>
      </c>
      <c r="K169">
        <v>-1</v>
      </c>
      <c r="L169">
        <v>-1</v>
      </c>
      <c r="M169">
        <v>1</v>
      </c>
      <c r="N169">
        <v>81.164150000000006</v>
      </c>
      <c r="O169">
        <v>-1</v>
      </c>
      <c r="P169">
        <v>-1</v>
      </c>
      <c r="Q169">
        <v>-1</v>
      </c>
      <c r="R169" s="196">
        <v>1</v>
      </c>
      <c r="T169" s="196">
        <v>0</v>
      </c>
      <c r="U169" s="196">
        <v>70</v>
      </c>
      <c r="V169" s="196">
        <v>2030</v>
      </c>
      <c r="W169" s="196">
        <v>-1</v>
      </c>
      <c r="X169" s="196">
        <v>-1</v>
      </c>
      <c r="Y169" s="196">
        <v>0</v>
      </c>
      <c r="Z169" s="196">
        <v>100</v>
      </c>
      <c r="AA169" s="196">
        <v>4.2360680000000004</v>
      </c>
      <c r="AB169" s="196">
        <v>2.0867330000000002</v>
      </c>
      <c r="AC169" s="196">
        <v>1</v>
      </c>
      <c r="AD169" s="196">
        <v>-1</v>
      </c>
    </row>
    <row r="170" spans="2:30" x14ac:dyDescent="0.2">
      <c r="B170" t="s">
        <v>488</v>
      </c>
      <c r="C170" t="s">
        <v>708</v>
      </c>
      <c r="D170">
        <v>2</v>
      </c>
      <c r="E170">
        <v>1.6233770000000001</v>
      </c>
      <c r="F170">
        <v>433</v>
      </c>
      <c r="G170" s="195">
        <v>433</v>
      </c>
      <c r="H170">
        <v>702.92207792207796</v>
      </c>
      <c r="I170">
        <v>235.0438</v>
      </c>
      <c r="J170">
        <v>0.88031380000000004</v>
      </c>
      <c r="K170">
        <v>235.0438</v>
      </c>
      <c r="L170">
        <v>190.78229999999999</v>
      </c>
      <c r="M170">
        <v>2</v>
      </c>
      <c r="N170">
        <v>70.227320000000006</v>
      </c>
      <c r="O170">
        <v>-1</v>
      </c>
      <c r="P170">
        <v>-1</v>
      </c>
      <c r="Q170">
        <v>-1</v>
      </c>
      <c r="R170" s="196">
        <v>2</v>
      </c>
      <c r="T170" s="196">
        <v>39</v>
      </c>
      <c r="U170" s="196">
        <v>71</v>
      </c>
      <c r="V170" s="196">
        <v>2332</v>
      </c>
      <c r="W170" s="196">
        <v>0.82288099999999997</v>
      </c>
      <c r="X170" s="196">
        <v>57.100050000000003</v>
      </c>
      <c r="Y170" s="196">
        <v>1</v>
      </c>
      <c r="Z170" s="196">
        <v>2332</v>
      </c>
      <c r="AA170" s="196">
        <v>526.59550000000002</v>
      </c>
      <c r="AB170" s="196">
        <v>225.81280000000001</v>
      </c>
      <c r="AC170" s="196">
        <v>3</v>
      </c>
      <c r="AD170" s="196">
        <v>0.42881649999999999</v>
      </c>
    </row>
    <row r="171" spans="2:30" x14ac:dyDescent="0.2">
      <c r="B171" t="s">
        <v>489</v>
      </c>
      <c r="C171" t="s">
        <v>708</v>
      </c>
      <c r="D171">
        <v>1</v>
      </c>
      <c r="E171">
        <v>0.66755679999999995</v>
      </c>
      <c r="F171">
        <v>366</v>
      </c>
      <c r="G171" s="195">
        <v>366</v>
      </c>
      <c r="H171">
        <v>244.325767690254</v>
      </c>
      <c r="I171">
        <v>-1</v>
      </c>
      <c r="J171">
        <v>-1</v>
      </c>
      <c r="K171">
        <v>-1</v>
      </c>
      <c r="L171">
        <v>-1</v>
      </c>
      <c r="M171">
        <v>1</v>
      </c>
      <c r="N171">
        <v>647.24149999999997</v>
      </c>
      <c r="O171">
        <v>-1</v>
      </c>
      <c r="P171">
        <v>-1</v>
      </c>
      <c r="Q171">
        <v>-1</v>
      </c>
      <c r="R171" s="196">
        <v>1</v>
      </c>
      <c r="T171" s="196">
        <v>0</v>
      </c>
      <c r="U171" s="196">
        <v>72</v>
      </c>
      <c r="V171" s="196">
        <v>1999</v>
      </c>
      <c r="W171" s="196">
        <v>-1</v>
      </c>
      <c r="X171" s="196">
        <v>-1</v>
      </c>
      <c r="Y171" s="196">
        <v>0</v>
      </c>
      <c r="Z171" s="196">
        <v>68</v>
      </c>
      <c r="AA171" s="196">
        <v>0</v>
      </c>
      <c r="AB171" s="196">
        <v>0</v>
      </c>
      <c r="AC171" s="196">
        <v>1</v>
      </c>
      <c r="AD171" s="196">
        <v>-1</v>
      </c>
    </row>
    <row r="172" spans="2:30" x14ac:dyDescent="0.2">
      <c r="B172" t="s">
        <v>490</v>
      </c>
      <c r="C172" t="s">
        <v>708</v>
      </c>
      <c r="D172">
        <v>2</v>
      </c>
      <c r="E172">
        <v>1.874414</v>
      </c>
      <c r="F172">
        <v>332.5</v>
      </c>
      <c r="G172" s="195">
        <v>332.5</v>
      </c>
      <c r="H172">
        <v>623.24273664479801</v>
      </c>
      <c r="I172">
        <v>200.4186</v>
      </c>
      <c r="J172">
        <v>0.60185770000000005</v>
      </c>
      <c r="K172">
        <v>200.4186</v>
      </c>
      <c r="L172">
        <v>187.8338</v>
      </c>
      <c r="M172">
        <v>2</v>
      </c>
      <c r="N172">
        <v>127.69289999999999</v>
      </c>
      <c r="O172">
        <v>-1</v>
      </c>
      <c r="P172">
        <v>-1</v>
      </c>
      <c r="Q172">
        <v>-1</v>
      </c>
      <c r="R172" s="196">
        <v>1</v>
      </c>
      <c r="T172" s="196">
        <v>44</v>
      </c>
      <c r="U172" s="196">
        <v>73</v>
      </c>
      <c r="V172" s="196">
        <v>3098</v>
      </c>
      <c r="W172" s="196">
        <v>-1</v>
      </c>
      <c r="X172" s="196">
        <v>-1</v>
      </c>
      <c r="Y172" s="196">
        <v>1</v>
      </c>
      <c r="Z172" s="196">
        <v>3098</v>
      </c>
      <c r="AA172" s="196">
        <v>1499.095</v>
      </c>
      <c r="AB172" s="196">
        <v>483.89139999999998</v>
      </c>
      <c r="AC172" s="196">
        <v>1</v>
      </c>
      <c r="AD172" s="196">
        <v>0.32278889999999999</v>
      </c>
    </row>
    <row r="173" spans="2:30" x14ac:dyDescent="0.2">
      <c r="B173" t="s">
        <v>491</v>
      </c>
      <c r="C173" t="s">
        <v>708</v>
      </c>
      <c r="D173">
        <v>5</v>
      </c>
      <c r="E173">
        <v>3.2658390000000002</v>
      </c>
      <c r="F173">
        <v>200</v>
      </c>
      <c r="G173" s="195">
        <v>214.2</v>
      </c>
      <c r="H173">
        <v>699.54278249510105</v>
      </c>
      <c r="I173">
        <v>178.65809999999999</v>
      </c>
      <c r="J173">
        <v>3.8205680000000002</v>
      </c>
      <c r="K173">
        <v>714.63250000000005</v>
      </c>
      <c r="L173">
        <v>466.77499999999998</v>
      </c>
      <c r="M173">
        <v>5</v>
      </c>
      <c r="N173">
        <v>117.9487</v>
      </c>
      <c r="O173">
        <v>-1</v>
      </c>
      <c r="P173">
        <v>-1</v>
      </c>
      <c r="Q173">
        <v>-1</v>
      </c>
      <c r="R173" s="196">
        <v>2</v>
      </c>
      <c r="T173" s="196">
        <v>0</v>
      </c>
      <c r="U173" s="196">
        <v>74</v>
      </c>
      <c r="V173" s="196">
        <v>2032</v>
      </c>
      <c r="W173" s="196">
        <v>-1</v>
      </c>
      <c r="X173" s="196">
        <v>-1</v>
      </c>
      <c r="Y173" s="196">
        <v>0</v>
      </c>
      <c r="Z173" s="196">
        <v>99</v>
      </c>
      <c r="AA173" s="196">
        <v>0</v>
      </c>
      <c r="AB173" s="196">
        <v>0</v>
      </c>
      <c r="AC173" s="196">
        <v>1</v>
      </c>
      <c r="AD173" s="196">
        <v>-1</v>
      </c>
    </row>
    <row r="174" spans="2:30" x14ac:dyDescent="0.2">
      <c r="B174" t="s">
        <v>285</v>
      </c>
      <c r="C174" t="s">
        <v>708</v>
      </c>
      <c r="D174">
        <v>3</v>
      </c>
      <c r="E174">
        <v>3.3333330000000001</v>
      </c>
      <c r="F174">
        <v>266</v>
      </c>
      <c r="G174" s="195">
        <v>233.333333333333</v>
      </c>
      <c r="H174">
        <v>777.77777777777806</v>
      </c>
      <c r="I174">
        <v>114.7717</v>
      </c>
      <c r="J174">
        <v>1.7404980000000001</v>
      </c>
      <c r="K174">
        <v>229.54349999999999</v>
      </c>
      <c r="L174">
        <v>255.04830000000001</v>
      </c>
      <c r="M174">
        <v>3</v>
      </c>
      <c r="N174">
        <v>53.272889999999997</v>
      </c>
      <c r="O174">
        <v>-1</v>
      </c>
      <c r="P174">
        <v>-1</v>
      </c>
      <c r="Q174">
        <v>-1</v>
      </c>
      <c r="R174" s="196">
        <v>1</v>
      </c>
      <c r="T174" s="196">
        <v>10</v>
      </c>
      <c r="U174" s="196">
        <v>75</v>
      </c>
      <c r="V174" s="196">
        <v>2064</v>
      </c>
      <c r="W174" s="196">
        <v>-1</v>
      </c>
      <c r="X174" s="196">
        <v>-1</v>
      </c>
      <c r="Y174" s="196">
        <v>1</v>
      </c>
      <c r="Z174" s="196">
        <v>2064</v>
      </c>
      <c r="AA174" s="196">
        <v>673.04480000000001</v>
      </c>
      <c r="AB174" s="196">
        <v>326.08760000000001</v>
      </c>
      <c r="AC174" s="196">
        <v>1</v>
      </c>
      <c r="AD174" s="196">
        <v>0.48449609999999999</v>
      </c>
    </row>
    <row r="175" spans="2:30" x14ac:dyDescent="0.2">
      <c r="B175" t="s">
        <v>492</v>
      </c>
      <c r="C175" t="s">
        <v>708</v>
      </c>
      <c r="D175">
        <v>2</v>
      </c>
      <c r="E175">
        <v>2</v>
      </c>
      <c r="F175">
        <v>199</v>
      </c>
      <c r="G175" s="195">
        <v>199</v>
      </c>
      <c r="H175">
        <v>398</v>
      </c>
      <c r="I175">
        <v>28.011869999999998</v>
      </c>
      <c r="J175">
        <v>0.82387860000000002</v>
      </c>
      <c r="K175">
        <v>28.011869999999998</v>
      </c>
      <c r="L175">
        <v>28.011869999999998</v>
      </c>
      <c r="M175">
        <v>2</v>
      </c>
      <c r="N175">
        <v>53.397060000000003</v>
      </c>
      <c r="O175">
        <v>-1</v>
      </c>
      <c r="P175">
        <v>-1</v>
      </c>
      <c r="Q175">
        <v>-1</v>
      </c>
      <c r="R175" s="196">
        <v>1</v>
      </c>
      <c r="T175" s="196">
        <v>0</v>
      </c>
      <c r="U175" s="196">
        <v>76</v>
      </c>
      <c r="V175" s="196">
        <v>1999</v>
      </c>
      <c r="W175" s="196">
        <v>-1</v>
      </c>
      <c r="X175" s="196">
        <v>-1</v>
      </c>
      <c r="Y175" s="196">
        <v>0</v>
      </c>
      <c r="Z175" s="196">
        <v>99</v>
      </c>
      <c r="AA175" s="196">
        <v>0</v>
      </c>
      <c r="AB175" s="196">
        <v>0</v>
      </c>
      <c r="AC175" s="196">
        <v>1</v>
      </c>
      <c r="AD175" s="196">
        <v>-1</v>
      </c>
    </row>
    <row r="176" spans="2:30" x14ac:dyDescent="0.2">
      <c r="B176" t="s">
        <v>474</v>
      </c>
      <c r="C176" t="s">
        <v>708</v>
      </c>
      <c r="D176">
        <v>4</v>
      </c>
      <c r="E176">
        <v>3.0792920000000001</v>
      </c>
      <c r="F176">
        <v>200</v>
      </c>
      <c r="G176" s="195">
        <v>241.5</v>
      </c>
      <c r="H176">
        <v>743.64896073903003</v>
      </c>
      <c r="I176">
        <v>162.0994</v>
      </c>
      <c r="J176">
        <v>2.4460790000000001</v>
      </c>
      <c r="K176">
        <v>486.29829999999998</v>
      </c>
      <c r="L176">
        <v>374.36360000000002</v>
      </c>
      <c r="M176">
        <v>4</v>
      </c>
      <c r="N176">
        <v>99.526210000000006</v>
      </c>
      <c r="O176">
        <v>-1</v>
      </c>
      <c r="P176">
        <v>-1</v>
      </c>
      <c r="Q176">
        <v>-1</v>
      </c>
      <c r="R176" s="196">
        <v>1</v>
      </c>
      <c r="T176" s="196">
        <v>22</v>
      </c>
      <c r="U176" s="196">
        <v>77</v>
      </c>
      <c r="V176" s="196">
        <v>1132</v>
      </c>
      <c r="W176" s="196">
        <v>-1</v>
      </c>
      <c r="X176" s="196">
        <v>-1</v>
      </c>
      <c r="Y176" s="196">
        <v>1</v>
      </c>
      <c r="Z176" s="196">
        <v>1132</v>
      </c>
      <c r="AA176" s="196">
        <v>105.0202</v>
      </c>
      <c r="AB176" s="196">
        <v>92.774050000000003</v>
      </c>
      <c r="AC176" s="196">
        <v>1</v>
      </c>
      <c r="AD176" s="196">
        <v>0.88339219999999996</v>
      </c>
    </row>
    <row r="177" spans="2:30" x14ac:dyDescent="0.2">
      <c r="B177" t="s">
        <v>475</v>
      </c>
      <c r="C177" t="s">
        <v>708</v>
      </c>
      <c r="D177">
        <v>2</v>
      </c>
      <c r="E177">
        <v>2.0020020000000001</v>
      </c>
      <c r="F177">
        <v>250</v>
      </c>
      <c r="G177" s="195">
        <v>250</v>
      </c>
      <c r="H177">
        <v>500.500500500501</v>
      </c>
      <c r="I177">
        <v>203.6712</v>
      </c>
      <c r="J177">
        <v>0.51045410000000002</v>
      </c>
      <c r="K177">
        <v>203.6712</v>
      </c>
      <c r="L177">
        <v>203.875</v>
      </c>
      <c r="M177">
        <v>2</v>
      </c>
      <c r="N177">
        <v>85.029979999999995</v>
      </c>
      <c r="O177">
        <v>-1</v>
      </c>
      <c r="P177">
        <v>-1</v>
      </c>
      <c r="Q177">
        <v>-1</v>
      </c>
      <c r="R177" s="196">
        <v>1</v>
      </c>
      <c r="T177" s="196">
        <v>0</v>
      </c>
      <c r="U177" s="196">
        <v>78</v>
      </c>
      <c r="V177" s="196">
        <v>1998</v>
      </c>
      <c r="W177" s="196">
        <v>-1</v>
      </c>
      <c r="X177" s="196">
        <v>-1</v>
      </c>
      <c r="Y177" s="196">
        <v>0</v>
      </c>
      <c r="Z177" s="196">
        <v>100</v>
      </c>
      <c r="AA177" s="196">
        <v>0</v>
      </c>
      <c r="AB177" s="196">
        <v>0</v>
      </c>
      <c r="AC177" s="196">
        <v>1</v>
      </c>
      <c r="AD177" s="196">
        <v>-1</v>
      </c>
    </row>
    <row r="178" spans="2:30" x14ac:dyDescent="0.2">
      <c r="B178" t="s">
        <v>476</v>
      </c>
      <c r="C178" t="s">
        <v>708</v>
      </c>
      <c r="D178">
        <v>1</v>
      </c>
      <c r="E178">
        <v>0.66755679999999995</v>
      </c>
      <c r="F178">
        <v>367</v>
      </c>
      <c r="G178" s="195">
        <v>367</v>
      </c>
      <c r="H178">
        <v>244.993324432577</v>
      </c>
      <c r="I178">
        <v>-1</v>
      </c>
      <c r="J178">
        <v>-1</v>
      </c>
      <c r="K178">
        <v>-1</v>
      </c>
      <c r="L178">
        <v>-1</v>
      </c>
      <c r="M178">
        <v>1</v>
      </c>
      <c r="N178">
        <v>152.2766</v>
      </c>
      <c r="O178">
        <v>-1</v>
      </c>
      <c r="P178">
        <v>-1</v>
      </c>
      <c r="Q178">
        <v>-1</v>
      </c>
      <c r="R178" s="196">
        <v>1</v>
      </c>
      <c r="T178" s="196">
        <v>36</v>
      </c>
      <c r="U178" s="196">
        <v>79</v>
      </c>
      <c r="V178" s="196">
        <v>2165</v>
      </c>
      <c r="W178" s="196">
        <v>-1</v>
      </c>
      <c r="X178" s="196">
        <v>-1</v>
      </c>
      <c r="Y178" s="196">
        <v>1</v>
      </c>
      <c r="Z178" s="196">
        <v>2165</v>
      </c>
      <c r="AA178" s="196">
        <v>555.8723</v>
      </c>
      <c r="AB178" s="196">
        <v>256.75389999999999</v>
      </c>
      <c r="AC178" s="196">
        <v>1</v>
      </c>
      <c r="AD178" s="196">
        <v>0.46189380000000002</v>
      </c>
    </row>
    <row r="179" spans="2:30" x14ac:dyDescent="0.2">
      <c r="B179" t="s">
        <v>477</v>
      </c>
      <c r="C179" t="s">
        <v>708</v>
      </c>
      <c r="D179">
        <v>2</v>
      </c>
      <c r="E179">
        <v>2.0703930000000001</v>
      </c>
      <c r="F179">
        <v>284.5</v>
      </c>
      <c r="G179" s="195">
        <v>284.5</v>
      </c>
      <c r="H179">
        <v>589.02691511387195</v>
      </c>
      <c r="I179">
        <v>295.01990000000001</v>
      </c>
      <c r="J179">
        <v>0.8859456</v>
      </c>
      <c r="K179">
        <v>295.01990000000001</v>
      </c>
      <c r="L179">
        <v>305.40359999999998</v>
      </c>
      <c r="M179">
        <v>2</v>
      </c>
      <c r="N179">
        <v>160.3526</v>
      </c>
      <c r="O179">
        <v>-1</v>
      </c>
      <c r="P179">
        <v>-1</v>
      </c>
      <c r="Q179">
        <v>-1</v>
      </c>
      <c r="R179" s="196">
        <v>1</v>
      </c>
      <c r="T179" s="196">
        <v>0</v>
      </c>
      <c r="U179" s="196">
        <v>80</v>
      </c>
      <c r="V179" s="196">
        <v>2032</v>
      </c>
      <c r="W179" s="196">
        <v>-1</v>
      </c>
      <c r="X179" s="196">
        <v>-1</v>
      </c>
      <c r="Y179" s="196">
        <v>0</v>
      </c>
      <c r="Z179" s="196">
        <v>133</v>
      </c>
      <c r="AA179" s="196">
        <v>0</v>
      </c>
      <c r="AB179" s="196">
        <v>0</v>
      </c>
      <c r="AC179" s="196">
        <v>1</v>
      </c>
      <c r="AD179" s="196">
        <v>-1</v>
      </c>
    </row>
    <row r="180" spans="2:30" x14ac:dyDescent="0.2">
      <c r="B180" t="s">
        <v>478</v>
      </c>
      <c r="C180" t="s">
        <v>708</v>
      </c>
      <c r="D180">
        <v>2</v>
      </c>
      <c r="E180">
        <v>1.874414</v>
      </c>
      <c r="F180">
        <v>283</v>
      </c>
      <c r="G180" s="195">
        <v>283</v>
      </c>
      <c r="H180">
        <v>530.45923149015903</v>
      </c>
      <c r="I180">
        <v>199.23099999999999</v>
      </c>
      <c r="J180">
        <v>0.45905760000000001</v>
      </c>
      <c r="K180">
        <v>199.23099999999999</v>
      </c>
      <c r="L180">
        <v>186.72069999999999</v>
      </c>
      <c r="M180">
        <v>2</v>
      </c>
      <c r="N180">
        <v>72.560550000000006</v>
      </c>
      <c r="O180">
        <v>-1</v>
      </c>
      <c r="P180">
        <v>-1</v>
      </c>
      <c r="Q180">
        <v>-1</v>
      </c>
      <c r="R180" s="196">
        <v>1</v>
      </c>
      <c r="T180" s="196">
        <v>46</v>
      </c>
      <c r="U180" s="196">
        <v>81</v>
      </c>
      <c r="V180" s="196">
        <v>2298</v>
      </c>
      <c r="W180" s="196">
        <v>-1</v>
      </c>
      <c r="X180" s="196">
        <v>-1</v>
      </c>
      <c r="Y180" s="196">
        <v>1</v>
      </c>
      <c r="Z180" s="196">
        <v>2298</v>
      </c>
      <c r="AA180" s="196">
        <v>383.20710000000003</v>
      </c>
      <c r="AB180" s="196">
        <v>166.7568</v>
      </c>
      <c r="AC180" s="196">
        <v>1</v>
      </c>
      <c r="AD180" s="196">
        <v>0.43516100000000002</v>
      </c>
    </row>
    <row r="181" spans="2:30" x14ac:dyDescent="0.2">
      <c r="B181" t="s">
        <v>479</v>
      </c>
      <c r="C181" t="s">
        <v>708</v>
      </c>
      <c r="D181">
        <v>3</v>
      </c>
      <c r="E181">
        <v>3.75</v>
      </c>
      <c r="F181">
        <v>166</v>
      </c>
      <c r="G181" s="195">
        <v>177.333333333333</v>
      </c>
      <c r="H181">
        <v>665</v>
      </c>
      <c r="I181">
        <v>88.834230000000005</v>
      </c>
      <c r="J181">
        <v>1.8598060000000001</v>
      </c>
      <c r="K181">
        <v>177.66849999999999</v>
      </c>
      <c r="L181">
        <v>222.0856</v>
      </c>
      <c r="M181">
        <v>3</v>
      </c>
      <c r="N181">
        <v>132.17830000000001</v>
      </c>
      <c r="O181">
        <v>-1</v>
      </c>
      <c r="P181">
        <v>-1</v>
      </c>
      <c r="Q181">
        <v>-1</v>
      </c>
      <c r="R181" s="196">
        <v>1</v>
      </c>
      <c r="T181" s="196">
        <v>0</v>
      </c>
      <c r="U181" s="196">
        <v>82</v>
      </c>
      <c r="V181" s="196">
        <v>1998</v>
      </c>
      <c r="W181" s="196">
        <v>-1</v>
      </c>
      <c r="X181" s="196">
        <v>-1</v>
      </c>
      <c r="Y181" s="196">
        <v>0</v>
      </c>
      <c r="Z181" s="196">
        <v>66</v>
      </c>
      <c r="AA181" s="196">
        <v>0</v>
      </c>
      <c r="AB181" s="196">
        <v>0</v>
      </c>
      <c r="AC181" s="196">
        <v>1</v>
      </c>
      <c r="AD181" s="196">
        <v>-1</v>
      </c>
    </row>
    <row r="182" spans="2:30" x14ac:dyDescent="0.2">
      <c r="B182" t="s">
        <v>480</v>
      </c>
      <c r="C182" t="s">
        <v>708</v>
      </c>
      <c r="D182">
        <v>3</v>
      </c>
      <c r="E182">
        <v>2.8142589999999998</v>
      </c>
      <c r="F182">
        <v>166</v>
      </c>
      <c r="G182" s="195">
        <v>155.666666666667</v>
      </c>
      <c r="H182">
        <v>438.08630393996202</v>
      </c>
      <c r="I182">
        <v>103.37050000000001</v>
      </c>
      <c r="J182">
        <v>0.46573949999999997</v>
      </c>
      <c r="K182">
        <v>206.74090000000001</v>
      </c>
      <c r="L182">
        <v>193.9408</v>
      </c>
      <c r="M182">
        <v>3</v>
      </c>
      <c r="N182">
        <v>73.41789</v>
      </c>
      <c r="O182">
        <v>-1</v>
      </c>
      <c r="P182">
        <v>-1</v>
      </c>
      <c r="Q182">
        <v>-1</v>
      </c>
      <c r="R182" s="196">
        <v>2</v>
      </c>
      <c r="T182" s="196">
        <v>28</v>
      </c>
      <c r="U182" s="196">
        <v>83</v>
      </c>
      <c r="V182" s="196">
        <v>1799</v>
      </c>
      <c r="W182" s="196">
        <v>0.84921409999999997</v>
      </c>
      <c r="X182" s="196">
        <v>70.484769999999997</v>
      </c>
      <c r="Y182" s="196">
        <v>1</v>
      </c>
      <c r="Z182" s="196">
        <v>1799</v>
      </c>
      <c r="AA182" s="196">
        <v>250.30119999999999</v>
      </c>
      <c r="AB182" s="196">
        <v>139.1335</v>
      </c>
      <c r="AC182" s="196">
        <v>2</v>
      </c>
      <c r="AD182" s="196">
        <v>0.55586440000000004</v>
      </c>
    </row>
    <row r="183" spans="2:30" x14ac:dyDescent="0.2">
      <c r="B183" t="s">
        <v>472</v>
      </c>
      <c r="C183" t="s">
        <v>675</v>
      </c>
      <c r="D183">
        <v>2</v>
      </c>
      <c r="E183">
        <v>1.578532</v>
      </c>
      <c r="F183">
        <v>515.5</v>
      </c>
      <c r="G183" s="195">
        <v>515.5</v>
      </c>
      <c r="H183">
        <v>813.73322809786896</v>
      </c>
      <c r="I183">
        <v>235.57499999999999</v>
      </c>
      <c r="J183">
        <v>1.4022319999999999</v>
      </c>
      <c r="K183">
        <v>235.57499999999999</v>
      </c>
      <c r="L183">
        <v>185.9314</v>
      </c>
      <c r="M183">
        <v>2</v>
      </c>
      <c r="N183">
        <v>79.620800000000003</v>
      </c>
      <c r="O183">
        <v>-1</v>
      </c>
      <c r="P183">
        <v>-1</v>
      </c>
      <c r="Q183">
        <v>-1</v>
      </c>
      <c r="R183" s="196">
        <v>1</v>
      </c>
      <c r="T183" s="196">
        <v>0</v>
      </c>
      <c r="U183" s="196">
        <v>84</v>
      </c>
      <c r="V183" s="196">
        <v>1998</v>
      </c>
      <c r="W183" s="196">
        <v>-1</v>
      </c>
      <c r="X183" s="196">
        <v>-1</v>
      </c>
      <c r="Y183" s="196">
        <v>0</v>
      </c>
      <c r="Z183" s="196">
        <v>100</v>
      </c>
      <c r="AA183" s="196">
        <v>0</v>
      </c>
      <c r="AB183" s="196">
        <v>0</v>
      </c>
      <c r="AC183" s="196">
        <v>1</v>
      </c>
      <c r="AD183" s="196">
        <v>-1</v>
      </c>
    </row>
    <row r="184" spans="2:30" x14ac:dyDescent="0.2">
      <c r="B184" t="s">
        <v>481</v>
      </c>
      <c r="C184" t="s">
        <v>675</v>
      </c>
      <c r="D184">
        <v>3</v>
      </c>
      <c r="E184">
        <v>2.0026700000000002</v>
      </c>
      <c r="F184">
        <v>300</v>
      </c>
      <c r="G184" s="195">
        <v>300</v>
      </c>
      <c r="H184">
        <v>600.80106809078802</v>
      </c>
      <c r="I184">
        <v>128.83709999999999</v>
      </c>
      <c r="J184">
        <v>0.83466229999999997</v>
      </c>
      <c r="K184">
        <v>257.67410000000001</v>
      </c>
      <c r="L184">
        <v>172.0121</v>
      </c>
      <c r="M184">
        <v>3</v>
      </c>
      <c r="N184">
        <v>100.4727</v>
      </c>
      <c r="O184">
        <v>-1</v>
      </c>
      <c r="P184">
        <v>-1</v>
      </c>
      <c r="Q184">
        <v>-1</v>
      </c>
      <c r="R184" s="196">
        <v>1</v>
      </c>
      <c r="T184" s="196">
        <v>27</v>
      </c>
      <c r="U184" s="196">
        <v>85</v>
      </c>
      <c r="V184" s="196">
        <v>1499</v>
      </c>
      <c r="W184" s="196">
        <v>-1</v>
      </c>
      <c r="X184" s="196">
        <v>-1</v>
      </c>
      <c r="Y184" s="196">
        <v>1</v>
      </c>
      <c r="Z184" s="196">
        <v>1499</v>
      </c>
      <c r="AA184" s="196">
        <v>230.9607</v>
      </c>
      <c r="AB184" s="196">
        <v>154.07650000000001</v>
      </c>
      <c r="AC184" s="196">
        <v>1</v>
      </c>
      <c r="AD184" s="196">
        <v>0.66711140000000002</v>
      </c>
    </row>
    <row r="185" spans="2:30" x14ac:dyDescent="0.2">
      <c r="B185" t="s">
        <v>483</v>
      </c>
      <c r="C185" t="s">
        <v>675</v>
      </c>
      <c r="D185">
        <v>3</v>
      </c>
      <c r="E185">
        <v>3.4602080000000002</v>
      </c>
      <c r="F185">
        <v>234</v>
      </c>
      <c r="G185" s="195">
        <v>233.666666666667</v>
      </c>
      <c r="H185">
        <v>808.53517877739296</v>
      </c>
      <c r="I185">
        <v>119.1186</v>
      </c>
      <c r="J185">
        <v>2.6249380000000002</v>
      </c>
      <c r="K185">
        <v>238.2371</v>
      </c>
      <c r="L185">
        <v>274.7833</v>
      </c>
      <c r="M185">
        <v>3</v>
      </c>
      <c r="N185">
        <v>120.2189</v>
      </c>
      <c r="O185">
        <v>-1</v>
      </c>
      <c r="P185">
        <v>-1</v>
      </c>
      <c r="Q185">
        <v>-1</v>
      </c>
      <c r="R185" s="196">
        <v>1</v>
      </c>
      <c r="T185" s="196">
        <v>0</v>
      </c>
      <c r="U185" s="196">
        <v>86</v>
      </c>
      <c r="V185" s="196">
        <v>1998</v>
      </c>
      <c r="W185" s="196">
        <v>-1</v>
      </c>
      <c r="X185" s="196">
        <v>-1</v>
      </c>
      <c r="Y185" s="196">
        <v>0</v>
      </c>
      <c r="Z185" s="196">
        <v>100</v>
      </c>
      <c r="AA185" s="196">
        <v>0</v>
      </c>
      <c r="AB185" s="196">
        <v>0</v>
      </c>
      <c r="AC185" s="196">
        <v>1</v>
      </c>
      <c r="AD185" s="196">
        <v>-1</v>
      </c>
    </row>
    <row r="186" spans="2:30" x14ac:dyDescent="0.2">
      <c r="B186" t="s">
        <v>484</v>
      </c>
      <c r="C186" t="s">
        <v>675</v>
      </c>
      <c r="D186">
        <v>1</v>
      </c>
      <c r="E186">
        <v>0.78988939999999996</v>
      </c>
      <c r="F186">
        <v>433</v>
      </c>
      <c r="G186" s="195">
        <v>433</v>
      </c>
      <c r="H186">
        <v>342.02211690363401</v>
      </c>
      <c r="I186">
        <v>-1</v>
      </c>
      <c r="J186">
        <v>-1</v>
      </c>
      <c r="K186">
        <v>-1</v>
      </c>
      <c r="L186">
        <v>-1</v>
      </c>
      <c r="M186">
        <v>1</v>
      </c>
      <c r="N186">
        <v>85.407619999999994</v>
      </c>
      <c r="O186">
        <v>-1</v>
      </c>
      <c r="P186">
        <v>-1</v>
      </c>
      <c r="Q186">
        <v>-1</v>
      </c>
      <c r="R186" s="196">
        <v>2</v>
      </c>
      <c r="T186" s="196">
        <v>43</v>
      </c>
      <c r="U186" s="196">
        <v>87</v>
      </c>
      <c r="V186" s="196">
        <v>1466</v>
      </c>
      <c r="W186" s="196">
        <v>1.0408850000000001</v>
      </c>
      <c r="X186" s="196">
        <v>156.6533</v>
      </c>
      <c r="Y186" s="196">
        <v>1</v>
      </c>
      <c r="Z186" s="196">
        <v>1466</v>
      </c>
      <c r="AA186" s="196">
        <v>358.87709999999998</v>
      </c>
      <c r="AB186" s="196">
        <v>244.80019999999999</v>
      </c>
      <c r="AC186" s="196">
        <v>2</v>
      </c>
      <c r="AD186" s="196">
        <v>0.68212830000000002</v>
      </c>
    </row>
    <row r="187" spans="2:30" x14ac:dyDescent="0.2">
      <c r="B187" t="s">
        <v>485</v>
      </c>
      <c r="C187" t="s">
        <v>675</v>
      </c>
      <c r="D187">
        <v>1</v>
      </c>
      <c r="E187">
        <v>0.8103728</v>
      </c>
      <c r="F187">
        <v>366</v>
      </c>
      <c r="G187" s="195">
        <v>366</v>
      </c>
      <c r="H187">
        <v>296.59643435980502</v>
      </c>
      <c r="I187">
        <v>-1</v>
      </c>
      <c r="J187">
        <v>-1</v>
      </c>
      <c r="K187">
        <v>-1</v>
      </c>
      <c r="L187">
        <v>-1</v>
      </c>
      <c r="M187">
        <v>1</v>
      </c>
      <c r="N187">
        <v>114.0796</v>
      </c>
      <c r="O187">
        <v>-1</v>
      </c>
      <c r="P187">
        <v>-1</v>
      </c>
      <c r="Q187">
        <v>-1</v>
      </c>
      <c r="R187" s="196">
        <v>2</v>
      </c>
      <c r="T187" s="196">
        <v>0</v>
      </c>
      <c r="U187" s="196">
        <v>88</v>
      </c>
      <c r="V187" s="196">
        <v>1997</v>
      </c>
      <c r="W187" s="196">
        <v>0.58613610000000005</v>
      </c>
      <c r="X187" s="196">
        <v>224.19710000000001</v>
      </c>
      <c r="Y187" s="196">
        <v>0</v>
      </c>
      <c r="Z187" s="196">
        <v>100</v>
      </c>
      <c r="AA187" s="196">
        <v>541.66539999999998</v>
      </c>
      <c r="AB187" s="196">
        <v>271.2396</v>
      </c>
      <c r="AC187" s="196">
        <v>1</v>
      </c>
      <c r="AD187" s="196">
        <v>-1</v>
      </c>
    </row>
    <row r="188" spans="2:30" x14ac:dyDescent="0.2">
      <c r="B188" t="s">
        <v>486</v>
      </c>
      <c r="C188" t="s">
        <v>675</v>
      </c>
      <c r="D188">
        <v>1</v>
      </c>
      <c r="E188">
        <v>0.88261250000000002</v>
      </c>
      <c r="F188">
        <v>233</v>
      </c>
      <c r="G188" s="195">
        <v>233</v>
      </c>
      <c r="H188">
        <v>205.648720211827</v>
      </c>
      <c r="I188">
        <v>-1</v>
      </c>
      <c r="J188">
        <v>-1</v>
      </c>
      <c r="K188">
        <v>-1</v>
      </c>
      <c r="L188">
        <v>-1</v>
      </c>
      <c r="M188">
        <v>1</v>
      </c>
      <c r="N188">
        <v>95.653989999999993</v>
      </c>
      <c r="O188">
        <v>-1</v>
      </c>
      <c r="P188">
        <v>-1</v>
      </c>
      <c r="Q188">
        <v>-1</v>
      </c>
      <c r="R188" s="196">
        <v>1</v>
      </c>
      <c r="T188" s="196">
        <v>31</v>
      </c>
      <c r="U188" s="196">
        <v>89</v>
      </c>
      <c r="V188" s="196">
        <v>1700</v>
      </c>
      <c r="W188" s="196">
        <v>-1</v>
      </c>
      <c r="X188" s="196">
        <v>-1</v>
      </c>
      <c r="Y188" s="196">
        <v>1</v>
      </c>
      <c r="Z188" s="196">
        <v>1700</v>
      </c>
      <c r="AA188" s="196">
        <v>1213.3579999999999</v>
      </c>
      <c r="AB188" s="196">
        <v>713.74009999999998</v>
      </c>
      <c r="AC188" s="196">
        <v>1</v>
      </c>
      <c r="AD188" s="196">
        <v>0.58823530000000002</v>
      </c>
    </row>
    <row r="189" spans="2:30" x14ac:dyDescent="0.2">
      <c r="B189" t="s">
        <v>487</v>
      </c>
      <c r="C189" t="s">
        <v>675</v>
      </c>
      <c r="D189">
        <v>1</v>
      </c>
      <c r="E189">
        <v>0.93720709999999996</v>
      </c>
      <c r="F189">
        <v>334</v>
      </c>
      <c r="G189" s="195">
        <v>334</v>
      </c>
      <c r="H189">
        <v>313.02717900656</v>
      </c>
      <c r="I189">
        <v>-1</v>
      </c>
      <c r="J189">
        <v>-1</v>
      </c>
      <c r="K189">
        <v>-1</v>
      </c>
      <c r="L189">
        <v>-1</v>
      </c>
      <c r="M189">
        <v>1</v>
      </c>
      <c r="N189">
        <v>106.6876</v>
      </c>
      <c r="O189">
        <v>-1</v>
      </c>
      <c r="P189">
        <v>-1</v>
      </c>
      <c r="Q189">
        <v>-1</v>
      </c>
      <c r="R189" s="196">
        <v>1</v>
      </c>
      <c r="T189" s="196">
        <v>0</v>
      </c>
      <c r="U189" s="196">
        <v>90</v>
      </c>
      <c r="V189" s="196">
        <v>1998</v>
      </c>
      <c r="W189" s="196">
        <v>-1</v>
      </c>
      <c r="X189" s="196">
        <v>-1</v>
      </c>
      <c r="Y189" s="196">
        <v>0</v>
      </c>
      <c r="Z189" s="196">
        <v>132</v>
      </c>
      <c r="AA189" s="196">
        <v>0</v>
      </c>
      <c r="AB189" s="196">
        <v>0</v>
      </c>
      <c r="AC189" s="196">
        <v>1</v>
      </c>
      <c r="AD189" s="196">
        <v>-1</v>
      </c>
    </row>
    <row r="190" spans="2:30" x14ac:dyDescent="0.2">
      <c r="B190" t="s">
        <v>488</v>
      </c>
      <c r="C190" t="s">
        <v>675</v>
      </c>
      <c r="D190">
        <v>2</v>
      </c>
      <c r="E190">
        <v>1.9361079999999999</v>
      </c>
      <c r="F190">
        <v>183</v>
      </c>
      <c r="G190" s="195">
        <v>183</v>
      </c>
      <c r="H190">
        <v>354.307841239109</v>
      </c>
      <c r="I190">
        <v>74.738330000000005</v>
      </c>
      <c r="J190">
        <v>0.75493270000000001</v>
      </c>
      <c r="K190">
        <v>74.738330000000005</v>
      </c>
      <c r="L190">
        <v>72.350759999999994</v>
      </c>
      <c r="M190">
        <v>2</v>
      </c>
      <c r="N190">
        <v>54.25947</v>
      </c>
      <c r="O190">
        <v>-1</v>
      </c>
      <c r="P190">
        <v>-1</v>
      </c>
      <c r="Q190">
        <v>-1</v>
      </c>
      <c r="R190" s="196">
        <v>2</v>
      </c>
      <c r="T190" s="196">
        <v>21</v>
      </c>
      <c r="U190" s="196">
        <v>91</v>
      </c>
      <c r="V190" s="196">
        <v>998</v>
      </c>
      <c r="W190" s="196">
        <v>1.401824</v>
      </c>
      <c r="X190" s="196">
        <v>23.831009999999999</v>
      </c>
      <c r="Y190" s="196">
        <v>1</v>
      </c>
      <c r="Z190" s="196">
        <v>998</v>
      </c>
      <c r="AA190" s="196">
        <v>60.282679999999999</v>
      </c>
      <c r="AB190" s="196">
        <v>60.403480000000002</v>
      </c>
      <c r="AC190" s="196">
        <v>2</v>
      </c>
      <c r="AD190" s="196">
        <v>1.0020039999999999</v>
      </c>
    </row>
    <row r="191" spans="2:30" x14ac:dyDescent="0.2">
      <c r="B191" t="s">
        <v>489</v>
      </c>
      <c r="C191" t="s">
        <v>675</v>
      </c>
      <c r="D191">
        <v>0</v>
      </c>
      <c r="E191">
        <v>0</v>
      </c>
      <c r="F191">
        <v>-1</v>
      </c>
      <c r="G191" s="195">
        <v>-1</v>
      </c>
      <c r="H191">
        <v>-1</v>
      </c>
      <c r="I191">
        <v>-1</v>
      </c>
      <c r="J191">
        <v>-1</v>
      </c>
      <c r="K191">
        <v>-1</v>
      </c>
      <c r="L191">
        <v>-1</v>
      </c>
      <c r="M191">
        <v>0</v>
      </c>
      <c r="N191">
        <v>516.87400000000002</v>
      </c>
      <c r="O191">
        <v>-1</v>
      </c>
      <c r="P191">
        <v>-1</v>
      </c>
      <c r="Q191">
        <v>-1</v>
      </c>
      <c r="R191" s="196">
        <v>1</v>
      </c>
      <c r="T191" s="196">
        <v>0</v>
      </c>
      <c r="U191" s="196">
        <v>92</v>
      </c>
      <c r="V191" s="196">
        <v>1999</v>
      </c>
      <c r="W191" s="196">
        <v>-1</v>
      </c>
      <c r="X191" s="196">
        <v>-1</v>
      </c>
      <c r="Y191" s="196">
        <v>0</v>
      </c>
      <c r="Z191" s="196">
        <v>168</v>
      </c>
      <c r="AA191" s="196">
        <v>0</v>
      </c>
      <c r="AB191" s="196">
        <v>0</v>
      </c>
      <c r="AC191" s="196">
        <v>1</v>
      </c>
      <c r="AD191" s="196">
        <v>-1</v>
      </c>
    </row>
    <row r="192" spans="2:30" x14ac:dyDescent="0.2">
      <c r="B192" t="s">
        <v>490</v>
      </c>
      <c r="C192" t="s">
        <v>675</v>
      </c>
      <c r="D192">
        <v>2</v>
      </c>
      <c r="E192">
        <v>1.670844</v>
      </c>
      <c r="F192">
        <v>299.5</v>
      </c>
      <c r="G192" s="195">
        <v>299.5</v>
      </c>
      <c r="H192">
        <v>500.41771094402702</v>
      </c>
      <c r="I192">
        <v>244.11179999999999</v>
      </c>
      <c r="J192">
        <v>0.66697229999999996</v>
      </c>
      <c r="K192">
        <v>244.11179999999999</v>
      </c>
      <c r="L192">
        <v>203.93639999999999</v>
      </c>
      <c r="M192">
        <v>2</v>
      </c>
      <c r="N192">
        <v>81.192819999999998</v>
      </c>
      <c r="O192">
        <v>-1</v>
      </c>
      <c r="P192">
        <v>-1</v>
      </c>
      <c r="Q192">
        <v>-1</v>
      </c>
      <c r="R192" s="196">
        <v>2</v>
      </c>
      <c r="T192" s="196">
        <v>4</v>
      </c>
      <c r="U192" s="196">
        <v>93</v>
      </c>
      <c r="V192" s="196">
        <v>1966</v>
      </c>
      <c r="W192" s="196">
        <v>1.0216240000000001</v>
      </c>
      <c r="X192" s="196">
        <v>153.24359999999999</v>
      </c>
      <c r="Y192" s="196">
        <v>1</v>
      </c>
      <c r="Z192" s="196">
        <v>1966</v>
      </c>
      <c r="AA192" s="196">
        <v>330.25150000000002</v>
      </c>
      <c r="AB192" s="196">
        <v>167.98140000000001</v>
      </c>
      <c r="AC192" s="196">
        <v>2</v>
      </c>
      <c r="AD192" s="196">
        <v>0.50864699999999996</v>
      </c>
    </row>
    <row r="193" spans="2:30" x14ac:dyDescent="0.2">
      <c r="B193" t="s">
        <v>491</v>
      </c>
      <c r="C193" t="s">
        <v>675</v>
      </c>
      <c r="D193">
        <v>2</v>
      </c>
      <c r="E193">
        <v>1.538462</v>
      </c>
      <c r="F193">
        <v>233</v>
      </c>
      <c r="G193" s="195">
        <v>233</v>
      </c>
      <c r="H193">
        <v>358.461538461538</v>
      </c>
      <c r="I193">
        <v>76.638570000000001</v>
      </c>
      <c r="J193">
        <v>2.254076</v>
      </c>
      <c r="K193">
        <v>76.638570000000001</v>
      </c>
      <c r="L193">
        <v>58.952750000000002</v>
      </c>
      <c r="M193">
        <v>2</v>
      </c>
      <c r="N193">
        <v>135.4538</v>
      </c>
      <c r="O193">
        <v>-1</v>
      </c>
      <c r="P193">
        <v>-1</v>
      </c>
      <c r="Q193">
        <v>-1</v>
      </c>
      <c r="R193" s="196">
        <v>2</v>
      </c>
      <c r="T193" s="196">
        <v>0</v>
      </c>
      <c r="U193" s="196">
        <v>94</v>
      </c>
      <c r="V193" s="196">
        <v>1998</v>
      </c>
      <c r="W193" s="196">
        <v>-1</v>
      </c>
      <c r="X193" s="196">
        <v>-1</v>
      </c>
      <c r="Y193" s="196">
        <v>0</v>
      </c>
      <c r="Z193" s="196">
        <v>132</v>
      </c>
      <c r="AA193" s="196">
        <v>0</v>
      </c>
      <c r="AB193" s="196">
        <v>0</v>
      </c>
      <c r="AC193" s="196">
        <v>1</v>
      </c>
      <c r="AD193" s="196">
        <v>-1</v>
      </c>
    </row>
    <row r="194" spans="2:30" x14ac:dyDescent="0.2">
      <c r="B194" t="s">
        <v>285</v>
      </c>
      <c r="C194" t="s">
        <v>675</v>
      </c>
      <c r="D194">
        <v>2</v>
      </c>
      <c r="E194">
        <v>1.715266</v>
      </c>
      <c r="F194">
        <v>332.5</v>
      </c>
      <c r="G194" s="195">
        <v>332.5</v>
      </c>
      <c r="H194">
        <v>570.32590051457998</v>
      </c>
      <c r="I194">
        <v>48.569420000000001</v>
      </c>
      <c r="J194">
        <v>1.428512</v>
      </c>
      <c r="K194">
        <v>48.569420000000001</v>
      </c>
      <c r="L194">
        <v>41.654739999999997</v>
      </c>
      <c r="M194">
        <v>2</v>
      </c>
      <c r="N194">
        <v>120.91</v>
      </c>
      <c r="O194">
        <v>-1</v>
      </c>
      <c r="P194">
        <v>-1</v>
      </c>
      <c r="Q194">
        <v>-1</v>
      </c>
      <c r="R194" s="196">
        <v>0</v>
      </c>
      <c r="T194" s="196">
        <v>41</v>
      </c>
      <c r="U194" s="196">
        <v>95</v>
      </c>
      <c r="V194" s="196">
        <v>1133</v>
      </c>
      <c r="W194" s="196">
        <v>-1</v>
      </c>
      <c r="X194" s="196">
        <v>-1</v>
      </c>
      <c r="Y194" s="196">
        <v>1</v>
      </c>
      <c r="Z194" s="196">
        <v>1133</v>
      </c>
      <c r="AA194" s="196">
        <v>264.54899999999998</v>
      </c>
      <c r="AB194" s="196">
        <v>233.49430000000001</v>
      </c>
      <c r="AC194" s="196">
        <v>1</v>
      </c>
      <c r="AD194" s="196">
        <v>0.88261250000000002</v>
      </c>
    </row>
    <row r="195" spans="2:30" x14ac:dyDescent="0.2">
      <c r="B195" t="s">
        <v>492</v>
      </c>
      <c r="C195" t="s">
        <v>675</v>
      </c>
      <c r="D195">
        <v>2</v>
      </c>
      <c r="E195">
        <v>1.6680569999999999</v>
      </c>
      <c r="F195">
        <v>367.5</v>
      </c>
      <c r="G195" s="195">
        <v>367.5</v>
      </c>
      <c r="H195">
        <v>613.01084236864097</v>
      </c>
      <c r="I195">
        <v>241.24879999999999</v>
      </c>
      <c r="J195">
        <v>0.60312200000000005</v>
      </c>
      <c r="K195">
        <v>241.24879999999999</v>
      </c>
      <c r="L195">
        <v>201.20830000000001</v>
      </c>
      <c r="M195">
        <v>2</v>
      </c>
      <c r="N195">
        <v>56.553109999999997</v>
      </c>
      <c r="O195">
        <v>-1</v>
      </c>
      <c r="P195">
        <v>-1</v>
      </c>
      <c r="Q195">
        <v>-1</v>
      </c>
      <c r="R195" s="196">
        <v>1</v>
      </c>
      <c r="T195" s="196">
        <v>0</v>
      </c>
      <c r="U195" s="196">
        <v>96</v>
      </c>
      <c r="V195" s="196">
        <v>2032</v>
      </c>
      <c r="W195" s="196">
        <v>-1</v>
      </c>
      <c r="X195" s="196">
        <v>-1</v>
      </c>
      <c r="Y195" s="196">
        <v>0</v>
      </c>
      <c r="Z195" s="196">
        <v>166</v>
      </c>
      <c r="AA195" s="196">
        <v>0</v>
      </c>
      <c r="AB195" s="196">
        <v>0</v>
      </c>
      <c r="AC195" s="196">
        <v>1</v>
      </c>
      <c r="AD195" s="196">
        <v>-1</v>
      </c>
    </row>
    <row r="196" spans="2:30" x14ac:dyDescent="0.2">
      <c r="B196" t="s">
        <v>474</v>
      </c>
      <c r="C196" t="s">
        <v>675</v>
      </c>
      <c r="D196">
        <v>3</v>
      </c>
      <c r="E196">
        <v>2.9069769999999999</v>
      </c>
      <c r="F196">
        <v>200</v>
      </c>
      <c r="G196" s="195">
        <v>267</v>
      </c>
      <c r="H196">
        <v>776.16279069767495</v>
      </c>
      <c r="I196">
        <v>144.2373</v>
      </c>
      <c r="J196">
        <v>4.3128890000000002</v>
      </c>
      <c r="K196">
        <v>288.47449999999998</v>
      </c>
      <c r="L196">
        <v>279.52960000000002</v>
      </c>
      <c r="M196">
        <v>3</v>
      </c>
      <c r="N196">
        <v>172.64060000000001</v>
      </c>
      <c r="O196">
        <v>-1</v>
      </c>
      <c r="P196">
        <v>-1</v>
      </c>
      <c r="Q196">
        <v>-1</v>
      </c>
      <c r="R196" s="196">
        <v>1</v>
      </c>
      <c r="T196" s="196">
        <v>25</v>
      </c>
      <c r="U196" s="196">
        <v>97</v>
      </c>
      <c r="V196" s="196">
        <v>1165</v>
      </c>
      <c r="W196" s="196">
        <v>-1</v>
      </c>
      <c r="X196" s="196">
        <v>-1</v>
      </c>
      <c r="Y196" s="196">
        <v>1</v>
      </c>
      <c r="Z196" s="196">
        <v>1165</v>
      </c>
      <c r="AA196" s="196">
        <v>434.6157</v>
      </c>
      <c r="AB196" s="196">
        <v>373.0607</v>
      </c>
      <c r="AC196" s="196">
        <v>1</v>
      </c>
      <c r="AD196" s="196">
        <v>0.8583691</v>
      </c>
    </row>
    <row r="197" spans="2:30" x14ac:dyDescent="0.2">
      <c r="B197" t="s">
        <v>475</v>
      </c>
      <c r="C197" t="s">
        <v>675</v>
      </c>
      <c r="D197">
        <v>3</v>
      </c>
      <c r="E197">
        <v>2.572899</v>
      </c>
      <c r="F197">
        <v>200</v>
      </c>
      <c r="G197" s="195">
        <v>278</v>
      </c>
      <c r="H197">
        <v>715.26586620926196</v>
      </c>
      <c r="I197">
        <v>133.387</v>
      </c>
      <c r="J197">
        <v>1.1161639999999999</v>
      </c>
      <c r="K197">
        <v>266.774</v>
      </c>
      <c r="L197">
        <v>228.79419999999999</v>
      </c>
      <c r="M197">
        <v>3</v>
      </c>
      <c r="N197">
        <v>64.995639999999995</v>
      </c>
      <c r="O197">
        <v>-1</v>
      </c>
      <c r="P197">
        <v>-1</v>
      </c>
      <c r="Q197">
        <v>-1</v>
      </c>
      <c r="R197" s="196">
        <v>1</v>
      </c>
      <c r="T197" s="196">
        <v>0</v>
      </c>
      <c r="U197" s="196">
        <v>1</v>
      </c>
      <c r="V197" s="196">
        <v>2000</v>
      </c>
      <c r="W197" s="196">
        <v>-1</v>
      </c>
      <c r="X197" s="196">
        <v>-1</v>
      </c>
      <c r="Y197" s="196">
        <v>0</v>
      </c>
      <c r="Z197" s="196">
        <v>-1</v>
      </c>
      <c r="AA197" s="196">
        <v>0</v>
      </c>
      <c r="AB197" s="196">
        <v>0</v>
      </c>
      <c r="AC197" s="196">
        <v>-1</v>
      </c>
      <c r="AD197" s="196">
        <v>-1</v>
      </c>
    </row>
    <row r="198" spans="2:30" x14ac:dyDescent="0.2">
      <c r="B198" t="s">
        <v>476</v>
      </c>
      <c r="C198" t="s">
        <v>675</v>
      </c>
      <c r="D198">
        <v>0</v>
      </c>
      <c r="E198">
        <v>0</v>
      </c>
      <c r="F198">
        <v>-1</v>
      </c>
      <c r="G198" s="195">
        <v>-1</v>
      </c>
      <c r="H198">
        <v>-1</v>
      </c>
      <c r="I198">
        <v>-1</v>
      </c>
      <c r="J198">
        <v>-1</v>
      </c>
      <c r="K198">
        <v>-1</v>
      </c>
      <c r="L198">
        <v>-1</v>
      </c>
      <c r="M198">
        <v>0</v>
      </c>
      <c r="N198">
        <v>135.0318</v>
      </c>
      <c r="O198">
        <v>-1</v>
      </c>
      <c r="P198">
        <v>-1</v>
      </c>
      <c r="Q198">
        <v>-1</v>
      </c>
      <c r="R198" s="196">
        <v>2</v>
      </c>
      <c r="T198" s="196">
        <v>0</v>
      </c>
      <c r="U198" s="196">
        <v>2</v>
      </c>
      <c r="V198" s="196">
        <v>1999</v>
      </c>
      <c r="W198" s="196">
        <v>-1</v>
      </c>
      <c r="X198" s="196">
        <v>-1</v>
      </c>
      <c r="Y198" s="196">
        <v>0</v>
      </c>
      <c r="Z198" s="196">
        <v>-1</v>
      </c>
      <c r="AA198" s="196">
        <v>0</v>
      </c>
      <c r="AB198" s="196">
        <v>0</v>
      </c>
      <c r="AC198" s="196">
        <v>-1</v>
      </c>
      <c r="AD198" s="196">
        <v>-1</v>
      </c>
    </row>
    <row r="199" spans="2:30" x14ac:dyDescent="0.2">
      <c r="B199" t="s">
        <v>477</v>
      </c>
      <c r="C199" t="s">
        <v>675</v>
      </c>
      <c r="D199">
        <v>3</v>
      </c>
      <c r="E199">
        <v>2.7272729999999998</v>
      </c>
      <c r="F199">
        <v>200</v>
      </c>
      <c r="G199" s="195">
        <v>255</v>
      </c>
      <c r="H199">
        <v>695.45454545454504</v>
      </c>
      <c r="I199">
        <v>112.244</v>
      </c>
      <c r="J199">
        <v>1.186043</v>
      </c>
      <c r="K199">
        <v>224.488</v>
      </c>
      <c r="L199">
        <v>204.08</v>
      </c>
      <c r="M199">
        <v>3</v>
      </c>
      <c r="N199">
        <v>243.345</v>
      </c>
      <c r="O199">
        <v>-1</v>
      </c>
      <c r="P199">
        <v>-1</v>
      </c>
      <c r="Q199">
        <v>-1</v>
      </c>
      <c r="R199" s="196">
        <v>1</v>
      </c>
      <c r="T199" s="196">
        <v>14</v>
      </c>
      <c r="U199" s="196">
        <v>3</v>
      </c>
      <c r="V199" s="196">
        <v>1232</v>
      </c>
      <c r="W199" s="196">
        <v>-1</v>
      </c>
      <c r="X199" s="196">
        <v>-1</v>
      </c>
      <c r="Y199" s="196">
        <v>1</v>
      </c>
      <c r="Z199" s="196">
        <v>1232</v>
      </c>
      <c r="AA199" s="196">
        <v>172.2927</v>
      </c>
      <c r="AB199" s="196">
        <v>139.84790000000001</v>
      </c>
      <c r="AC199" s="196">
        <v>1</v>
      </c>
      <c r="AD199" s="196">
        <v>0.81168830000000003</v>
      </c>
    </row>
    <row r="200" spans="2:30" x14ac:dyDescent="0.2">
      <c r="B200" t="s">
        <v>478</v>
      </c>
      <c r="C200" t="s">
        <v>675</v>
      </c>
      <c r="D200">
        <v>2</v>
      </c>
      <c r="E200">
        <v>2.2246939999999999</v>
      </c>
      <c r="F200">
        <v>366.5</v>
      </c>
      <c r="G200" s="195">
        <v>366.5</v>
      </c>
      <c r="H200">
        <v>815.35038932146801</v>
      </c>
      <c r="I200">
        <v>159.78139999999999</v>
      </c>
      <c r="J200">
        <v>1.5978140000000001</v>
      </c>
      <c r="K200">
        <v>159.78139999999999</v>
      </c>
      <c r="L200">
        <v>177.73240000000001</v>
      </c>
      <c r="M200">
        <v>2</v>
      </c>
      <c r="N200">
        <v>49.763330000000003</v>
      </c>
      <c r="O200">
        <v>-1</v>
      </c>
      <c r="P200">
        <v>-1</v>
      </c>
      <c r="Q200">
        <v>-1</v>
      </c>
      <c r="R200" s="196">
        <v>1</v>
      </c>
      <c r="T200" s="196">
        <v>0</v>
      </c>
      <c r="U200" s="196">
        <v>4</v>
      </c>
      <c r="V200" s="196">
        <v>1999</v>
      </c>
      <c r="W200" s="196">
        <v>0.90156979999999998</v>
      </c>
      <c r="X200" s="196">
        <v>45.52928</v>
      </c>
      <c r="Y200" s="196">
        <v>0</v>
      </c>
      <c r="Z200" s="196">
        <v>100</v>
      </c>
      <c r="AA200" s="196">
        <v>233.8793</v>
      </c>
      <c r="AB200" s="196">
        <v>116.9982</v>
      </c>
      <c r="AC200" s="196">
        <v>0</v>
      </c>
      <c r="AD200" s="196">
        <v>-1</v>
      </c>
    </row>
    <row r="201" spans="2:30" x14ac:dyDescent="0.2">
      <c r="B201" t="s">
        <v>479</v>
      </c>
      <c r="C201" t="s">
        <v>675</v>
      </c>
      <c r="D201">
        <v>4</v>
      </c>
      <c r="E201">
        <v>3.3361130000000001</v>
      </c>
      <c r="F201">
        <v>266.5</v>
      </c>
      <c r="G201" s="195">
        <v>241.75</v>
      </c>
      <c r="H201">
        <v>806.50542118431997</v>
      </c>
      <c r="I201">
        <v>155.31270000000001</v>
      </c>
      <c r="J201">
        <v>3.6926960000000002</v>
      </c>
      <c r="K201">
        <v>465.93819999999999</v>
      </c>
      <c r="L201">
        <v>388.60570000000001</v>
      </c>
      <c r="M201">
        <v>4</v>
      </c>
      <c r="N201">
        <v>113.8288</v>
      </c>
      <c r="O201">
        <v>-1</v>
      </c>
      <c r="P201">
        <v>-1</v>
      </c>
      <c r="Q201">
        <v>-1</v>
      </c>
      <c r="R201" s="196">
        <v>2</v>
      </c>
      <c r="T201" s="196">
        <v>6</v>
      </c>
      <c r="U201" s="196">
        <v>5</v>
      </c>
      <c r="V201" s="196">
        <v>1132</v>
      </c>
      <c r="W201" s="196">
        <v>-1</v>
      </c>
      <c r="X201" s="196">
        <v>-1</v>
      </c>
      <c r="Y201" s="196">
        <v>1</v>
      </c>
      <c r="Z201" s="196">
        <v>1132</v>
      </c>
      <c r="AA201" s="196">
        <v>302.6859</v>
      </c>
      <c r="AB201" s="196">
        <v>267.39030000000002</v>
      </c>
      <c r="AC201" s="196">
        <v>1</v>
      </c>
      <c r="AD201" s="196">
        <v>0.88339219999999996</v>
      </c>
    </row>
    <row r="202" spans="2:30" x14ac:dyDescent="0.2">
      <c r="B202" t="s">
        <v>480</v>
      </c>
      <c r="C202" t="s">
        <v>675</v>
      </c>
      <c r="D202">
        <v>1</v>
      </c>
      <c r="E202">
        <v>0.65189050000000004</v>
      </c>
      <c r="F202">
        <v>266</v>
      </c>
      <c r="G202" s="195">
        <v>266</v>
      </c>
      <c r="H202">
        <v>173.40286831812301</v>
      </c>
      <c r="I202">
        <v>-1</v>
      </c>
      <c r="J202">
        <v>-1</v>
      </c>
      <c r="K202">
        <v>-1</v>
      </c>
      <c r="L202">
        <v>-1</v>
      </c>
      <c r="M202">
        <v>1</v>
      </c>
      <c r="N202">
        <v>101.5956</v>
      </c>
      <c r="O202">
        <v>-1</v>
      </c>
      <c r="P202">
        <v>-1</v>
      </c>
      <c r="Q202">
        <v>-1</v>
      </c>
      <c r="R202" s="196">
        <v>1</v>
      </c>
      <c r="T202" s="196">
        <v>0</v>
      </c>
      <c r="U202" s="196">
        <v>6</v>
      </c>
      <c r="V202" s="196">
        <v>1998</v>
      </c>
      <c r="W202" s="196">
        <v>3.3589669999999998</v>
      </c>
      <c r="X202" s="196">
        <v>55.422960000000003</v>
      </c>
      <c r="Y202" s="196">
        <v>0</v>
      </c>
      <c r="Z202" s="196">
        <v>100</v>
      </c>
      <c r="AA202" s="196">
        <v>474.62569999999999</v>
      </c>
      <c r="AB202" s="196">
        <v>237.5504</v>
      </c>
      <c r="AC202" s="196">
        <v>1</v>
      </c>
      <c r="AD202" s="196">
        <v>-1</v>
      </c>
    </row>
    <row r="203" spans="2:30" x14ac:dyDescent="0.2">
      <c r="B203" t="s">
        <v>472</v>
      </c>
      <c r="C203" t="s">
        <v>709</v>
      </c>
      <c r="D203">
        <v>2</v>
      </c>
      <c r="E203">
        <v>1.277139</v>
      </c>
      <c r="F203">
        <v>566</v>
      </c>
      <c r="G203" s="195">
        <v>566</v>
      </c>
      <c r="H203">
        <v>722.86079182630897</v>
      </c>
      <c r="I203">
        <v>157.60239999999999</v>
      </c>
      <c r="J203">
        <v>0.42826750000000002</v>
      </c>
      <c r="K203">
        <v>157.60239999999999</v>
      </c>
      <c r="L203">
        <v>100.6401</v>
      </c>
      <c r="M203">
        <v>2</v>
      </c>
      <c r="N203">
        <v>68.4679</v>
      </c>
      <c r="O203">
        <v>-1</v>
      </c>
      <c r="P203">
        <v>-1</v>
      </c>
      <c r="Q203">
        <v>-1</v>
      </c>
      <c r="R203" s="196">
        <v>2</v>
      </c>
      <c r="T203" s="196">
        <v>22</v>
      </c>
      <c r="U203" s="196">
        <v>7</v>
      </c>
      <c r="V203" s="196">
        <v>799</v>
      </c>
      <c r="W203" s="196">
        <v>-1</v>
      </c>
      <c r="X203" s="196">
        <v>-1</v>
      </c>
      <c r="Y203" s="196">
        <v>1</v>
      </c>
      <c r="Z203" s="196">
        <v>799</v>
      </c>
      <c r="AA203" s="196">
        <v>86.112769999999998</v>
      </c>
      <c r="AB203" s="196">
        <v>107.7757</v>
      </c>
      <c r="AC203" s="196">
        <v>1</v>
      </c>
      <c r="AD203" s="196">
        <v>1.251565</v>
      </c>
    </row>
    <row r="204" spans="2:30" x14ac:dyDescent="0.2">
      <c r="B204" t="s">
        <v>481</v>
      </c>
      <c r="C204" t="s">
        <v>709</v>
      </c>
      <c r="D204">
        <v>1</v>
      </c>
      <c r="E204">
        <v>0.81103000000000003</v>
      </c>
      <c r="F204">
        <v>565</v>
      </c>
      <c r="G204" s="195">
        <v>565</v>
      </c>
      <c r="H204">
        <v>458.23195458231999</v>
      </c>
      <c r="I204">
        <v>-1</v>
      </c>
      <c r="J204">
        <v>-1</v>
      </c>
      <c r="K204">
        <v>-1</v>
      </c>
      <c r="L204">
        <v>-1</v>
      </c>
      <c r="M204">
        <v>1</v>
      </c>
      <c r="N204">
        <v>76.124279999999999</v>
      </c>
      <c r="O204">
        <v>-1</v>
      </c>
      <c r="P204">
        <v>-1</v>
      </c>
      <c r="Q204">
        <v>-1</v>
      </c>
      <c r="R204" s="196">
        <v>1</v>
      </c>
      <c r="T204" s="196">
        <v>0</v>
      </c>
      <c r="U204" s="196">
        <v>8</v>
      </c>
      <c r="V204" s="196">
        <v>1999</v>
      </c>
      <c r="W204" s="196">
        <v>-1</v>
      </c>
      <c r="X204" s="196">
        <v>-1</v>
      </c>
      <c r="Y204" s="196">
        <v>0</v>
      </c>
      <c r="Z204" s="196">
        <v>67</v>
      </c>
      <c r="AA204" s="196">
        <v>130.94409999999999</v>
      </c>
      <c r="AB204" s="196">
        <v>65.504810000000006</v>
      </c>
      <c r="AC204" s="196">
        <v>0</v>
      </c>
      <c r="AD204" s="196">
        <v>-1</v>
      </c>
    </row>
    <row r="205" spans="2:30" x14ac:dyDescent="0.2">
      <c r="B205" t="s">
        <v>483</v>
      </c>
      <c r="C205" t="s">
        <v>709</v>
      </c>
      <c r="D205">
        <v>2</v>
      </c>
      <c r="E205">
        <v>2.6109659999999999</v>
      </c>
      <c r="F205">
        <v>299.5</v>
      </c>
      <c r="G205" s="195">
        <v>299.5</v>
      </c>
      <c r="H205">
        <v>781.98433420365495</v>
      </c>
      <c r="I205">
        <v>155.7747</v>
      </c>
      <c r="J205">
        <v>1.5423230000000001</v>
      </c>
      <c r="K205">
        <v>155.7747</v>
      </c>
      <c r="L205">
        <v>203.3612</v>
      </c>
      <c r="M205">
        <v>2</v>
      </c>
      <c r="N205">
        <v>91.505240000000001</v>
      </c>
      <c r="O205">
        <v>-1</v>
      </c>
      <c r="P205">
        <v>-1</v>
      </c>
      <c r="Q205">
        <v>-1</v>
      </c>
      <c r="R205" s="196">
        <v>1</v>
      </c>
      <c r="T205" s="196">
        <v>3</v>
      </c>
      <c r="U205" s="196">
        <v>9</v>
      </c>
      <c r="V205" s="196">
        <v>1098</v>
      </c>
      <c r="W205" s="196">
        <v>-1</v>
      </c>
      <c r="X205" s="196">
        <v>-1</v>
      </c>
      <c r="Y205" s="196">
        <v>1</v>
      </c>
      <c r="Z205" s="196">
        <v>1098</v>
      </c>
      <c r="AA205" s="196">
        <v>318.91070000000002</v>
      </c>
      <c r="AB205" s="196">
        <v>290.44690000000003</v>
      </c>
      <c r="AC205" s="196">
        <v>1</v>
      </c>
      <c r="AD205" s="196">
        <v>0.91074679999999997</v>
      </c>
    </row>
    <row r="206" spans="2:30" x14ac:dyDescent="0.2">
      <c r="B206" t="s">
        <v>484</v>
      </c>
      <c r="C206" t="s">
        <v>709</v>
      </c>
      <c r="D206">
        <v>2</v>
      </c>
      <c r="E206">
        <v>1.7667839999999999</v>
      </c>
      <c r="F206">
        <v>499.5</v>
      </c>
      <c r="G206" s="195">
        <v>499.5</v>
      </c>
      <c r="H206">
        <v>882.50883392226103</v>
      </c>
      <c r="I206">
        <v>214.5616</v>
      </c>
      <c r="J206">
        <v>6.5018669999999998</v>
      </c>
      <c r="K206">
        <v>214.5616</v>
      </c>
      <c r="L206">
        <v>189.5421</v>
      </c>
      <c r="M206">
        <v>2</v>
      </c>
      <c r="N206">
        <v>76.360789999999994</v>
      </c>
      <c r="O206">
        <v>-1</v>
      </c>
      <c r="P206">
        <v>-1</v>
      </c>
      <c r="Q206">
        <v>-1</v>
      </c>
      <c r="R206" s="196">
        <v>1</v>
      </c>
      <c r="T206" s="196">
        <v>0</v>
      </c>
      <c r="U206" s="196">
        <v>10</v>
      </c>
      <c r="V206" s="196">
        <v>1999</v>
      </c>
      <c r="W206" s="196">
        <v>1.1733130000000001</v>
      </c>
      <c r="X206" s="196">
        <v>19.94633</v>
      </c>
      <c r="Y206" s="196">
        <v>0</v>
      </c>
      <c r="Z206" s="196">
        <v>101</v>
      </c>
      <c r="AA206" s="196">
        <v>109.42619999999999</v>
      </c>
      <c r="AB206" s="196">
        <v>54.740459999999999</v>
      </c>
      <c r="AC206" s="196">
        <v>0</v>
      </c>
      <c r="AD206" s="196">
        <v>-1</v>
      </c>
    </row>
    <row r="207" spans="2:30" x14ac:dyDescent="0.2">
      <c r="B207" t="s">
        <v>485</v>
      </c>
      <c r="C207" t="s">
        <v>709</v>
      </c>
      <c r="D207">
        <v>0</v>
      </c>
      <c r="E207">
        <v>0</v>
      </c>
      <c r="F207">
        <v>-1</v>
      </c>
      <c r="G207" s="195">
        <v>-1</v>
      </c>
      <c r="H207">
        <v>-1</v>
      </c>
      <c r="I207">
        <v>-1</v>
      </c>
      <c r="J207">
        <v>-1</v>
      </c>
      <c r="K207">
        <v>-1</v>
      </c>
      <c r="L207">
        <v>-1</v>
      </c>
      <c r="M207">
        <v>0</v>
      </c>
      <c r="N207">
        <v>60.734830000000002</v>
      </c>
      <c r="O207">
        <v>-1</v>
      </c>
      <c r="P207">
        <v>-1</v>
      </c>
      <c r="Q207">
        <v>-1</v>
      </c>
      <c r="R207" s="196">
        <v>1</v>
      </c>
      <c r="T207" s="196">
        <v>50</v>
      </c>
      <c r="U207" s="196">
        <v>11</v>
      </c>
      <c r="V207" s="196">
        <v>1333</v>
      </c>
      <c r="W207" s="196">
        <v>-1</v>
      </c>
      <c r="X207" s="196">
        <v>-1</v>
      </c>
      <c r="Y207" s="196">
        <v>1</v>
      </c>
      <c r="Z207" s="196">
        <v>1333</v>
      </c>
      <c r="AA207" s="196">
        <v>353.95850000000002</v>
      </c>
      <c r="AB207" s="196">
        <v>265.53530000000001</v>
      </c>
      <c r="AC207" s="196">
        <v>1</v>
      </c>
      <c r="AD207" s="196">
        <v>0.75018759999999995</v>
      </c>
    </row>
    <row r="208" spans="2:30" x14ac:dyDescent="0.2">
      <c r="B208" t="s">
        <v>486</v>
      </c>
      <c r="C208" t="s">
        <v>709</v>
      </c>
      <c r="D208">
        <v>1</v>
      </c>
      <c r="E208">
        <v>1.251565</v>
      </c>
      <c r="F208">
        <v>133</v>
      </c>
      <c r="G208" s="195">
        <v>133</v>
      </c>
      <c r="H208">
        <v>166.458072590738</v>
      </c>
      <c r="I208">
        <v>-1</v>
      </c>
      <c r="J208">
        <v>-1</v>
      </c>
      <c r="K208">
        <v>-1</v>
      </c>
      <c r="L208">
        <v>-1</v>
      </c>
      <c r="M208">
        <v>1</v>
      </c>
      <c r="N208">
        <v>78.955020000000005</v>
      </c>
      <c r="O208">
        <v>-1</v>
      </c>
      <c r="P208">
        <v>-1</v>
      </c>
      <c r="Q208">
        <v>-1</v>
      </c>
      <c r="R208" s="196">
        <v>1</v>
      </c>
      <c r="T208" s="196">
        <v>0</v>
      </c>
      <c r="U208" s="196">
        <v>12</v>
      </c>
      <c r="V208" s="196">
        <v>2031</v>
      </c>
      <c r="W208" s="196">
        <v>-1</v>
      </c>
      <c r="X208" s="196">
        <v>-1</v>
      </c>
      <c r="Y208" s="196">
        <v>0</v>
      </c>
      <c r="Z208" s="196">
        <v>100</v>
      </c>
      <c r="AA208" s="196">
        <v>0</v>
      </c>
      <c r="AB208" s="196">
        <v>0</v>
      </c>
      <c r="AC208" s="196">
        <v>1</v>
      </c>
      <c r="AD208" s="196">
        <v>-1</v>
      </c>
    </row>
    <row r="209" spans="2:30" x14ac:dyDescent="0.2">
      <c r="B209" t="s">
        <v>487</v>
      </c>
      <c r="C209" t="s">
        <v>709</v>
      </c>
      <c r="D209">
        <v>2</v>
      </c>
      <c r="E209">
        <v>1.7137960000000001</v>
      </c>
      <c r="F209">
        <v>299.5</v>
      </c>
      <c r="G209" s="195">
        <v>299.5</v>
      </c>
      <c r="H209">
        <v>513.28191945158505</v>
      </c>
      <c r="I209">
        <v>168.82159999999999</v>
      </c>
      <c r="J209">
        <v>0.42205399999999998</v>
      </c>
      <c r="K209">
        <v>168.82159999999999</v>
      </c>
      <c r="L209">
        <v>144.66290000000001</v>
      </c>
      <c r="M209">
        <v>2</v>
      </c>
      <c r="N209">
        <v>98.445949999999996</v>
      </c>
      <c r="O209">
        <v>-1</v>
      </c>
      <c r="P209">
        <v>-1</v>
      </c>
      <c r="Q209">
        <v>-1</v>
      </c>
      <c r="R209" s="196">
        <v>1</v>
      </c>
      <c r="T209" s="196">
        <v>43</v>
      </c>
      <c r="U209" s="196">
        <v>13</v>
      </c>
      <c r="V209" s="196">
        <v>1232</v>
      </c>
      <c r="W209" s="196">
        <v>-1</v>
      </c>
      <c r="X209" s="196">
        <v>-1</v>
      </c>
      <c r="Y209" s="196">
        <v>1</v>
      </c>
      <c r="Z209" s="196">
        <v>1232</v>
      </c>
      <c r="AA209" s="196">
        <v>551.45270000000005</v>
      </c>
      <c r="AB209" s="196">
        <v>447.60770000000002</v>
      </c>
      <c r="AC209" s="196">
        <v>1</v>
      </c>
      <c r="AD209" s="196">
        <v>0.81168830000000003</v>
      </c>
    </row>
    <row r="210" spans="2:30" x14ac:dyDescent="0.2">
      <c r="B210" t="s">
        <v>488</v>
      </c>
      <c r="C210" t="s">
        <v>709</v>
      </c>
      <c r="D210">
        <v>1</v>
      </c>
      <c r="E210">
        <v>0.90909090000000004</v>
      </c>
      <c r="F210">
        <v>234</v>
      </c>
      <c r="G210" s="195">
        <v>234</v>
      </c>
      <c r="H210">
        <v>212.727272727273</v>
      </c>
      <c r="I210">
        <v>-1</v>
      </c>
      <c r="J210">
        <v>-1</v>
      </c>
      <c r="K210">
        <v>-1</v>
      </c>
      <c r="L210">
        <v>-1</v>
      </c>
      <c r="M210">
        <v>1</v>
      </c>
      <c r="N210">
        <v>59.477969999999999</v>
      </c>
      <c r="O210">
        <v>-1</v>
      </c>
      <c r="P210">
        <v>-1</v>
      </c>
      <c r="Q210">
        <v>-1</v>
      </c>
      <c r="R210" s="196">
        <v>1</v>
      </c>
      <c r="T210" s="196">
        <v>0</v>
      </c>
      <c r="U210" s="196">
        <v>14</v>
      </c>
      <c r="V210" s="196">
        <v>1998</v>
      </c>
      <c r="W210" s="196">
        <v>-1</v>
      </c>
      <c r="X210" s="196">
        <v>-1</v>
      </c>
      <c r="Y210" s="196">
        <v>0</v>
      </c>
      <c r="Z210" s="196">
        <v>67</v>
      </c>
      <c r="AA210" s="196">
        <v>0</v>
      </c>
      <c r="AB210" s="196">
        <v>0</v>
      </c>
      <c r="AC210" s="196">
        <v>1</v>
      </c>
      <c r="AD210" s="196">
        <v>-1</v>
      </c>
    </row>
    <row r="211" spans="2:30" x14ac:dyDescent="0.2">
      <c r="B211" t="s">
        <v>489</v>
      </c>
      <c r="C211" t="s">
        <v>709</v>
      </c>
      <c r="D211">
        <v>1</v>
      </c>
      <c r="E211">
        <v>0.8340284</v>
      </c>
      <c r="F211">
        <v>366</v>
      </c>
      <c r="G211" s="195">
        <v>366</v>
      </c>
      <c r="H211">
        <v>305.25437864887402</v>
      </c>
      <c r="I211">
        <v>-1</v>
      </c>
      <c r="J211">
        <v>-1</v>
      </c>
      <c r="K211">
        <v>-1</v>
      </c>
      <c r="L211">
        <v>-1</v>
      </c>
      <c r="M211">
        <v>1</v>
      </c>
      <c r="N211">
        <v>627.42420000000004</v>
      </c>
      <c r="O211">
        <v>-1</v>
      </c>
      <c r="P211">
        <v>-1</v>
      </c>
      <c r="Q211">
        <v>-1</v>
      </c>
      <c r="R211" s="196">
        <v>1</v>
      </c>
      <c r="T211" s="196">
        <v>41</v>
      </c>
      <c r="U211" s="196">
        <v>15</v>
      </c>
      <c r="V211" s="196">
        <v>1433</v>
      </c>
      <c r="W211" s="196">
        <v>0.80239110000000002</v>
      </c>
      <c r="X211" s="196">
        <v>146.43639999999999</v>
      </c>
      <c r="Y211" s="196">
        <v>2</v>
      </c>
      <c r="Z211" s="196">
        <v>933</v>
      </c>
      <c r="AA211" s="196">
        <v>362.4923</v>
      </c>
      <c r="AB211" s="196">
        <v>252.96039999999999</v>
      </c>
      <c r="AC211" s="196">
        <v>2</v>
      </c>
      <c r="AD211" s="196">
        <v>1.3956729999999999</v>
      </c>
    </row>
    <row r="212" spans="2:30" x14ac:dyDescent="0.2">
      <c r="B212" t="s">
        <v>490</v>
      </c>
      <c r="C212" t="s">
        <v>709</v>
      </c>
      <c r="D212">
        <v>1</v>
      </c>
      <c r="E212">
        <v>1.1547339999999999</v>
      </c>
      <c r="F212">
        <v>234</v>
      </c>
      <c r="G212" s="195">
        <v>234</v>
      </c>
      <c r="H212">
        <v>270.207852193995</v>
      </c>
      <c r="I212">
        <v>-1</v>
      </c>
      <c r="J212">
        <v>-1</v>
      </c>
      <c r="K212">
        <v>-1</v>
      </c>
      <c r="L212">
        <v>-1</v>
      </c>
      <c r="M212">
        <v>1</v>
      </c>
      <c r="N212">
        <v>84.123760000000004</v>
      </c>
      <c r="O212">
        <v>-1</v>
      </c>
      <c r="P212">
        <v>-1</v>
      </c>
      <c r="Q212">
        <v>-1</v>
      </c>
      <c r="R212" s="196">
        <v>1</v>
      </c>
      <c r="T212" s="196">
        <v>0</v>
      </c>
      <c r="U212" s="196">
        <v>16</v>
      </c>
      <c r="V212" s="196">
        <v>1998</v>
      </c>
      <c r="W212" s="196">
        <v>-1</v>
      </c>
      <c r="X212" s="196">
        <v>-1</v>
      </c>
      <c r="Y212" s="196">
        <v>0</v>
      </c>
      <c r="Z212" s="196">
        <v>100</v>
      </c>
      <c r="AA212" s="196">
        <v>60.300539999999998</v>
      </c>
      <c r="AB212" s="196">
        <v>30.18045</v>
      </c>
      <c r="AC212" s="196">
        <v>1</v>
      </c>
      <c r="AD212" s="196">
        <v>-1</v>
      </c>
    </row>
    <row r="213" spans="2:30" x14ac:dyDescent="0.2">
      <c r="B213" t="s">
        <v>491</v>
      </c>
      <c r="C213" t="s">
        <v>709</v>
      </c>
      <c r="D213">
        <v>2</v>
      </c>
      <c r="E213">
        <v>2.0746889999999998</v>
      </c>
      <c r="F213">
        <v>249</v>
      </c>
      <c r="G213" s="195">
        <v>249</v>
      </c>
      <c r="H213">
        <v>516.59751037344404</v>
      </c>
      <c r="I213">
        <v>381.22879999999998</v>
      </c>
      <c r="J213">
        <v>1.9061440000000001</v>
      </c>
      <c r="K213">
        <v>381.22879999999998</v>
      </c>
      <c r="L213">
        <v>395.46559999999999</v>
      </c>
      <c r="M213">
        <v>2</v>
      </c>
      <c r="N213">
        <v>170.70410000000001</v>
      </c>
      <c r="O213">
        <v>-1</v>
      </c>
      <c r="P213">
        <v>-1</v>
      </c>
      <c r="Q213">
        <v>-1</v>
      </c>
      <c r="R213" s="196">
        <v>1</v>
      </c>
      <c r="T213" s="196">
        <v>38</v>
      </c>
      <c r="U213" s="196">
        <v>17</v>
      </c>
      <c r="V213" s="196">
        <v>1065</v>
      </c>
      <c r="W213" s="196">
        <v>-1</v>
      </c>
      <c r="X213" s="196">
        <v>-1</v>
      </c>
      <c r="Y213" s="196">
        <v>1</v>
      </c>
      <c r="Z213" s="196">
        <v>1065</v>
      </c>
      <c r="AA213" s="196">
        <v>215.666</v>
      </c>
      <c r="AB213" s="196">
        <v>202.5033</v>
      </c>
      <c r="AC213" s="196">
        <v>1</v>
      </c>
      <c r="AD213" s="196">
        <v>0.93896710000000005</v>
      </c>
    </row>
    <row r="214" spans="2:30" x14ac:dyDescent="0.2">
      <c r="B214" t="s">
        <v>285</v>
      </c>
      <c r="C214" t="s">
        <v>709</v>
      </c>
      <c r="D214">
        <v>4</v>
      </c>
      <c r="E214">
        <v>3.752345</v>
      </c>
      <c r="F214">
        <v>216.5</v>
      </c>
      <c r="G214" s="195">
        <v>216.5</v>
      </c>
      <c r="H214">
        <v>812.382739212008</v>
      </c>
      <c r="I214">
        <v>82.681299999999993</v>
      </c>
      <c r="J214">
        <v>1.941783</v>
      </c>
      <c r="K214">
        <v>248.04390000000001</v>
      </c>
      <c r="L214">
        <v>232.6866</v>
      </c>
      <c r="M214">
        <v>4</v>
      </c>
      <c r="N214">
        <v>103.4752</v>
      </c>
      <c r="O214">
        <v>-1</v>
      </c>
      <c r="P214">
        <v>-1</v>
      </c>
      <c r="Q214">
        <v>-1</v>
      </c>
      <c r="R214" s="196">
        <v>1</v>
      </c>
      <c r="T214" s="196">
        <v>0</v>
      </c>
      <c r="U214" s="196">
        <v>18</v>
      </c>
      <c r="V214" s="196">
        <v>1999</v>
      </c>
      <c r="W214" s="196">
        <v>-1</v>
      </c>
      <c r="X214" s="196">
        <v>-1</v>
      </c>
      <c r="Y214" s="196">
        <v>0</v>
      </c>
      <c r="Z214" s="196">
        <v>102</v>
      </c>
      <c r="AA214" s="196">
        <v>0</v>
      </c>
      <c r="AB214" s="196">
        <v>0</v>
      </c>
      <c r="AC214" s="196">
        <v>1</v>
      </c>
      <c r="AD214" s="196">
        <v>-1</v>
      </c>
    </row>
    <row r="215" spans="2:30" x14ac:dyDescent="0.2">
      <c r="B215" t="s">
        <v>492</v>
      </c>
      <c r="C215" t="s">
        <v>709</v>
      </c>
      <c r="D215">
        <v>3</v>
      </c>
      <c r="E215">
        <v>3.6014409999999999</v>
      </c>
      <c r="F215">
        <v>168</v>
      </c>
      <c r="G215" s="195">
        <v>200</v>
      </c>
      <c r="H215">
        <v>720.28811524609898</v>
      </c>
      <c r="I215">
        <v>94.714569999999995</v>
      </c>
      <c r="J215">
        <v>1.0525929999999999</v>
      </c>
      <c r="K215">
        <v>189.42910000000001</v>
      </c>
      <c r="L215">
        <v>227.4059</v>
      </c>
      <c r="M215">
        <v>3</v>
      </c>
      <c r="N215">
        <v>49.049720000000001</v>
      </c>
      <c r="O215">
        <v>-1</v>
      </c>
      <c r="P215">
        <v>-1</v>
      </c>
      <c r="Q215">
        <v>-1</v>
      </c>
      <c r="R215" s="196">
        <v>1</v>
      </c>
      <c r="T215" s="196">
        <v>12</v>
      </c>
      <c r="U215" s="196">
        <v>19</v>
      </c>
      <c r="V215" s="196">
        <v>867</v>
      </c>
      <c r="W215" s="196">
        <v>-1</v>
      </c>
      <c r="X215" s="196">
        <v>-1</v>
      </c>
      <c r="Y215" s="196">
        <v>1</v>
      </c>
      <c r="Z215" s="196">
        <v>867</v>
      </c>
      <c r="AA215" s="196">
        <v>218.30789999999999</v>
      </c>
      <c r="AB215" s="196">
        <v>251.79689999999999</v>
      </c>
      <c r="AC215" s="196">
        <v>1</v>
      </c>
      <c r="AD215" s="196">
        <v>1.153403</v>
      </c>
    </row>
    <row r="216" spans="2:30" x14ac:dyDescent="0.2">
      <c r="B216" t="s">
        <v>474</v>
      </c>
      <c r="C216" t="s">
        <v>709</v>
      </c>
      <c r="D216">
        <v>2</v>
      </c>
      <c r="E216">
        <v>1.819836</v>
      </c>
      <c r="F216">
        <v>265</v>
      </c>
      <c r="G216" s="195">
        <v>265</v>
      </c>
      <c r="H216">
        <v>482.25659690627799</v>
      </c>
      <c r="I216">
        <v>152.1542</v>
      </c>
      <c r="J216">
        <v>0.303701</v>
      </c>
      <c r="K216">
        <v>152.1542</v>
      </c>
      <c r="L216">
        <v>138.4478</v>
      </c>
      <c r="M216">
        <v>2</v>
      </c>
      <c r="N216">
        <v>57.389679999999998</v>
      </c>
      <c r="O216">
        <v>-1</v>
      </c>
      <c r="P216">
        <v>-1</v>
      </c>
      <c r="Q216">
        <v>-1</v>
      </c>
      <c r="R216" s="196">
        <v>1</v>
      </c>
      <c r="T216" s="196">
        <v>0</v>
      </c>
      <c r="U216" s="196">
        <v>20</v>
      </c>
      <c r="V216" s="196">
        <v>1997</v>
      </c>
      <c r="W216" s="196">
        <v>-1</v>
      </c>
      <c r="X216" s="196">
        <v>-1</v>
      </c>
      <c r="Y216" s="196">
        <v>0</v>
      </c>
      <c r="Z216" s="196">
        <v>99</v>
      </c>
      <c r="AA216" s="196">
        <v>0</v>
      </c>
      <c r="AB216" s="196">
        <v>0</v>
      </c>
      <c r="AC216" s="196">
        <v>1</v>
      </c>
      <c r="AD216" s="196">
        <v>-1</v>
      </c>
    </row>
    <row r="217" spans="2:30" x14ac:dyDescent="0.2">
      <c r="B217" t="s">
        <v>475</v>
      </c>
      <c r="C217" t="s">
        <v>709</v>
      </c>
      <c r="D217">
        <v>2</v>
      </c>
      <c r="E217">
        <v>2.309469</v>
      </c>
      <c r="F217">
        <v>366</v>
      </c>
      <c r="G217" s="195">
        <v>366</v>
      </c>
      <c r="H217">
        <v>845.26558891454999</v>
      </c>
      <c r="I217">
        <v>104.60250000000001</v>
      </c>
      <c r="J217">
        <v>3.0765449999999999</v>
      </c>
      <c r="K217">
        <v>104.60250000000001</v>
      </c>
      <c r="L217">
        <v>120.7882</v>
      </c>
      <c r="M217">
        <v>2</v>
      </c>
      <c r="N217">
        <v>101.0317</v>
      </c>
      <c r="O217">
        <v>-1</v>
      </c>
      <c r="P217">
        <v>-1</v>
      </c>
      <c r="Q217">
        <v>-1</v>
      </c>
      <c r="R217" s="196">
        <v>1</v>
      </c>
      <c r="T217" s="196">
        <v>9</v>
      </c>
      <c r="U217" s="196">
        <v>21</v>
      </c>
      <c r="V217" s="196">
        <v>1233</v>
      </c>
      <c r="W217" s="196">
        <v>-1</v>
      </c>
      <c r="X217" s="196">
        <v>-1</v>
      </c>
      <c r="Y217" s="196">
        <v>1</v>
      </c>
      <c r="Z217" s="196">
        <v>1233</v>
      </c>
      <c r="AA217" s="196">
        <v>390.16770000000002</v>
      </c>
      <c r="AB217" s="196">
        <v>316.43770000000001</v>
      </c>
      <c r="AC217" s="196">
        <v>1</v>
      </c>
      <c r="AD217" s="196">
        <v>0.81103000000000003</v>
      </c>
    </row>
    <row r="218" spans="2:30" x14ac:dyDescent="0.2">
      <c r="B218" t="s">
        <v>476</v>
      </c>
      <c r="C218" t="s">
        <v>709</v>
      </c>
      <c r="D218">
        <v>0</v>
      </c>
      <c r="E218">
        <v>0</v>
      </c>
      <c r="F218">
        <v>-1</v>
      </c>
      <c r="G218" s="195">
        <v>-1</v>
      </c>
      <c r="H218">
        <v>-1</v>
      </c>
      <c r="I218">
        <v>-1</v>
      </c>
      <c r="J218">
        <v>-1</v>
      </c>
      <c r="K218">
        <v>-1</v>
      </c>
      <c r="L218">
        <v>-1</v>
      </c>
      <c r="M218">
        <v>0</v>
      </c>
      <c r="N218">
        <v>180.19880000000001</v>
      </c>
      <c r="O218">
        <v>-1</v>
      </c>
      <c r="P218">
        <v>-1</v>
      </c>
      <c r="Q218">
        <v>-1</v>
      </c>
      <c r="R218" s="196">
        <v>2</v>
      </c>
      <c r="T218" s="196">
        <v>0</v>
      </c>
      <c r="U218" s="196">
        <v>22</v>
      </c>
      <c r="V218" s="196">
        <v>1999</v>
      </c>
      <c r="W218" s="196">
        <v>-1</v>
      </c>
      <c r="X218" s="196">
        <v>-1</v>
      </c>
      <c r="Y218" s="196">
        <v>0</v>
      </c>
      <c r="Z218" s="196">
        <v>67</v>
      </c>
      <c r="AA218" s="196">
        <v>0</v>
      </c>
      <c r="AB218" s="196">
        <v>0</v>
      </c>
      <c r="AC218" s="196">
        <v>1</v>
      </c>
      <c r="AD218" s="196">
        <v>-1</v>
      </c>
    </row>
    <row r="219" spans="2:30" x14ac:dyDescent="0.2">
      <c r="B219" t="s">
        <v>477</v>
      </c>
      <c r="C219" t="s">
        <v>709</v>
      </c>
      <c r="D219">
        <v>1</v>
      </c>
      <c r="E219">
        <v>1.2019230000000001</v>
      </c>
      <c r="F219">
        <v>401</v>
      </c>
      <c r="G219" s="195">
        <v>401</v>
      </c>
      <c r="H219">
        <v>481.97115384615398</v>
      </c>
      <c r="I219">
        <v>-1</v>
      </c>
      <c r="J219">
        <v>-1</v>
      </c>
      <c r="K219">
        <v>-1</v>
      </c>
      <c r="L219">
        <v>-1</v>
      </c>
      <c r="M219">
        <v>1</v>
      </c>
      <c r="N219">
        <v>210.58699999999999</v>
      </c>
      <c r="O219">
        <v>-1</v>
      </c>
      <c r="P219">
        <v>-1</v>
      </c>
      <c r="Q219">
        <v>-1</v>
      </c>
      <c r="R219" s="196">
        <v>1</v>
      </c>
      <c r="T219" s="196">
        <v>31</v>
      </c>
      <c r="U219" s="196">
        <v>23</v>
      </c>
      <c r="V219" s="196">
        <v>999</v>
      </c>
      <c r="W219" s="196">
        <v>1.4033549999999999</v>
      </c>
      <c r="X219" s="196">
        <v>47.71407</v>
      </c>
      <c r="Y219" s="196">
        <v>1</v>
      </c>
      <c r="Z219" s="196">
        <v>999</v>
      </c>
      <c r="AA219" s="196">
        <v>131.03440000000001</v>
      </c>
      <c r="AB219" s="196">
        <v>131.16560000000001</v>
      </c>
      <c r="AC219" s="196">
        <v>2</v>
      </c>
      <c r="AD219" s="196">
        <v>1.001001</v>
      </c>
    </row>
    <row r="220" spans="2:30" x14ac:dyDescent="0.2">
      <c r="B220" t="s">
        <v>478</v>
      </c>
      <c r="C220" t="s">
        <v>709</v>
      </c>
      <c r="D220">
        <v>2</v>
      </c>
      <c r="E220">
        <v>2.0020020000000001</v>
      </c>
      <c r="F220">
        <v>433</v>
      </c>
      <c r="G220" s="195">
        <v>433</v>
      </c>
      <c r="H220">
        <v>866.86686686686699</v>
      </c>
      <c r="I220">
        <v>108.94</v>
      </c>
      <c r="J220">
        <v>1.650606</v>
      </c>
      <c r="K220">
        <v>108.94</v>
      </c>
      <c r="L220">
        <v>109.0491</v>
      </c>
      <c r="M220">
        <v>2</v>
      </c>
      <c r="N220">
        <v>73.206280000000007</v>
      </c>
      <c r="O220">
        <v>-1</v>
      </c>
      <c r="P220">
        <v>-1</v>
      </c>
      <c r="Q220">
        <v>-1</v>
      </c>
      <c r="R220" s="196">
        <v>1</v>
      </c>
      <c r="T220" s="196">
        <v>0</v>
      </c>
      <c r="U220" s="196">
        <v>24</v>
      </c>
      <c r="V220" s="196">
        <v>1998</v>
      </c>
      <c r="W220" s="196">
        <v>-1</v>
      </c>
      <c r="X220" s="196">
        <v>-1</v>
      </c>
      <c r="Y220" s="196">
        <v>0</v>
      </c>
      <c r="Z220" s="196">
        <v>100</v>
      </c>
      <c r="AA220" s="196">
        <v>0</v>
      </c>
      <c r="AB220" s="196">
        <v>0</v>
      </c>
      <c r="AC220" s="196">
        <v>1</v>
      </c>
      <c r="AD220" s="196">
        <v>-1</v>
      </c>
    </row>
    <row r="221" spans="2:30" x14ac:dyDescent="0.2">
      <c r="B221" t="s">
        <v>479</v>
      </c>
      <c r="C221" t="s">
        <v>709</v>
      </c>
      <c r="D221">
        <v>2</v>
      </c>
      <c r="E221">
        <v>2.3148149999999998</v>
      </c>
      <c r="F221">
        <v>367</v>
      </c>
      <c r="G221" s="195">
        <v>367</v>
      </c>
      <c r="H221">
        <v>849.53703703703695</v>
      </c>
      <c r="I221">
        <v>163.87819999999999</v>
      </c>
      <c r="J221">
        <v>2.4830040000000002</v>
      </c>
      <c r="K221">
        <v>163.87819999999999</v>
      </c>
      <c r="L221">
        <v>189.6739</v>
      </c>
      <c r="M221">
        <v>2</v>
      </c>
      <c r="N221">
        <v>92.080889999999997</v>
      </c>
      <c r="O221">
        <v>-1</v>
      </c>
      <c r="P221">
        <v>-1</v>
      </c>
      <c r="Q221">
        <v>-1</v>
      </c>
      <c r="R221" s="196">
        <v>1</v>
      </c>
      <c r="T221" s="196">
        <v>15</v>
      </c>
      <c r="U221" s="196">
        <v>25</v>
      </c>
      <c r="V221" s="196">
        <v>933</v>
      </c>
      <c r="W221" s="196">
        <v>-1</v>
      </c>
      <c r="X221" s="196">
        <v>-1</v>
      </c>
      <c r="Y221" s="196">
        <v>1</v>
      </c>
      <c r="Z221" s="196">
        <v>933</v>
      </c>
      <c r="AA221" s="196">
        <v>189.5264</v>
      </c>
      <c r="AB221" s="196">
        <v>203.13650000000001</v>
      </c>
      <c r="AC221" s="196">
        <v>1</v>
      </c>
      <c r="AD221" s="196">
        <v>1.0718110000000001</v>
      </c>
    </row>
    <row r="222" spans="2:30" x14ac:dyDescent="0.2">
      <c r="B222" t="s">
        <v>480</v>
      </c>
      <c r="C222" t="s">
        <v>709</v>
      </c>
      <c r="D222">
        <v>1</v>
      </c>
      <c r="E222">
        <v>1.0718110000000001</v>
      </c>
      <c r="F222">
        <v>133</v>
      </c>
      <c r="G222" s="195">
        <v>133</v>
      </c>
      <c r="H222">
        <v>142.550911039657</v>
      </c>
      <c r="I222">
        <v>-1</v>
      </c>
      <c r="J222">
        <v>-1</v>
      </c>
      <c r="K222">
        <v>-1</v>
      </c>
      <c r="L222">
        <v>-1</v>
      </c>
      <c r="M222">
        <v>1</v>
      </c>
      <c r="N222">
        <v>81.378609999999995</v>
      </c>
      <c r="O222">
        <v>-1</v>
      </c>
      <c r="P222">
        <v>-1</v>
      </c>
      <c r="Q222">
        <v>-1</v>
      </c>
      <c r="R222" s="196">
        <v>1</v>
      </c>
      <c r="T222" s="196">
        <v>0</v>
      </c>
      <c r="U222" s="196">
        <v>26</v>
      </c>
      <c r="V222" s="196">
        <v>2030</v>
      </c>
      <c r="W222" s="196">
        <v>-1</v>
      </c>
      <c r="X222" s="196">
        <v>-1</v>
      </c>
      <c r="Y222" s="196">
        <v>0</v>
      </c>
      <c r="Z222" s="196">
        <v>133</v>
      </c>
      <c r="AA222" s="196">
        <v>0</v>
      </c>
      <c r="AB222" s="196">
        <v>0</v>
      </c>
      <c r="AC222" s="196">
        <v>1</v>
      </c>
      <c r="AD222" s="196">
        <v>-1</v>
      </c>
    </row>
    <row r="223" spans="2:30" x14ac:dyDescent="0.2">
      <c r="B223" t="s">
        <v>472</v>
      </c>
      <c r="C223" t="s">
        <v>676</v>
      </c>
      <c r="D223">
        <v>1</v>
      </c>
      <c r="E223">
        <v>0.71479630000000005</v>
      </c>
      <c r="F223">
        <v>265</v>
      </c>
      <c r="G223" s="195">
        <v>265</v>
      </c>
      <c r="H223">
        <v>189.42101501072199</v>
      </c>
      <c r="I223">
        <v>-1</v>
      </c>
      <c r="J223">
        <v>-1</v>
      </c>
      <c r="K223">
        <v>-1</v>
      </c>
      <c r="L223">
        <v>-1</v>
      </c>
      <c r="M223">
        <v>1</v>
      </c>
      <c r="N223">
        <v>97.197950000000006</v>
      </c>
      <c r="O223">
        <v>-1</v>
      </c>
      <c r="P223">
        <v>-1</v>
      </c>
      <c r="Q223">
        <v>-1</v>
      </c>
      <c r="R223" s="196">
        <v>1</v>
      </c>
      <c r="T223" s="196">
        <v>28</v>
      </c>
      <c r="U223" s="196">
        <v>27</v>
      </c>
      <c r="V223" s="196">
        <v>968</v>
      </c>
      <c r="W223" s="196">
        <v>-1</v>
      </c>
      <c r="X223" s="196">
        <v>-1</v>
      </c>
      <c r="Y223" s="196">
        <v>1</v>
      </c>
      <c r="Z223" s="196">
        <v>968</v>
      </c>
      <c r="AA223" s="196">
        <v>135.57480000000001</v>
      </c>
      <c r="AB223" s="196">
        <v>140.0566</v>
      </c>
      <c r="AC223" s="196">
        <v>1</v>
      </c>
      <c r="AD223" s="196">
        <v>1.033058</v>
      </c>
    </row>
    <row r="224" spans="2:30" x14ac:dyDescent="0.2">
      <c r="B224" t="s">
        <v>481</v>
      </c>
      <c r="C224" t="s">
        <v>676</v>
      </c>
      <c r="D224">
        <v>3</v>
      </c>
      <c r="E224">
        <v>2.7297539999999998</v>
      </c>
      <c r="F224">
        <v>199</v>
      </c>
      <c r="G224" s="195">
        <v>199</v>
      </c>
      <c r="H224">
        <v>543.22111010009098</v>
      </c>
      <c r="I224">
        <v>96.584530000000001</v>
      </c>
      <c r="J224">
        <v>0.60603899999999999</v>
      </c>
      <c r="K224">
        <v>193.16909999999999</v>
      </c>
      <c r="L224">
        <v>175.768</v>
      </c>
      <c r="M224">
        <v>3</v>
      </c>
      <c r="N224">
        <v>95.646690000000007</v>
      </c>
      <c r="O224">
        <v>-1</v>
      </c>
      <c r="P224">
        <v>-1</v>
      </c>
      <c r="Q224">
        <v>-1</v>
      </c>
      <c r="R224" s="196">
        <v>1</v>
      </c>
      <c r="T224" s="196">
        <v>0</v>
      </c>
      <c r="U224" s="196">
        <v>28</v>
      </c>
      <c r="V224" s="196">
        <v>1998</v>
      </c>
      <c r="W224" s="196">
        <v>-1</v>
      </c>
      <c r="X224" s="196">
        <v>-1</v>
      </c>
      <c r="Y224" s="196">
        <v>0</v>
      </c>
      <c r="Z224" s="196">
        <v>65</v>
      </c>
      <c r="AA224" s="196">
        <v>0</v>
      </c>
      <c r="AB224" s="196">
        <v>0</v>
      </c>
      <c r="AC224" s="196">
        <v>1</v>
      </c>
      <c r="AD224" s="196">
        <v>-1</v>
      </c>
    </row>
    <row r="225" spans="2:30" x14ac:dyDescent="0.2">
      <c r="B225" t="s">
        <v>483</v>
      </c>
      <c r="C225" t="s">
        <v>676</v>
      </c>
      <c r="D225">
        <v>3</v>
      </c>
      <c r="E225">
        <v>2.4350649999999998</v>
      </c>
      <c r="F225">
        <v>266</v>
      </c>
      <c r="G225" s="195">
        <v>299.33333333333297</v>
      </c>
      <c r="H225">
        <v>728.89610389610402</v>
      </c>
      <c r="I225">
        <v>187.7996</v>
      </c>
      <c r="J225">
        <v>1.3502289999999999</v>
      </c>
      <c r="K225">
        <v>375.59930000000003</v>
      </c>
      <c r="L225">
        <v>304.86950000000002</v>
      </c>
      <c r="M225">
        <v>3</v>
      </c>
      <c r="N225">
        <v>167.26410000000001</v>
      </c>
      <c r="O225">
        <v>-1</v>
      </c>
      <c r="P225">
        <v>-1</v>
      </c>
      <c r="Q225">
        <v>-1</v>
      </c>
      <c r="R225" s="196">
        <v>1</v>
      </c>
      <c r="T225" s="196">
        <v>18</v>
      </c>
      <c r="U225" s="196">
        <v>29</v>
      </c>
      <c r="V225" s="196">
        <v>1098</v>
      </c>
      <c r="W225" s="196">
        <v>-1</v>
      </c>
      <c r="X225" s="196">
        <v>-1</v>
      </c>
      <c r="Y225" s="196">
        <v>1</v>
      </c>
      <c r="Z225" s="196">
        <v>1098</v>
      </c>
      <c r="AA225" s="196">
        <v>242.30119999999999</v>
      </c>
      <c r="AB225" s="196">
        <v>220.67509999999999</v>
      </c>
      <c r="AC225" s="196">
        <v>1</v>
      </c>
      <c r="AD225" s="196">
        <v>0.91074679999999997</v>
      </c>
    </row>
    <row r="226" spans="2:30" x14ac:dyDescent="0.2">
      <c r="B226" t="s">
        <v>484</v>
      </c>
      <c r="C226" t="s">
        <v>676</v>
      </c>
      <c r="D226">
        <v>2</v>
      </c>
      <c r="E226">
        <v>1.715266</v>
      </c>
      <c r="F226">
        <v>350.5</v>
      </c>
      <c r="G226" s="195">
        <v>350.5</v>
      </c>
      <c r="H226">
        <v>601.20068610634598</v>
      </c>
      <c r="I226">
        <v>155.12139999999999</v>
      </c>
      <c r="J226">
        <v>0.38877529999999999</v>
      </c>
      <c r="K226">
        <v>155.12139999999999</v>
      </c>
      <c r="L226">
        <v>133.03720000000001</v>
      </c>
      <c r="M226">
        <v>2</v>
      </c>
      <c r="N226">
        <v>74.893510000000006</v>
      </c>
      <c r="O226">
        <v>-1</v>
      </c>
      <c r="P226">
        <v>-1</v>
      </c>
      <c r="Q226">
        <v>-1</v>
      </c>
      <c r="R226" s="196">
        <v>1</v>
      </c>
      <c r="T226" s="196">
        <v>0</v>
      </c>
      <c r="U226" s="196">
        <v>30</v>
      </c>
      <c r="V226" s="196">
        <v>1999</v>
      </c>
      <c r="W226" s="196">
        <v>-1</v>
      </c>
      <c r="X226" s="196">
        <v>-1</v>
      </c>
      <c r="Y226" s="196">
        <v>0</v>
      </c>
      <c r="Z226" s="196">
        <v>67</v>
      </c>
      <c r="AA226" s="196">
        <v>0</v>
      </c>
      <c r="AB226" s="196">
        <v>0</v>
      </c>
      <c r="AC226" s="196">
        <v>1</v>
      </c>
      <c r="AD226" s="196">
        <v>-1</v>
      </c>
    </row>
    <row r="227" spans="2:30" x14ac:dyDescent="0.2">
      <c r="B227" t="s">
        <v>485</v>
      </c>
      <c r="C227" t="s">
        <v>676</v>
      </c>
      <c r="D227">
        <v>1</v>
      </c>
      <c r="E227">
        <v>0.93808630000000004</v>
      </c>
      <c r="F227">
        <v>233</v>
      </c>
      <c r="G227" s="195">
        <v>233</v>
      </c>
      <c r="H227">
        <v>218.57410881801101</v>
      </c>
      <c r="I227">
        <v>-1</v>
      </c>
      <c r="J227">
        <v>-1</v>
      </c>
      <c r="K227">
        <v>-1</v>
      </c>
      <c r="L227">
        <v>-1</v>
      </c>
      <c r="M227">
        <v>1</v>
      </c>
      <c r="N227">
        <v>62.035060000000001</v>
      </c>
      <c r="O227">
        <v>-1</v>
      </c>
      <c r="P227">
        <v>-1</v>
      </c>
      <c r="Q227">
        <v>-1</v>
      </c>
      <c r="R227" s="196">
        <v>1</v>
      </c>
      <c r="T227" s="196">
        <v>19</v>
      </c>
      <c r="U227" s="196">
        <v>31</v>
      </c>
      <c r="V227" s="196">
        <v>767</v>
      </c>
      <c r="W227" s="196">
        <v>-1</v>
      </c>
      <c r="X227" s="196">
        <v>-1</v>
      </c>
      <c r="Y227" s="196">
        <v>1</v>
      </c>
      <c r="Z227" s="196">
        <v>767</v>
      </c>
      <c r="AA227" s="196">
        <v>172.40610000000001</v>
      </c>
      <c r="AB227" s="196">
        <v>224.77979999999999</v>
      </c>
      <c r="AC227" s="196">
        <v>1</v>
      </c>
      <c r="AD227" s="196">
        <v>1.3037810000000001</v>
      </c>
    </row>
    <row r="228" spans="2:30" x14ac:dyDescent="0.2">
      <c r="B228" t="s">
        <v>486</v>
      </c>
      <c r="C228" t="s">
        <v>676</v>
      </c>
      <c r="D228">
        <v>1</v>
      </c>
      <c r="E228">
        <v>1.111111</v>
      </c>
      <c r="F228">
        <v>234</v>
      </c>
      <c r="G228" s="195">
        <v>234</v>
      </c>
      <c r="H228">
        <v>260</v>
      </c>
      <c r="I228">
        <v>-1</v>
      </c>
      <c r="J228">
        <v>-1</v>
      </c>
      <c r="K228">
        <v>-1</v>
      </c>
      <c r="L228">
        <v>-1</v>
      </c>
      <c r="M228">
        <v>1</v>
      </c>
      <c r="N228">
        <v>84.691360000000003</v>
      </c>
      <c r="O228">
        <v>-1</v>
      </c>
      <c r="P228">
        <v>-1</v>
      </c>
      <c r="Q228">
        <v>-1</v>
      </c>
      <c r="R228" s="196">
        <v>1</v>
      </c>
      <c r="T228" s="196">
        <v>0</v>
      </c>
      <c r="U228" s="196">
        <v>32</v>
      </c>
      <c r="V228" s="196">
        <v>1997</v>
      </c>
      <c r="W228" s="196">
        <v>-1</v>
      </c>
      <c r="X228" s="196">
        <v>-1</v>
      </c>
      <c r="Y228" s="196">
        <v>0</v>
      </c>
      <c r="Z228" s="196">
        <v>98</v>
      </c>
      <c r="AA228" s="196">
        <v>0</v>
      </c>
      <c r="AB228" s="196">
        <v>0</v>
      </c>
      <c r="AC228" s="196">
        <v>1</v>
      </c>
      <c r="AD228" s="196">
        <v>-1</v>
      </c>
    </row>
    <row r="229" spans="2:30" x14ac:dyDescent="0.2">
      <c r="B229" t="s">
        <v>487</v>
      </c>
      <c r="C229" t="s">
        <v>676</v>
      </c>
      <c r="D229">
        <v>2</v>
      </c>
      <c r="E229">
        <v>1.8761730000000001</v>
      </c>
      <c r="F229">
        <v>416</v>
      </c>
      <c r="G229" s="195">
        <v>416</v>
      </c>
      <c r="H229">
        <v>780.48780487804902</v>
      </c>
      <c r="I229">
        <v>138.19319999999999</v>
      </c>
      <c r="J229">
        <v>1.0390459999999999</v>
      </c>
      <c r="K229">
        <v>138.19319999999999</v>
      </c>
      <c r="L229">
        <v>129.6371</v>
      </c>
      <c r="M229">
        <v>2</v>
      </c>
      <c r="N229">
        <v>77.135019999999997</v>
      </c>
      <c r="O229">
        <v>-1</v>
      </c>
      <c r="P229">
        <v>-1</v>
      </c>
      <c r="Q229">
        <v>-1</v>
      </c>
      <c r="R229" s="196">
        <v>1</v>
      </c>
      <c r="T229" s="196">
        <v>32</v>
      </c>
      <c r="U229" s="196">
        <v>33</v>
      </c>
      <c r="V229" s="196">
        <v>867</v>
      </c>
      <c r="W229" s="196">
        <v>-1</v>
      </c>
      <c r="X229" s="196">
        <v>-1</v>
      </c>
      <c r="Y229" s="196">
        <v>1</v>
      </c>
      <c r="Z229" s="196">
        <v>867</v>
      </c>
      <c r="AA229" s="196">
        <v>106.44670000000001</v>
      </c>
      <c r="AB229" s="196">
        <v>122.77589999999999</v>
      </c>
      <c r="AC229" s="196">
        <v>1</v>
      </c>
      <c r="AD229" s="196">
        <v>1.153403</v>
      </c>
    </row>
    <row r="230" spans="2:30" x14ac:dyDescent="0.2">
      <c r="B230" t="s">
        <v>488</v>
      </c>
      <c r="C230" t="s">
        <v>676</v>
      </c>
      <c r="D230">
        <v>2</v>
      </c>
      <c r="E230">
        <v>2.0703930000000001</v>
      </c>
      <c r="F230">
        <v>284.5</v>
      </c>
      <c r="G230" s="195">
        <v>284.5</v>
      </c>
      <c r="H230">
        <v>589.02691511387195</v>
      </c>
      <c r="I230">
        <v>75.255260000000007</v>
      </c>
      <c r="J230">
        <v>0.2266725</v>
      </c>
      <c r="K230">
        <v>75.255260000000007</v>
      </c>
      <c r="L230">
        <v>77.903999999999996</v>
      </c>
      <c r="M230">
        <v>2</v>
      </c>
      <c r="N230">
        <v>65.789540000000002</v>
      </c>
      <c r="O230">
        <v>-1</v>
      </c>
      <c r="P230">
        <v>-1</v>
      </c>
      <c r="Q230">
        <v>-1</v>
      </c>
      <c r="R230" s="196">
        <v>1</v>
      </c>
      <c r="T230" s="196">
        <v>0</v>
      </c>
      <c r="U230" s="196">
        <v>34</v>
      </c>
      <c r="V230" s="196">
        <v>2032</v>
      </c>
      <c r="W230" s="196">
        <v>-1</v>
      </c>
      <c r="X230" s="196">
        <v>-1</v>
      </c>
      <c r="Y230" s="196">
        <v>0</v>
      </c>
      <c r="Z230" s="196">
        <v>133</v>
      </c>
      <c r="AA230" s="196">
        <v>0</v>
      </c>
      <c r="AB230" s="196">
        <v>0</v>
      </c>
      <c r="AC230" s="196">
        <v>1</v>
      </c>
      <c r="AD230" s="196">
        <v>-1</v>
      </c>
    </row>
    <row r="231" spans="2:30" x14ac:dyDescent="0.2">
      <c r="B231" t="s">
        <v>489</v>
      </c>
      <c r="C231" t="s">
        <v>676</v>
      </c>
      <c r="D231">
        <v>0</v>
      </c>
      <c r="E231">
        <v>0</v>
      </c>
      <c r="F231">
        <v>-1</v>
      </c>
      <c r="G231" s="195">
        <v>-1</v>
      </c>
      <c r="H231">
        <v>-1</v>
      </c>
      <c r="I231">
        <v>-1</v>
      </c>
      <c r="J231">
        <v>-1</v>
      </c>
      <c r="K231">
        <v>-1</v>
      </c>
      <c r="L231">
        <v>-1</v>
      </c>
      <c r="M231">
        <v>0</v>
      </c>
      <c r="N231">
        <v>557.53359999999998</v>
      </c>
      <c r="O231">
        <v>-1</v>
      </c>
      <c r="P231">
        <v>-1</v>
      </c>
      <c r="Q231">
        <v>-1</v>
      </c>
      <c r="R231" s="196">
        <v>1</v>
      </c>
      <c r="T231" s="196">
        <v>11</v>
      </c>
      <c r="U231" s="196">
        <v>35</v>
      </c>
      <c r="V231" s="196">
        <v>832</v>
      </c>
      <c r="W231" s="196">
        <v>-1</v>
      </c>
      <c r="X231" s="196">
        <v>-1</v>
      </c>
      <c r="Y231" s="196">
        <v>1</v>
      </c>
      <c r="Z231" s="196">
        <v>832</v>
      </c>
      <c r="AA231" s="196">
        <v>250.37530000000001</v>
      </c>
      <c r="AB231" s="196">
        <v>300.93180000000001</v>
      </c>
      <c r="AC231" s="196">
        <v>1</v>
      </c>
      <c r="AD231" s="196">
        <v>1.2019230000000001</v>
      </c>
    </row>
    <row r="232" spans="2:30" x14ac:dyDescent="0.2">
      <c r="B232" t="s">
        <v>490</v>
      </c>
      <c r="C232" t="s">
        <v>676</v>
      </c>
      <c r="D232">
        <v>2</v>
      </c>
      <c r="E232">
        <v>2.1436229999999998</v>
      </c>
      <c r="F232">
        <v>332.5</v>
      </c>
      <c r="G232" s="195">
        <v>332.5</v>
      </c>
      <c r="H232">
        <v>712.75455519828495</v>
      </c>
      <c r="I232">
        <v>190.52869999999999</v>
      </c>
      <c r="J232">
        <v>0.95264380000000004</v>
      </c>
      <c r="K232">
        <v>190.52869999999999</v>
      </c>
      <c r="L232">
        <v>204.21090000000001</v>
      </c>
      <c r="M232">
        <v>2</v>
      </c>
      <c r="N232">
        <v>89.802440000000004</v>
      </c>
      <c r="O232">
        <v>-1</v>
      </c>
      <c r="P232">
        <v>-1</v>
      </c>
      <c r="Q232">
        <v>-1</v>
      </c>
      <c r="R232" s="196">
        <v>1</v>
      </c>
      <c r="T232" s="196">
        <v>0</v>
      </c>
      <c r="U232" s="196">
        <v>36</v>
      </c>
      <c r="V232" s="196">
        <v>2031</v>
      </c>
      <c r="W232" s="196">
        <v>-1</v>
      </c>
      <c r="X232" s="196">
        <v>-1</v>
      </c>
      <c r="Y232" s="196">
        <v>0</v>
      </c>
      <c r="Z232" s="196">
        <v>100</v>
      </c>
      <c r="AA232" s="196">
        <v>0</v>
      </c>
      <c r="AB232" s="196">
        <v>0</v>
      </c>
      <c r="AC232" s="196">
        <v>1</v>
      </c>
      <c r="AD232" s="196">
        <v>-1</v>
      </c>
    </row>
    <row r="233" spans="2:30" x14ac:dyDescent="0.2">
      <c r="B233" t="s">
        <v>491</v>
      </c>
      <c r="C233" t="s">
        <v>676</v>
      </c>
      <c r="D233">
        <v>2</v>
      </c>
      <c r="E233">
        <v>1.624695</v>
      </c>
      <c r="F233">
        <v>382.5</v>
      </c>
      <c r="G233" s="195">
        <v>382.5</v>
      </c>
      <c r="H233">
        <v>621.44597887895998</v>
      </c>
      <c r="I233">
        <v>287.22280000000001</v>
      </c>
      <c r="J233">
        <v>2.8437899999999998</v>
      </c>
      <c r="K233">
        <v>287.22280000000001</v>
      </c>
      <c r="L233">
        <v>233.32480000000001</v>
      </c>
      <c r="M233">
        <v>2</v>
      </c>
      <c r="N233">
        <v>147.5564</v>
      </c>
      <c r="O233">
        <v>-1</v>
      </c>
      <c r="P233">
        <v>-1</v>
      </c>
      <c r="Q233">
        <v>-1</v>
      </c>
      <c r="R233" s="196">
        <v>2</v>
      </c>
      <c r="T233" s="196">
        <v>39</v>
      </c>
      <c r="U233" s="196">
        <v>37</v>
      </c>
      <c r="V233" s="196">
        <v>800</v>
      </c>
      <c r="W233" s="196">
        <v>-1</v>
      </c>
      <c r="X233" s="196">
        <v>-1</v>
      </c>
      <c r="Y233" s="196">
        <v>1</v>
      </c>
      <c r="Z233" s="196">
        <v>800</v>
      </c>
      <c r="AA233" s="196">
        <v>188.7937</v>
      </c>
      <c r="AB233" s="196">
        <v>235.99209999999999</v>
      </c>
      <c r="AC233" s="196">
        <v>1</v>
      </c>
      <c r="AD233" s="196">
        <v>1.25</v>
      </c>
    </row>
    <row r="234" spans="2:30" x14ac:dyDescent="0.2">
      <c r="B234" t="s">
        <v>285</v>
      </c>
      <c r="C234" t="s">
        <v>676</v>
      </c>
      <c r="D234">
        <v>2</v>
      </c>
      <c r="E234">
        <v>1.819836</v>
      </c>
      <c r="F234">
        <v>483</v>
      </c>
      <c r="G234" s="195">
        <v>483</v>
      </c>
      <c r="H234">
        <v>878.98089171974505</v>
      </c>
      <c r="I234">
        <v>170.08920000000001</v>
      </c>
      <c r="J234">
        <v>2.5386449999999998</v>
      </c>
      <c r="K234">
        <v>170.08920000000001</v>
      </c>
      <c r="L234">
        <v>154.7672</v>
      </c>
      <c r="M234">
        <v>2</v>
      </c>
      <c r="N234">
        <v>47.30424</v>
      </c>
      <c r="O234">
        <v>-1</v>
      </c>
      <c r="P234">
        <v>-1</v>
      </c>
      <c r="Q234">
        <v>-1</v>
      </c>
      <c r="R234" s="196">
        <v>1</v>
      </c>
      <c r="T234" s="196">
        <v>0</v>
      </c>
      <c r="U234" s="196">
        <v>38</v>
      </c>
      <c r="V234" s="196">
        <v>2032</v>
      </c>
      <c r="W234" s="196">
        <v>-1</v>
      </c>
      <c r="X234" s="196">
        <v>-1</v>
      </c>
      <c r="Y234" s="196">
        <v>0</v>
      </c>
      <c r="Z234" s="196">
        <v>133</v>
      </c>
      <c r="AA234" s="196">
        <v>0</v>
      </c>
      <c r="AB234" s="196">
        <v>0</v>
      </c>
      <c r="AC234" s="196">
        <v>1</v>
      </c>
      <c r="AD234" s="196">
        <v>-1</v>
      </c>
    </row>
    <row r="235" spans="2:30" x14ac:dyDescent="0.2">
      <c r="B235" t="s">
        <v>492</v>
      </c>
      <c r="C235" t="s">
        <v>676</v>
      </c>
      <c r="D235">
        <v>2</v>
      </c>
      <c r="E235">
        <v>1.819836</v>
      </c>
      <c r="F235">
        <v>449.5</v>
      </c>
      <c r="G235" s="195">
        <v>449.5</v>
      </c>
      <c r="H235">
        <v>818.01637852593296</v>
      </c>
      <c r="I235">
        <v>158.68340000000001</v>
      </c>
      <c r="J235">
        <v>1.1931080000000001</v>
      </c>
      <c r="K235">
        <v>158.68340000000001</v>
      </c>
      <c r="L235">
        <v>144.38890000000001</v>
      </c>
      <c r="M235">
        <v>2</v>
      </c>
      <c r="N235">
        <v>69.400300000000001</v>
      </c>
      <c r="O235">
        <v>-1</v>
      </c>
      <c r="P235">
        <v>-1</v>
      </c>
      <c r="Q235">
        <v>-1</v>
      </c>
      <c r="R235" s="196">
        <v>1</v>
      </c>
      <c r="T235" s="196">
        <v>27</v>
      </c>
      <c r="U235" s="196">
        <v>39</v>
      </c>
      <c r="V235" s="196">
        <v>766</v>
      </c>
      <c r="W235" s="196">
        <v>-1</v>
      </c>
      <c r="X235" s="196">
        <v>-1</v>
      </c>
      <c r="Y235" s="196">
        <v>1</v>
      </c>
      <c r="Z235" s="196">
        <v>766</v>
      </c>
      <c r="AA235" s="196">
        <v>131.7885</v>
      </c>
      <c r="AB235" s="196">
        <v>172.04769999999999</v>
      </c>
      <c r="AC235" s="196">
        <v>1</v>
      </c>
      <c r="AD235" s="196">
        <v>1.3054829999999999</v>
      </c>
    </row>
    <row r="236" spans="2:30" x14ac:dyDescent="0.2">
      <c r="B236" t="s">
        <v>474</v>
      </c>
      <c r="C236" t="s">
        <v>676</v>
      </c>
      <c r="D236">
        <v>5</v>
      </c>
      <c r="E236">
        <v>2.4606300000000001</v>
      </c>
      <c r="F236">
        <v>167</v>
      </c>
      <c r="G236" s="195">
        <v>200</v>
      </c>
      <c r="H236">
        <v>492.12598425196899</v>
      </c>
      <c r="I236">
        <v>155.29230000000001</v>
      </c>
      <c r="J236">
        <v>0.91848090000000004</v>
      </c>
      <c r="K236">
        <v>621.16899999999998</v>
      </c>
      <c r="L236">
        <v>305.6934</v>
      </c>
      <c r="M236">
        <v>5</v>
      </c>
      <c r="N236">
        <v>164.5838</v>
      </c>
      <c r="O236">
        <v>-1</v>
      </c>
      <c r="P236">
        <v>-1</v>
      </c>
      <c r="Q236">
        <v>-1</v>
      </c>
      <c r="R236" s="196">
        <v>1</v>
      </c>
      <c r="T236" s="196">
        <v>0</v>
      </c>
      <c r="U236" s="196">
        <v>40</v>
      </c>
      <c r="V236" s="196">
        <v>1997</v>
      </c>
      <c r="W236" s="196">
        <v>-1</v>
      </c>
      <c r="X236" s="196">
        <v>-1</v>
      </c>
      <c r="Y236" s="196">
        <v>0</v>
      </c>
      <c r="Z236" s="196">
        <v>100</v>
      </c>
      <c r="AA236" s="196">
        <v>0</v>
      </c>
      <c r="AB236" s="196">
        <v>0</v>
      </c>
      <c r="AC236" s="196">
        <v>1</v>
      </c>
      <c r="AD236" s="196">
        <v>-1</v>
      </c>
    </row>
    <row r="237" spans="2:30" x14ac:dyDescent="0.2">
      <c r="B237" t="s">
        <v>475</v>
      </c>
      <c r="C237" t="s">
        <v>676</v>
      </c>
      <c r="D237">
        <v>3</v>
      </c>
      <c r="E237">
        <v>2.5020850000000001</v>
      </c>
      <c r="F237">
        <v>200</v>
      </c>
      <c r="G237" s="195">
        <v>311</v>
      </c>
      <c r="H237">
        <v>778.14845704753998</v>
      </c>
      <c r="I237">
        <v>116.96429999999999</v>
      </c>
      <c r="J237">
        <v>1.41445</v>
      </c>
      <c r="K237">
        <v>233.92869999999999</v>
      </c>
      <c r="L237">
        <v>195.10310000000001</v>
      </c>
      <c r="M237">
        <v>3</v>
      </c>
      <c r="N237">
        <v>102.6734</v>
      </c>
      <c r="O237">
        <v>-1</v>
      </c>
      <c r="P237">
        <v>-1</v>
      </c>
      <c r="Q237">
        <v>-1</v>
      </c>
      <c r="R237" s="196">
        <v>1</v>
      </c>
      <c r="T237" s="196">
        <v>21</v>
      </c>
      <c r="U237" s="196">
        <v>41</v>
      </c>
      <c r="V237" s="196">
        <v>734</v>
      </c>
      <c r="W237" s="196">
        <v>-1</v>
      </c>
      <c r="X237" s="196">
        <v>-1</v>
      </c>
      <c r="Y237" s="196">
        <v>1</v>
      </c>
      <c r="Z237" s="196">
        <v>734</v>
      </c>
      <c r="AA237" s="196">
        <v>65.507279999999994</v>
      </c>
      <c r="AB237" s="196">
        <v>89.246970000000005</v>
      </c>
      <c r="AC237" s="196">
        <v>1</v>
      </c>
      <c r="AD237" s="196">
        <v>1.362398</v>
      </c>
    </row>
    <row r="238" spans="2:30" x14ac:dyDescent="0.2">
      <c r="B238" t="s">
        <v>476</v>
      </c>
      <c r="C238" t="s">
        <v>676</v>
      </c>
      <c r="D238">
        <v>2</v>
      </c>
      <c r="E238">
        <v>0.63211130000000004</v>
      </c>
      <c r="F238">
        <v>183.5</v>
      </c>
      <c r="G238" s="195">
        <v>183.5</v>
      </c>
      <c r="H238">
        <v>115.992414664981</v>
      </c>
      <c r="I238">
        <v>306.44229999999999</v>
      </c>
      <c r="J238">
        <v>0.46012360000000002</v>
      </c>
      <c r="K238">
        <v>306.44229999999999</v>
      </c>
      <c r="L238">
        <v>96.852819999999994</v>
      </c>
      <c r="M238">
        <v>2</v>
      </c>
      <c r="N238">
        <v>163.68020000000001</v>
      </c>
      <c r="O238">
        <v>-1</v>
      </c>
      <c r="P238">
        <v>-1</v>
      </c>
      <c r="Q238">
        <v>-1</v>
      </c>
      <c r="R238" s="196">
        <v>2</v>
      </c>
      <c r="T238" s="196">
        <v>0</v>
      </c>
      <c r="U238" s="196">
        <v>42</v>
      </c>
      <c r="V238" s="196">
        <v>1998</v>
      </c>
      <c r="W238" s="196">
        <v>-1</v>
      </c>
      <c r="X238" s="196">
        <v>-1</v>
      </c>
      <c r="Y238" s="196">
        <v>0</v>
      </c>
      <c r="Z238" s="196">
        <v>99</v>
      </c>
      <c r="AA238" s="196">
        <v>0</v>
      </c>
      <c r="AB238" s="196">
        <v>0</v>
      </c>
      <c r="AC238" s="196">
        <v>1</v>
      </c>
      <c r="AD238" s="196">
        <v>-1</v>
      </c>
    </row>
    <row r="239" spans="2:30" x14ac:dyDescent="0.2">
      <c r="B239" t="s">
        <v>477</v>
      </c>
      <c r="C239" t="s">
        <v>676</v>
      </c>
      <c r="D239">
        <v>2</v>
      </c>
      <c r="E239">
        <v>2.2246939999999999</v>
      </c>
      <c r="F239">
        <v>333</v>
      </c>
      <c r="G239" s="195">
        <v>333</v>
      </c>
      <c r="H239">
        <v>740.82313681868698</v>
      </c>
      <c r="I239">
        <v>90.322119999999998</v>
      </c>
      <c r="J239">
        <v>0.54085099999999997</v>
      </c>
      <c r="K239">
        <v>90.322119999999998</v>
      </c>
      <c r="L239">
        <v>100.4695</v>
      </c>
      <c r="M239">
        <v>2</v>
      </c>
      <c r="N239">
        <v>207.2175</v>
      </c>
      <c r="O239">
        <v>-1</v>
      </c>
      <c r="P239">
        <v>-1</v>
      </c>
      <c r="Q239">
        <v>-1</v>
      </c>
      <c r="R239" s="196">
        <v>1</v>
      </c>
      <c r="T239" s="196">
        <v>5</v>
      </c>
      <c r="U239" s="196">
        <v>43</v>
      </c>
      <c r="V239" s="196">
        <v>1033</v>
      </c>
      <c r="W239" s="196">
        <v>-1</v>
      </c>
      <c r="X239" s="196">
        <v>-1</v>
      </c>
      <c r="Y239" s="196">
        <v>1</v>
      </c>
      <c r="Z239" s="196">
        <v>1033</v>
      </c>
      <c r="AA239" s="196">
        <v>362.6712</v>
      </c>
      <c r="AB239" s="196">
        <v>351.08539999999999</v>
      </c>
      <c r="AC239" s="196">
        <v>1</v>
      </c>
      <c r="AD239" s="196">
        <v>0.96805419999999998</v>
      </c>
    </row>
    <row r="240" spans="2:30" x14ac:dyDescent="0.2">
      <c r="B240" t="s">
        <v>478</v>
      </c>
      <c r="C240" t="s">
        <v>676</v>
      </c>
      <c r="D240">
        <v>3</v>
      </c>
      <c r="E240">
        <v>2.904163</v>
      </c>
      <c r="F240">
        <v>202</v>
      </c>
      <c r="G240" s="195">
        <v>212</v>
      </c>
      <c r="H240">
        <v>615.68247821878003</v>
      </c>
      <c r="I240">
        <v>90.840959999999995</v>
      </c>
      <c r="J240">
        <v>0.80742650000000005</v>
      </c>
      <c r="K240">
        <v>181.68190000000001</v>
      </c>
      <c r="L240">
        <v>175.87790000000001</v>
      </c>
      <c r="M240">
        <v>3</v>
      </c>
      <c r="N240">
        <v>56.747100000000003</v>
      </c>
      <c r="O240">
        <v>-1</v>
      </c>
      <c r="P240">
        <v>-1</v>
      </c>
      <c r="Q240">
        <v>-1</v>
      </c>
      <c r="R240" s="196">
        <v>1</v>
      </c>
      <c r="T240" s="196">
        <v>0</v>
      </c>
      <c r="U240" s="196">
        <v>44</v>
      </c>
      <c r="V240" s="196">
        <v>1998</v>
      </c>
      <c r="W240" s="196">
        <v>-1</v>
      </c>
      <c r="X240" s="196">
        <v>-1</v>
      </c>
      <c r="Y240" s="196">
        <v>0</v>
      </c>
      <c r="Z240" s="196">
        <v>99</v>
      </c>
      <c r="AA240" s="196">
        <v>0</v>
      </c>
      <c r="AB240" s="196">
        <v>0</v>
      </c>
      <c r="AC240" s="196">
        <v>1</v>
      </c>
      <c r="AD240" s="196">
        <v>-1</v>
      </c>
    </row>
    <row r="241" spans="2:30" x14ac:dyDescent="0.2">
      <c r="B241" t="s">
        <v>479</v>
      </c>
      <c r="C241" t="s">
        <v>676</v>
      </c>
      <c r="D241">
        <v>2</v>
      </c>
      <c r="E241">
        <v>2.0725389999999999</v>
      </c>
      <c r="F241">
        <v>250</v>
      </c>
      <c r="G241" s="195">
        <v>250</v>
      </c>
      <c r="H241">
        <v>518.13471502590698</v>
      </c>
      <c r="I241">
        <v>153.815</v>
      </c>
      <c r="J241">
        <v>0.57608610000000005</v>
      </c>
      <c r="K241">
        <v>153.815</v>
      </c>
      <c r="L241">
        <v>159.3938</v>
      </c>
      <c r="M241">
        <v>2</v>
      </c>
      <c r="N241">
        <v>84.257509999999996</v>
      </c>
      <c r="O241">
        <v>-1</v>
      </c>
      <c r="P241">
        <v>-1</v>
      </c>
      <c r="Q241">
        <v>-1</v>
      </c>
      <c r="R241" s="196">
        <v>1</v>
      </c>
      <c r="T241" s="196">
        <v>42</v>
      </c>
      <c r="U241" s="196">
        <v>45</v>
      </c>
      <c r="V241" s="196">
        <v>932</v>
      </c>
      <c r="W241" s="196">
        <v>-1</v>
      </c>
      <c r="X241" s="196">
        <v>-1</v>
      </c>
      <c r="Y241" s="196">
        <v>1</v>
      </c>
      <c r="Z241" s="196">
        <v>932</v>
      </c>
      <c r="AA241" s="196">
        <v>253.3278</v>
      </c>
      <c r="AB241" s="196">
        <v>271.8109</v>
      </c>
      <c r="AC241" s="196">
        <v>1</v>
      </c>
      <c r="AD241" s="196">
        <v>1.0729610000000001</v>
      </c>
    </row>
    <row r="242" spans="2:30" x14ac:dyDescent="0.2">
      <c r="B242" t="s">
        <v>480</v>
      </c>
      <c r="C242" t="s">
        <v>676</v>
      </c>
      <c r="D242">
        <v>0</v>
      </c>
      <c r="E242">
        <v>0</v>
      </c>
      <c r="F242">
        <v>-1</v>
      </c>
      <c r="G242" s="195">
        <v>-1</v>
      </c>
      <c r="H242">
        <v>-1</v>
      </c>
      <c r="I242">
        <v>-1</v>
      </c>
      <c r="J242">
        <v>-1</v>
      </c>
      <c r="K242">
        <v>-1</v>
      </c>
      <c r="L242">
        <v>-1</v>
      </c>
      <c r="M242">
        <v>0</v>
      </c>
      <c r="N242">
        <v>63.108110000000003</v>
      </c>
      <c r="O242">
        <v>-1</v>
      </c>
      <c r="P242">
        <v>-1</v>
      </c>
      <c r="Q242">
        <v>-1</v>
      </c>
      <c r="R242" s="196">
        <v>1</v>
      </c>
      <c r="T242" s="196">
        <v>0</v>
      </c>
      <c r="U242" s="196">
        <v>46</v>
      </c>
      <c r="V242" s="196">
        <v>1999</v>
      </c>
      <c r="W242" s="196">
        <v>-1</v>
      </c>
      <c r="X242" s="196">
        <v>-1</v>
      </c>
      <c r="Y242" s="196">
        <v>0</v>
      </c>
      <c r="Z242" s="196">
        <v>134</v>
      </c>
      <c r="AA242" s="196">
        <v>0</v>
      </c>
      <c r="AB242" s="196">
        <v>0</v>
      </c>
      <c r="AC242" s="196">
        <v>1</v>
      </c>
      <c r="AD242" s="196">
        <v>-1</v>
      </c>
    </row>
    <row r="243" spans="2:30" x14ac:dyDescent="0.2">
      <c r="B243" t="s">
        <v>472</v>
      </c>
      <c r="C243" t="s">
        <v>710</v>
      </c>
      <c r="D243">
        <v>2</v>
      </c>
      <c r="E243">
        <v>1.6220600000000001</v>
      </c>
      <c r="F243">
        <v>449</v>
      </c>
      <c r="G243" s="195">
        <v>449</v>
      </c>
      <c r="H243">
        <v>728.30494728304996</v>
      </c>
      <c r="I243">
        <v>174.249</v>
      </c>
      <c r="J243">
        <v>0.65261789999999997</v>
      </c>
      <c r="K243">
        <v>174.249</v>
      </c>
      <c r="L243">
        <v>141.3212</v>
      </c>
      <c r="M243">
        <v>2</v>
      </c>
      <c r="N243">
        <v>67.164640000000006</v>
      </c>
      <c r="O243">
        <v>-1</v>
      </c>
      <c r="P243">
        <v>-1</v>
      </c>
      <c r="Q243">
        <v>-1</v>
      </c>
      <c r="R243" s="196">
        <v>2</v>
      </c>
      <c r="T243" s="196">
        <v>29</v>
      </c>
      <c r="U243" s="196">
        <v>47</v>
      </c>
      <c r="V243" s="196">
        <v>699</v>
      </c>
      <c r="W243" s="196">
        <v>-1</v>
      </c>
      <c r="X243" s="196">
        <v>-1</v>
      </c>
      <c r="Y243" s="196">
        <v>1</v>
      </c>
      <c r="Z243" s="196">
        <v>699</v>
      </c>
      <c r="AA243" s="196">
        <v>63.065809999999999</v>
      </c>
      <c r="AB243" s="196">
        <v>90.222899999999996</v>
      </c>
      <c r="AC243" s="196">
        <v>1</v>
      </c>
      <c r="AD243" s="196">
        <v>1.430615</v>
      </c>
    </row>
    <row r="244" spans="2:30" x14ac:dyDescent="0.2">
      <c r="B244" t="s">
        <v>481</v>
      </c>
      <c r="C244" t="s">
        <v>710</v>
      </c>
      <c r="D244">
        <v>2</v>
      </c>
      <c r="E244">
        <v>1.6220600000000001</v>
      </c>
      <c r="F244">
        <v>431.5</v>
      </c>
      <c r="G244" s="195">
        <v>431.5</v>
      </c>
      <c r="H244">
        <v>699.91889699918897</v>
      </c>
      <c r="I244">
        <v>149.48589999999999</v>
      </c>
      <c r="J244">
        <v>0.49663109999999999</v>
      </c>
      <c r="K244">
        <v>149.48589999999999</v>
      </c>
      <c r="L244">
        <v>121.2376</v>
      </c>
      <c r="M244">
        <v>2</v>
      </c>
      <c r="N244">
        <v>81.524749999999997</v>
      </c>
      <c r="O244">
        <v>-1</v>
      </c>
      <c r="P244">
        <v>-1</v>
      </c>
      <c r="Q244">
        <v>-1</v>
      </c>
      <c r="R244" s="196">
        <v>1</v>
      </c>
      <c r="T244" s="196">
        <v>0</v>
      </c>
      <c r="U244" s="196">
        <v>48</v>
      </c>
      <c r="V244" s="196">
        <v>1999</v>
      </c>
      <c r="W244" s="196">
        <v>-1</v>
      </c>
      <c r="X244" s="196">
        <v>-1</v>
      </c>
      <c r="Y244" s="196">
        <v>0</v>
      </c>
      <c r="Z244" s="196">
        <v>101</v>
      </c>
      <c r="AA244" s="196">
        <v>0</v>
      </c>
      <c r="AB244" s="196">
        <v>0</v>
      </c>
      <c r="AC244" s="196">
        <v>1</v>
      </c>
      <c r="AD244" s="196">
        <v>-1</v>
      </c>
    </row>
    <row r="245" spans="2:30" x14ac:dyDescent="0.2">
      <c r="B245" t="s">
        <v>483</v>
      </c>
      <c r="C245" t="s">
        <v>710</v>
      </c>
      <c r="D245">
        <v>2</v>
      </c>
      <c r="E245">
        <v>2.1436229999999998</v>
      </c>
      <c r="F245">
        <v>316.5</v>
      </c>
      <c r="G245" s="195">
        <v>316.5</v>
      </c>
      <c r="H245">
        <v>678.45659163987102</v>
      </c>
      <c r="I245">
        <v>172.13380000000001</v>
      </c>
      <c r="J245">
        <v>0.73877159999999997</v>
      </c>
      <c r="K245">
        <v>172.13380000000001</v>
      </c>
      <c r="L245">
        <v>184.4949</v>
      </c>
      <c r="M245">
        <v>2</v>
      </c>
      <c r="N245">
        <v>115.88160000000001</v>
      </c>
      <c r="O245">
        <v>-1</v>
      </c>
      <c r="P245">
        <v>-1</v>
      </c>
      <c r="Q245">
        <v>-1</v>
      </c>
      <c r="R245" s="196">
        <v>1</v>
      </c>
      <c r="T245" s="196">
        <v>33</v>
      </c>
      <c r="U245" s="196">
        <v>49</v>
      </c>
      <c r="V245" s="196">
        <v>766</v>
      </c>
      <c r="W245" s="196">
        <v>-1</v>
      </c>
      <c r="X245" s="196">
        <v>-1</v>
      </c>
      <c r="Y245" s="196">
        <v>1</v>
      </c>
      <c r="Z245" s="196">
        <v>766</v>
      </c>
      <c r="AA245" s="196">
        <v>130.3683</v>
      </c>
      <c r="AB245" s="196">
        <v>170.19370000000001</v>
      </c>
      <c r="AC245" s="196">
        <v>1</v>
      </c>
      <c r="AD245" s="196">
        <v>1.3054829999999999</v>
      </c>
    </row>
    <row r="246" spans="2:30" x14ac:dyDescent="0.2">
      <c r="B246" t="s">
        <v>484</v>
      </c>
      <c r="C246" t="s">
        <v>710</v>
      </c>
      <c r="D246">
        <v>1</v>
      </c>
      <c r="E246">
        <v>0.8103728</v>
      </c>
      <c r="F246">
        <v>199</v>
      </c>
      <c r="G246" s="195">
        <v>199</v>
      </c>
      <c r="H246">
        <v>161.26418152350101</v>
      </c>
      <c r="I246">
        <v>-1</v>
      </c>
      <c r="J246">
        <v>-1</v>
      </c>
      <c r="K246">
        <v>-1</v>
      </c>
      <c r="L246">
        <v>-1</v>
      </c>
      <c r="M246">
        <v>1</v>
      </c>
      <c r="N246">
        <v>90.045289999999994</v>
      </c>
      <c r="O246">
        <v>-1</v>
      </c>
      <c r="P246">
        <v>-1</v>
      </c>
      <c r="Q246">
        <v>-1</v>
      </c>
      <c r="R246" s="196">
        <v>1</v>
      </c>
      <c r="T246" s="196">
        <v>0</v>
      </c>
      <c r="U246" s="196">
        <v>50</v>
      </c>
      <c r="V246" s="196">
        <v>2032</v>
      </c>
      <c r="W246" s="196">
        <v>-1</v>
      </c>
      <c r="X246" s="196">
        <v>-1</v>
      </c>
      <c r="Y246" s="196">
        <v>0</v>
      </c>
      <c r="Z246" s="196">
        <v>98</v>
      </c>
      <c r="AA246" s="196">
        <v>1.4142140000000001</v>
      </c>
      <c r="AB246" s="196">
        <v>0.69597129999999996</v>
      </c>
      <c r="AC246" s="196">
        <v>1</v>
      </c>
      <c r="AD246" s="196">
        <v>-1</v>
      </c>
    </row>
    <row r="247" spans="2:30" x14ac:dyDescent="0.2">
      <c r="B247" t="s">
        <v>485</v>
      </c>
      <c r="C247" t="s">
        <v>710</v>
      </c>
      <c r="D247">
        <v>0</v>
      </c>
      <c r="E247">
        <v>0</v>
      </c>
      <c r="F247">
        <v>-1</v>
      </c>
      <c r="G247" s="195">
        <v>-1</v>
      </c>
      <c r="H247">
        <v>-1</v>
      </c>
      <c r="I247">
        <v>-1</v>
      </c>
      <c r="J247">
        <v>-1</v>
      </c>
      <c r="K247">
        <v>-1</v>
      </c>
      <c r="L247">
        <v>-1</v>
      </c>
      <c r="M247">
        <v>0</v>
      </c>
      <c r="N247">
        <v>79.756780000000006</v>
      </c>
      <c r="O247">
        <v>-1</v>
      </c>
      <c r="P247">
        <v>-1</v>
      </c>
      <c r="Q247">
        <v>-1</v>
      </c>
      <c r="R247" s="196">
        <v>2</v>
      </c>
      <c r="T247" s="196">
        <v>36</v>
      </c>
      <c r="U247" s="196">
        <v>51</v>
      </c>
      <c r="V247" s="196">
        <v>865</v>
      </c>
      <c r="W247" s="196">
        <v>-1</v>
      </c>
      <c r="X247" s="196">
        <v>-1</v>
      </c>
      <c r="Y247" s="196">
        <v>1</v>
      </c>
      <c r="Z247" s="196">
        <v>865</v>
      </c>
      <c r="AA247" s="196">
        <v>246.4299</v>
      </c>
      <c r="AB247" s="196">
        <v>284.89</v>
      </c>
      <c r="AC247" s="196">
        <v>1</v>
      </c>
      <c r="AD247" s="196">
        <v>1.156069</v>
      </c>
    </row>
    <row r="248" spans="2:30" x14ac:dyDescent="0.2">
      <c r="B248" t="s">
        <v>486</v>
      </c>
      <c r="C248" t="s">
        <v>710</v>
      </c>
      <c r="D248">
        <v>2</v>
      </c>
      <c r="E248">
        <v>1.7667839999999999</v>
      </c>
      <c r="F248">
        <v>233</v>
      </c>
      <c r="G248" s="195">
        <v>233</v>
      </c>
      <c r="H248">
        <v>411.66077738515901</v>
      </c>
      <c r="I248">
        <v>149.9203</v>
      </c>
      <c r="J248">
        <v>0.64343470000000003</v>
      </c>
      <c r="K248">
        <v>149.9203</v>
      </c>
      <c r="L248">
        <v>132.4384</v>
      </c>
      <c r="M248">
        <v>2</v>
      </c>
      <c r="N248">
        <v>62.015500000000003</v>
      </c>
      <c r="O248">
        <v>-1</v>
      </c>
      <c r="P248">
        <v>-1</v>
      </c>
      <c r="Q248">
        <v>-1</v>
      </c>
      <c r="R248" s="196">
        <v>2</v>
      </c>
      <c r="T248" s="196">
        <v>0</v>
      </c>
      <c r="U248" s="196">
        <v>52</v>
      </c>
      <c r="V248" s="196">
        <v>1999</v>
      </c>
      <c r="W248" s="196">
        <v>-1</v>
      </c>
      <c r="X248" s="196">
        <v>-1</v>
      </c>
      <c r="Y248" s="196">
        <v>0</v>
      </c>
      <c r="Z248" s="196">
        <v>101</v>
      </c>
      <c r="AA248" s="196">
        <v>1</v>
      </c>
      <c r="AB248" s="196">
        <v>0.50025010000000003</v>
      </c>
      <c r="AC248" s="196">
        <v>1</v>
      </c>
      <c r="AD248" s="196">
        <v>-1</v>
      </c>
    </row>
    <row r="249" spans="2:30" x14ac:dyDescent="0.2">
      <c r="B249" t="s">
        <v>487</v>
      </c>
      <c r="C249" t="s">
        <v>710</v>
      </c>
      <c r="D249">
        <v>0</v>
      </c>
      <c r="E249">
        <v>0</v>
      </c>
      <c r="F249">
        <v>-1</v>
      </c>
      <c r="G249" s="195">
        <v>-1</v>
      </c>
      <c r="H249">
        <v>-1</v>
      </c>
      <c r="I249">
        <v>-1</v>
      </c>
      <c r="J249">
        <v>-1</v>
      </c>
      <c r="K249">
        <v>-1</v>
      </c>
      <c r="L249">
        <v>-1</v>
      </c>
      <c r="M249">
        <v>0</v>
      </c>
      <c r="N249">
        <v>88.422600000000003</v>
      </c>
      <c r="O249">
        <v>-1</v>
      </c>
      <c r="P249">
        <v>-1</v>
      </c>
      <c r="Q249">
        <v>-1</v>
      </c>
      <c r="R249" s="196">
        <v>1</v>
      </c>
      <c r="T249" s="196">
        <v>23</v>
      </c>
      <c r="U249" s="196">
        <v>53</v>
      </c>
      <c r="V249" s="196">
        <v>698</v>
      </c>
      <c r="W249" s="196">
        <v>-1</v>
      </c>
      <c r="X249" s="196">
        <v>-1</v>
      </c>
      <c r="Y249" s="196">
        <v>1</v>
      </c>
      <c r="Z249" s="196">
        <v>698</v>
      </c>
      <c r="AA249" s="196">
        <v>102.9478</v>
      </c>
      <c r="AB249" s="196">
        <v>147.4897</v>
      </c>
      <c r="AC249" s="196">
        <v>1</v>
      </c>
      <c r="AD249" s="196">
        <v>1.4326650000000001</v>
      </c>
    </row>
    <row r="250" spans="2:30" x14ac:dyDescent="0.2">
      <c r="B250" t="s">
        <v>488</v>
      </c>
      <c r="C250" t="s">
        <v>710</v>
      </c>
      <c r="D250">
        <v>3</v>
      </c>
      <c r="E250">
        <v>2.4350649999999998</v>
      </c>
      <c r="F250">
        <v>166</v>
      </c>
      <c r="G250" s="195">
        <v>299.66666666666703</v>
      </c>
      <c r="H250">
        <v>729.70779220779195</v>
      </c>
      <c r="I250">
        <v>86.775919999999999</v>
      </c>
      <c r="J250">
        <v>0.80216670000000001</v>
      </c>
      <c r="K250">
        <v>173.55179999999999</v>
      </c>
      <c r="L250">
        <v>140.87</v>
      </c>
      <c r="M250">
        <v>3</v>
      </c>
      <c r="N250">
        <v>74.045190000000005</v>
      </c>
      <c r="O250">
        <v>-1</v>
      </c>
      <c r="P250">
        <v>-1</v>
      </c>
      <c r="Q250">
        <v>-1</v>
      </c>
      <c r="R250" s="196">
        <v>2</v>
      </c>
      <c r="T250" s="196">
        <v>0</v>
      </c>
      <c r="U250" s="196">
        <v>54</v>
      </c>
      <c r="V250" s="196">
        <v>2032</v>
      </c>
      <c r="W250" s="196">
        <v>-1</v>
      </c>
      <c r="X250" s="196">
        <v>-1</v>
      </c>
      <c r="Y250" s="196">
        <v>0</v>
      </c>
      <c r="Z250" s="196">
        <v>134</v>
      </c>
      <c r="AA250" s="196">
        <v>0</v>
      </c>
      <c r="AB250" s="196">
        <v>0</v>
      </c>
      <c r="AC250" s="196">
        <v>1</v>
      </c>
      <c r="AD250" s="196">
        <v>-1</v>
      </c>
    </row>
    <row r="251" spans="2:30" x14ac:dyDescent="0.2">
      <c r="B251" t="s">
        <v>489</v>
      </c>
      <c r="C251" t="s">
        <v>710</v>
      </c>
      <c r="D251">
        <v>0</v>
      </c>
      <c r="E251">
        <v>0</v>
      </c>
      <c r="F251">
        <v>-1</v>
      </c>
      <c r="G251" s="195">
        <v>-1</v>
      </c>
      <c r="H251">
        <v>-1</v>
      </c>
      <c r="I251">
        <v>-1</v>
      </c>
      <c r="J251">
        <v>-1</v>
      </c>
      <c r="K251">
        <v>-1</v>
      </c>
      <c r="L251">
        <v>-1</v>
      </c>
      <c r="M251">
        <v>0</v>
      </c>
      <c r="N251">
        <v>591.31809999999996</v>
      </c>
      <c r="O251">
        <v>-1</v>
      </c>
      <c r="P251">
        <v>-1</v>
      </c>
      <c r="Q251">
        <v>-1</v>
      </c>
      <c r="R251" s="196">
        <v>1</v>
      </c>
      <c r="T251" s="196">
        <v>30</v>
      </c>
      <c r="U251" s="196">
        <v>55</v>
      </c>
      <c r="V251" s="196">
        <v>734</v>
      </c>
      <c r="W251" s="196">
        <v>-1</v>
      </c>
      <c r="X251" s="196">
        <v>-1</v>
      </c>
      <c r="Y251" s="196">
        <v>1</v>
      </c>
      <c r="Z251" s="196">
        <v>734</v>
      </c>
      <c r="AA251" s="196">
        <v>80.205690000000004</v>
      </c>
      <c r="AB251" s="196">
        <v>109.27209999999999</v>
      </c>
      <c r="AC251" s="196">
        <v>1</v>
      </c>
      <c r="AD251" s="196">
        <v>1.362398</v>
      </c>
    </row>
    <row r="252" spans="2:30" x14ac:dyDescent="0.2">
      <c r="B252" t="s">
        <v>490</v>
      </c>
      <c r="C252" t="s">
        <v>710</v>
      </c>
      <c r="D252">
        <v>3</v>
      </c>
      <c r="E252">
        <v>2.7297539999999998</v>
      </c>
      <c r="F252">
        <v>200</v>
      </c>
      <c r="G252" s="195">
        <v>266.33333333333297</v>
      </c>
      <c r="H252">
        <v>727.02456778889905</v>
      </c>
      <c r="I252">
        <v>82.052940000000007</v>
      </c>
      <c r="J252">
        <v>0.76298650000000001</v>
      </c>
      <c r="K252">
        <v>164.10589999999999</v>
      </c>
      <c r="L252">
        <v>149.3229</v>
      </c>
      <c r="M252">
        <v>3</v>
      </c>
      <c r="N252">
        <v>131.41319999999999</v>
      </c>
      <c r="O252">
        <v>-1</v>
      </c>
      <c r="P252">
        <v>-1</v>
      </c>
      <c r="Q252">
        <v>-1</v>
      </c>
      <c r="R252" s="196">
        <v>1</v>
      </c>
      <c r="T252" s="196">
        <v>0</v>
      </c>
      <c r="U252" s="196">
        <v>56</v>
      </c>
      <c r="V252" s="196">
        <v>2032</v>
      </c>
      <c r="W252" s="196">
        <v>-1</v>
      </c>
      <c r="X252" s="196">
        <v>-1</v>
      </c>
      <c r="Y252" s="196">
        <v>0</v>
      </c>
      <c r="Z252" s="196">
        <v>133</v>
      </c>
      <c r="AA252" s="196">
        <v>0</v>
      </c>
      <c r="AB252" s="196">
        <v>0</v>
      </c>
      <c r="AC252" s="196">
        <v>1</v>
      </c>
      <c r="AD252" s="196">
        <v>-1</v>
      </c>
    </row>
    <row r="253" spans="2:30" x14ac:dyDescent="0.2">
      <c r="B253" t="s">
        <v>491</v>
      </c>
      <c r="C253" t="s">
        <v>710</v>
      </c>
      <c r="D253">
        <v>1</v>
      </c>
      <c r="E253">
        <v>0.96805419999999998</v>
      </c>
      <c r="F253">
        <v>234</v>
      </c>
      <c r="G253" s="195">
        <v>234</v>
      </c>
      <c r="H253">
        <v>226.52468538238099</v>
      </c>
      <c r="I253">
        <v>-1</v>
      </c>
      <c r="J253">
        <v>-1</v>
      </c>
      <c r="K253">
        <v>-1</v>
      </c>
      <c r="L253">
        <v>-1</v>
      </c>
      <c r="M253">
        <v>1</v>
      </c>
      <c r="N253">
        <v>162.49299999999999</v>
      </c>
      <c r="O253">
        <v>-1</v>
      </c>
      <c r="P253">
        <v>-1</v>
      </c>
      <c r="Q253">
        <v>-1</v>
      </c>
      <c r="R253" s="196">
        <v>1</v>
      </c>
      <c r="T253" s="196">
        <v>40</v>
      </c>
      <c r="U253" s="196">
        <v>57</v>
      </c>
      <c r="V253" s="196">
        <v>765</v>
      </c>
      <c r="W253" s="196">
        <v>-1</v>
      </c>
      <c r="X253" s="196">
        <v>-1</v>
      </c>
      <c r="Y253" s="196">
        <v>1</v>
      </c>
      <c r="Z253" s="196">
        <v>765</v>
      </c>
      <c r="AA253" s="196">
        <v>147.35300000000001</v>
      </c>
      <c r="AB253" s="196">
        <v>192.6183</v>
      </c>
      <c r="AC253" s="196">
        <v>1</v>
      </c>
      <c r="AD253" s="196">
        <v>1.3071900000000001</v>
      </c>
    </row>
    <row r="254" spans="2:30" x14ac:dyDescent="0.2">
      <c r="B254" t="s">
        <v>285</v>
      </c>
      <c r="C254" t="s">
        <v>710</v>
      </c>
      <c r="D254">
        <v>2</v>
      </c>
      <c r="E254">
        <v>1.669449</v>
      </c>
      <c r="F254">
        <v>550</v>
      </c>
      <c r="G254" s="195">
        <v>550</v>
      </c>
      <c r="H254">
        <v>918.19699499165301</v>
      </c>
      <c r="I254">
        <v>159.27160000000001</v>
      </c>
      <c r="J254">
        <v>4.9772369999999997</v>
      </c>
      <c r="K254">
        <v>159.27160000000001</v>
      </c>
      <c r="L254">
        <v>132.9479</v>
      </c>
      <c r="M254">
        <v>2</v>
      </c>
      <c r="N254">
        <v>72.180859999999996</v>
      </c>
      <c r="O254">
        <v>-1</v>
      </c>
      <c r="P254">
        <v>-1</v>
      </c>
      <c r="Q254">
        <v>-1</v>
      </c>
      <c r="R254" s="196">
        <v>1</v>
      </c>
      <c r="T254" s="196">
        <v>0</v>
      </c>
      <c r="U254" s="196">
        <v>58</v>
      </c>
      <c r="V254" s="196">
        <v>1998</v>
      </c>
      <c r="W254" s="196">
        <v>-1</v>
      </c>
      <c r="X254" s="196">
        <v>-1</v>
      </c>
      <c r="Y254" s="196">
        <v>0</v>
      </c>
      <c r="Z254" s="196">
        <v>67</v>
      </c>
      <c r="AA254" s="196">
        <v>0</v>
      </c>
      <c r="AB254" s="196">
        <v>0</v>
      </c>
      <c r="AC254" s="196">
        <v>1</v>
      </c>
      <c r="AD254" s="196">
        <v>-1</v>
      </c>
    </row>
    <row r="255" spans="2:30" x14ac:dyDescent="0.2">
      <c r="B255" t="s">
        <v>492</v>
      </c>
      <c r="C255" t="s">
        <v>710</v>
      </c>
      <c r="D255">
        <v>2</v>
      </c>
      <c r="E255">
        <v>2.1436229999999998</v>
      </c>
      <c r="F255">
        <v>416</v>
      </c>
      <c r="G255" s="195">
        <v>416</v>
      </c>
      <c r="H255">
        <v>891.74705251875696</v>
      </c>
      <c r="I255">
        <v>151.57589999999999</v>
      </c>
      <c r="J255">
        <v>4.4581150000000003</v>
      </c>
      <c r="K255">
        <v>151.57589999999999</v>
      </c>
      <c r="L255">
        <v>162.46080000000001</v>
      </c>
      <c r="M255">
        <v>2</v>
      </c>
      <c r="N255">
        <v>48.251370000000001</v>
      </c>
      <c r="O255">
        <v>-1</v>
      </c>
      <c r="P255">
        <v>-1</v>
      </c>
      <c r="Q255">
        <v>-1</v>
      </c>
      <c r="R255" s="196">
        <v>2</v>
      </c>
      <c r="T255" s="196">
        <v>34</v>
      </c>
      <c r="U255" s="196">
        <v>59</v>
      </c>
      <c r="V255" s="196">
        <v>799</v>
      </c>
      <c r="W255" s="196">
        <v>-1</v>
      </c>
      <c r="X255" s="196">
        <v>-1</v>
      </c>
      <c r="Y255" s="196">
        <v>1</v>
      </c>
      <c r="Z255" s="196">
        <v>799</v>
      </c>
      <c r="AA255" s="196">
        <v>199.24420000000001</v>
      </c>
      <c r="AB255" s="196">
        <v>249.36699999999999</v>
      </c>
      <c r="AC255" s="196">
        <v>1</v>
      </c>
      <c r="AD255" s="196">
        <v>1.251565</v>
      </c>
    </row>
    <row r="256" spans="2:30" x14ac:dyDescent="0.2">
      <c r="B256" t="s">
        <v>474</v>
      </c>
      <c r="C256" t="s">
        <v>710</v>
      </c>
      <c r="D256">
        <v>2</v>
      </c>
      <c r="E256">
        <v>2.2246939999999999</v>
      </c>
      <c r="F256">
        <v>267</v>
      </c>
      <c r="G256" s="195">
        <v>267</v>
      </c>
      <c r="H256">
        <v>593.99332591768598</v>
      </c>
      <c r="I256">
        <v>136.6378</v>
      </c>
      <c r="J256">
        <v>0.45698250000000001</v>
      </c>
      <c r="K256">
        <v>136.6378</v>
      </c>
      <c r="L256">
        <v>151.98859999999999</v>
      </c>
      <c r="M256">
        <v>2</v>
      </c>
      <c r="N256">
        <v>80.534700000000001</v>
      </c>
      <c r="O256">
        <v>-1</v>
      </c>
      <c r="P256">
        <v>-1</v>
      </c>
      <c r="Q256">
        <v>-1</v>
      </c>
      <c r="R256" s="196">
        <v>1</v>
      </c>
      <c r="T256" s="196">
        <v>0</v>
      </c>
      <c r="U256" s="196">
        <v>60</v>
      </c>
      <c r="V256" s="196">
        <v>2000</v>
      </c>
      <c r="W256" s="196">
        <v>-1</v>
      </c>
      <c r="X256" s="196">
        <v>-1</v>
      </c>
      <c r="Y256" s="196">
        <v>0</v>
      </c>
      <c r="Z256" s="196">
        <v>101</v>
      </c>
      <c r="AA256" s="196">
        <v>0</v>
      </c>
      <c r="AB256" s="196">
        <v>0</v>
      </c>
      <c r="AC256" s="196">
        <v>1</v>
      </c>
      <c r="AD256" s="196">
        <v>-1</v>
      </c>
    </row>
    <row r="257" spans="2:30" x14ac:dyDescent="0.2">
      <c r="B257" t="s">
        <v>475</v>
      </c>
      <c r="C257" t="s">
        <v>710</v>
      </c>
      <c r="D257">
        <v>2</v>
      </c>
      <c r="E257">
        <v>2.5</v>
      </c>
      <c r="F257">
        <v>299.5</v>
      </c>
      <c r="G257" s="195">
        <v>299.5</v>
      </c>
      <c r="H257">
        <v>748.75</v>
      </c>
      <c r="I257">
        <v>131.70150000000001</v>
      </c>
      <c r="J257">
        <v>0.98284720000000003</v>
      </c>
      <c r="K257">
        <v>131.70150000000001</v>
      </c>
      <c r="L257">
        <v>164.62690000000001</v>
      </c>
      <c r="M257">
        <v>2</v>
      </c>
      <c r="N257">
        <v>74.412080000000003</v>
      </c>
      <c r="O257">
        <v>-1</v>
      </c>
      <c r="P257">
        <v>-1</v>
      </c>
      <c r="Q257">
        <v>-1</v>
      </c>
      <c r="R257" s="196">
        <v>1</v>
      </c>
      <c r="T257" s="196">
        <v>46</v>
      </c>
      <c r="U257" s="196">
        <v>61</v>
      </c>
      <c r="V257" s="196">
        <v>1132</v>
      </c>
      <c r="W257" s="196">
        <v>-1</v>
      </c>
      <c r="X257" s="196">
        <v>-1</v>
      </c>
      <c r="Y257" s="196">
        <v>1</v>
      </c>
      <c r="Z257" s="196">
        <v>1132</v>
      </c>
      <c r="AA257" s="196">
        <v>345.72050000000002</v>
      </c>
      <c r="AB257" s="196">
        <v>305.40679999999998</v>
      </c>
      <c r="AC257" s="196">
        <v>1</v>
      </c>
      <c r="AD257" s="196">
        <v>0.88339219999999996</v>
      </c>
    </row>
    <row r="258" spans="2:30" x14ac:dyDescent="0.2">
      <c r="B258" t="s">
        <v>476</v>
      </c>
      <c r="C258" t="s">
        <v>710</v>
      </c>
      <c r="D258">
        <v>0</v>
      </c>
      <c r="E258">
        <v>0</v>
      </c>
      <c r="F258">
        <v>-1</v>
      </c>
      <c r="G258" s="195">
        <v>-1</v>
      </c>
      <c r="H258">
        <v>-1</v>
      </c>
      <c r="I258">
        <v>-1</v>
      </c>
      <c r="J258">
        <v>-1</v>
      </c>
      <c r="K258">
        <v>-1</v>
      </c>
      <c r="L258">
        <v>-1</v>
      </c>
      <c r="M258">
        <v>0</v>
      </c>
      <c r="N258">
        <v>144.22450000000001</v>
      </c>
      <c r="O258">
        <v>-1</v>
      </c>
      <c r="P258">
        <v>-1</v>
      </c>
      <c r="Q258">
        <v>-1</v>
      </c>
      <c r="R258" s="196">
        <v>2</v>
      </c>
      <c r="T258" s="196">
        <v>0</v>
      </c>
      <c r="U258" s="196">
        <v>62</v>
      </c>
      <c r="V258" s="196">
        <v>1999</v>
      </c>
      <c r="W258" s="196">
        <v>-1</v>
      </c>
      <c r="X258" s="196">
        <v>-1</v>
      </c>
      <c r="Y258" s="196">
        <v>0</v>
      </c>
      <c r="Z258" s="196">
        <v>100</v>
      </c>
      <c r="AA258" s="196">
        <v>3</v>
      </c>
      <c r="AB258" s="196">
        <v>1.50075</v>
      </c>
      <c r="AC258" s="196">
        <v>1</v>
      </c>
      <c r="AD258" s="196">
        <v>-1</v>
      </c>
    </row>
    <row r="259" spans="2:30" x14ac:dyDescent="0.2">
      <c r="B259" t="s">
        <v>477</v>
      </c>
      <c r="C259" t="s">
        <v>710</v>
      </c>
      <c r="D259">
        <v>3</v>
      </c>
      <c r="E259">
        <v>2.3677980000000001</v>
      </c>
      <c r="F259">
        <v>133</v>
      </c>
      <c r="G259" s="195">
        <v>244.333333333333</v>
      </c>
      <c r="H259">
        <v>578.53196527229704</v>
      </c>
      <c r="I259">
        <v>112.0427</v>
      </c>
      <c r="J259">
        <v>0.50030280000000005</v>
      </c>
      <c r="K259">
        <v>224.08539999999999</v>
      </c>
      <c r="L259">
        <v>176.863</v>
      </c>
      <c r="M259">
        <v>3</v>
      </c>
      <c r="N259">
        <v>219.0634</v>
      </c>
      <c r="O259">
        <v>-1</v>
      </c>
      <c r="P259">
        <v>-1</v>
      </c>
      <c r="Q259">
        <v>-1</v>
      </c>
      <c r="R259" s="196">
        <v>2</v>
      </c>
      <c r="T259" s="196">
        <v>45</v>
      </c>
      <c r="U259" s="196">
        <v>63</v>
      </c>
      <c r="V259" s="196">
        <v>1199</v>
      </c>
      <c r="W259" s="196">
        <v>-1</v>
      </c>
      <c r="X259" s="196">
        <v>-1</v>
      </c>
      <c r="Y259" s="196">
        <v>1</v>
      </c>
      <c r="Z259" s="196">
        <v>1199</v>
      </c>
      <c r="AA259" s="196">
        <v>468.27949999999998</v>
      </c>
      <c r="AB259" s="196">
        <v>390.55840000000001</v>
      </c>
      <c r="AC259" s="196">
        <v>1</v>
      </c>
      <c r="AD259" s="196">
        <v>0.8340284</v>
      </c>
    </row>
    <row r="260" spans="2:30" x14ac:dyDescent="0.2">
      <c r="B260" t="s">
        <v>478</v>
      </c>
      <c r="C260" t="s">
        <v>710</v>
      </c>
      <c r="D260">
        <v>2</v>
      </c>
      <c r="E260">
        <v>1.7167380000000001</v>
      </c>
      <c r="F260">
        <v>316.5</v>
      </c>
      <c r="G260" s="195">
        <v>316.5</v>
      </c>
      <c r="H260">
        <v>543.34763948497903</v>
      </c>
      <c r="I260">
        <v>162.26740000000001</v>
      </c>
      <c r="J260">
        <v>0.34746769999999999</v>
      </c>
      <c r="K260">
        <v>162.26740000000001</v>
      </c>
      <c r="L260">
        <v>139.28530000000001</v>
      </c>
      <c r="M260">
        <v>2</v>
      </c>
      <c r="N260">
        <v>46.870930000000001</v>
      </c>
      <c r="O260">
        <v>-1</v>
      </c>
      <c r="P260">
        <v>-1</v>
      </c>
      <c r="Q260">
        <v>-1</v>
      </c>
      <c r="R260" s="196">
        <v>0</v>
      </c>
      <c r="T260" s="196">
        <v>0</v>
      </c>
      <c r="U260" s="196">
        <v>64</v>
      </c>
      <c r="V260" s="196">
        <v>1998</v>
      </c>
      <c r="W260" s="196">
        <v>-1</v>
      </c>
      <c r="X260" s="196">
        <v>-1</v>
      </c>
      <c r="Y260" s="196">
        <v>0</v>
      </c>
      <c r="Z260" s="196">
        <v>100</v>
      </c>
      <c r="AA260" s="196">
        <v>1</v>
      </c>
      <c r="AB260" s="196">
        <v>0.50050050000000001</v>
      </c>
      <c r="AC260" s="196">
        <v>1</v>
      </c>
      <c r="AD260" s="196">
        <v>-1</v>
      </c>
    </row>
    <row r="261" spans="2:30" x14ac:dyDescent="0.2">
      <c r="B261" t="s">
        <v>479</v>
      </c>
      <c r="C261" t="s">
        <v>710</v>
      </c>
      <c r="D261">
        <v>1</v>
      </c>
      <c r="E261">
        <v>1.153403</v>
      </c>
      <c r="F261">
        <v>233</v>
      </c>
      <c r="G261" s="195">
        <v>233</v>
      </c>
      <c r="H261">
        <v>268.74279123414101</v>
      </c>
      <c r="I261">
        <v>-1</v>
      </c>
      <c r="J261">
        <v>-1</v>
      </c>
      <c r="K261">
        <v>-1</v>
      </c>
      <c r="L261">
        <v>-1</v>
      </c>
      <c r="M261">
        <v>1</v>
      </c>
      <c r="N261">
        <v>71.762439999999998</v>
      </c>
      <c r="O261">
        <v>-1</v>
      </c>
      <c r="P261">
        <v>-1</v>
      </c>
      <c r="Q261">
        <v>-1</v>
      </c>
      <c r="R261" s="196">
        <v>1</v>
      </c>
      <c r="T261" s="196">
        <v>47</v>
      </c>
      <c r="U261" s="196">
        <v>65</v>
      </c>
      <c r="V261" s="196">
        <v>1266</v>
      </c>
      <c r="W261" s="196">
        <v>-1</v>
      </c>
      <c r="X261" s="196">
        <v>-1</v>
      </c>
      <c r="Y261" s="196">
        <v>1</v>
      </c>
      <c r="Z261" s="196">
        <v>1266</v>
      </c>
      <c r="AA261" s="196">
        <v>319.89760000000001</v>
      </c>
      <c r="AB261" s="196">
        <v>252.68379999999999</v>
      </c>
      <c r="AC261" s="196">
        <v>1</v>
      </c>
      <c r="AD261" s="196">
        <v>0.78988939999999996</v>
      </c>
    </row>
    <row r="262" spans="2:30" x14ac:dyDescent="0.2">
      <c r="B262" t="s">
        <v>480</v>
      </c>
      <c r="C262" t="s">
        <v>710</v>
      </c>
      <c r="D262">
        <v>0</v>
      </c>
      <c r="E262">
        <v>0</v>
      </c>
      <c r="F262">
        <v>-1</v>
      </c>
      <c r="G262" s="195">
        <v>-1</v>
      </c>
      <c r="H262">
        <v>-1</v>
      </c>
      <c r="I262">
        <v>-1</v>
      </c>
      <c r="J262">
        <v>-1</v>
      </c>
      <c r="K262">
        <v>-1</v>
      </c>
      <c r="L262">
        <v>-1</v>
      </c>
      <c r="M262">
        <v>0</v>
      </c>
      <c r="N262">
        <v>92.22475</v>
      </c>
      <c r="O262">
        <v>-1</v>
      </c>
      <c r="P262">
        <v>-1</v>
      </c>
      <c r="Q262">
        <v>-1</v>
      </c>
      <c r="R262" s="196">
        <v>1</v>
      </c>
      <c r="T262" s="196">
        <v>0</v>
      </c>
      <c r="U262" s="196">
        <v>66</v>
      </c>
      <c r="V262" s="196">
        <v>2030</v>
      </c>
      <c r="W262" s="196">
        <v>-1</v>
      </c>
      <c r="X262" s="196">
        <v>-1</v>
      </c>
      <c r="Y262" s="196">
        <v>0</v>
      </c>
      <c r="Z262" s="196">
        <v>166</v>
      </c>
      <c r="AA262" s="196">
        <v>17.992290000000001</v>
      </c>
      <c r="AB262" s="196">
        <v>8.8631980000000006</v>
      </c>
      <c r="AC262" s="196">
        <v>1</v>
      </c>
      <c r="AD262" s="196">
        <v>-1</v>
      </c>
    </row>
    <row r="263" spans="2:30" x14ac:dyDescent="0.2">
      <c r="B263" t="s">
        <v>472</v>
      </c>
      <c r="C263" t="s">
        <v>677</v>
      </c>
      <c r="D263">
        <v>2</v>
      </c>
      <c r="E263">
        <v>1.8761730000000001</v>
      </c>
      <c r="F263">
        <v>400.5</v>
      </c>
      <c r="G263" s="195">
        <v>400.5</v>
      </c>
      <c r="H263">
        <v>751.40712945590997</v>
      </c>
      <c r="I263">
        <v>165.06720000000001</v>
      </c>
      <c r="J263">
        <v>0.99438070000000001</v>
      </c>
      <c r="K263">
        <v>165.06720000000001</v>
      </c>
      <c r="L263">
        <v>154.84729999999999</v>
      </c>
      <c r="M263">
        <v>2</v>
      </c>
      <c r="N263">
        <v>63.598640000000003</v>
      </c>
      <c r="O263">
        <v>-1</v>
      </c>
      <c r="P263">
        <v>-1</v>
      </c>
      <c r="Q263">
        <v>-1</v>
      </c>
      <c r="R263" s="196">
        <v>1</v>
      </c>
      <c r="T263" s="196">
        <v>24</v>
      </c>
      <c r="U263" s="196">
        <v>67</v>
      </c>
      <c r="V263" s="196">
        <v>768</v>
      </c>
      <c r="W263" s="196">
        <v>-1</v>
      </c>
      <c r="X263" s="196">
        <v>-1</v>
      </c>
      <c r="Y263" s="196">
        <v>1</v>
      </c>
      <c r="Z263" s="196">
        <v>768</v>
      </c>
      <c r="AA263" s="196">
        <v>112.0356</v>
      </c>
      <c r="AB263" s="196">
        <v>145.87960000000001</v>
      </c>
      <c r="AC263" s="196">
        <v>1</v>
      </c>
      <c r="AD263" s="196">
        <v>1.3020830000000001</v>
      </c>
    </row>
    <row r="264" spans="2:30" x14ac:dyDescent="0.2">
      <c r="B264" t="s">
        <v>481</v>
      </c>
      <c r="C264" t="s">
        <v>677</v>
      </c>
      <c r="D264">
        <v>2</v>
      </c>
      <c r="E264">
        <v>1.5810280000000001</v>
      </c>
      <c r="F264">
        <v>467</v>
      </c>
      <c r="G264" s="195">
        <v>467</v>
      </c>
      <c r="H264">
        <v>738.33992094861696</v>
      </c>
      <c r="I264">
        <v>68.00479</v>
      </c>
      <c r="J264">
        <v>0.25662190000000001</v>
      </c>
      <c r="K264">
        <v>68.00479</v>
      </c>
      <c r="L264">
        <v>53.75873</v>
      </c>
      <c r="M264">
        <v>2</v>
      </c>
      <c r="N264">
        <v>101.54179999999999</v>
      </c>
      <c r="O264">
        <v>-1</v>
      </c>
      <c r="P264">
        <v>-1</v>
      </c>
      <c r="Q264">
        <v>-1</v>
      </c>
      <c r="R264" s="196">
        <v>2</v>
      </c>
      <c r="T264" s="196">
        <v>0</v>
      </c>
      <c r="U264" s="196">
        <v>68</v>
      </c>
      <c r="V264" s="196">
        <v>2031</v>
      </c>
      <c r="W264" s="196">
        <v>-1</v>
      </c>
      <c r="X264" s="196">
        <v>-1</v>
      </c>
      <c r="Y264" s="196">
        <v>0</v>
      </c>
      <c r="Z264" s="196">
        <v>99</v>
      </c>
      <c r="AA264" s="196">
        <v>0</v>
      </c>
      <c r="AB264" s="196">
        <v>0</v>
      </c>
      <c r="AC264" s="196">
        <v>1</v>
      </c>
      <c r="AD264" s="196">
        <v>-1</v>
      </c>
    </row>
    <row r="265" spans="2:30" x14ac:dyDescent="0.2">
      <c r="B265" t="s">
        <v>483</v>
      </c>
      <c r="C265" t="s">
        <v>677</v>
      </c>
      <c r="D265">
        <v>3</v>
      </c>
      <c r="E265">
        <v>2.9069769999999999</v>
      </c>
      <c r="F265">
        <v>266</v>
      </c>
      <c r="G265" s="195">
        <v>288.33333333333297</v>
      </c>
      <c r="H265">
        <v>838.17829457364303</v>
      </c>
      <c r="I265">
        <v>99.363849999999999</v>
      </c>
      <c r="J265">
        <v>1.832244</v>
      </c>
      <c r="K265">
        <v>198.7277</v>
      </c>
      <c r="L265">
        <v>192.56559999999999</v>
      </c>
      <c r="M265">
        <v>3</v>
      </c>
      <c r="N265">
        <v>67.673779999999994</v>
      </c>
      <c r="O265">
        <v>-1</v>
      </c>
      <c r="P265">
        <v>-1</v>
      </c>
      <c r="Q265">
        <v>-1</v>
      </c>
      <c r="R265" s="196">
        <v>2</v>
      </c>
      <c r="T265" s="196">
        <v>7</v>
      </c>
      <c r="U265" s="196">
        <v>69</v>
      </c>
      <c r="V265" s="196">
        <v>1299</v>
      </c>
      <c r="W265" s="196">
        <v>-1</v>
      </c>
      <c r="X265" s="196">
        <v>-1</v>
      </c>
      <c r="Y265" s="196">
        <v>1</v>
      </c>
      <c r="Z265" s="196">
        <v>1299</v>
      </c>
      <c r="AA265" s="196">
        <v>505.19690000000003</v>
      </c>
      <c r="AB265" s="196">
        <v>388.91219999999998</v>
      </c>
      <c r="AC265" s="196">
        <v>1</v>
      </c>
      <c r="AD265" s="196">
        <v>0.76982300000000004</v>
      </c>
    </row>
    <row r="266" spans="2:30" x14ac:dyDescent="0.2">
      <c r="B266" t="s">
        <v>484</v>
      </c>
      <c r="C266" t="s">
        <v>677</v>
      </c>
      <c r="D266">
        <v>0</v>
      </c>
      <c r="E266">
        <v>0</v>
      </c>
      <c r="F266">
        <v>-1</v>
      </c>
      <c r="G266" s="195">
        <v>-1</v>
      </c>
      <c r="H266">
        <v>-1</v>
      </c>
      <c r="I266">
        <v>-1</v>
      </c>
      <c r="J266">
        <v>-1</v>
      </c>
      <c r="K266">
        <v>-1</v>
      </c>
      <c r="L266">
        <v>-1</v>
      </c>
      <c r="M266">
        <v>0</v>
      </c>
      <c r="N266">
        <v>86.260189999999994</v>
      </c>
      <c r="O266">
        <v>-1</v>
      </c>
      <c r="P266">
        <v>-1</v>
      </c>
      <c r="Q266">
        <v>-1</v>
      </c>
      <c r="R266" s="196">
        <v>2</v>
      </c>
      <c r="T266" s="196">
        <v>0</v>
      </c>
      <c r="U266" s="196">
        <v>70</v>
      </c>
      <c r="V266" s="196">
        <v>1998</v>
      </c>
      <c r="W266" s="196">
        <v>-1</v>
      </c>
      <c r="X266" s="196">
        <v>-1</v>
      </c>
      <c r="Y266" s="196">
        <v>0</v>
      </c>
      <c r="Z266" s="196">
        <v>99</v>
      </c>
      <c r="AA266" s="196">
        <v>5</v>
      </c>
      <c r="AB266" s="196">
        <v>2.5025019999999998</v>
      </c>
      <c r="AC266" s="196">
        <v>1</v>
      </c>
      <c r="AD266" s="196">
        <v>-1</v>
      </c>
    </row>
    <row r="267" spans="2:30" x14ac:dyDescent="0.2">
      <c r="B267" t="s">
        <v>485</v>
      </c>
      <c r="C267" t="s">
        <v>677</v>
      </c>
      <c r="D267">
        <v>1</v>
      </c>
      <c r="E267">
        <v>0.79051380000000004</v>
      </c>
      <c r="F267">
        <v>368</v>
      </c>
      <c r="G267" s="195">
        <v>368</v>
      </c>
      <c r="H267">
        <v>290.90909090909099</v>
      </c>
      <c r="I267">
        <v>-1</v>
      </c>
      <c r="J267">
        <v>-1</v>
      </c>
      <c r="K267">
        <v>-1</v>
      </c>
      <c r="L267">
        <v>-1</v>
      </c>
      <c r="M267">
        <v>1</v>
      </c>
      <c r="N267">
        <v>65.958209999999994</v>
      </c>
      <c r="O267">
        <v>-1</v>
      </c>
      <c r="P267">
        <v>-1</v>
      </c>
      <c r="Q267">
        <v>-1</v>
      </c>
      <c r="R267" s="196">
        <v>1</v>
      </c>
      <c r="T267" s="196">
        <v>37</v>
      </c>
      <c r="U267" s="196">
        <v>71</v>
      </c>
      <c r="V267" s="196">
        <v>899</v>
      </c>
      <c r="W267" s="196">
        <v>-1</v>
      </c>
      <c r="X267" s="196">
        <v>-1</v>
      </c>
      <c r="Y267" s="196">
        <v>1</v>
      </c>
      <c r="Z267" s="196">
        <v>899</v>
      </c>
      <c r="AA267" s="196">
        <v>188.4939</v>
      </c>
      <c r="AB267" s="196">
        <v>209.67060000000001</v>
      </c>
      <c r="AC267" s="196">
        <v>1</v>
      </c>
      <c r="AD267" s="196">
        <v>1.112347</v>
      </c>
    </row>
    <row r="268" spans="2:30" x14ac:dyDescent="0.2">
      <c r="B268" t="s">
        <v>486</v>
      </c>
      <c r="C268" t="s">
        <v>677</v>
      </c>
      <c r="D268">
        <v>2</v>
      </c>
      <c r="E268">
        <v>2.0682520000000002</v>
      </c>
      <c r="F268">
        <v>266</v>
      </c>
      <c r="G268" s="195">
        <v>266</v>
      </c>
      <c r="H268">
        <v>550.155118924509</v>
      </c>
      <c r="I268">
        <v>123.2659</v>
      </c>
      <c r="J268">
        <v>0.33587430000000001</v>
      </c>
      <c r="K268">
        <v>123.2659</v>
      </c>
      <c r="L268">
        <v>127.4725</v>
      </c>
      <c r="M268">
        <v>2</v>
      </c>
      <c r="N268">
        <v>81.765439999999998</v>
      </c>
      <c r="O268">
        <v>-1</v>
      </c>
      <c r="P268">
        <v>-1</v>
      </c>
      <c r="Q268">
        <v>-1</v>
      </c>
      <c r="R268" s="196">
        <v>1</v>
      </c>
      <c r="T268" s="196">
        <v>0</v>
      </c>
      <c r="U268" s="196">
        <v>72</v>
      </c>
      <c r="V268" s="196">
        <v>1999</v>
      </c>
      <c r="W268" s="196">
        <v>-1</v>
      </c>
      <c r="X268" s="196">
        <v>-1</v>
      </c>
      <c r="Y268" s="196">
        <v>0</v>
      </c>
      <c r="Z268" s="196">
        <v>100</v>
      </c>
      <c r="AA268" s="196">
        <v>1.4142140000000001</v>
      </c>
      <c r="AB268" s="196">
        <v>0.70746050000000005</v>
      </c>
      <c r="AC268" s="196">
        <v>1</v>
      </c>
      <c r="AD268" s="196">
        <v>-1</v>
      </c>
    </row>
    <row r="269" spans="2:30" x14ac:dyDescent="0.2">
      <c r="B269" t="s">
        <v>487</v>
      </c>
      <c r="C269" t="s">
        <v>677</v>
      </c>
      <c r="D269">
        <v>1</v>
      </c>
      <c r="E269">
        <v>0.85763290000000003</v>
      </c>
      <c r="F269">
        <v>233</v>
      </c>
      <c r="G269" s="195">
        <v>233</v>
      </c>
      <c r="H269">
        <v>199.82847341337899</v>
      </c>
      <c r="I269">
        <v>-1</v>
      </c>
      <c r="J269">
        <v>-1</v>
      </c>
      <c r="K269">
        <v>-1</v>
      </c>
      <c r="L269">
        <v>-1</v>
      </c>
      <c r="M269">
        <v>1</v>
      </c>
      <c r="N269">
        <v>63.08276</v>
      </c>
      <c r="O269">
        <v>-1</v>
      </c>
      <c r="P269">
        <v>-1</v>
      </c>
      <c r="Q269">
        <v>-1</v>
      </c>
      <c r="R269" s="196">
        <v>1</v>
      </c>
      <c r="T269" s="196">
        <v>35</v>
      </c>
      <c r="U269" s="196">
        <v>73</v>
      </c>
      <c r="V269" s="196">
        <v>798</v>
      </c>
      <c r="W269" s="196">
        <v>-1</v>
      </c>
      <c r="X269" s="196">
        <v>-1</v>
      </c>
      <c r="Y269" s="196">
        <v>1</v>
      </c>
      <c r="Z269" s="196">
        <v>798</v>
      </c>
      <c r="AA269" s="196">
        <v>210.8717</v>
      </c>
      <c r="AB269" s="196">
        <v>264.25020000000001</v>
      </c>
      <c r="AC269" s="196">
        <v>1</v>
      </c>
      <c r="AD269" s="196">
        <v>1.2531330000000001</v>
      </c>
    </row>
    <row r="270" spans="2:30" x14ac:dyDescent="0.2">
      <c r="B270" t="s">
        <v>488</v>
      </c>
      <c r="C270" t="s">
        <v>677</v>
      </c>
      <c r="D270">
        <v>1</v>
      </c>
      <c r="E270">
        <v>0.96899219999999997</v>
      </c>
      <c r="F270">
        <v>200</v>
      </c>
      <c r="G270" s="195">
        <v>200</v>
      </c>
      <c r="H270">
        <v>193.798449612403</v>
      </c>
      <c r="I270">
        <v>-1</v>
      </c>
      <c r="J270">
        <v>-1</v>
      </c>
      <c r="K270">
        <v>-1</v>
      </c>
      <c r="L270">
        <v>-1</v>
      </c>
      <c r="M270">
        <v>1</v>
      </c>
      <c r="N270">
        <v>57.486870000000003</v>
      </c>
      <c r="O270">
        <v>-1</v>
      </c>
      <c r="P270">
        <v>-1</v>
      </c>
      <c r="Q270">
        <v>-1</v>
      </c>
      <c r="R270" s="196">
        <v>1</v>
      </c>
      <c r="T270" s="196">
        <v>0</v>
      </c>
      <c r="U270" s="196">
        <v>74</v>
      </c>
      <c r="V270" s="196">
        <v>1999</v>
      </c>
      <c r="W270" s="196">
        <v>-1</v>
      </c>
      <c r="X270" s="196">
        <v>-1</v>
      </c>
      <c r="Y270" s="196">
        <v>0</v>
      </c>
      <c r="Z270" s="196">
        <v>101</v>
      </c>
      <c r="AA270" s="196">
        <v>0</v>
      </c>
      <c r="AB270" s="196">
        <v>0</v>
      </c>
      <c r="AC270" s="196">
        <v>1</v>
      </c>
      <c r="AD270" s="196">
        <v>-1</v>
      </c>
    </row>
    <row r="271" spans="2:30" x14ac:dyDescent="0.2">
      <c r="B271" t="s">
        <v>489</v>
      </c>
      <c r="C271" t="s">
        <v>677</v>
      </c>
      <c r="D271">
        <v>0</v>
      </c>
      <c r="E271">
        <v>0</v>
      </c>
      <c r="F271">
        <v>-1</v>
      </c>
      <c r="G271" s="195">
        <v>-1</v>
      </c>
      <c r="H271">
        <v>-1</v>
      </c>
      <c r="I271">
        <v>-1</v>
      </c>
      <c r="J271">
        <v>-1</v>
      </c>
      <c r="K271">
        <v>-1</v>
      </c>
      <c r="L271">
        <v>-1</v>
      </c>
      <c r="M271">
        <v>0</v>
      </c>
      <c r="N271">
        <v>569.54330000000004</v>
      </c>
      <c r="O271">
        <v>-1</v>
      </c>
      <c r="P271">
        <v>-1</v>
      </c>
      <c r="Q271">
        <v>-1</v>
      </c>
      <c r="R271" s="196">
        <v>1</v>
      </c>
      <c r="T271" s="196">
        <v>48</v>
      </c>
      <c r="U271" s="196">
        <v>75</v>
      </c>
      <c r="V271" s="196">
        <v>966</v>
      </c>
      <c r="W271" s="196">
        <v>-1</v>
      </c>
      <c r="X271" s="196">
        <v>-1</v>
      </c>
      <c r="Y271" s="196">
        <v>1</v>
      </c>
      <c r="Z271" s="196">
        <v>966</v>
      </c>
      <c r="AA271" s="196">
        <v>325.33960000000002</v>
      </c>
      <c r="AB271" s="196">
        <v>336.79039999999998</v>
      </c>
      <c r="AC271" s="196">
        <v>1</v>
      </c>
      <c r="AD271" s="196">
        <v>1.0351969999999999</v>
      </c>
    </row>
    <row r="272" spans="2:30" x14ac:dyDescent="0.2">
      <c r="B272" t="s">
        <v>490</v>
      </c>
      <c r="C272" t="s">
        <v>677</v>
      </c>
      <c r="D272">
        <v>2</v>
      </c>
      <c r="E272">
        <v>2.0725389999999999</v>
      </c>
      <c r="F272">
        <v>182.5</v>
      </c>
      <c r="G272" s="195">
        <v>182.5</v>
      </c>
      <c r="H272">
        <v>378.23834196891198</v>
      </c>
      <c r="I272">
        <v>211.26349999999999</v>
      </c>
      <c r="J272">
        <v>0.39562449999999999</v>
      </c>
      <c r="K272">
        <v>211.26349999999999</v>
      </c>
      <c r="L272">
        <v>218.92590000000001</v>
      </c>
      <c r="M272">
        <v>2</v>
      </c>
      <c r="N272">
        <v>83.909019999999998</v>
      </c>
      <c r="O272">
        <v>-1</v>
      </c>
      <c r="P272">
        <v>-1</v>
      </c>
      <c r="Q272">
        <v>-1</v>
      </c>
      <c r="R272" s="196">
        <v>1</v>
      </c>
      <c r="T272" s="196">
        <v>0</v>
      </c>
      <c r="U272" s="196">
        <v>76</v>
      </c>
      <c r="V272" s="196">
        <v>1999</v>
      </c>
      <c r="W272" s="196">
        <v>-1</v>
      </c>
      <c r="X272" s="196">
        <v>-1</v>
      </c>
      <c r="Y272" s="196">
        <v>0</v>
      </c>
      <c r="Z272" s="196">
        <v>66</v>
      </c>
      <c r="AA272" s="196">
        <v>0</v>
      </c>
      <c r="AB272" s="196">
        <v>0</v>
      </c>
      <c r="AC272" s="196">
        <v>1</v>
      </c>
      <c r="AD272" s="196">
        <v>-1</v>
      </c>
    </row>
    <row r="273" spans="2:30" x14ac:dyDescent="0.2">
      <c r="B273" t="s">
        <v>491</v>
      </c>
      <c r="C273" t="s">
        <v>677</v>
      </c>
      <c r="D273">
        <v>3</v>
      </c>
      <c r="E273">
        <v>2.6501769999999998</v>
      </c>
      <c r="F273">
        <v>300</v>
      </c>
      <c r="G273" s="195">
        <v>266</v>
      </c>
      <c r="H273">
        <v>704.94699646643096</v>
      </c>
      <c r="I273">
        <v>166.29660000000001</v>
      </c>
      <c r="J273">
        <v>1.8161529999999999</v>
      </c>
      <c r="K273">
        <v>332.59309999999999</v>
      </c>
      <c r="L273">
        <v>293.81020000000001</v>
      </c>
      <c r="M273">
        <v>3</v>
      </c>
      <c r="N273">
        <v>114.88500000000001</v>
      </c>
      <c r="O273">
        <v>-1</v>
      </c>
      <c r="P273">
        <v>-1</v>
      </c>
      <c r="Q273">
        <v>-1</v>
      </c>
      <c r="R273" s="196">
        <v>1</v>
      </c>
      <c r="T273" s="196">
        <v>4</v>
      </c>
      <c r="U273" s="196">
        <v>77</v>
      </c>
      <c r="V273" s="196">
        <v>932</v>
      </c>
      <c r="W273" s="196">
        <v>-1</v>
      </c>
      <c r="X273" s="196">
        <v>-1</v>
      </c>
      <c r="Y273" s="196">
        <v>1</v>
      </c>
      <c r="Z273" s="196">
        <v>932</v>
      </c>
      <c r="AA273" s="196">
        <v>349.24090000000001</v>
      </c>
      <c r="AB273" s="196">
        <v>374.72199999999998</v>
      </c>
      <c r="AC273" s="196">
        <v>1</v>
      </c>
      <c r="AD273" s="196">
        <v>1.0729610000000001</v>
      </c>
    </row>
    <row r="274" spans="2:30" x14ac:dyDescent="0.2">
      <c r="B274" t="s">
        <v>285</v>
      </c>
      <c r="C274" t="s">
        <v>677</v>
      </c>
      <c r="D274">
        <v>2</v>
      </c>
      <c r="E274">
        <v>1.7167380000000001</v>
      </c>
      <c r="F274">
        <v>183</v>
      </c>
      <c r="G274" s="195">
        <v>183</v>
      </c>
      <c r="H274">
        <v>314.16309012875502</v>
      </c>
      <c r="I274">
        <v>121.6078</v>
      </c>
      <c r="J274">
        <v>0.1659042</v>
      </c>
      <c r="K274">
        <v>121.6078</v>
      </c>
      <c r="L274">
        <v>104.3844</v>
      </c>
      <c r="M274">
        <v>2</v>
      </c>
      <c r="N274">
        <v>176.5616</v>
      </c>
      <c r="O274">
        <v>-1</v>
      </c>
      <c r="P274">
        <v>-1</v>
      </c>
      <c r="Q274">
        <v>-1</v>
      </c>
      <c r="R274" s="196">
        <v>1</v>
      </c>
      <c r="T274" s="196">
        <v>0</v>
      </c>
      <c r="U274" s="196">
        <v>78</v>
      </c>
      <c r="V274" s="196">
        <v>1999</v>
      </c>
      <c r="W274" s="196">
        <v>-1</v>
      </c>
      <c r="X274" s="196">
        <v>-1</v>
      </c>
      <c r="Y274" s="196">
        <v>0</v>
      </c>
      <c r="Z274" s="196">
        <v>65</v>
      </c>
      <c r="AA274" s="196">
        <v>0</v>
      </c>
      <c r="AB274" s="196">
        <v>0</v>
      </c>
      <c r="AC274" s="196">
        <v>1</v>
      </c>
      <c r="AD274" s="196">
        <v>-1</v>
      </c>
    </row>
    <row r="275" spans="2:30" x14ac:dyDescent="0.2">
      <c r="B275" t="s">
        <v>492</v>
      </c>
      <c r="C275" t="s">
        <v>677</v>
      </c>
      <c r="D275">
        <v>2</v>
      </c>
      <c r="E275">
        <v>1.3342229999999999</v>
      </c>
      <c r="F275">
        <v>516</v>
      </c>
      <c r="G275" s="195">
        <v>516</v>
      </c>
      <c r="H275">
        <v>688.458972648432</v>
      </c>
      <c r="I275">
        <v>143.35980000000001</v>
      </c>
      <c r="J275">
        <v>0.35839939999999998</v>
      </c>
      <c r="K275">
        <v>143.35980000000001</v>
      </c>
      <c r="L275">
        <v>95.636930000000007</v>
      </c>
      <c r="M275">
        <v>2</v>
      </c>
      <c r="N275">
        <v>49.105179999999997</v>
      </c>
      <c r="O275">
        <v>-1</v>
      </c>
      <c r="P275">
        <v>-1</v>
      </c>
      <c r="Q275">
        <v>-1</v>
      </c>
      <c r="R275" s="196">
        <v>3</v>
      </c>
      <c r="T275" s="196">
        <v>8</v>
      </c>
      <c r="U275" s="196">
        <v>79</v>
      </c>
      <c r="V275" s="196">
        <v>1232</v>
      </c>
      <c r="W275" s="196">
        <v>-1</v>
      </c>
      <c r="X275" s="196">
        <v>-1</v>
      </c>
      <c r="Y275" s="196">
        <v>1</v>
      </c>
      <c r="Z275" s="196">
        <v>1232</v>
      </c>
      <c r="AA275" s="196">
        <v>348.952</v>
      </c>
      <c r="AB275" s="196">
        <v>283.24029999999999</v>
      </c>
      <c r="AC275" s="196">
        <v>1</v>
      </c>
      <c r="AD275" s="196">
        <v>0.81168830000000003</v>
      </c>
    </row>
    <row r="276" spans="2:30" x14ac:dyDescent="0.2">
      <c r="B276" t="s">
        <v>474</v>
      </c>
      <c r="C276" t="s">
        <v>677</v>
      </c>
      <c r="D276">
        <v>2</v>
      </c>
      <c r="E276">
        <v>1.765225</v>
      </c>
      <c r="F276">
        <v>434</v>
      </c>
      <c r="G276" s="195">
        <v>434</v>
      </c>
      <c r="H276">
        <v>766.10767872903796</v>
      </c>
      <c r="I276">
        <v>157.84229999999999</v>
      </c>
      <c r="J276">
        <v>0.95661969999999996</v>
      </c>
      <c r="K276">
        <v>157.84229999999999</v>
      </c>
      <c r="L276">
        <v>139.31360000000001</v>
      </c>
      <c r="M276">
        <v>2</v>
      </c>
      <c r="N276">
        <v>70.349559999999997</v>
      </c>
      <c r="O276">
        <v>-1</v>
      </c>
      <c r="P276">
        <v>-1</v>
      </c>
      <c r="Q276">
        <v>-1</v>
      </c>
      <c r="R276" s="196">
        <v>1</v>
      </c>
      <c r="T276" s="196">
        <v>0</v>
      </c>
      <c r="U276" s="196">
        <v>80</v>
      </c>
      <c r="V276" s="196">
        <v>1999</v>
      </c>
      <c r="W276" s="196">
        <v>-1</v>
      </c>
      <c r="X276" s="196">
        <v>-1</v>
      </c>
      <c r="Y276" s="196">
        <v>0</v>
      </c>
      <c r="Z276" s="196">
        <v>133</v>
      </c>
      <c r="AA276" s="196">
        <v>0</v>
      </c>
      <c r="AB276" s="196">
        <v>0</v>
      </c>
      <c r="AC276" s="196">
        <v>1</v>
      </c>
      <c r="AD276" s="196">
        <v>-1</v>
      </c>
    </row>
    <row r="277" spans="2:30" x14ac:dyDescent="0.2">
      <c r="B277" t="s">
        <v>475</v>
      </c>
      <c r="C277" t="s">
        <v>677</v>
      </c>
      <c r="D277">
        <v>2</v>
      </c>
      <c r="E277">
        <v>2.0725389999999999</v>
      </c>
      <c r="F277">
        <v>333</v>
      </c>
      <c r="G277" s="195">
        <v>333</v>
      </c>
      <c r="H277">
        <v>690.15544041450801</v>
      </c>
      <c r="I277">
        <v>172.7681</v>
      </c>
      <c r="J277">
        <v>0.86384059999999996</v>
      </c>
      <c r="K277">
        <v>172.7681</v>
      </c>
      <c r="L277">
        <v>179.0343</v>
      </c>
      <c r="M277">
        <v>2</v>
      </c>
      <c r="N277">
        <v>96.438059999999993</v>
      </c>
      <c r="O277">
        <v>-1</v>
      </c>
      <c r="P277">
        <v>-1</v>
      </c>
      <c r="Q277">
        <v>-1</v>
      </c>
      <c r="R277" s="196">
        <v>1</v>
      </c>
      <c r="T277" s="196">
        <v>17</v>
      </c>
      <c r="U277" s="196">
        <v>81</v>
      </c>
      <c r="V277" s="196">
        <v>1130</v>
      </c>
      <c r="W277" s="196">
        <v>-1</v>
      </c>
      <c r="X277" s="196">
        <v>-1</v>
      </c>
      <c r="Y277" s="196">
        <v>1</v>
      </c>
      <c r="Z277" s="196">
        <v>1130</v>
      </c>
      <c r="AA277" s="196">
        <v>242.6557</v>
      </c>
      <c r="AB277" s="196">
        <v>214.7396</v>
      </c>
      <c r="AC277" s="196">
        <v>1</v>
      </c>
      <c r="AD277" s="196">
        <v>0.88495579999999996</v>
      </c>
    </row>
    <row r="278" spans="2:30" x14ac:dyDescent="0.2">
      <c r="B278" t="s">
        <v>476</v>
      </c>
      <c r="C278" t="s">
        <v>677</v>
      </c>
      <c r="D278">
        <v>0</v>
      </c>
      <c r="E278">
        <v>0</v>
      </c>
      <c r="F278">
        <v>-1</v>
      </c>
      <c r="G278" s="195">
        <v>-1</v>
      </c>
      <c r="H278">
        <v>-1</v>
      </c>
      <c r="I278">
        <v>-1</v>
      </c>
      <c r="J278">
        <v>-1</v>
      </c>
      <c r="K278">
        <v>-1</v>
      </c>
      <c r="L278">
        <v>-1</v>
      </c>
      <c r="M278">
        <v>0</v>
      </c>
      <c r="N278">
        <v>148.21789999999999</v>
      </c>
      <c r="O278">
        <v>-1</v>
      </c>
      <c r="P278">
        <v>-1</v>
      </c>
      <c r="Q278">
        <v>-1</v>
      </c>
      <c r="R278" s="196">
        <v>1</v>
      </c>
      <c r="T278" s="196">
        <v>0</v>
      </c>
      <c r="U278" s="196">
        <v>82</v>
      </c>
      <c r="V278" s="196">
        <v>2034</v>
      </c>
      <c r="W278" s="196">
        <v>-1</v>
      </c>
      <c r="X278" s="196">
        <v>-1</v>
      </c>
      <c r="Y278" s="196">
        <v>0</v>
      </c>
      <c r="Z278" s="196">
        <v>136</v>
      </c>
      <c r="AA278" s="196">
        <v>3</v>
      </c>
      <c r="AB278" s="196">
        <v>1.474926</v>
      </c>
      <c r="AC278" s="196">
        <v>1</v>
      </c>
      <c r="AD278" s="196">
        <v>-1</v>
      </c>
    </row>
    <row r="279" spans="2:30" x14ac:dyDescent="0.2">
      <c r="B279" t="s">
        <v>477</v>
      </c>
      <c r="C279" t="s">
        <v>677</v>
      </c>
      <c r="D279">
        <v>5</v>
      </c>
      <c r="E279">
        <v>3.2637079999999998</v>
      </c>
      <c r="F279">
        <v>167</v>
      </c>
      <c r="G279" s="195">
        <v>186.6</v>
      </c>
      <c r="H279">
        <v>609.00783289817196</v>
      </c>
      <c r="I279">
        <v>250.238</v>
      </c>
      <c r="J279">
        <v>3.1203810000000001</v>
      </c>
      <c r="K279">
        <v>1000.952</v>
      </c>
      <c r="L279">
        <v>653.36289999999997</v>
      </c>
      <c r="M279">
        <v>5</v>
      </c>
      <c r="N279">
        <v>209.2945</v>
      </c>
      <c r="O279">
        <v>-1</v>
      </c>
      <c r="P279">
        <v>-1</v>
      </c>
      <c r="Q279">
        <v>-1</v>
      </c>
      <c r="R279" s="196">
        <v>1</v>
      </c>
      <c r="T279" s="196">
        <v>10</v>
      </c>
      <c r="U279" s="196">
        <v>83</v>
      </c>
      <c r="V279" s="196">
        <v>2098</v>
      </c>
      <c r="W279" s="196">
        <v>0.84294619999999998</v>
      </c>
      <c r="X279" s="196">
        <v>182.07640000000001</v>
      </c>
      <c r="Y279" s="196">
        <v>3</v>
      </c>
      <c r="Z279" s="196">
        <v>1198</v>
      </c>
      <c r="AA279" s="196">
        <v>545.38419999999996</v>
      </c>
      <c r="AB279" s="196">
        <v>259.95429999999999</v>
      </c>
      <c r="AC279" s="196">
        <v>2</v>
      </c>
      <c r="AD279" s="196">
        <v>1.4299329999999999</v>
      </c>
    </row>
    <row r="280" spans="2:30" x14ac:dyDescent="0.2">
      <c r="B280" t="s">
        <v>478</v>
      </c>
      <c r="C280" t="s">
        <v>677</v>
      </c>
      <c r="D280">
        <v>2</v>
      </c>
      <c r="E280">
        <v>1.9361079999999999</v>
      </c>
      <c r="F280">
        <v>449.5</v>
      </c>
      <c r="G280" s="195">
        <v>449.5</v>
      </c>
      <c r="H280">
        <v>870.28073572120002</v>
      </c>
      <c r="I280">
        <v>101.8293</v>
      </c>
      <c r="J280">
        <v>1.542869</v>
      </c>
      <c r="K280">
        <v>101.8293</v>
      </c>
      <c r="L280">
        <v>98.576319999999996</v>
      </c>
      <c r="M280">
        <v>2</v>
      </c>
      <c r="N280">
        <v>54.432789999999997</v>
      </c>
      <c r="O280">
        <v>-1</v>
      </c>
      <c r="P280">
        <v>-1</v>
      </c>
      <c r="Q280">
        <v>-1</v>
      </c>
      <c r="R280" s="196">
        <v>1</v>
      </c>
      <c r="T280" s="196">
        <v>0</v>
      </c>
      <c r="U280" s="196">
        <v>84</v>
      </c>
      <c r="V280" s="196">
        <v>1998</v>
      </c>
      <c r="W280" s="196">
        <v>-1</v>
      </c>
      <c r="X280" s="196">
        <v>-1</v>
      </c>
      <c r="Y280" s="196">
        <v>0</v>
      </c>
      <c r="Z280" s="196">
        <v>100</v>
      </c>
      <c r="AA280" s="196">
        <v>42.0794</v>
      </c>
      <c r="AB280" s="196">
        <v>21.060759999999998</v>
      </c>
      <c r="AC280" s="196">
        <v>1</v>
      </c>
      <c r="AD280" s="196">
        <v>-1</v>
      </c>
    </row>
    <row r="281" spans="2:30" x14ac:dyDescent="0.2">
      <c r="B281" t="s">
        <v>479</v>
      </c>
      <c r="C281" t="s">
        <v>677</v>
      </c>
      <c r="D281">
        <v>2</v>
      </c>
      <c r="E281">
        <v>3.0075189999999998</v>
      </c>
      <c r="F281">
        <v>217</v>
      </c>
      <c r="G281" s="195">
        <v>217</v>
      </c>
      <c r="H281">
        <v>652.63157894736798</v>
      </c>
      <c r="I281">
        <v>230.58709999999999</v>
      </c>
      <c r="J281">
        <v>1.389079</v>
      </c>
      <c r="K281">
        <v>230.58709999999999</v>
      </c>
      <c r="L281">
        <v>346.7475</v>
      </c>
      <c r="M281">
        <v>2</v>
      </c>
      <c r="N281">
        <v>79.61497</v>
      </c>
      <c r="O281">
        <v>-1</v>
      </c>
      <c r="P281">
        <v>-1</v>
      </c>
      <c r="Q281">
        <v>-1</v>
      </c>
      <c r="R281" s="196">
        <v>1</v>
      </c>
      <c r="T281" s="196">
        <v>25</v>
      </c>
      <c r="U281" s="196">
        <v>85</v>
      </c>
      <c r="V281" s="196">
        <v>800</v>
      </c>
      <c r="W281" s="196">
        <v>-1</v>
      </c>
      <c r="X281" s="196">
        <v>-1</v>
      </c>
      <c r="Y281" s="196">
        <v>1</v>
      </c>
      <c r="Z281" s="196">
        <v>800</v>
      </c>
      <c r="AA281" s="196">
        <v>167.316</v>
      </c>
      <c r="AB281" s="196">
        <v>209.14500000000001</v>
      </c>
      <c r="AC281" s="196">
        <v>1</v>
      </c>
      <c r="AD281" s="196">
        <v>1.25</v>
      </c>
    </row>
    <row r="282" spans="2:30" x14ac:dyDescent="0.2">
      <c r="B282" t="s">
        <v>480</v>
      </c>
      <c r="C282" t="s">
        <v>677</v>
      </c>
      <c r="D282">
        <v>0</v>
      </c>
      <c r="E282">
        <v>0</v>
      </c>
      <c r="F282">
        <v>-1</v>
      </c>
      <c r="G282" s="195">
        <v>-1</v>
      </c>
      <c r="H282">
        <v>-1</v>
      </c>
      <c r="I282">
        <v>-1</v>
      </c>
      <c r="J282">
        <v>-1</v>
      </c>
      <c r="K282">
        <v>-1</v>
      </c>
      <c r="L282">
        <v>-1</v>
      </c>
      <c r="M282">
        <v>0</v>
      </c>
      <c r="N282">
        <v>120.2749</v>
      </c>
      <c r="O282">
        <v>-1</v>
      </c>
      <c r="P282">
        <v>-1</v>
      </c>
      <c r="Q282">
        <v>-1</v>
      </c>
      <c r="R282" s="196">
        <v>1</v>
      </c>
      <c r="T282" s="196">
        <v>0</v>
      </c>
      <c r="U282" s="196">
        <v>86</v>
      </c>
      <c r="V282" s="196">
        <v>2030</v>
      </c>
      <c r="W282" s="196">
        <v>1.040028</v>
      </c>
      <c r="X282" s="196">
        <v>16.640450000000001</v>
      </c>
      <c r="Y282" s="196">
        <v>0</v>
      </c>
      <c r="Z282" s="196">
        <v>100</v>
      </c>
      <c r="AA282" s="196">
        <v>145.3663</v>
      </c>
      <c r="AB282" s="196">
        <v>71.608999999999995</v>
      </c>
      <c r="AC282" s="196">
        <v>1</v>
      </c>
      <c r="AD282" s="196">
        <v>-1</v>
      </c>
    </row>
    <row r="283" spans="2:30" x14ac:dyDescent="0.2">
      <c r="B283" t="s">
        <v>472</v>
      </c>
      <c r="C283" t="s">
        <v>711</v>
      </c>
      <c r="D283">
        <v>2</v>
      </c>
      <c r="E283">
        <v>1.3642570000000001</v>
      </c>
      <c r="F283">
        <v>533.5</v>
      </c>
      <c r="G283" s="195">
        <v>533.5</v>
      </c>
      <c r="H283">
        <v>727.830832196453</v>
      </c>
      <c r="I283">
        <v>238.67490000000001</v>
      </c>
      <c r="J283">
        <v>0.71890039999999999</v>
      </c>
      <c r="K283">
        <v>238.67490000000001</v>
      </c>
      <c r="L283">
        <v>162.80690000000001</v>
      </c>
      <c r="M283">
        <v>2</v>
      </c>
      <c r="N283">
        <v>99.243390000000005</v>
      </c>
      <c r="O283">
        <v>-1</v>
      </c>
      <c r="P283">
        <v>-1</v>
      </c>
      <c r="Q283">
        <v>-1</v>
      </c>
      <c r="R283" s="196">
        <v>2</v>
      </c>
      <c r="T283" s="196">
        <v>26</v>
      </c>
      <c r="U283" s="196">
        <v>87</v>
      </c>
      <c r="V283" s="196">
        <v>800</v>
      </c>
      <c r="W283" s="196">
        <v>-1</v>
      </c>
      <c r="X283" s="196">
        <v>-1</v>
      </c>
      <c r="Y283" s="196">
        <v>1</v>
      </c>
      <c r="Z283" s="196">
        <v>800</v>
      </c>
      <c r="AA283" s="196">
        <v>145.23320000000001</v>
      </c>
      <c r="AB283" s="196">
        <v>181.54150000000001</v>
      </c>
      <c r="AC283" s="196">
        <v>1</v>
      </c>
      <c r="AD283" s="196">
        <v>1.25</v>
      </c>
    </row>
    <row r="284" spans="2:30" x14ac:dyDescent="0.2">
      <c r="B284" t="s">
        <v>481</v>
      </c>
      <c r="C284" t="s">
        <v>711</v>
      </c>
      <c r="D284">
        <v>3</v>
      </c>
      <c r="E284">
        <v>2.6501769999999998</v>
      </c>
      <c r="F284">
        <v>200</v>
      </c>
      <c r="G284" s="195">
        <v>211</v>
      </c>
      <c r="H284">
        <v>559.18727915194302</v>
      </c>
      <c r="I284">
        <v>112.12869999999999</v>
      </c>
      <c r="J284">
        <v>0.84931210000000001</v>
      </c>
      <c r="K284">
        <v>224.25729999999999</v>
      </c>
      <c r="L284">
        <v>198.10720000000001</v>
      </c>
      <c r="M284">
        <v>3</v>
      </c>
      <c r="N284">
        <v>59.000880000000002</v>
      </c>
      <c r="O284">
        <v>-1</v>
      </c>
      <c r="P284">
        <v>-1</v>
      </c>
      <c r="Q284">
        <v>-1</v>
      </c>
      <c r="R284" s="196">
        <v>1</v>
      </c>
      <c r="T284" s="196">
        <v>0</v>
      </c>
      <c r="U284" s="196">
        <v>88</v>
      </c>
      <c r="V284" s="196">
        <v>1999</v>
      </c>
      <c r="W284" s="196">
        <v>-1</v>
      </c>
      <c r="X284" s="196">
        <v>-1</v>
      </c>
      <c r="Y284" s="196">
        <v>0</v>
      </c>
      <c r="Z284" s="196">
        <v>67</v>
      </c>
      <c r="AA284" s="196">
        <v>2</v>
      </c>
      <c r="AB284" s="196">
        <v>1.0004999999999999</v>
      </c>
      <c r="AC284" s="196">
        <v>1</v>
      </c>
      <c r="AD284" s="196">
        <v>-1</v>
      </c>
    </row>
    <row r="285" spans="2:30" x14ac:dyDescent="0.2">
      <c r="B285" t="s">
        <v>483</v>
      </c>
      <c r="C285" t="s">
        <v>711</v>
      </c>
      <c r="D285">
        <v>2</v>
      </c>
      <c r="E285">
        <v>1.7699119999999999</v>
      </c>
      <c r="F285">
        <v>316</v>
      </c>
      <c r="G285" s="195">
        <v>316</v>
      </c>
      <c r="H285">
        <v>559.29203539823004</v>
      </c>
      <c r="I285">
        <v>211.6885</v>
      </c>
      <c r="J285">
        <v>0.57524059999999999</v>
      </c>
      <c r="K285">
        <v>211.6885</v>
      </c>
      <c r="L285">
        <v>187.33500000000001</v>
      </c>
      <c r="M285">
        <v>2</v>
      </c>
      <c r="N285">
        <v>167.17609999999999</v>
      </c>
      <c r="O285">
        <v>-1</v>
      </c>
      <c r="P285">
        <v>-1</v>
      </c>
      <c r="Q285">
        <v>-1</v>
      </c>
      <c r="R285" s="196">
        <v>1</v>
      </c>
      <c r="T285" s="196">
        <v>13</v>
      </c>
      <c r="U285" s="196">
        <v>89</v>
      </c>
      <c r="V285" s="196">
        <v>766</v>
      </c>
      <c r="W285" s="196">
        <v>-1</v>
      </c>
      <c r="X285" s="196">
        <v>-1</v>
      </c>
      <c r="Y285" s="196">
        <v>1</v>
      </c>
      <c r="Z285" s="196">
        <v>766</v>
      </c>
      <c r="AA285" s="196">
        <v>214.79400000000001</v>
      </c>
      <c r="AB285" s="196">
        <v>280.41000000000003</v>
      </c>
      <c r="AC285" s="196">
        <v>1</v>
      </c>
      <c r="AD285" s="196">
        <v>1.3054829999999999</v>
      </c>
    </row>
    <row r="286" spans="2:30" x14ac:dyDescent="0.2">
      <c r="B286" t="s">
        <v>484</v>
      </c>
      <c r="C286" t="s">
        <v>711</v>
      </c>
      <c r="D286">
        <v>1</v>
      </c>
      <c r="E286">
        <v>0.75131479999999995</v>
      </c>
      <c r="F286">
        <v>234</v>
      </c>
      <c r="G286" s="195">
        <v>234</v>
      </c>
      <c r="H286">
        <v>175.80766341096901</v>
      </c>
      <c r="I286">
        <v>-1</v>
      </c>
      <c r="J286">
        <v>-1</v>
      </c>
      <c r="K286">
        <v>-1</v>
      </c>
      <c r="L286">
        <v>-1</v>
      </c>
      <c r="M286">
        <v>1</v>
      </c>
      <c r="N286">
        <v>67.736220000000003</v>
      </c>
      <c r="O286">
        <v>-1</v>
      </c>
      <c r="P286">
        <v>-1</v>
      </c>
      <c r="Q286">
        <v>-1</v>
      </c>
      <c r="R286" s="196">
        <v>1</v>
      </c>
      <c r="T286" s="196">
        <v>0</v>
      </c>
      <c r="U286" s="196">
        <v>90</v>
      </c>
      <c r="V286" s="196">
        <v>2032</v>
      </c>
      <c r="W286" s="196">
        <v>-1</v>
      </c>
      <c r="X286" s="196">
        <v>-1</v>
      </c>
      <c r="Y286" s="196">
        <v>0</v>
      </c>
      <c r="Z286" s="196">
        <v>99</v>
      </c>
      <c r="AA286" s="196">
        <v>0</v>
      </c>
      <c r="AB286" s="196">
        <v>0</v>
      </c>
      <c r="AC286" s="196">
        <v>1</v>
      </c>
      <c r="AD286" s="196">
        <v>-1</v>
      </c>
    </row>
    <row r="287" spans="2:30" x14ac:dyDescent="0.2">
      <c r="B287" t="s">
        <v>485</v>
      </c>
      <c r="C287" t="s">
        <v>711</v>
      </c>
      <c r="D287">
        <v>1</v>
      </c>
      <c r="E287">
        <v>0.81168830000000003</v>
      </c>
      <c r="F287">
        <v>400</v>
      </c>
      <c r="G287" s="195">
        <v>400</v>
      </c>
      <c r="H287">
        <v>324.67532467532499</v>
      </c>
      <c r="I287">
        <v>-1</v>
      </c>
      <c r="J287">
        <v>-1</v>
      </c>
      <c r="K287">
        <v>-1</v>
      </c>
      <c r="L287">
        <v>-1</v>
      </c>
      <c r="M287">
        <v>1</v>
      </c>
      <c r="N287">
        <v>83.161209999999997</v>
      </c>
      <c r="O287">
        <v>-1</v>
      </c>
      <c r="P287">
        <v>-1</v>
      </c>
      <c r="Q287">
        <v>-1</v>
      </c>
      <c r="R287" s="196">
        <v>1</v>
      </c>
      <c r="T287" s="196">
        <v>16</v>
      </c>
      <c r="U287" s="196">
        <v>91</v>
      </c>
      <c r="V287" s="196">
        <v>1032</v>
      </c>
      <c r="W287" s="196">
        <v>2.3455889999999999</v>
      </c>
      <c r="X287" s="196">
        <v>116.1066</v>
      </c>
      <c r="Y287" s="196">
        <v>1</v>
      </c>
      <c r="Z287" s="196">
        <v>1032</v>
      </c>
      <c r="AA287" s="196">
        <v>280.84949999999998</v>
      </c>
      <c r="AB287" s="196">
        <v>272.14100000000002</v>
      </c>
      <c r="AC287" s="196">
        <v>2</v>
      </c>
      <c r="AD287" s="196">
        <v>0.96899219999999997</v>
      </c>
    </row>
    <row r="288" spans="2:30" x14ac:dyDescent="0.2">
      <c r="B288" t="s">
        <v>486</v>
      </c>
      <c r="C288" t="s">
        <v>711</v>
      </c>
      <c r="D288">
        <v>1</v>
      </c>
      <c r="E288">
        <v>1.0020039999999999</v>
      </c>
      <c r="F288">
        <v>200</v>
      </c>
      <c r="G288" s="195">
        <v>200</v>
      </c>
      <c r="H288">
        <v>200.40080160320599</v>
      </c>
      <c r="I288">
        <v>-1</v>
      </c>
      <c r="J288">
        <v>-1</v>
      </c>
      <c r="K288">
        <v>-1</v>
      </c>
      <c r="L288">
        <v>-1</v>
      </c>
      <c r="M288">
        <v>1</v>
      </c>
      <c r="N288">
        <v>67.411510000000007</v>
      </c>
      <c r="O288">
        <v>-1</v>
      </c>
      <c r="P288">
        <v>-1</v>
      </c>
      <c r="Q288">
        <v>-1</v>
      </c>
      <c r="R288" s="196">
        <v>1</v>
      </c>
      <c r="T288" s="196">
        <v>0</v>
      </c>
      <c r="U288" s="196">
        <v>92</v>
      </c>
      <c r="V288" s="196">
        <v>1998</v>
      </c>
      <c r="W288" s="196">
        <v>-1</v>
      </c>
      <c r="X288" s="196">
        <v>-1</v>
      </c>
      <c r="Y288" s="196">
        <v>0</v>
      </c>
      <c r="Z288" s="196">
        <v>99</v>
      </c>
      <c r="AA288" s="196">
        <v>0</v>
      </c>
      <c r="AB288" s="196">
        <v>0</v>
      </c>
      <c r="AC288" s="196">
        <v>1</v>
      </c>
      <c r="AD288" s="196">
        <v>-1</v>
      </c>
    </row>
    <row r="289" spans="2:30" x14ac:dyDescent="0.2">
      <c r="B289" t="s">
        <v>487</v>
      </c>
      <c r="C289" t="s">
        <v>711</v>
      </c>
      <c r="D289">
        <v>1</v>
      </c>
      <c r="E289">
        <v>0.90826519999999999</v>
      </c>
      <c r="F289">
        <v>267</v>
      </c>
      <c r="G289" s="195">
        <v>267</v>
      </c>
      <c r="H289">
        <v>242.50681198910101</v>
      </c>
      <c r="I289">
        <v>-1</v>
      </c>
      <c r="J289">
        <v>-1</v>
      </c>
      <c r="K289">
        <v>-1</v>
      </c>
      <c r="L289">
        <v>-1</v>
      </c>
      <c r="M289">
        <v>1</v>
      </c>
      <c r="N289">
        <v>101.7938</v>
      </c>
      <c r="O289">
        <v>-1</v>
      </c>
      <c r="P289">
        <v>-1</v>
      </c>
      <c r="Q289">
        <v>-1</v>
      </c>
      <c r="R289" s="196">
        <v>1</v>
      </c>
      <c r="T289" s="196">
        <v>44</v>
      </c>
      <c r="U289" s="196">
        <v>93</v>
      </c>
      <c r="V289" s="196">
        <v>1365</v>
      </c>
      <c r="W289" s="196">
        <v>-1</v>
      </c>
      <c r="X289" s="196">
        <v>-1</v>
      </c>
      <c r="Y289" s="196">
        <v>1</v>
      </c>
      <c r="Z289" s="196">
        <v>1365</v>
      </c>
      <c r="AA289" s="196">
        <v>323.983</v>
      </c>
      <c r="AB289" s="196">
        <v>237.3502</v>
      </c>
      <c r="AC289" s="196">
        <v>1</v>
      </c>
      <c r="AD289" s="196">
        <v>0.73260069999999999</v>
      </c>
    </row>
    <row r="290" spans="2:30" x14ac:dyDescent="0.2">
      <c r="B290" t="s">
        <v>488</v>
      </c>
      <c r="C290" t="s">
        <v>711</v>
      </c>
      <c r="D290">
        <v>1</v>
      </c>
      <c r="E290">
        <v>0.75018759999999995</v>
      </c>
      <c r="F290">
        <v>167</v>
      </c>
      <c r="G290" s="195">
        <v>167</v>
      </c>
      <c r="H290">
        <v>125.28132033008301</v>
      </c>
      <c r="I290">
        <v>-1</v>
      </c>
      <c r="J290">
        <v>-1</v>
      </c>
      <c r="K290">
        <v>-1</v>
      </c>
      <c r="L290">
        <v>-1</v>
      </c>
      <c r="M290">
        <v>1</v>
      </c>
      <c r="N290">
        <v>63.437530000000002</v>
      </c>
      <c r="O290">
        <v>-1</v>
      </c>
      <c r="P290">
        <v>-1</v>
      </c>
      <c r="Q290">
        <v>-1</v>
      </c>
      <c r="R290" s="196">
        <v>1</v>
      </c>
      <c r="T290" s="196">
        <v>0</v>
      </c>
      <c r="U290" s="196">
        <v>94</v>
      </c>
      <c r="V290" s="196">
        <v>2000</v>
      </c>
      <c r="W290" s="196">
        <v>-1</v>
      </c>
      <c r="X290" s="196">
        <v>-1</v>
      </c>
      <c r="Y290" s="196">
        <v>0</v>
      </c>
      <c r="Z290" s="196">
        <v>101</v>
      </c>
      <c r="AA290" s="196">
        <v>2</v>
      </c>
      <c r="AB290" s="196">
        <v>1</v>
      </c>
      <c r="AC290" s="196">
        <v>1</v>
      </c>
      <c r="AD290" s="196">
        <v>-1</v>
      </c>
    </row>
    <row r="291" spans="2:30" x14ac:dyDescent="0.2">
      <c r="B291" t="s">
        <v>489</v>
      </c>
      <c r="C291" t="s">
        <v>711</v>
      </c>
      <c r="D291">
        <v>1</v>
      </c>
      <c r="E291">
        <v>0.52714810000000001</v>
      </c>
      <c r="F291">
        <v>133</v>
      </c>
      <c r="G291" s="195">
        <v>133</v>
      </c>
      <c r="H291">
        <v>70.110701107011096</v>
      </c>
      <c r="I291">
        <v>-1</v>
      </c>
      <c r="J291">
        <v>-1</v>
      </c>
      <c r="K291">
        <v>-1</v>
      </c>
      <c r="L291">
        <v>-1</v>
      </c>
      <c r="M291">
        <v>1</v>
      </c>
      <c r="N291">
        <v>470.16370000000001</v>
      </c>
      <c r="O291">
        <v>-1</v>
      </c>
      <c r="P291">
        <v>-1</v>
      </c>
      <c r="Q291">
        <v>-1</v>
      </c>
      <c r="R291" s="196">
        <v>1</v>
      </c>
      <c r="T291" s="196">
        <v>20</v>
      </c>
      <c r="U291" s="196">
        <v>95</v>
      </c>
      <c r="V291" s="196">
        <v>1264</v>
      </c>
      <c r="W291" s="196">
        <v>0.67697669999999999</v>
      </c>
      <c r="X291" s="196">
        <v>68.036159999999995</v>
      </c>
      <c r="Y291" s="196">
        <v>2</v>
      </c>
      <c r="Z291" s="196">
        <v>765</v>
      </c>
      <c r="AA291" s="196">
        <v>197.52010000000001</v>
      </c>
      <c r="AB291" s="196">
        <v>156.26589999999999</v>
      </c>
      <c r="AC291" s="196">
        <v>2</v>
      </c>
      <c r="AD291" s="196">
        <v>1.5822780000000001</v>
      </c>
    </row>
    <row r="292" spans="2:30" x14ac:dyDescent="0.2">
      <c r="B292" t="s">
        <v>490</v>
      </c>
      <c r="C292" t="s">
        <v>711</v>
      </c>
      <c r="D292">
        <v>1</v>
      </c>
      <c r="E292">
        <v>0.73206439999999995</v>
      </c>
      <c r="F292">
        <v>201</v>
      </c>
      <c r="G292" s="195">
        <v>201</v>
      </c>
      <c r="H292">
        <v>147.14494875548999</v>
      </c>
      <c r="I292">
        <v>-1</v>
      </c>
      <c r="J292">
        <v>-1</v>
      </c>
      <c r="K292">
        <v>-1</v>
      </c>
      <c r="L292">
        <v>-1</v>
      </c>
      <c r="M292">
        <v>1</v>
      </c>
      <c r="N292">
        <v>105.96639999999999</v>
      </c>
      <c r="O292">
        <v>-1</v>
      </c>
      <c r="P292">
        <v>-1</v>
      </c>
      <c r="Q292">
        <v>-1</v>
      </c>
      <c r="R292" s="196">
        <v>1</v>
      </c>
      <c r="T292" s="196">
        <v>0</v>
      </c>
      <c r="U292" s="196">
        <v>96</v>
      </c>
      <c r="V292" s="196">
        <v>2032</v>
      </c>
      <c r="W292" s="196">
        <v>-1</v>
      </c>
      <c r="X292" s="196">
        <v>-1</v>
      </c>
      <c r="Y292" s="196">
        <v>0</v>
      </c>
      <c r="Z292" s="196">
        <v>135</v>
      </c>
      <c r="AA292" s="196">
        <v>4.4142140000000003</v>
      </c>
      <c r="AB292" s="196">
        <v>2.1723490000000001</v>
      </c>
      <c r="AC292" s="196">
        <v>1</v>
      </c>
      <c r="AD292" s="196">
        <v>-1</v>
      </c>
    </row>
    <row r="293" spans="2:30" x14ac:dyDescent="0.2">
      <c r="B293" t="s">
        <v>491</v>
      </c>
      <c r="C293" t="s">
        <v>711</v>
      </c>
      <c r="D293">
        <v>2</v>
      </c>
      <c r="E293">
        <v>1.818182</v>
      </c>
      <c r="F293">
        <v>216.5</v>
      </c>
      <c r="G293" s="195">
        <v>216.5</v>
      </c>
      <c r="H293">
        <v>393.63636363636402</v>
      </c>
      <c r="I293">
        <v>106.6661</v>
      </c>
      <c r="J293">
        <v>3.2323059999999999</v>
      </c>
      <c r="K293">
        <v>106.6661</v>
      </c>
      <c r="L293">
        <v>96.969179999999994</v>
      </c>
      <c r="M293">
        <v>2</v>
      </c>
      <c r="N293">
        <v>127.4212</v>
      </c>
      <c r="O293">
        <v>-1</v>
      </c>
      <c r="P293">
        <v>-1</v>
      </c>
      <c r="Q293">
        <v>-1</v>
      </c>
      <c r="R293" s="196">
        <v>1</v>
      </c>
      <c r="T293" s="196">
        <v>49</v>
      </c>
      <c r="U293" s="196">
        <v>97</v>
      </c>
      <c r="V293" s="196">
        <v>1200</v>
      </c>
      <c r="W293" s="196">
        <v>-1</v>
      </c>
      <c r="X293" s="196">
        <v>-1</v>
      </c>
      <c r="Y293" s="196">
        <v>1</v>
      </c>
      <c r="Z293" s="196">
        <v>1200</v>
      </c>
      <c r="AA293" s="196">
        <v>426.98689999999999</v>
      </c>
      <c r="AB293" s="196">
        <v>355.82240000000002</v>
      </c>
      <c r="AC293" s="196">
        <v>1</v>
      </c>
      <c r="AD293" s="196">
        <v>0.83333330000000005</v>
      </c>
    </row>
    <row r="294" spans="2:30" x14ac:dyDescent="0.2">
      <c r="B294" t="s">
        <v>285</v>
      </c>
      <c r="C294" t="s">
        <v>711</v>
      </c>
      <c r="D294">
        <v>2</v>
      </c>
      <c r="E294">
        <v>1.9379839999999999</v>
      </c>
      <c r="F294">
        <v>416.5</v>
      </c>
      <c r="G294" s="195">
        <v>416.5</v>
      </c>
      <c r="H294">
        <v>807.17054263565899</v>
      </c>
      <c r="I294">
        <v>154.60839999999999</v>
      </c>
      <c r="J294">
        <v>4.6851039999999999</v>
      </c>
      <c r="K294">
        <v>154.60839999999999</v>
      </c>
      <c r="L294">
        <v>149.81440000000001</v>
      </c>
      <c r="M294">
        <v>2</v>
      </c>
      <c r="N294">
        <v>79.918400000000005</v>
      </c>
      <c r="O294">
        <v>-1</v>
      </c>
      <c r="P294">
        <v>-1</v>
      </c>
      <c r="Q294">
        <v>-1</v>
      </c>
      <c r="R294" s="196">
        <v>1</v>
      </c>
      <c r="T294" s="196">
        <v>0</v>
      </c>
      <c r="U294" s="196">
        <v>1</v>
      </c>
      <c r="V294" s="196">
        <v>2000</v>
      </c>
      <c r="W294" s="196">
        <v>1.0597190000000001</v>
      </c>
      <c r="X294" s="196">
        <v>17.48537</v>
      </c>
      <c r="Y294" s="196">
        <v>0</v>
      </c>
      <c r="Z294" s="196">
        <v>-1</v>
      </c>
      <c r="AA294" s="196">
        <v>69.381590000000003</v>
      </c>
      <c r="AB294" s="196">
        <v>34.690800000000003</v>
      </c>
      <c r="AC294" s="196">
        <v>-1</v>
      </c>
      <c r="AD294" s="196">
        <v>-1</v>
      </c>
    </row>
    <row r="295" spans="2:30" x14ac:dyDescent="0.2">
      <c r="B295" t="s">
        <v>492</v>
      </c>
      <c r="C295" t="s">
        <v>711</v>
      </c>
      <c r="D295">
        <v>2</v>
      </c>
      <c r="E295">
        <v>2.0040079999999998</v>
      </c>
      <c r="F295">
        <v>282</v>
      </c>
      <c r="G295" s="195">
        <v>282</v>
      </c>
      <c r="H295">
        <v>565.13026052104203</v>
      </c>
      <c r="I295">
        <v>177.54419999999999</v>
      </c>
      <c r="J295">
        <v>0.66247829999999996</v>
      </c>
      <c r="K295">
        <v>177.54419999999999</v>
      </c>
      <c r="L295">
        <v>177.9</v>
      </c>
      <c r="M295">
        <v>2</v>
      </c>
      <c r="N295">
        <v>71.705889999999997</v>
      </c>
      <c r="O295">
        <v>-1</v>
      </c>
      <c r="P295">
        <v>-1</v>
      </c>
      <c r="Q295">
        <v>-1</v>
      </c>
      <c r="R295" s="196">
        <v>1</v>
      </c>
      <c r="T295" s="196">
        <v>0</v>
      </c>
      <c r="U295" s="196">
        <v>2</v>
      </c>
      <c r="V295" s="196">
        <v>2031</v>
      </c>
      <c r="W295" s="196">
        <v>-1</v>
      </c>
      <c r="X295" s="196">
        <v>-1</v>
      </c>
      <c r="Y295" s="196">
        <v>0</v>
      </c>
      <c r="Z295" s="196">
        <v>-1</v>
      </c>
      <c r="AA295" s="196">
        <v>1.4142140000000001</v>
      </c>
      <c r="AB295" s="196">
        <v>0.69631390000000004</v>
      </c>
      <c r="AC295" s="196">
        <v>-1</v>
      </c>
      <c r="AD295" s="196">
        <v>-1</v>
      </c>
    </row>
    <row r="296" spans="2:30" x14ac:dyDescent="0.2">
      <c r="B296" t="s">
        <v>474</v>
      </c>
      <c r="C296" t="s">
        <v>711</v>
      </c>
      <c r="D296">
        <v>2</v>
      </c>
      <c r="E296">
        <v>2</v>
      </c>
      <c r="F296">
        <v>434</v>
      </c>
      <c r="G296" s="195">
        <v>434</v>
      </c>
      <c r="H296">
        <v>868</v>
      </c>
      <c r="I296">
        <v>168.44280000000001</v>
      </c>
      <c r="J296">
        <v>2.5521639999999999</v>
      </c>
      <c r="K296">
        <v>168.44280000000001</v>
      </c>
      <c r="L296">
        <v>168.44280000000001</v>
      </c>
      <c r="M296">
        <v>2</v>
      </c>
      <c r="N296">
        <v>88.620769999999993</v>
      </c>
      <c r="O296">
        <v>-1</v>
      </c>
      <c r="P296">
        <v>-1</v>
      </c>
      <c r="Q296">
        <v>-1</v>
      </c>
      <c r="R296" s="196">
        <v>1</v>
      </c>
      <c r="T296" s="196">
        <v>22</v>
      </c>
      <c r="U296" s="196">
        <v>3</v>
      </c>
      <c r="V296" s="196">
        <v>1299</v>
      </c>
      <c r="W296" s="196">
        <v>-1</v>
      </c>
      <c r="X296" s="196">
        <v>-1</v>
      </c>
      <c r="Y296" s="196">
        <v>1</v>
      </c>
      <c r="Z296" s="196">
        <v>1299</v>
      </c>
      <c r="AA296" s="196">
        <v>77.18562</v>
      </c>
      <c r="AB296" s="196">
        <v>59.419260000000001</v>
      </c>
      <c r="AC296" s="196">
        <v>1</v>
      </c>
      <c r="AD296" s="196">
        <v>0.76982300000000004</v>
      </c>
    </row>
    <row r="297" spans="2:30" x14ac:dyDescent="0.2">
      <c r="B297" t="s">
        <v>475</v>
      </c>
      <c r="C297" t="s">
        <v>711</v>
      </c>
      <c r="D297">
        <v>2</v>
      </c>
      <c r="E297">
        <v>1.7667839999999999</v>
      </c>
      <c r="F297">
        <v>434.5</v>
      </c>
      <c r="G297" s="195">
        <v>434.5</v>
      </c>
      <c r="H297">
        <v>767.66784452296804</v>
      </c>
      <c r="I297">
        <v>192.1567</v>
      </c>
      <c r="J297">
        <v>0.97048820000000002</v>
      </c>
      <c r="K297">
        <v>192.1567</v>
      </c>
      <c r="L297">
        <v>169.74969999999999</v>
      </c>
      <c r="M297">
        <v>2</v>
      </c>
      <c r="N297">
        <v>95.935360000000003</v>
      </c>
      <c r="O297">
        <v>-1</v>
      </c>
      <c r="P297">
        <v>-1</v>
      </c>
      <c r="Q297">
        <v>-1</v>
      </c>
      <c r="R297" s="196">
        <v>1</v>
      </c>
      <c r="T297" s="196">
        <v>0</v>
      </c>
      <c r="U297" s="196">
        <v>4</v>
      </c>
      <c r="V297" s="196">
        <v>1998</v>
      </c>
      <c r="W297" s="196">
        <v>-1</v>
      </c>
      <c r="X297" s="196">
        <v>-1</v>
      </c>
      <c r="Y297" s="196">
        <v>0</v>
      </c>
      <c r="Z297" s="196">
        <v>65</v>
      </c>
      <c r="AA297" s="196">
        <v>122.242</v>
      </c>
      <c r="AB297" s="196">
        <v>61.182189999999999</v>
      </c>
      <c r="AC297" s="196">
        <v>0</v>
      </c>
      <c r="AD297" s="196">
        <v>-1</v>
      </c>
    </row>
    <row r="298" spans="2:30" x14ac:dyDescent="0.2">
      <c r="B298" t="s">
        <v>476</v>
      </c>
      <c r="C298" t="s">
        <v>711</v>
      </c>
      <c r="D298">
        <v>5</v>
      </c>
      <c r="E298">
        <v>1.808972</v>
      </c>
      <c r="F298">
        <v>166</v>
      </c>
      <c r="G298" s="195">
        <v>206</v>
      </c>
      <c r="H298">
        <v>372.648335745297</v>
      </c>
      <c r="I298">
        <v>242.15309999999999</v>
      </c>
      <c r="J298">
        <v>1.219668</v>
      </c>
      <c r="K298">
        <v>968.61239999999998</v>
      </c>
      <c r="L298">
        <v>350.43869999999998</v>
      </c>
      <c r="M298">
        <v>5</v>
      </c>
      <c r="N298">
        <v>159.8466</v>
      </c>
      <c r="O298">
        <v>-1</v>
      </c>
      <c r="P298">
        <v>-1</v>
      </c>
      <c r="Q298">
        <v>-1</v>
      </c>
      <c r="R298" s="196">
        <v>1</v>
      </c>
      <c r="T298" s="196">
        <v>45</v>
      </c>
      <c r="U298" s="196">
        <v>5</v>
      </c>
      <c r="V298" s="196">
        <v>2831</v>
      </c>
      <c r="W298" s="196">
        <v>-1</v>
      </c>
      <c r="X298" s="196">
        <v>-1</v>
      </c>
      <c r="Y298" s="196">
        <v>1</v>
      </c>
      <c r="Z298" s="196">
        <v>2831</v>
      </c>
      <c r="AA298" s="196">
        <v>294.94240000000002</v>
      </c>
      <c r="AB298" s="196">
        <v>104.1831</v>
      </c>
      <c r="AC298" s="196">
        <v>1</v>
      </c>
      <c r="AD298" s="196">
        <v>0.35323209999999999</v>
      </c>
    </row>
    <row r="299" spans="2:30" x14ac:dyDescent="0.2">
      <c r="B299" t="s">
        <v>477</v>
      </c>
      <c r="C299" t="s">
        <v>711</v>
      </c>
      <c r="D299">
        <v>4</v>
      </c>
      <c r="E299">
        <v>3.6429870000000002</v>
      </c>
      <c r="F299">
        <v>199.5</v>
      </c>
      <c r="G299" s="195">
        <v>233.25</v>
      </c>
      <c r="H299">
        <v>849.72677595628397</v>
      </c>
      <c r="I299">
        <v>96.502660000000006</v>
      </c>
      <c r="J299">
        <v>2.9243229999999998</v>
      </c>
      <c r="K299">
        <v>289.50799999999998</v>
      </c>
      <c r="L299">
        <v>263.66849999999999</v>
      </c>
      <c r="M299">
        <v>4</v>
      </c>
      <c r="N299">
        <v>180.68709999999999</v>
      </c>
      <c r="O299">
        <v>-1</v>
      </c>
      <c r="P299">
        <v>-1</v>
      </c>
      <c r="Q299">
        <v>-1</v>
      </c>
      <c r="R299" s="196">
        <v>1</v>
      </c>
      <c r="T299" s="196">
        <v>0</v>
      </c>
      <c r="U299" s="196">
        <v>6</v>
      </c>
      <c r="V299" s="196">
        <v>2065</v>
      </c>
      <c r="W299" s="196">
        <v>1.213344</v>
      </c>
      <c r="X299" s="196">
        <v>54.388669999999998</v>
      </c>
      <c r="Y299" s="196">
        <v>0</v>
      </c>
      <c r="Z299" s="196">
        <v>67</v>
      </c>
      <c r="AA299" s="196">
        <v>199.92529999999999</v>
      </c>
      <c r="AB299" s="196">
        <v>96.816140000000004</v>
      </c>
      <c r="AC299" s="196">
        <v>1</v>
      </c>
      <c r="AD299" s="196">
        <v>-1</v>
      </c>
    </row>
    <row r="300" spans="2:30" x14ac:dyDescent="0.2">
      <c r="B300" t="s">
        <v>478</v>
      </c>
      <c r="C300" t="s">
        <v>711</v>
      </c>
      <c r="D300">
        <v>4</v>
      </c>
      <c r="E300">
        <v>2.7303760000000001</v>
      </c>
      <c r="F300">
        <v>149.5</v>
      </c>
      <c r="G300" s="195">
        <v>291</v>
      </c>
      <c r="H300">
        <v>794.53924914675804</v>
      </c>
      <c r="I300">
        <v>109.1622</v>
      </c>
      <c r="J300">
        <v>2.1041669999999999</v>
      </c>
      <c r="K300">
        <v>327.48649999999998</v>
      </c>
      <c r="L300">
        <v>223.5403</v>
      </c>
      <c r="M300">
        <v>4</v>
      </c>
      <c r="N300">
        <v>66.035640000000001</v>
      </c>
      <c r="O300">
        <v>-1</v>
      </c>
      <c r="P300">
        <v>-1</v>
      </c>
      <c r="Q300">
        <v>-1</v>
      </c>
      <c r="R300" s="196">
        <v>2</v>
      </c>
      <c r="T300" s="196">
        <v>6</v>
      </c>
      <c r="U300" s="196">
        <v>7</v>
      </c>
      <c r="V300" s="196">
        <v>1731</v>
      </c>
      <c r="W300" s="196">
        <v>-1</v>
      </c>
      <c r="X300" s="196">
        <v>-1</v>
      </c>
      <c r="Y300" s="196">
        <v>1</v>
      </c>
      <c r="Z300" s="196">
        <v>1731</v>
      </c>
      <c r="AA300" s="196">
        <v>296.41570000000002</v>
      </c>
      <c r="AB300" s="196">
        <v>171.2396</v>
      </c>
      <c r="AC300" s="196">
        <v>1</v>
      </c>
      <c r="AD300" s="196">
        <v>0.57770069999999996</v>
      </c>
    </row>
    <row r="301" spans="2:30" x14ac:dyDescent="0.2">
      <c r="B301" t="s">
        <v>479</v>
      </c>
      <c r="C301" t="s">
        <v>711</v>
      </c>
      <c r="D301">
        <v>3</v>
      </c>
      <c r="E301">
        <v>2.7272729999999998</v>
      </c>
      <c r="F301">
        <v>200</v>
      </c>
      <c r="G301" s="195">
        <v>200</v>
      </c>
      <c r="H301">
        <v>545.45454545454504</v>
      </c>
      <c r="I301">
        <v>174.42869999999999</v>
      </c>
      <c r="J301">
        <v>0.9873828</v>
      </c>
      <c r="K301">
        <v>348.85739999999998</v>
      </c>
      <c r="L301">
        <v>317.1431</v>
      </c>
      <c r="M301">
        <v>3</v>
      </c>
      <c r="N301">
        <v>86.483959999999996</v>
      </c>
      <c r="O301">
        <v>-1</v>
      </c>
      <c r="P301">
        <v>-1</v>
      </c>
      <c r="Q301">
        <v>-1</v>
      </c>
      <c r="R301" s="196">
        <v>1</v>
      </c>
      <c r="T301" s="196">
        <v>0</v>
      </c>
      <c r="U301" s="196">
        <v>8</v>
      </c>
      <c r="V301" s="196">
        <v>2032</v>
      </c>
      <c r="W301" s="196">
        <v>0.84233219999999998</v>
      </c>
      <c r="X301" s="196">
        <v>13.898479999999999</v>
      </c>
      <c r="Y301" s="196">
        <v>0</v>
      </c>
      <c r="Z301" s="196">
        <v>101</v>
      </c>
      <c r="AA301" s="196">
        <v>311.09089999999998</v>
      </c>
      <c r="AB301" s="196">
        <v>153.0959</v>
      </c>
      <c r="AC301" s="196">
        <v>0</v>
      </c>
      <c r="AD301" s="196">
        <v>-1</v>
      </c>
    </row>
    <row r="302" spans="2:30" x14ac:dyDescent="0.2">
      <c r="B302" t="s">
        <v>480</v>
      </c>
      <c r="C302" t="s">
        <v>711</v>
      </c>
      <c r="D302">
        <v>2</v>
      </c>
      <c r="E302">
        <v>1.9361079999999999</v>
      </c>
      <c r="F302">
        <v>382</v>
      </c>
      <c r="G302" s="195">
        <v>382</v>
      </c>
      <c r="H302">
        <v>739.59341723136504</v>
      </c>
      <c r="I302">
        <v>176.22239999999999</v>
      </c>
      <c r="J302">
        <v>1.3150930000000001</v>
      </c>
      <c r="K302">
        <v>176.22239999999999</v>
      </c>
      <c r="L302">
        <v>170.59289999999999</v>
      </c>
      <c r="M302">
        <v>2</v>
      </c>
      <c r="N302">
        <v>132.38</v>
      </c>
      <c r="O302">
        <v>-1</v>
      </c>
      <c r="P302">
        <v>-1</v>
      </c>
      <c r="Q302">
        <v>-1</v>
      </c>
      <c r="R302" s="196">
        <v>1</v>
      </c>
      <c r="T302" s="196">
        <v>23</v>
      </c>
      <c r="U302" s="196">
        <v>9</v>
      </c>
      <c r="V302" s="196">
        <v>900</v>
      </c>
      <c r="W302" s="196">
        <v>-1</v>
      </c>
      <c r="X302" s="196">
        <v>-1</v>
      </c>
      <c r="Y302" s="196">
        <v>1</v>
      </c>
      <c r="Z302" s="196">
        <v>900</v>
      </c>
      <c r="AA302" s="196">
        <v>86.023039999999995</v>
      </c>
      <c r="AB302" s="196">
        <v>95.581149999999994</v>
      </c>
      <c r="AC302" s="196">
        <v>1</v>
      </c>
      <c r="AD302" s="196">
        <v>1.111111</v>
      </c>
    </row>
    <row r="303" spans="2:30" x14ac:dyDescent="0.2">
      <c r="B303" t="s">
        <v>472</v>
      </c>
      <c r="C303" t="s">
        <v>678</v>
      </c>
      <c r="D303">
        <v>4</v>
      </c>
      <c r="E303">
        <v>3.2441200000000001</v>
      </c>
      <c r="F303">
        <v>199</v>
      </c>
      <c r="G303" s="195">
        <v>258</v>
      </c>
      <c r="H303">
        <v>836.98296836983002</v>
      </c>
      <c r="I303">
        <v>93.273780000000002</v>
      </c>
      <c r="J303">
        <v>2.243547</v>
      </c>
      <c r="K303">
        <v>279.82139999999998</v>
      </c>
      <c r="L303">
        <v>226.9435</v>
      </c>
      <c r="M303">
        <v>4</v>
      </c>
      <c r="N303">
        <v>82.757300000000001</v>
      </c>
      <c r="O303">
        <v>-1</v>
      </c>
      <c r="P303">
        <v>-1</v>
      </c>
      <c r="Q303">
        <v>-1</v>
      </c>
      <c r="R303" s="196">
        <v>1</v>
      </c>
      <c r="T303" s="196">
        <v>0</v>
      </c>
      <c r="U303" s="196">
        <v>10</v>
      </c>
      <c r="V303" s="196">
        <v>1997</v>
      </c>
      <c r="W303" s="196">
        <v>-1</v>
      </c>
      <c r="X303" s="196">
        <v>-1</v>
      </c>
      <c r="Y303" s="196">
        <v>0</v>
      </c>
      <c r="Z303" s="196">
        <v>67</v>
      </c>
      <c r="AA303" s="196">
        <v>52.825679999999998</v>
      </c>
      <c r="AB303" s="196">
        <v>26.45252</v>
      </c>
      <c r="AC303" s="196">
        <v>0</v>
      </c>
      <c r="AD303" s="196">
        <v>-1</v>
      </c>
    </row>
    <row r="304" spans="2:30" x14ac:dyDescent="0.2">
      <c r="B304" t="s">
        <v>481</v>
      </c>
      <c r="C304" t="s">
        <v>678</v>
      </c>
      <c r="D304">
        <v>4</v>
      </c>
      <c r="E304">
        <v>2.3543259999999999</v>
      </c>
      <c r="F304">
        <v>168</v>
      </c>
      <c r="G304" s="195">
        <v>242</v>
      </c>
      <c r="H304">
        <v>569.74690994702803</v>
      </c>
      <c r="I304">
        <v>166.33250000000001</v>
      </c>
      <c r="J304">
        <v>0.76722409999999996</v>
      </c>
      <c r="K304">
        <v>498.9975</v>
      </c>
      <c r="L304">
        <v>293.70069999999998</v>
      </c>
      <c r="M304">
        <v>4</v>
      </c>
      <c r="N304">
        <v>113.81780000000001</v>
      </c>
      <c r="O304">
        <v>-1</v>
      </c>
      <c r="P304">
        <v>-1</v>
      </c>
      <c r="Q304">
        <v>-1</v>
      </c>
      <c r="R304" s="196">
        <v>1</v>
      </c>
      <c r="T304" s="196">
        <v>32</v>
      </c>
      <c r="U304" s="196">
        <v>11</v>
      </c>
      <c r="V304" s="196">
        <v>1999</v>
      </c>
      <c r="W304" s="196">
        <v>0.93979360000000001</v>
      </c>
      <c r="X304" s="196">
        <v>15.97649</v>
      </c>
      <c r="Y304" s="196">
        <v>1</v>
      </c>
      <c r="Z304" s="196">
        <v>1999</v>
      </c>
      <c r="AA304" s="196">
        <v>61.266860000000001</v>
      </c>
      <c r="AB304" s="196">
        <v>30.648759999999999</v>
      </c>
      <c r="AC304" s="196">
        <v>2</v>
      </c>
      <c r="AD304" s="196">
        <v>0.50025010000000003</v>
      </c>
    </row>
    <row r="305" spans="2:30" x14ac:dyDescent="0.2">
      <c r="B305" t="s">
        <v>483</v>
      </c>
      <c r="C305" t="s">
        <v>678</v>
      </c>
      <c r="D305">
        <v>2</v>
      </c>
      <c r="E305">
        <v>1.8214939999999999</v>
      </c>
      <c r="F305">
        <v>350</v>
      </c>
      <c r="G305" s="195">
        <v>350</v>
      </c>
      <c r="H305">
        <v>637.52276867031003</v>
      </c>
      <c r="I305">
        <v>248.8723</v>
      </c>
      <c r="J305">
        <v>0.74736429999999998</v>
      </c>
      <c r="K305">
        <v>248.8723</v>
      </c>
      <c r="L305">
        <v>226.65969999999999</v>
      </c>
      <c r="M305">
        <v>2</v>
      </c>
      <c r="N305">
        <v>142.34970000000001</v>
      </c>
      <c r="O305">
        <v>-1</v>
      </c>
      <c r="P305">
        <v>-1</v>
      </c>
      <c r="Q305">
        <v>-1</v>
      </c>
      <c r="R305" s="196">
        <v>1</v>
      </c>
      <c r="T305" s="196">
        <v>0</v>
      </c>
      <c r="U305" s="196">
        <v>12</v>
      </c>
      <c r="V305" s="196">
        <v>2099</v>
      </c>
      <c r="W305" s="196">
        <v>1.1486099999999999</v>
      </c>
      <c r="X305" s="196">
        <v>18.952069999999999</v>
      </c>
      <c r="Y305" s="196">
        <v>0</v>
      </c>
      <c r="Z305" s="196">
        <v>100</v>
      </c>
      <c r="AA305" s="196">
        <v>45.339530000000003</v>
      </c>
      <c r="AB305" s="196">
        <v>21.600539999999999</v>
      </c>
      <c r="AC305" s="196">
        <v>1</v>
      </c>
      <c r="AD305" s="196">
        <v>-1</v>
      </c>
    </row>
    <row r="306" spans="2:30" x14ac:dyDescent="0.2">
      <c r="B306" t="s">
        <v>484</v>
      </c>
      <c r="C306" t="s">
        <v>678</v>
      </c>
      <c r="D306">
        <v>1</v>
      </c>
      <c r="E306">
        <v>0.96805419999999998</v>
      </c>
      <c r="F306">
        <v>232</v>
      </c>
      <c r="G306" s="195">
        <v>232</v>
      </c>
      <c r="H306">
        <v>224.58857696031001</v>
      </c>
      <c r="I306">
        <v>-1</v>
      </c>
      <c r="J306">
        <v>-1</v>
      </c>
      <c r="K306">
        <v>-1</v>
      </c>
      <c r="L306">
        <v>-1</v>
      </c>
      <c r="M306">
        <v>1</v>
      </c>
      <c r="N306">
        <v>66.562610000000006</v>
      </c>
      <c r="O306">
        <v>-1</v>
      </c>
      <c r="P306">
        <v>-1</v>
      </c>
      <c r="Q306">
        <v>-1</v>
      </c>
      <c r="R306" s="196">
        <v>1</v>
      </c>
      <c r="T306" s="196">
        <v>43</v>
      </c>
      <c r="U306" s="196">
        <v>13</v>
      </c>
      <c r="V306" s="196">
        <v>2531</v>
      </c>
      <c r="W306" s="196">
        <v>0.79211129999999996</v>
      </c>
      <c r="X306" s="196">
        <v>144.9564</v>
      </c>
      <c r="Y306" s="196">
        <v>1</v>
      </c>
      <c r="Z306" s="196">
        <v>2531</v>
      </c>
      <c r="AA306" s="196">
        <v>327.8546</v>
      </c>
      <c r="AB306" s="196">
        <v>129.53559999999999</v>
      </c>
      <c r="AC306" s="196">
        <v>2</v>
      </c>
      <c r="AD306" s="196">
        <v>0.39510070000000003</v>
      </c>
    </row>
    <row r="307" spans="2:30" x14ac:dyDescent="0.2">
      <c r="B307" t="s">
        <v>485</v>
      </c>
      <c r="C307" t="s">
        <v>678</v>
      </c>
      <c r="D307">
        <v>1</v>
      </c>
      <c r="E307">
        <v>0.79051380000000004</v>
      </c>
      <c r="F307">
        <v>134</v>
      </c>
      <c r="G307" s="195">
        <v>134</v>
      </c>
      <c r="H307">
        <v>105.928853754941</v>
      </c>
      <c r="I307">
        <v>-1</v>
      </c>
      <c r="J307">
        <v>-1</v>
      </c>
      <c r="K307">
        <v>-1</v>
      </c>
      <c r="L307">
        <v>-1</v>
      </c>
      <c r="M307">
        <v>1</v>
      </c>
      <c r="N307">
        <v>66.628150000000005</v>
      </c>
      <c r="O307">
        <v>-1</v>
      </c>
      <c r="P307">
        <v>-1</v>
      </c>
      <c r="Q307">
        <v>-1</v>
      </c>
      <c r="R307" s="196">
        <v>1</v>
      </c>
      <c r="T307" s="196">
        <v>0</v>
      </c>
      <c r="U307" s="196">
        <v>14</v>
      </c>
      <c r="V307" s="196">
        <v>2031</v>
      </c>
      <c r="W307" s="196">
        <v>-1</v>
      </c>
      <c r="X307" s="196">
        <v>-1</v>
      </c>
      <c r="Y307" s="196">
        <v>0</v>
      </c>
      <c r="Z307" s="196">
        <v>0</v>
      </c>
      <c r="AA307" s="196">
        <v>0</v>
      </c>
      <c r="AB307" s="196">
        <v>0</v>
      </c>
      <c r="AC307" s="196">
        <v>0</v>
      </c>
      <c r="AD307" s="196">
        <v>-1</v>
      </c>
    </row>
    <row r="308" spans="2:30" x14ac:dyDescent="0.2">
      <c r="B308" t="s">
        <v>486</v>
      </c>
      <c r="C308" t="s">
        <v>678</v>
      </c>
      <c r="D308">
        <v>2</v>
      </c>
      <c r="E308">
        <v>1.715266</v>
      </c>
      <c r="F308">
        <v>383.5</v>
      </c>
      <c r="G308" s="195">
        <v>383.5</v>
      </c>
      <c r="H308">
        <v>657.80445969125196</v>
      </c>
      <c r="I308">
        <v>195.95249999999999</v>
      </c>
      <c r="J308">
        <v>0.58844580000000002</v>
      </c>
      <c r="K308">
        <v>195.95249999999999</v>
      </c>
      <c r="L308">
        <v>168.05529999999999</v>
      </c>
      <c r="M308">
        <v>2</v>
      </c>
      <c r="N308">
        <v>111.1801</v>
      </c>
      <c r="O308">
        <v>-1</v>
      </c>
      <c r="P308">
        <v>-1</v>
      </c>
      <c r="Q308">
        <v>-1</v>
      </c>
      <c r="R308" s="196">
        <v>1</v>
      </c>
      <c r="T308" s="196">
        <v>28</v>
      </c>
      <c r="U308" s="196">
        <v>15</v>
      </c>
      <c r="V308" s="196">
        <v>1233</v>
      </c>
      <c r="W308" s="196">
        <v>0.47118650000000001</v>
      </c>
      <c r="X308" s="196">
        <v>78.452560000000005</v>
      </c>
      <c r="Y308" s="196">
        <v>1</v>
      </c>
      <c r="Z308" s="196">
        <v>1233</v>
      </c>
      <c r="AA308" s="196">
        <v>173.488</v>
      </c>
      <c r="AB308" s="196">
        <v>140.7039</v>
      </c>
      <c r="AC308" s="196">
        <v>2</v>
      </c>
      <c r="AD308" s="196">
        <v>0.81103000000000003</v>
      </c>
    </row>
    <row r="309" spans="2:30" x14ac:dyDescent="0.2">
      <c r="B309" t="s">
        <v>487</v>
      </c>
      <c r="C309" t="s">
        <v>678</v>
      </c>
      <c r="D309">
        <v>1</v>
      </c>
      <c r="E309">
        <v>0.88417330000000005</v>
      </c>
      <c r="F309">
        <v>232</v>
      </c>
      <c r="G309" s="195">
        <v>232</v>
      </c>
      <c r="H309">
        <v>205.128205128205</v>
      </c>
      <c r="I309">
        <v>-1</v>
      </c>
      <c r="J309">
        <v>-1</v>
      </c>
      <c r="K309">
        <v>-1</v>
      </c>
      <c r="L309">
        <v>-1</v>
      </c>
      <c r="M309">
        <v>1</v>
      </c>
      <c r="N309">
        <v>93.926900000000003</v>
      </c>
      <c r="O309">
        <v>-1</v>
      </c>
      <c r="P309">
        <v>-1</v>
      </c>
      <c r="Q309">
        <v>-1</v>
      </c>
      <c r="R309" s="196">
        <v>1</v>
      </c>
      <c r="T309" s="196">
        <v>0</v>
      </c>
      <c r="U309" s="196">
        <v>16</v>
      </c>
      <c r="V309" s="196">
        <v>1999</v>
      </c>
      <c r="W309" s="196">
        <v>0.81612870000000004</v>
      </c>
      <c r="X309" s="196">
        <v>41.214500000000001</v>
      </c>
      <c r="Y309" s="196">
        <v>0</v>
      </c>
      <c r="Z309" s="196">
        <v>66</v>
      </c>
      <c r="AA309" s="196">
        <v>206.3767</v>
      </c>
      <c r="AB309" s="196">
        <v>103.24</v>
      </c>
      <c r="AC309" s="196">
        <v>0</v>
      </c>
      <c r="AD309" s="196">
        <v>-1</v>
      </c>
    </row>
    <row r="310" spans="2:30" x14ac:dyDescent="0.2">
      <c r="B310" t="s">
        <v>488</v>
      </c>
      <c r="C310" t="s">
        <v>678</v>
      </c>
      <c r="D310">
        <v>2</v>
      </c>
      <c r="E310">
        <v>1.5015019999999999</v>
      </c>
      <c r="F310">
        <v>215.5</v>
      </c>
      <c r="G310" s="195">
        <v>215.5</v>
      </c>
      <c r="H310">
        <v>323.57357357357398</v>
      </c>
      <c r="I310">
        <v>135.9075</v>
      </c>
      <c r="J310">
        <v>2.02847</v>
      </c>
      <c r="K310">
        <v>135.9075</v>
      </c>
      <c r="L310">
        <v>102.0326</v>
      </c>
      <c r="M310">
        <v>2</v>
      </c>
      <c r="N310">
        <v>152.38489999999999</v>
      </c>
      <c r="O310">
        <v>-1</v>
      </c>
      <c r="P310">
        <v>-1</v>
      </c>
      <c r="Q310">
        <v>-1</v>
      </c>
      <c r="R310" s="196">
        <v>1</v>
      </c>
      <c r="T310" s="196">
        <v>31</v>
      </c>
      <c r="U310" s="196">
        <v>17</v>
      </c>
      <c r="V310" s="196">
        <v>1032</v>
      </c>
      <c r="W310" s="196">
        <v>1.126239</v>
      </c>
      <c r="X310" s="196">
        <v>36.602760000000004</v>
      </c>
      <c r="Y310" s="196">
        <v>1</v>
      </c>
      <c r="Z310" s="196">
        <v>1032</v>
      </c>
      <c r="AA310" s="196">
        <v>78.657120000000006</v>
      </c>
      <c r="AB310" s="196">
        <v>76.218140000000005</v>
      </c>
      <c r="AC310" s="196">
        <v>2</v>
      </c>
      <c r="AD310" s="196">
        <v>0.96899219999999997</v>
      </c>
    </row>
    <row r="311" spans="2:30" x14ac:dyDescent="0.2">
      <c r="B311" t="s">
        <v>489</v>
      </c>
      <c r="C311" t="s">
        <v>678</v>
      </c>
      <c r="D311">
        <v>1</v>
      </c>
      <c r="E311">
        <v>0.78926600000000002</v>
      </c>
      <c r="F311">
        <v>133</v>
      </c>
      <c r="G311" s="195">
        <v>133</v>
      </c>
      <c r="H311">
        <v>104.972375690608</v>
      </c>
      <c r="I311">
        <v>-1</v>
      </c>
      <c r="J311">
        <v>-1</v>
      </c>
      <c r="K311">
        <v>-1</v>
      </c>
      <c r="L311">
        <v>-1</v>
      </c>
      <c r="M311">
        <v>1</v>
      </c>
      <c r="N311">
        <v>519.06129999999996</v>
      </c>
      <c r="O311">
        <v>-1</v>
      </c>
      <c r="P311">
        <v>-1</v>
      </c>
      <c r="Q311">
        <v>-1</v>
      </c>
      <c r="R311" s="196">
        <v>1</v>
      </c>
      <c r="T311" s="196">
        <v>0</v>
      </c>
      <c r="U311" s="196">
        <v>18</v>
      </c>
      <c r="V311" s="196">
        <v>1998</v>
      </c>
      <c r="W311" s="196">
        <v>-1</v>
      </c>
      <c r="X311" s="196">
        <v>-1</v>
      </c>
      <c r="Y311" s="196">
        <v>0</v>
      </c>
      <c r="Z311" s="196">
        <v>132</v>
      </c>
      <c r="AA311" s="196">
        <v>10</v>
      </c>
      <c r="AB311" s="196">
        <v>5.0050049999999997</v>
      </c>
      <c r="AC311" s="196">
        <v>1</v>
      </c>
      <c r="AD311" s="196">
        <v>-1</v>
      </c>
    </row>
    <row r="312" spans="2:30" x14ac:dyDescent="0.2">
      <c r="B312" t="s">
        <v>490</v>
      </c>
      <c r="C312" t="s">
        <v>678</v>
      </c>
      <c r="D312">
        <v>2</v>
      </c>
      <c r="E312">
        <v>1.3046310000000001</v>
      </c>
      <c r="F312">
        <v>367</v>
      </c>
      <c r="G312" s="195">
        <v>367</v>
      </c>
      <c r="H312">
        <v>478.79973907371198</v>
      </c>
      <c r="I312">
        <v>196.74160000000001</v>
      </c>
      <c r="J312">
        <v>0.26840599999999998</v>
      </c>
      <c r="K312">
        <v>196.74160000000001</v>
      </c>
      <c r="L312">
        <v>128.33760000000001</v>
      </c>
      <c r="M312">
        <v>2</v>
      </c>
      <c r="N312">
        <v>122.2877</v>
      </c>
      <c r="O312">
        <v>-1</v>
      </c>
      <c r="P312">
        <v>-1</v>
      </c>
      <c r="Q312">
        <v>-1</v>
      </c>
      <c r="R312" s="196">
        <v>2</v>
      </c>
      <c r="T312" s="196">
        <v>47</v>
      </c>
      <c r="U312" s="196">
        <v>19</v>
      </c>
      <c r="V312" s="196">
        <v>2698</v>
      </c>
      <c r="W312" s="196">
        <v>0.56204529999999997</v>
      </c>
      <c r="X312" s="196">
        <v>140.79230000000001</v>
      </c>
      <c r="Y312" s="196">
        <v>1</v>
      </c>
      <c r="Z312" s="196">
        <v>2698</v>
      </c>
      <c r="AA312" s="196">
        <v>291.31659999999999</v>
      </c>
      <c r="AB312" s="196">
        <v>107.97499999999999</v>
      </c>
      <c r="AC312" s="196">
        <v>2</v>
      </c>
      <c r="AD312" s="196">
        <v>0.3706449</v>
      </c>
    </row>
    <row r="313" spans="2:30" x14ac:dyDescent="0.2">
      <c r="B313" t="s">
        <v>491</v>
      </c>
      <c r="C313" t="s">
        <v>678</v>
      </c>
      <c r="D313">
        <v>3</v>
      </c>
      <c r="E313">
        <v>2.5020850000000001</v>
      </c>
      <c r="F313">
        <v>234</v>
      </c>
      <c r="G313" s="195">
        <v>233.333333333333</v>
      </c>
      <c r="H313">
        <v>583.81984987489602</v>
      </c>
      <c r="I313">
        <v>269.93950000000001</v>
      </c>
      <c r="J313">
        <v>3.8495490000000001</v>
      </c>
      <c r="K313">
        <v>539.87900000000002</v>
      </c>
      <c r="L313">
        <v>450.27440000000001</v>
      </c>
      <c r="M313">
        <v>3</v>
      </c>
      <c r="N313">
        <v>194.83</v>
      </c>
      <c r="O313">
        <v>-1</v>
      </c>
      <c r="P313">
        <v>-1</v>
      </c>
      <c r="Q313">
        <v>-1</v>
      </c>
      <c r="R313" s="196">
        <v>1</v>
      </c>
      <c r="T313" s="196">
        <v>0</v>
      </c>
      <c r="U313" s="196">
        <v>20</v>
      </c>
      <c r="V313" s="196">
        <v>1999</v>
      </c>
      <c r="W313" s="196">
        <v>1.494532</v>
      </c>
      <c r="X313" s="196">
        <v>24.659770000000002</v>
      </c>
      <c r="Y313" s="196">
        <v>0</v>
      </c>
      <c r="Z313" s="196">
        <v>67</v>
      </c>
      <c r="AA313" s="196">
        <v>97.786360000000002</v>
      </c>
      <c r="AB313" s="196">
        <v>48.917639999999999</v>
      </c>
      <c r="AC313" s="196">
        <v>1</v>
      </c>
      <c r="AD313" s="196">
        <v>-1</v>
      </c>
    </row>
    <row r="314" spans="2:30" x14ac:dyDescent="0.2">
      <c r="B314" t="s">
        <v>285</v>
      </c>
      <c r="C314" t="s">
        <v>678</v>
      </c>
      <c r="D314">
        <v>7</v>
      </c>
      <c r="E314">
        <v>2.95858</v>
      </c>
      <c r="F314">
        <v>200</v>
      </c>
      <c r="G314" s="195">
        <v>238</v>
      </c>
      <c r="H314">
        <v>704.14201183431999</v>
      </c>
      <c r="I314">
        <v>292.35230000000001</v>
      </c>
      <c r="J314">
        <v>3.5253770000000002</v>
      </c>
      <c r="K314">
        <v>1754.114</v>
      </c>
      <c r="L314">
        <v>741.38379999999995</v>
      </c>
      <c r="M314">
        <v>7</v>
      </c>
      <c r="N314">
        <v>232.9513</v>
      </c>
      <c r="O314">
        <v>-1</v>
      </c>
      <c r="P314">
        <v>-1</v>
      </c>
      <c r="Q314">
        <v>-1</v>
      </c>
      <c r="R314" s="196">
        <v>1</v>
      </c>
      <c r="T314" s="196">
        <v>34</v>
      </c>
      <c r="U314" s="196">
        <v>21</v>
      </c>
      <c r="V314" s="196">
        <v>1199</v>
      </c>
      <c r="W314" s="196">
        <v>-1</v>
      </c>
      <c r="X314" s="196">
        <v>-1</v>
      </c>
      <c r="Y314" s="196">
        <v>1</v>
      </c>
      <c r="Z314" s="196">
        <v>1199</v>
      </c>
      <c r="AA314" s="196">
        <v>153.4341</v>
      </c>
      <c r="AB314" s="196">
        <v>127.9684</v>
      </c>
      <c r="AC314" s="196">
        <v>1</v>
      </c>
      <c r="AD314" s="196">
        <v>0.8340284</v>
      </c>
    </row>
    <row r="315" spans="2:30" x14ac:dyDescent="0.2">
      <c r="B315" t="s">
        <v>492</v>
      </c>
      <c r="C315" t="s">
        <v>678</v>
      </c>
      <c r="D315">
        <v>3</v>
      </c>
      <c r="E315">
        <v>2.5773199999999998</v>
      </c>
      <c r="F315">
        <v>233</v>
      </c>
      <c r="G315" s="195">
        <v>266.33333333333297</v>
      </c>
      <c r="H315">
        <v>686.42611683848804</v>
      </c>
      <c r="I315">
        <v>122.3609</v>
      </c>
      <c r="J315">
        <v>2.4947780000000002</v>
      </c>
      <c r="K315">
        <v>244.7218</v>
      </c>
      <c r="L315">
        <v>210.24209999999999</v>
      </c>
      <c r="M315">
        <v>3</v>
      </c>
      <c r="N315">
        <v>90.320909999999998</v>
      </c>
      <c r="O315">
        <v>-1</v>
      </c>
      <c r="P315">
        <v>-1</v>
      </c>
      <c r="Q315">
        <v>-1</v>
      </c>
      <c r="R315" s="196">
        <v>1</v>
      </c>
      <c r="T315" s="196">
        <v>0</v>
      </c>
      <c r="U315" s="196">
        <v>22</v>
      </c>
      <c r="V315" s="196">
        <v>2030</v>
      </c>
      <c r="W315" s="196">
        <v>-1</v>
      </c>
      <c r="X315" s="196">
        <v>-1</v>
      </c>
      <c r="Y315" s="196">
        <v>0</v>
      </c>
      <c r="Z315" s="196">
        <v>0</v>
      </c>
      <c r="AA315" s="196">
        <v>21.119689999999999</v>
      </c>
      <c r="AB315" s="196">
        <v>10.403790000000001</v>
      </c>
      <c r="AC315" s="196">
        <v>0</v>
      </c>
      <c r="AD315" s="196">
        <v>-1</v>
      </c>
    </row>
    <row r="316" spans="2:30" x14ac:dyDescent="0.2">
      <c r="B316" t="s">
        <v>474</v>
      </c>
      <c r="C316" t="s">
        <v>678</v>
      </c>
      <c r="D316">
        <v>2</v>
      </c>
      <c r="E316">
        <v>1.5396460000000001</v>
      </c>
      <c r="F316">
        <v>366</v>
      </c>
      <c r="G316" s="195">
        <v>366</v>
      </c>
      <c r="H316">
        <v>563.51039260970003</v>
      </c>
      <c r="I316">
        <v>124.8985</v>
      </c>
      <c r="J316">
        <v>0.28844910000000001</v>
      </c>
      <c r="K316">
        <v>124.8985</v>
      </c>
      <c r="L316">
        <v>96.149699999999996</v>
      </c>
      <c r="M316">
        <v>2</v>
      </c>
      <c r="N316">
        <v>147.7585</v>
      </c>
      <c r="O316">
        <v>-1</v>
      </c>
      <c r="P316">
        <v>-1</v>
      </c>
      <c r="Q316">
        <v>-1</v>
      </c>
      <c r="R316" s="196">
        <v>1</v>
      </c>
      <c r="T316" s="196">
        <v>48</v>
      </c>
      <c r="U316" s="196">
        <v>23</v>
      </c>
      <c r="V316" s="196">
        <v>1634</v>
      </c>
      <c r="W316" s="196">
        <v>-1</v>
      </c>
      <c r="X316" s="196">
        <v>-1</v>
      </c>
      <c r="Y316" s="196">
        <v>1</v>
      </c>
      <c r="Z316" s="196">
        <v>1634</v>
      </c>
      <c r="AA316" s="196">
        <v>285.60719999999998</v>
      </c>
      <c r="AB316" s="196">
        <v>174.7902</v>
      </c>
      <c r="AC316" s="196">
        <v>1</v>
      </c>
      <c r="AD316" s="196">
        <v>0.61199510000000001</v>
      </c>
    </row>
    <row r="317" spans="2:30" x14ac:dyDescent="0.2">
      <c r="B317" t="s">
        <v>475</v>
      </c>
      <c r="C317" t="s">
        <v>678</v>
      </c>
      <c r="D317">
        <v>1</v>
      </c>
      <c r="E317">
        <v>0.93896710000000005</v>
      </c>
      <c r="F317">
        <v>200</v>
      </c>
      <c r="G317" s="195">
        <v>200</v>
      </c>
      <c r="H317">
        <v>187.793427230047</v>
      </c>
      <c r="I317">
        <v>-1</v>
      </c>
      <c r="J317">
        <v>-1</v>
      </c>
      <c r="K317">
        <v>-1</v>
      </c>
      <c r="L317">
        <v>-1</v>
      </c>
      <c r="M317">
        <v>1</v>
      </c>
      <c r="N317">
        <v>90.751589999999993</v>
      </c>
      <c r="O317">
        <v>-1</v>
      </c>
      <c r="P317">
        <v>-1</v>
      </c>
      <c r="Q317">
        <v>-1</v>
      </c>
      <c r="R317" s="196">
        <v>1</v>
      </c>
      <c r="T317" s="196">
        <v>0</v>
      </c>
      <c r="U317" s="196">
        <v>24</v>
      </c>
      <c r="V317" s="196">
        <v>2065</v>
      </c>
      <c r="W317" s="196">
        <v>-1</v>
      </c>
      <c r="X317" s="196">
        <v>-1</v>
      </c>
      <c r="Y317" s="196">
        <v>0</v>
      </c>
      <c r="Z317" s="196">
        <v>99</v>
      </c>
      <c r="AA317" s="196">
        <v>0</v>
      </c>
      <c r="AB317" s="196">
        <v>0</v>
      </c>
      <c r="AC317" s="196">
        <v>1</v>
      </c>
      <c r="AD317" s="196">
        <v>-1</v>
      </c>
    </row>
    <row r="318" spans="2:30" x14ac:dyDescent="0.2">
      <c r="B318" t="s">
        <v>476</v>
      </c>
      <c r="C318" t="s">
        <v>678</v>
      </c>
      <c r="D318">
        <v>4</v>
      </c>
      <c r="E318">
        <v>1.5594539999999999</v>
      </c>
      <c r="F318">
        <v>150</v>
      </c>
      <c r="G318" s="195">
        <v>158.25</v>
      </c>
      <c r="H318">
        <v>246.783625730994</v>
      </c>
      <c r="I318">
        <v>334.56720000000001</v>
      </c>
      <c r="J318">
        <v>0.61453040000000003</v>
      </c>
      <c r="K318">
        <v>1003.702</v>
      </c>
      <c r="L318">
        <v>391.3066</v>
      </c>
      <c r="M318">
        <v>4</v>
      </c>
      <c r="N318">
        <v>199.62899999999999</v>
      </c>
      <c r="O318">
        <v>-1</v>
      </c>
      <c r="P318">
        <v>-1</v>
      </c>
      <c r="Q318">
        <v>-1</v>
      </c>
      <c r="R318" s="196">
        <v>1</v>
      </c>
      <c r="T318" s="196">
        <v>30</v>
      </c>
      <c r="U318" s="196">
        <v>25</v>
      </c>
      <c r="V318" s="196">
        <v>1065</v>
      </c>
      <c r="W318" s="196">
        <v>1.3153520000000001</v>
      </c>
      <c r="X318" s="196">
        <v>21.703309999999998</v>
      </c>
      <c r="Y318" s="196">
        <v>1</v>
      </c>
      <c r="Z318" s="196">
        <v>1065</v>
      </c>
      <c r="AA318" s="196">
        <v>58.592880000000001</v>
      </c>
      <c r="AB318" s="196">
        <v>55.01679</v>
      </c>
      <c r="AC318" s="196">
        <v>2</v>
      </c>
      <c r="AD318" s="196">
        <v>0.93896710000000005</v>
      </c>
    </row>
    <row r="319" spans="2:30" x14ac:dyDescent="0.2">
      <c r="B319" t="s">
        <v>477</v>
      </c>
      <c r="C319" t="s">
        <v>678</v>
      </c>
      <c r="D319">
        <v>6</v>
      </c>
      <c r="E319">
        <v>3.6764709999999998</v>
      </c>
      <c r="F319">
        <v>199</v>
      </c>
      <c r="G319" s="195">
        <v>194</v>
      </c>
      <c r="H319">
        <v>713.23529411764696</v>
      </c>
      <c r="I319">
        <v>248.21289999999999</v>
      </c>
      <c r="J319">
        <v>4.0993409999999999</v>
      </c>
      <c r="K319">
        <v>1241.0650000000001</v>
      </c>
      <c r="L319">
        <v>760.45630000000006</v>
      </c>
      <c r="M319">
        <v>6</v>
      </c>
      <c r="N319">
        <v>190.25299999999999</v>
      </c>
      <c r="O319">
        <v>-1</v>
      </c>
      <c r="P319">
        <v>-1</v>
      </c>
      <c r="Q319">
        <v>-1</v>
      </c>
      <c r="R319" s="196">
        <v>1</v>
      </c>
      <c r="T319" s="196">
        <v>0</v>
      </c>
      <c r="U319" s="196">
        <v>26</v>
      </c>
      <c r="V319" s="196">
        <v>2032</v>
      </c>
      <c r="W319" s="196">
        <v>0.63407239999999998</v>
      </c>
      <c r="X319" s="196">
        <v>10.77923</v>
      </c>
      <c r="Y319" s="196">
        <v>0</v>
      </c>
      <c r="Z319" s="196">
        <v>99</v>
      </c>
      <c r="AA319" s="196">
        <v>34.423670000000001</v>
      </c>
      <c r="AB319" s="196">
        <v>16.94078</v>
      </c>
      <c r="AC319" s="196">
        <v>1</v>
      </c>
      <c r="AD319" s="196">
        <v>-1</v>
      </c>
    </row>
    <row r="320" spans="2:30" x14ac:dyDescent="0.2">
      <c r="B320" t="s">
        <v>478</v>
      </c>
      <c r="C320" t="s">
        <v>678</v>
      </c>
      <c r="D320">
        <v>2</v>
      </c>
      <c r="E320">
        <v>1.9379839999999999</v>
      </c>
      <c r="F320">
        <v>316</v>
      </c>
      <c r="G320" s="195">
        <v>316</v>
      </c>
      <c r="H320">
        <v>612.40310077519405</v>
      </c>
      <c r="I320">
        <v>214.93870000000001</v>
      </c>
      <c r="J320">
        <v>0.64546139999999996</v>
      </c>
      <c r="K320">
        <v>214.93870000000001</v>
      </c>
      <c r="L320">
        <v>208.2739</v>
      </c>
      <c r="M320">
        <v>2</v>
      </c>
      <c r="N320">
        <v>44.897829999999999</v>
      </c>
      <c r="O320">
        <v>-1</v>
      </c>
      <c r="P320">
        <v>-1</v>
      </c>
      <c r="Q320">
        <v>-1</v>
      </c>
      <c r="R320" s="196">
        <v>1</v>
      </c>
      <c r="T320" s="196">
        <v>17</v>
      </c>
      <c r="U320" s="196">
        <v>27</v>
      </c>
      <c r="V320" s="196">
        <v>1331</v>
      </c>
      <c r="W320" s="196">
        <v>-1</v>
      </c>
      <c r="X320" s="196">
        <v>-1</v>
      </c>
      <c r="Y320" s="196">
        <v>1</v>
      </c>
      <c r="Z320" s="196">
        <v>1331</v>
      </c>
      <c r="AA320" s="196">
        <v>224.68620000000001</v>
      </c>
      <c r="AB320" s="196">
        <v>168.81010000000001</v>
      </c>
      <c r="AC320" s="196">
        <v>1</v>
      </c>
      <c r="AD320" s="196">
        <v>0.75131479999999995</v>
      </c>
    </row>
    <row r="321" spans="2:30" x14ac:dyDescent="0.2">
      <c r="B321" t="s">
        <v>479</v>
      </c>
      <c r="C321" t="s">
        <v>678</v>
      </c>
      <c r="D321">
        <v>2</v>
      </c>
      <c r="E321">
        <v>2.40096</v>
      </c>
      <c r="F321">
        <v>250</v>
      </c>
      <c r="G321" s="195">
        <v>250</v>
      </c>
      <c r="H321">
        <v>600.240096038415</v>
      </c>
      <c r="I321">
        <v>193.52610000000001</v>
      </c>
      <c r="J321">
        <v>0.72754160000000001</v>
      </c>
      <c r="K321">
        <v>193.52610000000001</v>
      </c>
      <c r="L321">
        <v>232.32419999999999</v>
      </c>
      <c r="M321">
        <v>2</v>
      </c>
      <c r="N321">
        <v>92.115260000000006</v>
      </c>
      <c r="O321">
        <v>-1</v>
      </c>
      <c r="P321">
        <v>-1</v>
      </c>
      <c r="Q321">
        <v>-1</v>
      </c>
      <c r="R321" s="196">
        <v>1</v>
      </c>
      <c r="T321" s="196">
        <v>0</v>
      </c>
      <c r="U321" s="196">
        <v>28</v>
      </c>
      <c r="V321" s="196">
        <v>2065</v>
      </c>
      <c r="W321" s="196">
        <v>1.9254439999999999</v>
      </c>
      <c r="X321" s="196">
        <v>32.732550000000003</v>
      </c>
      <c r="Y321" s="196">
        <v>0</v>
      </c>
      <c r="Z321" s="196">
        <v>101</v>
      </c>
      <c r="AA321" s="196">
        <v>333.18900000000002</v>
      </c>
      <c r="AB321" s="196">
        <v>161.35059999999999</v>
      </c>
      <c r="AC321" s="196">
        <v>1</v>
      </c>
      <c r="AD321" s="196">
        <v>-1</v>
      </c>
    </row>
    <row r="322" spans="2:30" x14ac:dyDescent="0.2">
      <c r="B322" t="s">
        <v>480</v>
      </c>
      <c r="C322" t="s">
        <v>678</v>
      </c>
      <c r="D322">
        <v>0</v>
      </c>
      <c r="E322">
        <v>0</v>
      </c>
      <c r="F322">
        <v>-1</v>
      </c>
      <c r="G322" s="195">
        <v>-1</v>
      </c>
      <c r="H322">
        <v>-1</v>
      </c>
      <c r="I322">
        <v>-1</v>
      </c>
      <c r="J322">
        <v>-1</v>
      </c>
      <c r="K322">
        <v>-1</v>
      </c>
      <c r="L322">
        <v>-1</v>
      </c>
      <c r="M322">
        <v>0</v>
      </c>
      <c r="N322">
        <v>109.6199</v>
      </c>
      <c r="O322">
        <v>-1</v>
      </c>
      <c r="P322">
        <v>-1</v>
      </c>
      <c r="Q322">
        <v>-1</v>
      </c>
      <c r="R322" s="196">
        <v>1</v>
      </c>
      <c r="T322" s="196">
        <v>15</v>
      </c>
      <c r="U322" s="196">
        <v>29</v>
      </c>
      <c r="V322" s="196">
        <v>1234</v>
      </c>
      <c r="W322" s="196">
        <v>-1</v>
      </c>
      <c r="X322" s="196">
        <v>-1</v>
      </c>
      <c r="Y322" s="196">
        <v>1</v>
      </c>
      <c r="Z322" s="196">
        <v>1234</v>
      </c>
      <c r="AA322" s="196">
        <v>183.74440000000001</v>
      </c>
      <c r="AB322" s="196">
        <v>148.9015</v>
      </c>
      <c r="AC322" s="196">
        <v>1</v>
      </c>
      <c r="AD322" s="196">
        <v>0.8103728</v>
      </c>
    </row>
    <row r="323" spans="2:30" x14ac:dyDescent="0.2">
      <c r="B323" t="s">
        <v>472</v>
      </c>
      <c r="C323" t="s">
        <v>712</v>
      </c>
      <c r="D323">
        <v>2</v>
      </c>
      <c r="E323">
        <v>1.818182</v>
      </c>
      <c r="F323">
        <v>317</v>
      </c>
      <c r="G323" s="195">
        <v>317</v>
      </c>
      <c r="H323">
        <v>576.36363636363603</v>
      </c>
      <c r="I323">
        <v>176.92779999999999</v>
      </c>
      <c r="J323">
        <v>0.66514209999999996</v>
      </c>
      <c r="K323">
        <v>176.92779999999999</v>
      </c>
      <c r="L323">
        <v>160.84350000000001</v>
      </c>
      <c r="M323">
        <v>2</v>
      </c>
      <c r="N323">
        <v>114.2144</v>
      </c>
      <c r="O323">
        <v>-1</v>
      </c>
      <c r="P323">
        <v>-1</v>
      </c>
      <c r="Q323">
        <v>-1</v>
      </c>
      <c r="R323" s="196">
        <v>1</v>
      </c>
      <c r="T323" s="196">
        <v>0</v>
      </c>
      <c r="U323" s="196">
        <v>30</v>
      </c>
      <c r="V323" s="196">
        <v>1997</v>
      </c>
      <c r="W323" s="196">
        <v>0.71093019999999996</v>
      </c>
      <c r="X323" s="196">
        <v>11.73035</v>
      </c>
      <c r="Y323" s="196">
        <v>0</v>
      </c>
      <c r="Z323" s="196">
        <v>99</v>
      </c>
      <c r="AA323" s="196">
        <v>150.85990000000001</v>
      </c>
      <c r="AB323" s="196">
        <v>75.54325</v>
      </c>
      <c r="AC323" s="196">
        <v>1</v>
      </c>
      <c r="AD323" s="196">
        <v>-1</v>
      </c>
    </row>
    <row r="324" spans="2:30" x14ac:dyDescent="0.2">
      <c r="B324" t="s">
        <v>481</v>
      </c>
      <c r="C324" t="s">
        <v>712</v>
      </c>
      <c r="D324">
        <v>2</v>
      </c>
      <c r="E324">
        <v>2.2222219999999999</v>
      </c>
      <c r="F324">
        <v>249</v>
      </c>
      <c r="G324" s="195">
        <v>249</v>
      </c>
      <c r="H324">
        <v>553.33333333333303</v>
      </c>
      <c r="I324">
        <v>163.6482</v>
      </c>
      <c r="J324">
        <v>0.48996469999999998</v>
      </c>
      <c r="K324">
        <v>163.6482</v>
      </c>
      <c r="L324">
        <v>181.8313</v>
      </c>
      <c r="M324">
        <v>2</v>
      </c>
      <c r="N324">
        <v>58.058540000000001</v>
      </c>
      <c r="O324">
        <v>-1</v>
      </c>
      <c r="P324">
        <v>-1</v>
      </c>
      <c r="Q324">
        <v>-1</v>
      </c>
      <c r="R324" s="196">
        <v>1</v>
      </c>
      <c r="T324" s="196">
        <v>24</v>
      </c>
      <c r="U324" s="196">
        <v>31</v>
      </c>
      <c r="V324" s="196">
        <v>1265</v>
      </c>
      <c r="W324" s="196">
        <v>-1</v>
      </c>
      <c r="X324" s="196">
        <v>-1</v>
      </c>
      <c r="Y324" s="196">
        <v>1</v>
      </c>
      <c r="Z324" s="196">
        <v>1265</v>
      </c>
      <c r="AA324" s="196">
        <v>76.193629999999999</v>
      </c>
      <c r="AB324" s="196">
        <v>60.232120000000002</v>
      </c>
      <c r="AC324" s="196">
        <v>1</v>
      </c>
      <c r="AD324" s="196">
        <v>0.79051380000000004</v>
      </c>
    </row>
    <row r="325" spans="2:30" x14ac:dyDescent="0.2">
      <c r="B325" t="s">
        <v>483</v>
      </c>
      <c r="C325" t="s">
        <v>712</v>
      </c>
      <c r="D325">
        <v>2</v>
      </c>
      <c r="E325">
        <v>2.6075620000000002</v>
      </c>
      <c r="F325">
        <v>316.5</v>
      </c>
      <c r="G325" s="195">
        <v>316.5</v>
      </c>
      <c r="H325">
        <v>825.29335071707999</v>
      </c>
      <c r="I325">
        <v>136.76230000000001</v>
      </c>
      <c r="J325">
        <v>2.0412279999999998</v>
      </c>
      <c r="K325">
        <v>136.76230000000001</v>
      </c>
      <c r="L325">
        <v>178.30799999999999</v>
      </c>
      <c r="M325">
        <v>2</v>
      </c>
      <c r="N325">
        <v>130.0376</v>
      </c>
      <c r="O325">
        <v>-1</v>
      </c>
      <c r="P325">
        <v>-1</v>
      </c>
      <c r="Q325">
        <v>-1</v>
      </c>
      <c r="R325" s="196">
        <v>1</v>
      </c>
      <c r="T325" s="196">
        <v>0</v>
      </c>
      <c r="U325" s="196">
        <v>32</v>
      </c>
      <c r="V325" s="196">
        <v>2066</v>
      </c>
      <c r="W325" s="196">
        <v>0.9030205</v>
      </c>
      <c r="X325" s="196">
        <v>34.952770000000001</v>
      </c>
      <c r="Y325" s="196">
        <v>0</v>
      </c>
      <c r="Z325" s="196">
        <v>68</v>
      </c>
      <c r="AA325" s="196">
        <v>115.5861</v>
      </c>
      <c r="AB325" s="196">
        <v>55.94679</v>
      </c>
      <c r="AC325" s="196">
        <v>1</v>
      </c>
      <c r="AD325" s="196">
        <v>-1</v>
      </c>
    </row>
    <row r="326" spans="2:30" x14ac:dyDescent="0.2">
      <c r="B326" t="s">
        <v>484</v>
      </c>
      <c r="C326" t="s">
        <v>712</v>
      </c>
      <c r="D326">
        <v>1</v>
      </c>
      <c r="E326">
        <v>0.81103000000000003</v>
      </c>
      <c r="F326">
        <v>432</v>
      </c>
      <c r="G326" s="195">
        <v>432</v>
      </c>
      <c r="H326">
        <v>350.36496350365002</v>
      </c>
      <c r="I326">
        <v>-1</v>
      </c>
      <c r="J326">
        <v>-1</v>
      </c>
      <c r="K326">
        <v>-1</v>
      </c>
      <c r="L326">
        <v>-1</v>
      </c>
      <c r="M326">
        <v>1</v>
      </c>
      <c r="N326">
        <v>80.636539999999997</v>
      </c>
      <c r="O326">
        <v>-1</v>
      </c>
      <c r="P326">
        <v>-1</v>
      </c>
      <c r="Q326">
        <v>-1</v>
      </c>
      <c r="R326" s="196">
        <v>2</v>
      </c>
      <c r="T326" s="196">
        <v>10</v>
      </c>
      <c r="U326" s="196">
        <v>33</v>
      </c>
      <c r="V326" s="196">
        <v>1432</v>
      </c>
      <c r="W326" s="196">
        <v>1.2309270000000001</v>
      </c>
      <c r="X326" s="196">
        <v>184.02359999999999</v>
      </c>
      <c r="Y326" s="196">
        <v>1</v>
      </c>
      <c r="Z326" s="196">
        <v>1432</v>
      </c>
      <c r="AA326" s="196">
        <v>458.5684</v>
      </c>
      <c r="AB326" s="196">
        <v>320.22930000000002</v>
      </c>
      <c r="AC326" s="196">
        <v>2</v>
      </c>
      <c r="AD326" s="196">
        <v>0.69832399999999994</v>
      </c>
    </row>
    <row r="327" spans="2:30" x14ac:dyDescent="0.2">
      <c r="B327" t="s">
        <v>485</v>
      </c>
      <c r="C327" t="s">
        <v>712</v>
      </c>
      <c r="D327">
        <v>1</v>
      </c>
      <c r="E327">
        <v>0.88261250000000002</v>
      </c>
      <c r="F327">
        <v>232</v>
      </c>
      <c r="G327" s="195">
        <v>232</v>
      </c>
      <c r="H327">
        <v>204.76610767872901</v>
      </c>
      <c r="I327">
        <v>-1</v>
      </c>
      <c r="J327">
        <v>-1</v>
      </c>
      <c r="K327">
        <v>-1</v>
      </c>
      <c r="L327">
        <v>-1</v>
      </c>
      <c r="M327">
        <v>1</v>
      </c>
      <c r="N327">
        <v>105.3533</v>
      </c>
      <c r="O327">
        <v>-1</v>
      </c>
      <c r="P327">
        <v>-1</v>
      </c>
      <c r="Q327">
        <v>-1</v>
      </c>
      <c r="R327" s="196">
        <v>1</v>
      </c>
      <c r="T327" s="196">
        <v>0</v>
      </c>
      <c r="U327" s="196">
        <v>34</v>
      </c>
      <c r="V327" s="196">
        <v>1999</v>
      </c>
      <c r="W327" s="196">
        <v>-1</v>
      </c>
      <c r="X327" s="196">
        <v>-1</v>
      </c>
      <c r="Y327" s="196">
        <v>0</v>
      </c>
      <c r="Z327" s="196">
        <v>67</v>
      </c>
      <c r="AA327" s="196">
        <v>484.4384</v>
      </c>
      <c r="AB327" s="196">
        <v>242.34030000000001</v>
      </c>
      <c r="AC327" s="196">
        <v>0</v>
      </c>
      <c r="AD327" s="196">
        <v>-1</v>
      </c>
    </row>
    <row r="328" spans="2:30" x14ac:dyDescent="0.2">
      <c r="B328" t="s">
        <v>486</v>
      </c>
      <c r="C328" t="s">
        <v>712</v>
      </c>
      <c r="D328">
        <v>1</v>
      </c>
      <c r="E328">
        <v>0.96711800000000003</v>
      </c>
      <c r="F328">
        <v>232</v>
      </c>
      <c r="G328" s="195">
        <v>232</v>
      </c>
      <c r="H328">
        <v>224.37137330754399</v>
      </c>
      <c r="I328">
        <v>-1</v>
      </c>
      <c r="J328">
        <v>-1</v>
      </c>
      <c r="K328">
        <v>-1</v>
      </c>
      <c r="L328">
        <v>-1</v>
      </c>
      <c r="M328">
        <v>1</v>
      </c>
      <c r="N328">
        <v>64.755110000000002</v>
      </c>
      <c r="O328">
        <v>-1</v>
      </c>
      <c r="P328">
        <v>-1</v>
      </c>
      <c r="Q328">
        <v>-1</v>
      </c>
      <c r="R328" s="196">
        <v>1</v>
      </c>
      <c r="T328" s="196">
        <v>5</v>
      </c>
      <c r="U328" s="196">
        <v>35</v>
      </c>
      <c r="V328" s="196">
        <v>1898</v>
      </c>
      <c r="W328" s="196">
        <v>-1</v>
      </c>
      <c r="X328" s="196">
        <v>-1</v>
      </c>
      <c r="Y328" s="196">
        <v>1</v>
      </c>
      <c r="Z328" s="196">
        <v>1898</v>
      </c>
      <c r="AA328" s="196">
        <v>303.0018</v>
      </c>
      <c r="AB328" s="196">
        <v>159.64269999999999</v>
      </c>
      <c r="AC328" s="196">
        <v>1</v>
      </c>
      <c r="AD328" s="196">
        <v>0.52687039999999996</v>
      </c>
    </row>
    <row r="329" spans="2:30" x14ac:dyDescent="0.2">
      <c r="B329" t="s">
        <v>487</v>
      </c>
      <c r="C329" t="s">
        <v>712</v>
      </c>
      <c r="D329">
        <v>0</v>
      </c>
      <c r="E329">
        <v>0</v>
      </c>
      <c r="F329">
        <v>-1</v>
      </c>
      <c r="G329" s="195">
        <v>-1</v>
      </c>
      <c r="H329">
        <v>-1</v>
      </c>
      <c r="I329">
        <v>-1</v>
      </c>
      <c r="J329">
        <v>-1</v>
      </c>
      <c r="K329">
        <v>-1</v>
      </c>
      <c r="L329">
        <v>-1</v>
      </c>
      <c r="M329">
        <v>0</v>
      </c>
      <c r="N329">
        <v>90.553340000000006</v>
      </c>
      <c r="O329">
        <v>-1</v>
      </c>
      <c r="P329">
        <v>-1</v>
      </c>
      <c r="Q329">
        <v>-1</v>
      </c>
      <c r="R329" s="196">
        <v>1</v>
      </c>
      <c r="T329" s="196">
        <v>0</v>
      </c>
      <c r="U329" s="196">
        <v>36</v>
      </c>
      <c r="V329" s="196">
        <v>2032</v>
      </c>
      <c r="W329" s="196">
        <v>0.52698650000000002</v>
      </c>
      <c r="X329" s="196">
        <v>44.266869999999997</v>
      </c>
      <c r="Y329" s="196">
        <v>0</v>
      </c>
      <c r="Z329" s="196">
        <v>67</v>
      </c>
      <c r="AA329" s="196">
        <v>94.128489999999999</v>
      </c>
      <c r="AB329" s="196">
        <v>46.323070000000001</v>
      </c>
      <c r="AC329" s="196">
        <v>1</v>
      </c>
      <c r="AD329" s="196">
        <v>-1</v>
      </c>
    </row>
    <row r="330" spans="2:30" x14ac:dyDescent="0.2">
      <c r="B330" t="s">
        <v>488</v>
      </c>
      <c r="C330" t="s">
        <v>712</v>
      </c>
      <c r="D330">
        <v>2</v>
      </c>
      <c r="E330">
        <v>2</v>
      </c>
      <c r="F330">
        <v>350.5</v>
      </c>
      <c r="G330" s="195">
        <v>350.5</v>
      </c>
      <c r="H330">
        <v>701</v>
      </c>
      <c r="I330">
        <v>153.667</v>
      </c>
      <c r="J330">
        <v>0.931315</v>
      </c>
      <c r="K330">
        <v>153.667</v>
      </c>
      <c r="L330">
        <v>153.667</v>
      </c>
      <c r="M330">
        <v>2</v>
      </c>
      <c r="N330">
        <v>53.381320000000002</v>
      </c>
      <c r="O330">
        <v>-1</v>
      </c>
      <c r="P330">
        <v>-1</v>
      </c>
      <c r="Q330">
        <v>-1</v>
      </c>
      <c r="R330" s="196">
        <v>2</v>
      </c>
      <c r="T330" s="196">
        <v>46</v>
      </c>
      <c r="U330" s="196">
        <v>37</v>
      </c>
      <c r="V330" s="196">
        <v>1732</v>
      </c>
      <c r="W330" s="196">
        <v>0.85134209999999999</v>
      </c>
      <c r="X330" s="196">
        <v>156.22130000000001</v>
      </c>
      <c r="Y330" s="196">
        <v>1</v>
      </c>
      <c r="Z330" s="196">
        <v>1732</v>
      </c>
      <c r="AA330" s="196">
        <v>357.99239999999998</v>
      </c>
      <c r="AB330" s="196">
        <v>206.69309999999999</v>
      </c>
      <c r="AC330" s="196">
        <v>2</v>
      </c>
      <c r="AD330" s="196">
        <v>0.57736719999999997</v>
      </c>
    </row>
    <row r="331" spans="2:30" x14ac:dyDescent="0.2">
      <c r="B331" t="s">
        <v>489</v>
      </c>
      <c r="C331" t="s">
        <v>712</v>
      </c>
      <c r="D331">
        <v>0</v>
      </c>
      <c r="E331">
        <v>0</v>
      </c>
      <c r="F331">
        <v>-1</v>
      </c>
      <c r="G331" s="195">
        <v>-1</v>
      </c>
      <c r="H331">
        <v>-1</v>
      </c>
      <c r="I331">
        <v>-1</v>
      </c>
      <c r="J331">
        <v>-1</v>
      </c>
      <c r="K331">
        <v>-1</v>
      </c>
      <c r="L331">
        <v>-1</v>
      </c>
      <c r="M331">
        <v>0</v>
      </c>
      <c r="N331">
        <v>561.3981</v>
      </c>
      <c r="O331">
        <v>-1</v>
      </c>
      <c r="P331">
        <v>-1</v>
      </c>
      <c r="Q331">
        <v>-1</v>
      </c>
      <c r="R331" s="196">
        <v>1</v>
      </c>
      <c r="T331" s="196">
        <v>0</v>
      </c>
      <c r="U331" s="196">
        <v>38</v>
      </c>
      <c r="V331" s="196">
        <v>2064</v>
      </c>
      <c r="W331" s="196">
        <v>8.3602640000000006E-2</v>
      </c>
      <c r="X331" s="196">
        <v>16.72053</v>
      </c>
      <c r="Y331" s="196">
        <v>0</v>
      </c>
      <c r="Z331" s="196">
        <v>66</v>
      </c>
      <c r="AA331" s="196">
        <v>269.24810000000002</v>
      </c>
      <c r="AB331" s="196">
        <v>130.44970000000001</v>
      </c>
      <c r="AC331" s="196">
        <v>1</v>
      </c>
      <c r="AD331" s="196">
        <v>-1</v>
      </c>
    </row>
    <row r="332" spans="2:30" x14ac:dyDescent="0.2">
      <c r="B332" t="s">
        <v>490</v>
      </c>
      <c r="C332" t="s">
        <v>712</v>
      </c>
      <c r="D332">
        <v>3</v>
      </c>
      <c r="E332">
        <v>3.2154340000000001</v>
      </c>
      <c r="F332">
        <v>168</v>
      </c>
      <c r="G332" s="195">
        <v>234</v>
      </c>
      <c r="H332">
        <v>752.41157556270105</v>
      </c>
      <c r="I332">
        <v>100.22490000000001</v>
      </c>
      <c r="J332">
        <v>1.1024099999999999</v>
      </c>
      <c r="K332">
        <v>200.44990000000001</v>
      </c>
      <c r="L332">
        <v>214.84450000000001</v>
      </c>
      <c r="M332">
        <v>3</v>
      </c>
      <c r="N332">
        <v>96.545879999999997</v>
      </c>
      <c r="O332">
        <v>-1</v>
      </c>
      <c r="P332">
        <v>-1</v>
      </c>
      <c r="Q332">
        <v>-1</v>
      </c>
      <c r="R332" s="196">
        <v>1</v>
      </c>
      <c r="T332" s="196">
        <v>7</v>
      </c>
      <c r="U332" s="196">
        <v>39</v>
      </c>
      <c r="V332" s="196">
        <v>1467</v>
      </c>
      <c r="W332" s="196">
        <v>-1</v>
      </c>
      <c r="X332" s="196">
        <v>-1</v>
      </c>
      <c r="Y332" s="196">
        <v>1</v>
      </c>
      <c r="Z332" s="196">
        <v>1467</v>
      </c>
      <c r="AA332" s="196">
        <v>304.84500000000003</v>
      </c>
      <c r="AB332" s="196">
        <v>207.80160000000001</v>
      </c>
      <c r="AC332" s="196">
        <v>1</v>
      </c>
      <c r="AD332" s="196">
        <v>0.68166329999999997</v>
      </c>
    </row>
    <row r="333" spans="2:30" x14ac:dyDescent="0.2">
      <c r="B333" t="s">
        <v>491</v>
      </c>
      <c r="C333" t="s">
        <v>712</v>
      </c>
      <c r="D333">
        <v>1</v>
      </c>
      <c r="E333">
        <v>0.90991809999999995</v>
      </c>
      <c r="F333">
        <v>333</v>
      </c>
      <c r="G333" s="195">
        <v>333</v>
      </c>
      <c r="H333">
        <v>303.00272975432199</v>
      </c>
      <c r="I333">
        <v>-1</v>
      </c>
      <c r="J333">
        <v>-1</v>
      </c>
      <c r="K333">
        <v>-1</v>
      </c>
      <c r="L333">
        <v>-1</v>
      </c>
      <c r="M333">
        <v>1</v>
      </c>
      <c r="N333">
        <v>53.797759999999997</v>
      </c>
      <c r="O333">
        <v>-1</v>
      </c>
      <c r="P333">
        <v>-1</v>
      </c>
      <c r="Q333">
        <v>-1</v>
      </c>
      <c r="R333" s="196">
        <v>1</v>
      </c>
      <c r="T333" s="196">
        <v>0</v>
      </c>
      <c r="U333" s="196">
        <v>40</v>
      </c>
      <c r="V333" s="196">
        <v>2030</v>
      </c>
      <c r="W333" s="196">
        <v>1.254586</v>
      </c>
      <c r="X333" s="196">
        <v>84.057249999999996</v>
      </c>
      <c r="Y333" s="196">
        <v>0</v>
      </c>
      <c r="Z333" s="196">
        <v>100</v>
      </c>
      <c r="AA333" s="196">
        <v>373.68979999999999</v>
      </c>
      <c r="AB333" s="196">
        <v>184.08359999999999</v>
      </c>
      <c r="AC333" s="196">
        <v>0</v>
      </c>
      <c r="AD333" s="196">
        <v>-1</v>
      </c>
    </row>
    <row r="334" spans="2:30" x14ac:dyDescent="0.2">
      <c r="B334" t="s">
        <v>285</v>
      </c>
      <c r="C334" t="s">
        <v>712</v>
      </c>
      <c r="D334">
        <v>4</v>
      </c>
      <c r="E334">
        <v>3.875969</v>
      </c>
      <c r="F334">
        <v>184</v>
      </c>
      <c r="G334" s="195">
        <v>200.25</v>
      </c>
      <c r="H334">
        <v>776.16279069767495</v>
      </c>
      <c r="I334">
        <v>175.28020000000001</v>
      </c>
      <c r="J334">
        <v>2.9586399999999999</v>
      </c>
      <c r="K334">
        <v>525.84050000000002</v>
      </c>
      <c r="L334">
        <v>509.53539999999998</v>
      </c>
      <c r="M334">
        <v>4</v>
      </c>
      <c r="N334">
        <v>206.30789999999999</v>
      </c>
      <c r="O334">
        <v>-1</v>
      </c>
      <c r="P334">
        <v>-1</v>
      </c>
      <c r="Q334">
        <v>-1</v>
      </c>
      <c r="R334" s="196">
        <v>1</v>
      </c>
      <c r="T334" s="196">
        <v>26</v>
      </c>
      <c r="U334" s="196">
        <v>41</v>
      </c>
      <c r="V334" s="196">
        <v>1433</v>
      </c>
      <c r="W334" s="196">
        <v>1.141562</v>
      </c>
      <c r="X334" s="196">
        <v>57.078119999999998</v>
      </c>
      <c r="Y334" s="196">
        <v>1</v>
      </c>
      <c r="Z334" s="196">
        <v>1433</v>
      </c>
      <c r="AA334" s="196">
        <v>154.76259999999999</v>
      </c>
      <c r="AB334" s="196">
        <v>107.999</v>
      </c>
      <c r="AC334" s="196">
        <v>2</v>
      </c>
      <c r="AD334" s="196">
        <v>0.69783669999999998</v>
      </c>
    </row>
    <row r="335" spans="2:30" x14ac:dyDescent="0.2">
      <c r="B335" t="s">
        <v>492</v>
      </c>
      <c r="C335" t="s">
        <v>712</v>
      </c>
      <c r="D335">
        <v>2</v>
      </c>
      <c r="E335">
        <v>1.818182</v>
      </c>
      <c r="F335">
        <v>200.5</v>
      </c>
      <c r="G335" s="195">
        <v>200.5</v>
      </c>
      <c r="H335">
        <v>364.54545454545502</v>
      </c>
      <c r="I335">
        <v>152.41730000000001</v>
      </c>
      <c r="J335">
        <v>0.24116670000000001</v>
      </c>
      <c r="K335">
        <v>152.41730000000001</v>
      </c>
      <c r="L335">
        <v>138.56120000000001</v>
      </c>
      <c r="M335">
        <v>2</v>
      </c>
      <c r="N335">
        <v>70.589609999999993</v>
      </c>
      <c r="O335">
        <v>-1</v>
      </c>
      <c r="P335">
        <v>-1</v>
      </c>
      <c r="Q335">
        <v>-1</v>
      </c>
      <c r="R335" s="196">
        <v>1</v>
      </c>
      <c r="T335" s="196">
        <v>0</v>
      </c>
      <c r="U335" s="196">
        <v>42</v>
      </c>
      <c r="V335" s="196">
        <v>2032</v>
      </c>
      <c r="W335" s="196">
        <v>-1</v>
      </c>
      <c r="X335" s="196">
        <v>-1</v>
      </c>
      <c r="Y335" s="196">
        <v>0</v>
      </c>
      <c r="Z335" s="196">
        <v>66</v>
      </c>
      <c r="AA335" s="196">
        <v>93.730509999999995</v>
      </c>
      <c r="AB335" s="196">
        <v>46.127220000000001</v>
      </c>
      <c r="AC335" s="196">
        <v>1</v>
      </c>
      <c r="AD335" s="196">
        <v>-1</v>
      </c>
    </row>
    <row r="336" spans="2:30" x14ac:dyDescent="0.2">
      <c r="B336" t="s">
        <v>474</v>
      </c>
      <c r="C336" t="s">
        <v>712</v>
      </c>
      <c r="D336">
        <v>2</v>
      </c>
      <c r="E336">
        <v>2.5031289999999999</v>
      </c>
      <c r="F336">
        <v>267</v>
      </c>
      <c r="G336" s="195">
        <v>267</v>
      </c>
      <c r="H336">
        <v>668.33541927409306</v>
      </c>
      <c r="I336">
        <v>121.0046</v>
      </c>
      <c r="J336">
        <v>0.91670119999999999</v>
      </c>
      <c r="K336">
        <v>121.0046</v>
      </c>
      <c r="L336">
        <v>151.44499999999999</v>
      </c>
      <c r="M336">
        <v>2</v>
      </c>
      <c r="N336">
        <v>116.7377</v>
      </c>
      <c r="O336">
        <v>-1</v>
      </c>
      <c r="P336">
        <v>-1</v>
      </c>
      <c r="Q336">
        <v>-1</v>
      </c>
      <c r="R336" s="196">
        <v>1</v>
      </c>
      <c r="T336" s="196">
        <v>49</v>
      </c>
      <c r="U336" s="196">
        <v>43</v>
      </c>
      <c r="V336" s="196">
        <v>1598</v>
      </c>
      <c r="W336" s="196">
        <v>2.4977610000000001</v>
      </c>
      <c r="X336" s="196">
        <v>167.35</v>
      </c>
      <c r="Y336" s="196">
        <v>1</v>
      </c>
      <c r="Z336" s="196">
        <v>1598</v>
      </c>
      <c r="AA336" s="196">
        <v>362.95080000000002</v>
      </c>
      <c r="AB336" s="196">
        <v>227.12809999999999</v>
      </c>
      <c r="AC336" s="196">
        <v>2</v>
      </c>
      <c r="AD336" s="196">
        <v>0.62578230000000001</v>
      </c>
    </row>
    <row r="337" spans="2:30" x14ac:dyDescent="0.2">
      <c r="B337" t="s">
        <v>475</v>
      </c>
      <c r="C337" t="s">
        <v>712</v>
      </c>
      <c r="D337">
        <v>2</v>
      </c>
      <c r="E337">
        <v>2.0703930000000001</v>
      </c>
      <c r="F337">
        <v>232.5</v>
      </c>
      <c r="G337" s="195">
        <v>232.5</v>
      </c>
      <c r="H337">
        <v>481.36645962732899</v>
      </c>
      <c r="I337">
        <v>165.74520000000001</v>
      </c>
      <c r="J337">
        <v>0.41436289999999998</v>
      </c>
      <c r="K337">
        <v>165.74520000000001</v>
      </c>
      <c r="L337">
        <v>171.5788</v>
      </c>
      <c r="M337">
        <v>2</v>
      </c>
      <c r="N337">
        <v>97.882350000000002</v>
      </c>
      <c r="O337">
        <v>-1</v>
      </c>
      <c r="P337">
        <v>-1</v>
      </c>
      <c r="Q337">
        <v>-1</v>
      </c>
      <c r="R337" s="196">
        <v>1</v>
      </c>
      <c r="T337" s="196">
        <v>0</v>
      </c>
      <c r="U337" s="196">
        <v>44</v>
      </c>
      <c r="V337" s="196">
        <v>1999</v>
      </c>
      <c r="W337" s="196">
        <v>2.857202</v>
      </c>
      <c r="X337" s="196">
        <v>47.143830000000001</v>
      </c>
      <c r="Y337" s="196">
        <v>0</v>
      </c>
      <c r="Z337" s="196">
        <v>100</v>
      </c>
      <c r="AA337" s="196">
        <v>500.75049999999999</v>
      </c>
      <c r="AB337" s="196">
        <v>250.50049999999999</v>
      </c>
      <c r="AC337" s="196">
        <v>1</v>
      </c>
      <c r="AD337" s="196">
        <v>-1</v>
      </c>
    </row>
    <row r="338" spans="2:30" x14ac:dyDescent="0.2">
      <c r="B338" t="s">
        <v>476</v>
      </c>
      <c r="C338" t="s">
        <v>712</v>
      </c>
      <c r="D338">
        <v>1</v>
      </c>
      <c r="E338">
        <v>0.81168830000000003</v>
      </c>
      <c r="F338">
        <v>365</v>
      </c>
      <c r="G338" s="195">
        <v>365</v>
      </c>
      <c r="H338">
        <v>296.266233766234</v>
      </c>
      <c r="I338">
        <v>-1</v>
      </c>
      <c r="J338">
        <v>-1</v>
      </c>
      <c r="K338">
        <v>-1</v>
      </c>
      <c r="L338">
        <v>-1</v>
      </c>
      <c r="M338">
        <v>1</v>
      </c>
      <c r="N338">
        <v>81.323440000000005</v>
      </c>
      <c r="O338">
        <v>-1</v>
      </c>
      <c r="P338">
        <v>-1</v>
      </c>
      <c r="Q338">
        <v>-1</v>
      </c>
      <c r="R338" s="196">
        <v>1</v>
      </c>
      <c r="T338" s="196">
        <v>36</v>
      </c>
      <c r="U338" s="196">
        <v>45</v>
      </c>
      <c r="V338" s="196">
        <v>1599</v>
      </c>
      <c r="W338" s="196">
        <v>-1</v>
      </c>
      <c r="X338" s="196">
        <v>-1</v>
      </c>
      <c r="Y338" s="196">
        <v>1</v>
      </c>
      <c r="Z338" s="196">
        <v>1599</v>
      </c>
      <c r="AA338" s="196">
        <v>233.55930000000001</v>
      </c>
      <c r="AB338" s="196">
        <v>146.0659</v>
      </c>
      <c r="AC338" s="196">
        <v>1</v>
      </c>
      <c r="AD338" s="196">
        <v>0.62539089999999997</v>
      </c>
    </row>
    <row r="339" spans="2:30" x14ac:dyDescent="0.2">
      <c r="B339" t="s">
        <v>477</v>
      </c>
      <c r="C339" t="s">
        <v>712</v>
      </c>
      <c r="D339">
        <v>2</v>
      </c>
      <c r="E339">
        <v>2.309469</v>
      </c>
      <c r="F339">
        <v>182.5</v>
      </c>
      <c r="G339" s="195">
        <v>182.5</v>
      </c>
      <c r="H339">
        <v>421.478060046189</v>
      </c>
      <c r="I339">
        <v>161.06620000000001</v>
      </c>
      <c r="J339">
        <v>0.60324420000000001</v>
      </c>
      <c r="K339">
        <v>161.06620000000001</v>
      </c>
      <c r="L339">
        <v>185.98869999999999</v>
      </c>
      <c r="M339">
        <v>2</v>
      </c>
      <c r="N339">
        <v>163.0806</v>
      </c>
      <c r="O339">
        <v>-1</v>
      </c>
      <c r="P339">
        <v>-1</v>
      </c>
      <c r="Q339">
        <v>-1</v>
      </c>
      <c r="R339" s="196">
        <v>1</v>
      </c>
      <c r="T339" s="196">
        <v>0</v>
      </c>
      <c r="U339" s="196">
        <v>46</v>
      </c>
      <c r="V339" s="196">
        <v>2031</v>
      </c>
      <c r="W339" s="196">
        <v>2.1505130000000001</v>
      </c>
      <c r="X339" s="196">
        <v>63.76661</v>
      </c>
      <c r="Y339" s="196">
        <v>0</v>
      </c>
      <c r="Z339" s="196">
        <v>98</v>
      </c>
      <c r="AA339" s="196">
        <v>213.43</v>
      </c>
      <c r="AB339" s="196">
        <v>105.08620000000001</v>
      </c>
      <c r="AC339" s="196">
        <v>1</v>
      </c>
      <c r="AD339" s="196">
        <v>-1</v>
      </c>
    </row>
    <row r="340" spans="2:30" x14ac:dyDescent="0.2">
      <c r="B340" t="s">
        <v>478</v>
      </c>
      <c r="C340" t="s">
        <v>712</v>
      </c>
      <c r="D340">
        <v>2</v>
      </c>
      <c r="E340">
        <v>2.0746889999999998</v>
      </c>
      <c r="F340">
        <v>349</v>
      </c>
      <c r="G340" s="195">
        <v>349</v>
      </c>
      <c r="H340">
        <v>724.06639004149395</v>
      </c>
      <c r="I340">
        <v>105.9298</v>
      </c>
      <c r="J340">
        <v>1.0488090000000001</v>
      </c>
      <c r="K340">
        <v>105.9298</v>
      </c>
      <c r="L340">
        <v>109.8856</v>
      </c>
      <c r="M340">
        <v>2</v>
      </c>
      <c r="N340">
        <v>79.081609999999998</v>
      </c>
      <c r="O340">
        <v>-1</v>
      </c>
      <c r="P340">
        <v>-1</v>
      </c>
      <c r="Q340">
        <v>-1</v>
      </c>
      <c r="R340" s="196">
        <v>2</v>
      </c>
      <c r="T340" s="196">
        <v>44</v>
      </c>
      <c r="U340" s="196">
        <v>47</v>
      </c>
      <c r="V340" s="196">
        <v>1931</v>
      </c>
      <c r="W340" s="196">
        <v>0.79005049999999999</v>
      </c>
      <c r="X340" s="196">
        <v>157.22</v>
      </c>
      <c r="Y340" s="196">
        <v>1</v>
      </c>
      <c r="Z340" s="196">
        <v>1931</v>
      </c>
      <c r="AA340" s="196">
        <v>331.06420000000003</v>
      </c>
      <c r="AB340" s="196">
        <v>171.447</v>
      </c>
      <c r="AC340" s="196">
        <v>2</v>
      </c>
      <c r="AD340" s="196">
        <v>0.51786639999999995</v>
      </c>
    </row>
    <row r="341" spans="2:30" x14ac:dyDescent="0.2">
      <c r="B341" t="s">
        <v>479</v>
      </c>
      <c r="C341" t="s">
        <v>712</v>
      </c>
      <c r="D341">
        <v>2</v>
      </c>
      <c r="E341">
        <v>3.0030030000000001</v>
      </c>
      <c r="F341">
        <v>200</v>
      </c>
      <c r="G341" s="195">
        <v>200</v>
      </c>
      <c r="H341">
        <v>600.60060060060096</v>
      </c>
      <c r="I341">
        <v>152.57839999999999</v>
      </c>
      <c r="J341">
        <v>0.91364319999999999</v>
      </c>
      <c r="K341">
        <v>152.57839999999999</v>
      </c>
      <c r="L341">
        <v>229.0967</v>
      </c>
      <c r="M341">
        <v>2</v>
      </c>
      <c r="N341">
        <v>48.66675</v>
      </c>
      <c r="O341">
        <v>-1</v>
      </c>
      <c r="P341">
        <v>-1</v>
      </c>
      <c r="Q341">
        <v>-1</v>
      </c>
      <c r="R341" s="196">
        <v>1</v>
      </c>
      <c r="T341" s="196">
        <v>0</v>
      </c>
      <c r="U341" s="196">
        <v>48</v>
      </c>
      <c r="V341" s="196">
        <v>1999</v>
      </c>
      <c r="W341" s="196">
        <v>0.75264589999999998</v>
      </c>
      <c r="X341" s="196">
        <v>62.845939999999999</v>
      </c>
      <c r="Y341" s="196">
        <v>0</v>
      </c>
      <c r="Z341" s="196">
        <v>68</v>
      </c>
      <c r="AA341" s="196">
        <v>295.64109999999999</v>
      </c>
      <c r="AB341" s="196">
        <v>147.89449999999999</v>
      </c>
      <c r="AC341" s="196">
        <v>0</v>
      </c>
      <c r="AD341" s="196">
        <v>-1</v>
      </c>
    </row>
    <row r="342" spans="2:30" x14ac:dyDescent="0.2">
      <c r="B342" t="s">
        <v>480</v>
      </c>
      <c r="C342" t="s">
        <v>712</v>
      </c>
      <c r="D342">
        <v>2</v>
      </c>
      <c r="E342">
        <v>2.5</v>
      </c>
      <c r="F342">
        <v>300</v>
      </c>
      <c r="G342" s="195">
        <v>300</v>
      </c>
      <c r="H342">
        <v>750</v>
      </c>
      <c r="I342">
        <v>152.36199999999999</v>
      </c>
      <c r="J342">
        <v>1.1455789999999999</v>
      </c>
      <c r="K342">
        <v>152.36199999999999</v>
      </c>
      <c r="L342">
        <v>190.45249999999999</v>
      </c>
      <c r="M342">
        <v>2</v>
      </c>
      <c r="N342">
        <v>118.38549999999999</v>
      </c>
      <c r="O342">
        <v>-1</v>
      </c>
      <c r="P342">
        <v>-1</v>
      </c>
      <c r="Q342">
        <v>-1</v>
      </c>
      <c r="R342" s="196">
        <v>1</v>
      </c>
      <c r="T342" s="196">
        <v>39</v>
      </c>
      <c r="U342" s="196">
        <v>49</v>
      </c>
      <c r="V342" s="196">
        <v>1265</v>
      </c>
      <c r="W342" s="196">
        <v>0.85216840000000005</v>
      </c>
      <c r="X342" s="196">
        <v>71.156059999999997</v>
      </c>
      <c r="Y342" s="196">
        <v>1</v>
      </c>
      <c r="Z342" s="196">
        <v>1265</v>
      </c>
      <c r="AA342" s="196">
        <v>158.41290000000001</v>
      </c>
      <c r="AB342" s="196">
        <v>125.2276</v>
      </c>
      <c r="AC342" s="196">
        <v>2</v>
      </c>
      <c r="AD342" s="196">
        <v>0.79051380000000004</v>
      </c>
    </row>
    <row r="343" spans="2:30" x14ac:dyDescent="0.2">
      <c r="B343" t="s">
        <v>472</v>
      </c>
      <c r="C343" t="s">
        <v>679</v>
      </c>
      <c r="D343">
        <v>2</v>
      </c>
      <c r="E343">
        <v>1.3642570000000001</v>
      </c>
      <c r="F343">
        <v>433</v>
      </c>
      <c r="G343" s="195">
        <v>433</v>
      </c>
      <c r="H343">
        <v>590.72305593451597</v>
      </c>
      <c r="I343">
        <v>176.80170000000001</v>
      </c>
      <c r="J343">
        <v>0.37859029999999999</v>
      </c>
      <c r="K343">
        <v>176.80170000000001</v>
      </c>
      <c r="L343">
        <v>120.6014</v>
      </c>
      <c r="M343">
        <v>2</v>
      </c>
      <c r="N343">
        <v>73.217770000000002</v>
      </c>
      <c r="O343">
        <v>-1</v>
      </c>
      <c r="P343">
        <v>-1</v>
      </c>
      <c r="Q343">
        <v>-1</v>
      </c>
      <c r="R343" s="196">
        <v>2</v>
      </c>
      <c r="T343" s="196">
        <v>0</v>
      </c>
      <c r="U343" s="196">
        <v>50</v>
      </c>
      <c r="V343" s="196">
        <v>2032</v>
      </c>
      <c r="W343" s="196">
        <v>0.60448550000000001</v>
      </c>
      <c r="X343" s="196">
        <v>10.276249999999999</v>
      </c>
      <c r="Y343" s="196">
        <v>0</v>
      </c>
      <c r="Z343" s="196">
        <v>101</v>
      </c>
      <c r="AA343" s="196">
        <v>29.736840000000001</v>
      </c>
      <c r="AB343" s="196">
        <v>14.634270000000001</v>
      </c>
      <c r="AC343" s="196">
        <v>1</v>
      </c>
      <c r="AD343" s="196">
        <v>-1</v>
      </c>
    </row>
    <row r="344" spans="2:30" x14ac:dyDescent="0.2">
      <c r="B344" t="s">
        <v>481</v>
      </c>
      <c r="C344" t="s">
        <v>679</v>
      </c>
      <c r="D344">
        <v>3</v>
      </c>
      <c r="E344">
        <v>3.1088079999999998</v>
      </c>
      <c r="F344">
        <v>168</v>
      </c>
      <c r="G344" s="195">
        <v>211</v>
      </c>
      <c r="H344">
        <v>655.95854922279796</v>
      </c>
      <c r="I344">
        <v>111.1694</v>
      </c>
      <c r="J344">
        <v>1.2586550000000001</v>
      </c>
      <c r="K344">
        <v>222.3389</v>
      </c>
      <c r="L344">
        <v>230.40299999999999</v>
      </c>
      <c r="M344">
        <v>3</v>
      </c>
      <c r="N344">
        <v>82.626289999999997</v>
      </c>
      <c r="O344">
        <v>-1</v>
      </c>
      <c r="P344">
        <v>-1</v>
      </c>
      <c r="Q344">
        <v>-1</v>
      </c>
      <c r="R344" s="196">
        <v>1</v>
      </c>
      <c r="T344" s="196">
        <v>41</v>
      </c>
      <c r="U344" s="196">
        <v>51</v>
      </c>
      <c r="V344" s="196">
        <v>1366</v>
      </c>
      <c r="W344" s="196">
        <v>0.72644189999999997</v>
      </c>
      <c r="X344" s="196">
        <v>96.253550000000004</v>
      </c>
      <c r="Y344" s="196">
        <v>1</v>
      </c>
      <c r="Z344" s="196">
        <v>1366</v>
      </c>
      <c r="AA344" s="196">
        <v>225.7201</v>
      </c>
      <c r="AB344" s="196">
        <v>165.24170000000001</v>
      </c>
      <c r="AC344" s="196">
        <v>2</v>
      </c>
      <c r="AD344" s="196">
        <v>0.73206439999999995</v>
      </c>
    </row>
    <row r="345" spans="2:30" x14ac:dyDescent="0.2">
      <c r="B345" t="s">
        <v>483</v>
      </c>
      <c r="C345" t="s">
        <v>679</v>
      </c>
      <c r="D345">
        <v>2</v>
      </c>
      <c r="E345">
        <v>1.5822780000000001</v>
      </c>
      <c r="F345">
        <v>549.5</v>
      </c>
      <c r="G345" s="195">
        <v>549.5</v>
      </c>
      <c r="H345">
        <v>869.46202531645599</v>
      </c>
      <c r="I345">
        <v>139.84620000000001</v>
      </c>
      <c r="J345">
        <v>1.3984620000000001</v>
      </c>
      <c r="K345">
        <v>139.84620000000001</v>
      </c>
      <c r="L345">
        <v>110.6378</v>
      </c>
      <c r="M345">
        <v>2</v>
      </c>
      <c r="N345">
        <v>78.464129999999997</v>
      </c>
      <c r="O345">
        <v>-1</v>
      </c>
      <c r="P345">
        <v>-1</v>
      </c>
      <c r="Q345">
        <v>-1</v>
      </c>
      <c r="R345" s="196">
        <v>2</v>
      </c>
      <c r="T345" s="196">
        <v>0</v>
      </c>
      <c r="U345" s="196">
        <v>52</v>
      </c>
      <c r="V345" s="196">
        <v>2065</v>
      </c>
      <c r="W345" s="196">
        <v>0.73401300000000003</v>
      </c>
      <c r="X345" s="196">
        <v>12.11121</v>
      </c>
      <c r="Y345" s="196">
        <v>0</v>
      </c>
      <c r="Z345" s="196">
        <v>100</v>
      </c>
      <c r="AA345" s="196">
        <v>51.744450000000001</v>
      </c>
      <c r="AB345" s="196">
        <v>25.057839999999999</v>
      </c>
      <c r="AC345" s="196">
        <v>1</v>
      </c>
      <c r="AD345" s="196">
        <v>-1</v>
      </c>
    </row>
    <row r="346" spans="2:30" x14ac:dyDescent="0.2">
      <c r="B346" t="s">
        <v>484</v>
      </c>
      <c r="C346" t="s">
        <v>679</v>
      </c>
      <c r="D346">
        <v>0</v>
      </c>
      <c r="E346">
        <v>0</v>
      </c>
      <c r="F346">
        <v>-1</v>
      </c>
      <c r="G346" s="195">
        <v>-1</v>
      </c>
      <c r="H346">
        <v>-1</v>
      </c>
      <c r="I346">
        <v>-1</v>
      </c>
      <c r="J346">
        <v>-1</v>
      </c>
      <c r="K346">
        <v>-1</v>
      </c>
      <c r="L346">
        <v>-1</v>
      </c>
      <c r="M346">
        <v>0</v>
      </c>
      <c r="N346">
        <v>67.228549999999998</v>
      </c>
      <c r="O346">
        <v>-1</v>
      </c>
      <c r="P346">
        <v>-1</v>
      </c>
      <c r="Q346">
        <v>-1</v>
      </c>
      <c r="R346" s="196">
        <v>1</v>
      </c>
      <c r="T346" s="196">
        <v>3</v>
      </c>
      <c r="U346" s="196">
        <v>53</v>
      </c>
      <c r="V346" s="196">
        <v>1299</v>
      </c>
      <c r="W346" s="196">
        <v>2.073226</v>
      </c>
      <c r="X346" s="196">
        <v>171.0411</v>
      </c>
      <c r="Y346" s="196">
        <v>1</v>
      </c>
      <c r="Z346" s="196">
        <v>1299</v>
      </c>
      <c r="AA346" s="196">
        <v>356.46679999999998</v>
      </c>
      <c r="AB346" s="196">
        <v>274.41629999999998</v>
      </c>
      <c r="AC346" s="196">
        <v>2</v>
      </c>
      <c r="AD346" s="196">
        <v>0.76982300000000004</v>
      </c>
    </row>
    <row r="347" spans="2:30" x14ac:dyDescent="0.2">
      <c r="B347" t="s">
        <v>485</v>
      </c>
      <c r="C347" t="s">
        <v>679</v>
      </c>
      <c r="D347">
        <v>0</v>
      </c>
      <c r="E347">
        <v>0</v>
      </c>
      <c r="F347">
        <v>-1</v>
      </c>
      <c r="G347" s="195">
        <v>-1</v>
      </c>
      <c r="H347">
        <v>-1</v>
      </c>
      <c r="I347">
        <v>-1</v>
      </c>
      <c r="J347">
        <v>-1</v>
      </c>
      <c r="K347">
        <v>-1</v>
      </c>
      <c r="L347">
        <v>-1</v>
      </c>
      <c r="M347">
        <v>0</v>
      </c>
      <c r="N347">
        <v>91.745570000000001</v>
      </c>
      <c r="O347">
        <v>-1</v>
      </c>
      <c r="P347">
        <v>-1</v>
      </c>
      <c r="Q347">
        <v>-1</v>
      </c>
      <c r="R347" s="196">
        <v>1</v>
      </c>
      <c r="T347" s="196">
        <v>0</v>
      </c>
      <c r="U347" s="196">
        <v>54</v>
      </c>
      <c r="V347" s="196">
        <v>2065</v>
      </c>
      <c r="W347" s="196">
        <v>0.65009899999999998</v>
      </c>
      <c r="X347" s="196">
        <v>43.556629999999998</v>
      </c>
      <c r="Y347" s="196">
        <v>0</v>
      </c>
      <c r="Z347" s="196">
        <v>67</v>
      </c>
      <c r="AA347" s="196">
        <v>500.46069999999997</v>
      </c>
      <c r="AB347" s="196">
        <v>242.35390000000001</v>
      </c>
      <c r="AC347" s="196">
        <v>0</v>
      </c>
      <c r="AD347" s="196">
        <v>-1</v>
      </c>
    </row>
    <row r="348" spans="2:30" x14ac:dyDescent="0.2">
      <c r="B348" t="s">
        <v>486</v>
      </c>
      <c r="C348" t="s">
        <v>679</v>
      </c>
      <c r="D348">
        <v>1</v>
      </c>
      <c r="E348">
        <v>0.93808630000000004</v>
      </c>
      <c r="F348">
        <v>199</v>
      </c>
      <c r="G348" s="195">
        <v>199</v>
      </c>
      <c r="H348">
        <v>186.67917448405299</v>
      </c>
      <c r="I348">
        <v>-1</v>
      </c>
      <c r="J348">
        <v>-1</v>
      </c>
      <c r="K348">
        <v>-1</v>
      </c>
      <c r="L348">
        <v>-1</v>
      </c>
      <c r="M348">
        <v>1</v>
      </c>
      <c r="N348">
        <v>51.394860000000001</v>
      </c>
      <c r="O348">
        <v>-1</v>
      </c>
      <c r="P348">
        <v>-1</v>
      </c>
      <c r="Q348">
        <v>-1</v>
      </c>
      <c r="R348" s="196">
        <v>1</v>
      </c>
      <c r="T348" s="196">
        <v>4</v>
      </c>
      <c r="U348" s="196">
        <v>55</v>
      </c>
      <c r="V348" s="196">
        <v>1332</v>
      </c>
      <c r="W348" s="196">
        <v>0.83591780000000004</v>
      </c>
      <c r="X348" s="196">
        <v>167.18360000000001</v>
      </c>
      <c r="Y348" s="196">
        <v>1</v>
      </c>
      <c r="Z348" s="196">
        <v>1332</v>
      </c>
      <c r="AA348" s="196">
        <v>357.52550000000002</v>
      </c>
      <c r="AB348" s="196">
        <v>268.41250000000002</v>
      </c>
      <c r="AC348" s="196">
        <v>2</v>
      </c>
      <c r="AD348" s="196">
        <v>0.75075080000000005</v>
      </c>
    </row>
    <row r="349" spans="2:30" x14ac:dyDescent="0.2">
      <c r="B349" t="s">
        <v>487</v>
      </c>
      <c r="C349" t="s">
        <v>679</v>
      </c>
      <c r="D349">
        <v>2</v>
      </c>
      <c r="E349">
        <v>2.0682520000000002</v>
      </c>
      <c r="F349">
        <v>383.5</v>
      </c>
      <c r="G349" s="195">
        <v>383.5</v>
      </c>
      <c r="H349">
        <v>793.17476732161299</v>
      </c>
      <c r="I349">
        <v>154.0669</v>
      </c>
      <c r="J349">
        <v>1.149753</v>
      </c>
      <c r="K349">
        <v>154.0669</v>
      </c>
      <c r="L349">
        <v>159.3246</v>
      </c>
      <c r="M349">
        <v>2</v>
      </c>
      <c r="N349">
        <v>59.137700000000002</v>
      </c>
      <c r="O349">
        <v>-1</v>
      </c>
      <c r="P349">
        <v>-1</v>
      </c>
      <c r="Q349">
        <v>-1</v>
      </c>
      <c r="R349" s="196">
        <v>1</v>
      </c>
      <c r="T349" s="196">
        <v>0</v>
      </c>
      <c r="U349" s="196">
        <v>56</v>
      </c>
      <c r="V349" s="196">
        <v>2065</v>
      </c>
      <c r="W349" s="196">
        <v>0.48124169999999999</v>
      </c>
      <c r="X349" s="196">
        <v>120.0698</v>
      </c>
      <c r="Y349" s="196">
        <v>0</v>
      </c>
      <c r="Z349" s="196">
        <v>100</v>
      </c>
      <c r="AA349" s="196">
        <v>601.57510000000002</v>
      </c>
      <c r="AB349" s="196">
        <v>291.31970000000001</v>
      </c>
      <c r="AC349" s="196">
        <v>0</v>
      </c>
      <c r="AD349" s="196">
        <v>-1</v>
      </c>
    </row>
    <row r="350" spans="2:30" x14ac:dyDescent="0.2">
      <c r="B350" t="s">
        <v>488</v>
      </c>
      <c r="C350" t="s">
        <v>679</v>
      </c>
      <c r="D350">
        <v>2</v>
      </c>
      <c r="E350">
        <v>2.0020020000000001</v>
      </c>
      <c r="F350">
        <v>200.5</v>
      </c>
      <c r="G350" s="195">
        <v>200.5</v>
      </c>
      <c r="H350">
        <v>401.40140140140102</v>
      </c>
      <c r="I350">
        <v>171.9014</v>
      </c>
      <c r="J350">
        <v>0.36888700000000002</v>
      </c>
      <c r="K350">
        <v>171.9014</v>
      </c>
      <c r="L350">
        <v>172.07339999999999</v>
      </c>
      <c r="M350">
        <v>2</v>
      </c>
      <c r="N350">
        <v>65.530169999999998</v>
      </c>
      <c r="O350">
        <v>-1</v>
      </c>
      <c r="P350">
        <v>-1</v>
      </c>
      <c r="Q350">
        <v>-1</v>
      </c>
      <c r="R350" s="196">
        <v>1</v>
      </c>
      <c r="T350" s="196">
        <v>38</v>
      </c>
      <c r="U350" s="196">
        <v>57</v>
      </c>
      <c r="V350" s="196">
        <v>1166</v>
      </c>
      <c r="W350" s="196">
        <v>1.616244</v>
      </c>
      <c r="X350" s="196">
        <v>80.812190000000001</v>
      </c>
      <c r="Y350" s="196">
        <v>1</v>
      </c>
      <c r="Z350" s="196">
        <v>1166</v>
      </c>
      <c r="AA350" s="196">
        <v>178.01480000000001</v>
      </c>
      <c r="AB350" s="196">
        <v>152.67140000000001</v>
      </c>
      <c r="AC350" s="196">
        <v>2</v>
      </c>
      <c r="AD350" s="196">
        <v>0.85763290000000003</v>
      </c>
    </row>
    <row r="351" spans="2:30" x14ac:dyDescent="0.2">
      <c r="B351" t="s">
        <v>489</v>
      </c>
      <c r="C351" t="s">
        <v>679</v>
      </c>
      <c r="D351">
        <v>1</v>
      </c>
      <c r="E351">
        <v>1.112347</v>
      </c>
      <c r="F351">
        <v>366</v>
      </c>
      <c r="G351" s="195">
        <v>366</v>
      </c>
      <c r="H351">
        <v>407.11902113459399</v>
      </c>
      <c r="I351">
        <v>-1</v>
      </c>
      <c r="J351">
        <v>-1</v>
      </c>
      <c r="K351">
        <v>-1</v>
      </c>
      <c r="L351">
        <v>-1</v>
      </c>
      <c r="M351">
        <v>1</v>
      </c>
      <c r="N351">
        <v>578.46529999999996</v>
      </c>
      <c r="O351">
        <v>-1</v>
      </c>
      <c r="P351">
        <v>-1</v>
      </c>
      <c r="Q351">
        <v>-1</v>
      </c>
      <c r="R351" s="196">
        <v>1</v>
      </c>
      <c r="T351" s="196">
        <v>0</v>
      </c>
      <c r="U351" s="196">
        <v>58</v>
      </c>
      <c r="V351" s="196">
        <v>2032</v>
      </c>
      <c r="W351" s="196">
        <v>1.6291329999999999</v>
      </c>
      <c r="X351" s="196">
        <v>26.880690000000001</v>
      </c>
      <c r="Y351" s="196">
        <v>0</v>
      </c>
      <c r="Z351" s="196">
        <v>66</v>
      </c>
      <c r="AA351" s="196">
        <v>192.70320000000001</v>
      </c>
      <c r="AB351" s="196">
        <v>94.834230000000005</v>
      </c>
      <c r="AC351" s="196">
        <v>0</v>
      </c>
      <c r="AD351" s="196">
        <v>-1</v>
      </c>
    </row>
    <row r="352" spans="2:30" x14ac:dyDescent="0.2">
      <c r="B352" t="s">
        <v>490</v>
      </c>
      <c r="C352" t="s">
        <v>679</v>
      </c>
      <c r="D352">
        <v>2</v>
      </c>
      <c r="E352">
        <v>0.80064049999999998</v>
      </c>
      <c r="F352">
        <v>217.5</v>
      </c>
      <c r="G352" s="195">
        <v>217.5</v>
      </c>
      <c r="H352">
        <v>174.13931144915901</v>
      </c>
      <c r="I352">
        <v>270.4556</v>
      </c>
      <c r="J352">
        <v>0.13770650000000001</v>
      </c>
      <c r="K352">
        <v>270.4556</v>
      </c>
      <c r="L352">
        <v>108.2688</v>
      </c>
      <c r="M352">
        <v>2</v>
      </c>
      <c r="N352">
        <v>173.6181</v>
      </c>
      <c r="O352">
        <v>-1</v>
      </c>
      <c r="P352">
        <v>-1</v>
      </c>
      <c r="Q352">
        <v>-1</v>
      </c>
      <c r="R352" s="196">
        <v>1</v>
      </c>
      <c r="T352" s="196">
        <v>20</v>
      </c>
      <c r="U352" s="196">
        <v>59</v>
      </c>
      <c r="V352" s="196">
        <v>1132</v>
      </c>
      <c r="W352" s="196">
        <v>-1</v>
      </c>
      <c r="X352" s="196">
        <v>-1</v>
      </c>
      <c r="Y352" s="196">
        <v>1</v>
      </c>
      <c r="Z352" s="196">
        <v>1132</v>
      </c>
      <c r="AA352" s="196">
        <v>264.23500000000001</v>
      </c>
      <c r="AB352" s="196">
        <v>233.42320000000001</v>
      </c>
      <c r="AC352" s="196">
        <v>1</v>
      </c>
      <c r="AD352" s="196">
        <v>0.88339219999999996</v>
      </c>
    </row>
    <row r="353" spans="2:30" x14ac:dyDescent="0.2">
      <c r="B353" t="s">
        <v>491</v>
      </c>
      <c r="C353" t="s">
        <v>679</v>
      </c>
      <c r="D353">
        <v>1</v>
      </c>
      <c r="E353">
        <v>0.90909090000000004</v>
      </c>
      <c r="F353">
        <v>133</v>
      </c>
      <c r="G353" s="195">
        <v>133</v>
      </c>
      <c r="H353">
        <v>120.90909090909101</v>
      </c>
      <c r="I353">
        <v>-1</v>
      </c>
      <c r="J353">
        <v>-1</v>
      </c>
      <c r="K353">
        <v>-1</v>
      </c>
      <c r="L353">
        <v>-1</v>
      </c>
      <c r="M353">
        <v>1</v>
      </c>
      <c r="N353">
        <v>212.221</v>
      </c>
      <c r="O353">
        <v>-1</v>
      </c>
      <c r="P353">
        <v>-1</v>
      </c>
      <c r="Q353">
        <v>-1</v>
      </c>
      <c r="R353" s="196">
        <v>1</v>
      </c>
      <c r="T353" s="196">
        <v>0</v>
      </c>
      <c r="U353" s="196">
        <v>60</v>
      </c>
      <c r="V353" s="196">
        <v>2032</v>
      </c>
      <c r="W353" s="196">
        <v>0.1049339</v>
      </c>
      <c r="X353" s="196">
        <v>17.523949999999999</v>
      </c>
      <c r="Y353" s="196">
        <v>0</v>
      </c>
      <c r="Z353" s="196">
        <v>100</v>
      </c>
      <c r="AA353" s="196">
        <v>137.0213</v>
      </c>
      <c r="AB353" s="196">
        <v>67.431719999999999</v>
      </c>
      <c r="AC353" s="196">
        <v>1</v>
      </c>
      <c r="AD353" s="196">
        <v>-1</v>
      </c>
    </row>
    <row r="354" spans="2:30" x14ac:dyDescent="0.2">
      <c r="B354" t="s">
        <v>285</v>
      </c>
      <c r="C354" t="s">
        <v>679</v>
      </c>
      <c r="D354">
        <v>3</v>
      </c>
      <c r="E354">
        <v>3.4642029999999999</v>
      </c>
      <c r="F354">
        <v>235</v>
      </c>
      <c r="G354" s="195">
        <v>244.666666666667</v>
      </c>
      <c r="H354">
        <v>847.57505773672096</v>
      </c>
      <c r="I354">
        <v>85.370410000000007</v>
      </c>
      <c r="J354">
        <v>2.5869819999999999</v>
      </c>
      <c r="K354">
        <v>170.74080000000001</v>
      </c>
      <c r="L354">
        <v>197.16030000000001</v>
      </c>
      <c r="M354">
        <v>3</v>
      </c>
      <c r="N354">
        <v>57.340179999999997</v>
      </c>
      <c r="O354">
        <v>-1</v>
      </c>
      <c r="P354">
        <v>-1</v>
      </c>
      <c r="Q354">
        <v>-1</v>
      </c>
      <c r="R354" s="196">
        <v>1</v>
      </c>
      <c r="T354" s="196">
        <v>18</v>
      </c>
      <c r="U354" s="196">
        <v>61</v>
      </c>
      <c r="V354" s="196">
        <v>1033</v>
      </c>
      <c r="W354" s="196">
        <v>-1</v>
      </c>
      <c r="X354" s="196">
        <v>-1</v>
      </c>
      <c r="Y354" s="196">
        <v>1</v>
      </c>
      <c r="Z354" s="196">
        <v>1033</v>
      </c>
      <c r="AA354" s="196">
        <v>245.84200000000001</v>
      </c>
      <c r="AB354" s="196">
        <v>237.98840000000001</v>
      </c>
      <c r="AC354" s="196">
        <v>1</v>
      </c>
      <c r="AD354" s="196">
        <v>0.96805419999999998</v>
      </c>
    </row>
    <row r="355" spans="2:30" x14ac:dyDescent="0.2">
      <c r="B355" t="s">
        <v>492</v>
      </c>
      <c r="C355" t="s">
        <v>679</v>
      </c>
      <c r="D355">
        <v>3</v>
      </c>
      <c r="E355">
        <v>2.73224</v>
      </c>
      <c r="F355">
        <v>200</v>
      </c>
      <c r="G355" s="195">
        <v>266.33333333333297</v>
      </c>
      <c r="H355">
        <v>727.68670309653896</v>
      </c>
      <c r="I355">
        <v>82.610950000000003</v>
      </c>
      <c r="J355">
        <v>0.73335779999999995</v>
      </c>
      <c r="K355">
        <v>165.22190000000001</v>
      </c>
      <c r="L355">
        <v>150.4753</v>
      </c>
      <c r="M355">
        <v>3</v>
      </c>
      <c r="N355">
        <v>68.455410000000001</v>
      </c>
      <c r="O355">
        <v>-1</v>
      </c>
      <c r="P355">
        <v>-1</v>
      </c>
      <c r="Q355">
        <v>-1</v>
      </c>
      <c r="R355" s="196">
        <v>1</v>
      </c>
      <c r="T355" s="196">
        <v>0</v>
      </c>
      <c r="U355" s="196">
        <v>62</v>
      </c>
      <c r="V355" s="196">
        <v>1997</v>
      </c>
      <c r="W355" s="196">
        <v>1.0087999999999999</v>
      </c>
      <c r="X355" s="196">
        <v>49.935589999999998</v>
      </c>
      <c r="Y355" s="196">
        <v>0</v>
      </c>
      <c r="Z355" s="196">
        <v>99</v>
      </c>
      <c r="AA355" s="196">
        <v>247.42750000000001</v>
      </c>
      <c r="AB355" s="196">
        <v>123.89960000000001</v>
      </c>
      <c r="AC355" s="196">
        <v>0</v>
      </c>
      <c r="AD355" s="196">
        <v>-1</v>
      </c>
    </row>
    <row r="356" spans="2:30" x14ac:dyDescent="0.2">
      <c r="B356" t="s">
        <v>474</v>
      </c>
      <c r="C356" t="s">
        <v>679</v>
      </c>
      <c r="D356">
        <v>4</v>
      </c>
      <c r="E356">
        <v>2.9261159999999999</v>
      </c>
      <c r="F356">
        <v>184</v>
      </c>
      <c r="G356" s="195">
        <v>242</v>
      </c>
      <c r="H356">
        <v>708.11997073884402</v>
      </c>
      <c r="I356">
        <v>131.9076</v>
      </c>
      <c r="J356">
        <v>1.569156</v>
      </c>
      <c r="K356">
        <v>395.72289999999998</v>
      </c>
      <c r="L356">
        <v>289.48270000000002</v>
      </c>
      <c r="M356">
        <v>4</v>
      </c>
      <c r="N356">
        <v>141.88249999999999</v>
      </c>
      <c r="O356">
        <v>-1</v>
      </c>
      <c r="P356">
        <v>-1</v>
      </c>
      <c r="Q356">
        <v>-1</v>
      </c>
      <c r="R356" s="196">
        <v>1</v>
      </c>
      <c r="T356" s="196">
        <v>25</v>
      </c>
      <c r="U356" s="196">
        <v>63</v>
      </c>
      <c r="V356" s="196">
        <v>1100</v>
      </c>
      <c r="W356" s="196">
        <v>-1</v>
      </c>
      <c r="X356" s="196">
        <v>-1</v>
      </c>
      <c r="Y356" s="196">
        <v>1</v>
      </c>
      <c r="Z356" s="196">
        <v>1100</v>
      </c>
      <c r="AA356" s="196">
        <v>178.45930000000001</v>
      </c>
      <c r="AB356" s="196">
        <v>162.23580000000001</v>
      </c>
      <c r="AC356" s="196">
        <v>1</v>
      </c>
      <c r="AD356" s="196">
        <v>0.90909090000000004</v>
      </c>
    </row>
    <row r="357" spans="2:30" x14ac:dyDescent="0.2">
      <c r="B357" t="s">
        <v>475</v>
      </c>
      <c r="C357" t="s">
        <v>679</v>
      </c>
      <c r="D357">
        <v>3</v>
      </c>
      <c r="E357">
        <v>3.3333330000000001</v>
      </c>
      <c r="F357">
        <v>234</v>
      </c>
      <c r="G357" s="195">
        <v>233.333333333333</v>
      </c>
      <c r="H357">
        <v>777.77777777777806</v>
      </c>
      <c r="I357">
        <v>75.894660000000002</v>
      </c>
      <c r="J357">
        <v>1.1366689999999999</v>
      </c>
      <c r="K357">
        <v>151.7893</v>
      </c>
      <c r="L357">
        <v>168.65479999999999</v>
      </c>
      <c r="M357">
        <v>3</v>
      </c>
      <c r="N357">
        <v>86.156639999999996</v>
      </c>
      <c r="O357">
        <v>-1</v>
      </c>
      <c r="P357">
        <v>-1</v>
      </c>
      <c r="Q357">
        <v>-1</v>
      </c>
      <c r="R357" s="196">
        <v>1</v>
      </c>
      <c r="T357" s="196">
        <v>0</v>
      </c>
      <c r="U357" s="196">
        <v>64</v>
      </c>
      <c r="V357" s="196">
        <v>1998</v>
      </c>
      <c r="W357" s="196">
        <v>1.294198</v>
      </c>
      <c r="X357" s="196">
        <v>20.707159999999998</v>
      </c>
      <c r="Y357" s="196">
        <v>0</v>
      </c>
      <c r="Z357" s="196">
        <v>66</v>
      </c>
      <c r="AA357" s="196">
        <v>111.892</v>
      </c>
      <c r="AB357" s="196">
        <v>56.002000000000002</v>
      </c>
      <c r="AC357" s="196">
        <v>0</v>
      </c>
      <c r="AD357" s="196">
        <v>-1</v>
      </c>
    </row>
    <row r="358" spans="2:30" x14ac:dyDescent="0.2">
      <c r="B358" t="s">
        <v>476</v>
      </c>
      <c r="C358" t="s">
        <v>679</v>
      </c>
      <c r="D358">
        <v>1</v>
      </c>
      <c r="E358">
        <v>0.76982300000000004</v>
      </c>
      <c r="F358">
        <v>200</v>
      </c>
      <c r="G358" s="195">
        <v>200</v>
      </c>
      <c r="H358">
        <v>153.964588144727</v>
      </c>
      <c r="I358">
        <v>-1</v>
      </c>
      <c r="J358">
        <v>-1</v>
      </c>
      <c r="K358">
        <v>-1</v>
      </c>
      <c r="L358">
        <v>-1</v>
      </c>
      <c r="M358">
        <v>1</v>
      </c>
      <c r="N358">
        <v>77.078670000000002</v>
      </c>
      <c r="O358">
        <v>-1</v>
      </c>
      <c r="P358">
        <v>-1</v>
      </c>
      <c r="Q358">
        <v>-1</v>
      </c>
      <c r="R358" s="196">
        <v>2</v>
      </c>
      <c r="T358" s="196">
        <v>8</v>
      </c>
      <c r="U358" s="196">
        <v>65</v>
      </c>
      <c r="V358" s="196">
        <v>1798</v>
      </c>
      <c r="W358" s="196">
        <v>0.75036239999999998</v>
      </c>
      <c r="X358" s="196">
        <v>149.69730000000001</v>
      </c>
      <c r="Y358" s="196">
        <v>1</v>
      </c>
      <c r="Z358" s="196">
        <v>1798</v>
      </c>
      <c r="AA358" s="196">
        <v>349.80099999999999</v>
      </c>
      <c r="AB358" s="196">
        <v>194.55009999999999</v>
      </c>
      <c r="AC358" s="196">
        <v>2</v>
      </c>
      <c r="AD358" s="196">
        <v>0.55617349999999999</v>
      </c>
    </row>
    <row r="359" spans="2:30" x14ac:dyDescent="0.2">
      <c r="B359" t="s">
        <v>477</v>
      </c>
      <c r="C359" t="s">
        <v>679</v>
      </c>
      <c r="D359">
        <v>1</v>
      </c>
      <c r="E359">
        <v>1.111111</v>
      </c>
      <c r="F359">
        <v>234</v>
      </c>
      <c r="G359" s="195">
        <v>234</v>
      </c>
      <c r="H359">
        <v>260</v>
      </c>
      <c r="I359">
        <v>-1</v>
      </c>
      <c r="J359">
        <v>-1</v>
      </c>
      <c r="K359">
        <v>-1</v>
      </c>
      <c r="L359">
        <v>-1</v>
      </c>
      <c r="M359">
        <v>1</v>
      </c>
      <c r="N359">
        <v>169.14099999999999</v>
      </c>
      <c r="O359">
        <v>-1</v>
      </c>
      <c r="P359">
        <v>-1</v>
      </c>
      <c r="Q359">
        <v>-1</v>
      </c>
      <c r="R359" s="196">
        <v>1</v>
      </c>
      <c r="T359" s="196">
        <v>0</v>
      </c>
      <c r="U359" s="196">
        <v>66</v>
      </c>
      <c r="V359" s="196">
        <v>2032</v>
      </c>
      <c r="W359" s="196">
        <v>0.39043070000000002</v>
      </c>
      <c r="X359" s="196">
        <v>71.448809999999995</v>
      </c>
      <c r="Y359" s="196">
        <v>0</v>
      </c>
      <c r="Z359" s="196">
        <v>0</v>
      </c>
      <c r="AA359" s="196">
        <v>489.2303</v>
      </c>
      <c r="AB359" s="196">
        <v>240.7629</v>
      </c>
      <c r="AC359" s="196">
        <v>0</v>
      </c>
      <c r="AD359" s="196">
        <v>-1</v>
      </c>
    </row>
    <row r="360" spans="2:30" x14ac:dyDescent="0.2">
      <c r="B360" t="s">
        <v>478</v>
      </c>
      <c r="C360" t="s">
        <v>679</v>
      </c>
      <c r="D360">
        <v>2</v>
      </c>
      <c r="E360">
        <v>1.718213</v>
      </c>
      <c r="F360">
        <v>449.5</v>
      </c>
      <c r="G360" s="195">
        <v>449.5</v>
      </c>
      <c r="H360">
        <v>772.33676975945002</v>
      </c>
      <c r="I360">
        <v>228.548</v>
      </c>
      <c r="J360">
        <v>1.1427400000000001</v>
      </c>
      <c r="K360">
        <v>228.548</v>
      </c>
      <c r="L360">
        <v>196.34710000000001</v>
      </c>
      <c r="M360">
        <v>2</v>
      </c>
      <c r="N360">
        <v>98.713149999999999</v>
      </c>
      <c r="O360">
        <v>-1</v>
      </c>
      <c r="P360">
        <v>-1</v>
      </c>
      <c r="Q360">
        <v>-1</v>
      </c>
      <c r="R360" s="196">
        <v>1</v>
      </c>
      <c r="T360" s="196">
        <v>33</v>
      </c>
      <c r="U360" s="196">
        <v>67</v>
      </c>
      <c r="V360" s="196">
        <v>1032</v>
      </c>
      <c r="W360" s="196">
        <v>-1</v>
      </c>
      <c r="X360" s="196">
        <v>-1</v>
      </c>
      <c r="Y360" s="196">
        <v>1</v>
      </c>
      <c r="Z360" s="196">
        <v>1032</v>
      </c>
      <c r="AA360" s="196">
        <v>158.55850000000001</v>
      </c>
      <c r="AB360" s="196">
        <v>153.642</v>
      </c>
      <c r="AC360" s="196">
        <v>1</v>
      </c>
      <c r="AD360" s="196">
        <v>0.96899219999999997</v>
      </c>
    </row>
    <row r="361" spans="2:30" x14ac:dyDescent="0.2">
      <c r="B361" t="s">
        <v>479</v>
      </c>
      <c r="C361" t="s">
        <v>679</v>
      </c>
      <c r="D361">
        <v>2</v>
      </c>
      <c r="E361">
        <v>1.9361079999999999</v>
      </c>
      <c r="F361">
        <v>283.5</v>
      </c>
      <c r="G361" s="195">
        <v>283.5</v>
      </c>
      <c r="H361">
        <v>548.88673765730903</v>
      </c>
      <c r="I361">
        <v>139.96799999999999</v>
      </c>
      <c r="J361">
        <v>0.35079700000000003</v>
      </c>
      <c r="K361">
        <v>139.96799999999999</v>
      </c>
      <c r="L361">
        <v>135.4966</v>
      </c>
      <c r="M361">
        <v>2</v>
      </c>
      <c r="N361">
        <v>86.205179999999999</v>
      </c>
      <c r="O361">
        <v>-1</v>
      </c>
      <c r="P361">
        <v>-1</v>
      </c>
      <c r="Q361">
        <v>-1</v>
      </c>
      <c r="R361" s="196">
        <v>2</v>
      </c>
      <c r="T361" s="196">
        <v>0</v>
      </c>
      <c r="U361" s="196">
        <v>68</v>
      </c>
      <c r="V361" s="196">
        <v>2066</v>
      </c>
      <c r="W361" s="196">
        <v>0.88611510000000004</v>
      </c>
      <c r="X361" s="196">
        <v>14.620900000000001</v>
      </c>
      <c r="Y361" s="196">
        <v>0</v>
      </c>
      <c r="Z361" s="196">
        <v>68</v>
      </c>
      <c r="AA361" s="196">
        <v>168.08879999999999</v>
      </c>
      <c r="AB361" s="196">
        <v>81.359520000000003</v>
      </c>
      <c r="AC361" s="196">
        <v>1</v>
      </c>
      <c r="AD361" s="196">
        <v>-1</v>
      </c>
    </row>
    <row r="362" spans="2:30" x14ac:dyDescent="0.2">
      <c r="B362" t="s">
        <v>480</v>
      </c>
      <c r="C362" t="s">
        <v>679</v>
      </c>
      <c r="D362">
        <v>1</v>
      </c>
      <c r="E362">
        <v>1.2019230000000001</v>
      </c>
      <c r="F362">
        <v>300</v>
      </c>
      <c r="G362" s="195">
        <v>300</v>
      </c>
      <c r="H362">
        <v>360.57692307692298</v>
      </c>
      <c r="I362">
        <v>-1</v>
      </c>
      <c r="J362">
        <v>-1</v>
      </c>
      <c r="K362">
        <v>-1</v>
      </c>
      <c r="L362">
        <v>-1</v>
      </c>
      <c r="M362">
        <v>1</v>
      </c>
      <c r="N362">
        <v>78.57114</v>
      </c>
      <c r="O362">
        <v>-1</v>
      </c>
      <c r="P362">
        <v>-1</v>
      </c>
      <c r="Q362">
        <v>-1</v>
      </c>
      <c r="R362" s="196">
        <v>1</v>
      </c>
      <c r="T362" s="196">
        <v>12</v>
      </c>
      <c r="U362" s="196">
        <v>69</v>
      </c>
      <c r="V362" s="196">
        <v>1266</v>
      </c>
      <c r="W362" s="196">
        <v>0.64960119999999999</v>
      </c>
      <c r="X362" s="196">
        <v>108.15860000000001</v>
      </c>
      <c r="Y362" s="196">
        <v>1</v>
      </c>
      <c r="Z362" s="196">
        <v>1266</v>
      </c>
      <c r="AA362" s="196">
        <v>234.4358</v>
      </c>
      <c r="AB362" s="196">
        <v>185.17840000000001</v>
      </c>
      <c r="AC362" s="196">
        <v>2</v>
      </c>
      <c r="AD362" s="196">
        <v>0.78988939999999996</v>
      </c>
    </row>
    <row r="363" spans="2:30" x14ac:dyDescent="0.2">
      <c r="B363" t="s">
        <v>472</v>
      </c>
      <c r="C363" t="s">
        <v>713</v>
      </c>
      <c r="D363">
        <v>2</v>
      </c>
      <c r="E363">
        <v>1.6666669999999999</v>
      </c>
      <c r="F363">
        <v>550.5</v>
      </c>
      <c r="G363" s="195">
        <v>550.5</v>
      </c>
      <c r="H363">
        <v>917.5</v>
      </c>
      <c r="I363">
        <v>75.266540000000006</v>
      </c>
      <c r="J363">
        <v>2.2808039999999998</v>
      </c>
      <c r="K363">
        <v>75.266540000000006</v>
      </c>
      <c r="L363">
        <v>62.722119999999997</v>
      </c>
      <c r="M363">
        <v>2</v>
      </c>
      <c r="N363">
        <v>76.943740000000005</v>
      </c>
      <c r="O363">
        <v>-1</v>
      </c>
      <c r="P363">
        <v>-1</v>
      </c>
      <c r="Q363">
        <v>-1</v>
      </c>
      <c r="R363" s="196">
        <v>1</v>
      </c>
      <c r="T363" s="196">
        <v>0</v>
      </c>
      <c r="U363" s="196">
        <v>70</v>
      </c>
      <c r="V363" s="196">
        <v>1998</v>
      </c>
      <c r="W363" s="196">
        <v>0.49273109999999998</v>
      </c>
      <c r="X363" s="196">
        <v>65.286869999999993</v>
      </c>
      <c r="Y363" s="196">
        <v>0</v>
      </c>
      <c r="Z363" s="196">
        <v>66</v>
      </c>
      <c r="AA363" s="196">
        <v>328.95639999999997</v>
      </c>
      <c r="AB363" s="196">
        <v>164.64279999999999</v>
      </c>
      <c r="AC363" s="196">
        <v>0</v>
      </c>
      <c r="AD363" s="196">
        <v>-1</v>
      </c>
    </row>
    <row r="364" spans="2:30" x14ac:dyDescent="0.2">
      <c r="B364" t="s">
        <v>472</v>
      </c>
      <c r="C364" t="s">
        <v>713</v>
      </c>
      <c r="D364">
        <v>2</v>
      </c>
      <c r="E364">
        <v>1.9379839999999999</v>
      </c>
      <c r="F364">
        <v>466.5</v>
      </c>
      <c r="G364" s="195">
        <v>466.5</v>
      </c>
      <c r="H364">
        <v>904.06976744186102</v>
      </c>
      <c r="I364">
        <v>59.31785</v>
      </c>
      <c r="J364">
        <v>1.7975110000000001</v>
      </c>
      <c r="K364">
        <v>59.31785</v>
      </c>
      <c r="L364">
        <v>57.478540000000002</v>
      </c>
      <c r="M364">
        <v>2</v>
      </c>
      <c r="N364">
        <v>80.658389999999997</v>
      </c>
      <c r="O364">
        <v>-1</v>
      </c>
      <c r="P364">
        <v>-1</v>
      </c>
      <c r="Q364">
        <v>-1</v>
      </c>
      <c r="R364" s="196">
        <v>1</v>
      </c>
      <c r="T364" s="196">
        <v>19</v>
      </c>
      <c r="U364" s="196">
        <v>71</v>
      </c>
      <c r="V364" s="196">
        <v>1233</v>
      </c>
      <c r="W364" s="196">
        <v>0.38477050000000002</v>
      </c>
      <c r="X364" s="196">
        <v>70.412999999999997</v>
      </c>
      <c r="Y364" s="196">
        <v>1</v>
      </c>
      <c r="Z364" s="196">
        <v>1233</v>
      </c>
      <c r="AA364" s="196">
        <v>160.0753</v>
      </c>
      <c r="AB364" s="196">
        <v>129.82589999999999</v>
      </c>
      <c r="AC364" s="196">
        <v>2</v>
      </c>
      <c r="AD364" s="196">
        <v>0.81103000000000003</v>
      </c>
    </row>
    <row r="365" spans="2:30" x14ac:dyDescent="0.2">
      <c r="B365" t="s">
        <v>481</v>
      </c>
      <c r="C365" t="s">
        <v>713</v>
      </c>
      <c r="D365">
        <v>1</v>
      </c>
      <c r="E365">
        <v>0.88339219999999996</v>
      </c>
      <c r="F365">
        <v>600</v>
      </c>
      <c r="G365" s="195">
        <v>600</v>
      </c>
      <c r="H365">
        <v>530.03533568904595</v>
      </c>
      <c r="I365">
        <v>-1</v>
      </c>
      <c r="J365">
        <v>-1</v>
      </c>
      <c r="K365">
        <v>-1</v>
      </c>
      <c r="L365">
        <v>-1</v>
      </c>
      <c r="M365">
        <v>1</v>
      </c>
      <c r="N365">
        <v>63.115409999999997</v>
      </c>
      <c r="O365">
        <v>-1</v>
      </c>
      <c r="P365">
        <v>-1</v>
      </c>
      <c r="Q365">
        <v>-1</v>
      </c>
      <c r="R365" s="196">
        <v>1</v>
      </c>
      <c r="T365" s="196">
        <v>0</v>
      </c>
      <c r="U365" s="196">
        <v>72</v>
      </c>
      <c r="V365" s="196">
        <v>1997</v>
      </c>
      <c r="W365" s="196">
        <v>0.61188229999999999</v>
      </c>
      <c r="X365" s="196">
        <v>40.690170000000002</v>
      </c>
      <c r="Y365" s="196">
        <v>0</v>
      </c>
      <c r="Z365" s="196">
        <v>66</v>
      </c>
      <c r="AA365" s="196">
        <v>187.46109999999999</v>
      </c>
      <c r="AB365" s="196">
        <v>93.871340000000004</v>
      </c>
      <c r="AC365" s="196">
        <v>0</v>
      </c>
      <c r="AD365" s="196">
        <v>-1</v>
      </c>
    </row>
    <row r="366" spans="2:30" x14ac:dyDescent="0.2">
      <c r="B366" t="s">
        <v>481</v>
      </c>
      <c r="C366" t="s">
        <v>713</v>
      </c>
      <c r="D366">
        <v>2</v>
      </c>
      <c r="E366">
        <v>2.0040079999999998</v>
      </c>
      <c r="F366">
        <v>399.5</v>
      </c>
      <c r="G366" s="195">
        <v>399.5</v>
      </c>
      <c r="H366">
        <v>800.60120240481001</v>
      </c>
      <c r="I366">
        <v>67.048280000000005</v>
      </c>
      <c r="J366">
        <v>1.000721</v>
      </c>
      <c r="K366">
        <v>67.048280000000005</v>
      </c>
      <c r="L366">
        <v>67.182649999999995</v>
      </c>
      <c r="M366">
        <v>2</v>
      </c>
      <c r="N366">
        <v>53.113759999999999</v>
      </c>
      <c r="O366">
        <v>-1</v>
      </c>
      <c r="P366">
        <v>-1</v>
      </c>
      <c r="Q366">
        <v>-1</v>
      </c>
      <c r="R366" s="196">
        <v>2</v>
      </c>
      <c r="T366" s="196">
        <v>29</v>
      </c>
      <c r="U366" s="196">
        <v>73</v>
      </c>
      <c r="V366" s="196">
        <v>1000</v>
      </c>
      <c r="W366" s="196">
        <v>1.6953609999999999</v>
      </c>
      <c r="X366" s="196">
        <v>28.82114</v>
      </c>
      <c r="Y366" s="196">
        <v>1</v>
      </c>
      <c r="Z366" s="196">
        <v>1000</v>
      </c>
      <c r="AA366" s="196">
        <v>72.579769999999996</v>
      </c>
      <c r="AB366" s="196">
        <v>72.579769999999996</v>
      </c>
      <c r="AC366" s="196">
        <v>2</v>
      </c>
      <c r="AD366" s="196">
        <v>1</v>
      </c>
    </row>
    <row r="367" spans="2:30" x14ac:dyDescent="0.2">
      <c r="B367" t="s">
        <v>483</v>
      </c>
      <c r="C367" t="s">
        <v>713</v>
      </c>
      <c r="D367">
        <v>2</v>
      </c>
      <c r="E367">
        <v>2.5031289999999999</v>
      </c>
      <c r="F367">
        <v>199.5</v>
      </c>
      <c r="G367" s="195">
        <v>199.5</v>
      </c>
      <c r="H367">
        <v>499.37421777221499</v>
      </c>
      <c r="I367">
        <v>48.46895</v>
      </c>
      <c r="J367">
        <v>1.425557</v>
      </c>
      <c r="K367">
        <v>48.46895</v>
      </c>
      <c r="L367">
        <v>60.662019999999998</v>
      </c>
      <c r="M367">
        <v>2</v>
      </c>
      <c r="N367">
        <v>94.502189999999999</v>
      </c>
      <c r="O367">
        <v>-1</v>
      </c>
      <c r="P367">
        <v>-1</v>
      </c>
      <c r="Q367">
        <v>-1</v>
      </c>
      <c r="R367" s="196">
        <v>1</v>
      </c>
      <c r="T367" s="196">
        <v>0</v>
      </c>
      <c r="U367" s="196">
        <v>74</v>
      </c>
      <c r="V367" s="196">
        <v>1998</v>
      </c>
      <c r="W367" s="196">
        <v>-1</v>
      </c>
      <c r="X367" s="196">
        <v>-1</v>
      </c>
      <c r="Y367" s="196">
        <v>0</v>
      </c>
      <c r="Z367" s="196">
        <v>100</v>
      </c>
      <c r="AA367" s="196">
        <v>73.954769999999996</v>
      </c>
      <c r="AB367" s="196">
        <v>37.014400000000002</v>
      </c>
      <c r="AC367" s="196">
        <v>1</v>
      </c>
      <c r="AD367" s="196">
        <v>-1</v>
      </c>
    </row>
    <row r="368" spans="2:30" x14ac:dyDescent="0.2">
      <c r="B368" t="s">
        <v>483</v>
      </c>
      <c r="C368" t="s">
        <v>713</v>
      </c>
      <c r="D368">
        <v>2</v>
      </c>
      <c r="E368">
        <v>2.724796</v>
      </c>
      <c r="F368">
        <v>317.5</v>
      </c>
      <c r="G368" s="195">
        <v>317.5</v>
      </c>
      <c r="H368">
        <v>865.12261580381505</v>
      </c>
      <c r="I368">
        <v>62.313580000000002</v>
      </c>
      <c r="J368">
        <v>1.88829</v>
      </c>
      <c r="K368">
        <v>62.313580000000002</v>
      </c>
      <c r="L368">
        <v>84.895880000000005</v>
      </c>
      <c r="M368">
        <v>2</v>
      </c>
      <c r="N368">
        <v>88.994450000000001</v>
      </c>
      <c r="O368">
        <v>-1</v>
      </c>
      <c r="P368">
        <v>-1</v>
      </c>
      <c r="Q368">
        <v>-1</v>
      </c>
      <c r="R368" s="196">
        <v>1</v>
      </c>
      <c r="T368" s="196">
        <v>35</v>
      </c>
      <c r="U368" s="196">
        <v>75</v>
      </c>
      <c r="V368" s="196">
        <v>1333</v>
      </c>
      <c r="W368" s="196">
        <v>0.63482729999999998</v>
      </c>
      <c r="X368" s="196">
        <v>105.6987</v>
      </c>
      <c r="Y368" s="196">
        <v>1</v>
      </c>
      <c r="Z368" s="196">
        <v>1333</v>
      </c>
      <c r="AA368" s="196">
        <v>225.0703</v>
      </c>
      <c r="AB368" s="196">
        <v>168.8449</v>
      </c>
      <c r="AC368" s="196">
        <v>2</v>
      </c>
      <c r="AD368" s="196">
        <v>0.75018759999999995</v>
      </c>
    </row>
    <row r="369" spans="2:30" x14ac:dyDescent="0.2">
      <c r="B369" t="s">
        <v>484</v>
      </c>
      <c r="C369" t="s">
        <v>713</v>
      </c>
      <c r="D369">
        <v>2</v>
      </c>
      <c r="E369">
        <v>1.5396460000000001</v>
      </c>
      <c r="F369">
        <v>349.5</v>
      </c>
      <c r="G369" s="195">
        <v>349.5</v>
      </c>
      <c r="H369">
        <v>538.10623556582004</v>
      </c>
      <c r="I369">
        <v>87.036050000000003</v>
      </c>
      <c r="J369">
        <v>0.65440640000000005</v>
      </c>
      <c r="K369">
        <v>87.036050000000003</v>
      </c>
      <c r="L369">
        <v>67.002350000000007</v>
      </c>
      <c r="M369">
        <v>2</v>
      </c>
      <c r="N369">
        <v>68.666589999999999</v>
      </c>
      <c r="O369">
        <v>-1</v>
      </c>
      <c r="P369">
        <v>-1</v>
      </c>
      <c r="Q369">
        <v>-1</v>
      </c>
      <c r="R369" s="196">
        <v>1</v>
      </c>
      <c r="T369" s="196">
        <v>0</v>
      </c>
      <c r="U369" s="196">
        <v>76</v>
      </c>
      <c r="V369" s="196">
        <v>2032</v>
      </c>
      <c r="W369" s="196">
        <v>1.028594</v>
      </c>
      <c r="X369" s="196">
        <v>16.971789999999999</v>
      </c>
      <c r="Y369" s="196">
        <v>0</v>
      </c>
      <c r="Z369" s="196">
        <v>66</v>
      </c>
      <c r="AA369" s="196">
        <v>156.8578</v>
      </c>
      <c r="AB369" s="196">
        <v>77.193790000000007</v>
      </c>
      <c r="AC369" s="196">
        <v>1</v>
      </c>
      <c r="AD369" s="196">
        <v>-1</v>
      </c>
    </row>
    <row r="370" spans="2:30" x14ac:dyDescent="0.2">
      <c r="B370" t="s">
        <v>484</v>
      </c>
      <c r="C370" t="s">
        <v>713</v>
      </c>
      <c r="D370">
        <v>1</v>
      </c>
      <c r="E370">
        <v>0.96805419999999998</v>
      </c>
      <c r="F370">
        <v>166</v>
      </c>
      <c r="G370" s="195">
        <v>166</v>
      </c>
      <c r="H370">
        <v>160.69699903194601</v>
      </c>
      <c r="I370">
        <v>-1</v>
      </c>
      <c r="J370">
        <v>-1</v>
      </c>
      <c r="K370">
        <v>-1</v>
      </c>
      <c r="L370">
        <v>-1</v>
      </c>
      <c r="M370">
        <v>1</v>
      </c>
      <c r="N370">
        <v>64.419049999999999</v>
      </c>
      <c r="O370">
        <v>-1</v>
      </c>
      <c r="P370">
        <v>-1</v>
      </c>
      <c r="Q370">
        <v>-1</v>
      </c>
      <c r="R370" s="196">
        <v>1</v>
      </c>
      <c r="T370" s="196">
        <v>40</v>
      </c>
      <c r="U370" s="196">
        <v>77</v>
      </c>
      <c r="V370" s="196">
        <v>1165</v>
      </c>
      <c r="W370" s="196">
        <v>-1</v>
      </c>
      <c r="X370" s="196">
        <v>-1</v>
      </c>
      <c r="Y370" s="196">
        <v>1</v>
      </c>
      <c r="Z370" s="196">
        <v>1165</v>
      </c>
      <c r="AA370" s="196">
        <v>165.8108</v>
      </c>
      <c r="AB370" s="196">
        <v>142.32689999999999</v>
      </c>
      <c r="AC370" s="196">
        <v>1</v>
      </c>
      <c r="AD370" s="196">
        <v>0.8583691</v>
      </c>
    </row>
    <row r="371" spans="2:30" x14ac:dyDescent="0.2">
      <c r="B371" t="s">
        <v>485</v>
      </c>
      <c r="C371" t="s">
        <v>713</v>
      </c>
      <c r="D371">
        <v>0</v>
      </c>
      <c r="E371">
        <v>0</v>
      </c>
      <c r="F371">
        <v>-1</v>
      </c>
      <c r="G371" s="195">
        <v>-1</v>
      </c>
      <c r="H371">
        <v>-1</v>
      </c>
      <c r="I371">
        <v>-1</v>
      </c>
      <c r="J371">
        <v>-1</v>
      </c>
      <c r="K371">
        <v>-1</v>
      </c>
      <c r="L371">
        <v>-1</v>
      </c>
      <c r="M371">
        <v>0</v>
      </c>
      <c r="N371">
        <v>93.059820000000002</v>
      </c>
      <c r="O371">
        <v>-1</v>
      </c>
      <c r="P371">
        <v>-1</v>
      </c>
      <c r="Q371">
        <v>-1</v>
      </c>
      <c r="R371" s="196">
        <v>1</v>
      </c>
      <c r="T371" s="196">
        <v>0</v>
      </c>
      <c r="U371" s="196">
        <v>78</v>
      </c>
      <c r="V371" s="196">
        <v>2031</v>
      </c>
      <c r="W371" s="196">
        <v>0.78716909999999995</v>
      </c>
      <c r="X371" s="196">
        <v>13.381880000000001</v>
      </c>
      <c r="Y371" s="196">
        <v>0</v>
      </c>
      <c r="Z371" s="196">
        <v>99</v>
      </c>
      <c r="AA371" s="196">
        <v>87.339429999999993</v>
      </c>
      <c r="AB371" s="196">
        <v>43.003169999999997</v>
      </c>
      <c r="AC371" s="196">
        <v>0</v>
      </c>
      <c r="AD371" s="196">
        <v>-1</v>
      </c>
    </row>
    <row r="372" spans="2:30" x14ac:dyDescent="0.2">
      <c r="B372" t="s">
        <v>485</v>
      </c>
      <c r="C372" t="s">
        <v>713</v>
      </c>
      <c r="D372">
        <v>2</v>
      </c>
      <c r="E372">
        <v>2.40096</v>
      </c>
      <c r="F372">
        <v>316</v>
      </c>
      <c r="G372" s="195">
        <v>316</v>
      </c>
      <c r="H372">
        <v>758.70348139255702</v>
      </c>
      <c r="I372">
        <v>154.83500000000001</v>
      </c>
      <c r="J372">
        <v>1.1554850000000001</v>
      </c>
      <c r="K372">
        <v>154.83500000000001</v>
      </c>
      <c r="L372">
        <v>185.87629999999999</v>
      </c>
      <c r="M372">
        <v>2</v>
      </c>
      <c r="N372">
        <v>68.790090000000006</v>
      </c>
      <c r="O372">
        <v>-1</v>
      </c>
      <c r="P372">
        <v>-1</v>
      </c>
      <c r="Q372">
        <v>-1</v>
      </c>
      <c r="R372" s="196">
        <v>1</v>
      </c>
      <c r="T372" s="196">
        <v>14</v>
      </c>
      <c r="U372" s="196">
        <v>79</v>
      </c>
      <c r="V372" s="196">
        <v>1166</v>
      </c>
      <c r="W372" s="196">
        <v>-1</v>
      </c>
      <c r="X372" s="196">
        <v>-1</v>
      </c>
      <c r="Y372" s="196">
        <v>1</v>
      </c>
      <c r="Z372" s="196">
        <v>1166</v>
      </c>
      <c r="AA372" s="196">
        <v>190.33789999999999</v>
      </c>
      <c r="AB372" s="196">
        <v>163.24</v>
      </c>
      <c r="AC372" s="196">
        <v>1</v>
      </c>
      <c r="AD372" s="196">
        <v>0.85763290000000003</v>
      </c>
    </row>
    <row r="373" spans="2:30" x14ac:dyDescent="0.2">
      <c r="B373" t="s">
        <v>486</v>
      </c>
      <c r="C373" t="s">
        <v>713</v>
      </c>
      <c r="D373">
        <v>5</v>
      </c>
      <c r="E373">
        <v>3.3377840000000001</v>
      </c>
      <c r="F373">
        <v>200</v>
      </c>
      <c r="G373" s="195">
        <v>200</v>
      </c>
      <c r="H373">
        <v>667.55674232309798</v>
      </c>
      <c r="I373">
        <v>146.20349999999999</v>
      </c>
      <c r="J373">
        <v>1.9000840000000001</v>
      </c>
      <c r="K373">
        <v>584.81410000000005</v>
      </c>
      <c r="L373">
        <v>390.39659999999998</v>
      </c>
      <c r="M373">
        <v>5</v>
      </c>
      <c r="N373">
        <v>115.599</v>
      </c>
      <c r="O373">
        <v>-1</v>
      </c>
      <c r="P373">
        <v>-1</v>
      </c>
      <c r="Q373">
        <v>-1</v>
      </c>
      <c r="R373" s="196">
        <v>1</v>
      </c>
      <c r="T373" s="196">
        <v>0</v>
      </c>
      <c r="U373" s="196">
        <v>80</v>
      </c>
      <c r="V373" s="196">
        <v>1999</v>
      </c>
      <c r="W373" s="196">
        <v>1.723714</v>
      </c>
      <c r="X373" s="196">
        <v>28.441279999999999</v>
      </c>
      <c r="Y373" s="196">
        <v>0</v>
      </c>
      <c r="Z373" s="196">
        <v>67</v>
      </c>
      <c r="AA373" s="196">
        <v>231.74080000000001</v>
      </c>
      <c r="AB373" s="196">
        <v>115.9284</v>
      </c>
      <c r="AC373" s="196">
        <v>1</v>
      </c>
      <c r="AD373" s="196">
        <v>-1</v>
      </c>
    </row>
    <row r="374" spans="2:30" x14ac:dyDescent="0.2">
      <c r="B374" t="s">
        <v>486</v>
      </c>
      <c r="C374" t="s">
        <v>713</v>
      </c>
      <c r="D374">
        <v>2</v>
      </c>
      <c r="E374">
        <v>2.5</v>
      </c>
      <c r="F374">
        <v>282</v>
      </c>
      <c r="G374" s="195">
        <v>282</v>
      </c>
      <c r="H374">
        <v>705</v>
      </c>
      <c r="I374">
        <v>55.822699999999998</v>
      </c>
      <c r="J374">
        <v>0.41658729999999999</v>
      </c>
      <c r="K374">
        <v>55.822699999999998</v>
      </c>
      <c r="L374">
        <v>69.778369999999995</v>
      </c>
      <c r="M374">
        <v>2</v>
      </c>
      <c r="N374">
        <v>43.642380000000003</v>
      </c>
      <c r="O374">
        <v>-1</v>
      </c>
      <c r="P374">
        <v>-1</v>
      </c>
      <c r="Q374">
        <v>-1</v>
      </c>
      <c r="R374" s="196">
        <v>1</v>
      </c>
      <c r="T374" s="196">
        <v>9</v>
      </c>
      <c r="U374" s="196">
        <v>81</v>
      </c>
      <c r="V374" s="196">
        <v>1898</v>
      </c>
      <c r="W374" s="196">
        <v>-1</v>
      </c>
      <c r="X374" s="196">
        <v>-1</v>
      </c>
      <c r="Y374" s="196">
        <v>1</v>
      </c>
      <c r="Z374" s="196">
        <v>1898</v>
      </c>
      <c r="AA374" s="196">
        <v>357.22399999999999</v>
      </c>
      <c r="AB374" s="196">
        <v>188.21080000000001</v>
      </c>
      <c r="AC374" s="196">
        <v>1</v>
      </c>
      <c r="AD374" s="196">
        <v>0.52687039999999996</v>
      </c>
    </row>
    <row r="375" spans="2:30" x14ac:dyDescent="0.2">
      <c r="B375" t="s">
        <v>487</v>
      </c>
      <c r="C375" t="s">
        <v>713</v>
      </c>
      <c r="D375">
        <v>1</v>
      </c>
      <c r="E375">
        <v>1.113586</v>
      </c>
      <c r="F375">
        <v>299</v>
      </c>
      <c r="G375" s="195">
        <v>299</v>
      </c>
      <c r="H375">
        <v>332.96213808463301</v>
      </c>
      <c r="I375">
        <v>-1</v>
      </c>
      <c r="J375">
        <v>-1</v>
      </c>
      <c r="K375">
        <v>-1</v>
      </c>
      <c r="L375">
        <v>-1</v>
      </c>
      <c r="M375">
        <v>1</v>
      </c>
      <c r="N375">
        <v>119.3403</v>
      </c>
      <c r="O375">
        <v>-1</v>
      </c>
      <c r="P375">
        <v>-1</v>
      </c>
      <c r="Q375">
        <v>-1</v>
      </c>
      <c r="R375" s="196">
        <v>1</v>
      </c>
      <c r="T375" s="196">
        <v>0</v>
      </c>
      <c r="U375" s="196">
        <v>82</v>
      </c>
      <c r="V375" s="196">
        <v>1998</v>
      </c>
      <c r="W375" s="196">
        <v>1.8182990000000001</v>
      </c>
      <c r="X375" s="196">
        <v>29.092790000000001</v>
      </c>
      <c r="Y375" s="196">
        <v>0</v>
      </c>
      <c r="Z375" s="196">
        <v>100</v>
      </c>
      <c r="AA375" s="196">
        <v>286.35640000000001</v>
      </c>
      <c r="AB375" s="196">
        <v>143.32149999999999</v>
      </c>
      <c r="AC375" s="196">
        <v>0</v>
      </c>
      <c r="AD375" s="196">
        <v>-1</v>
      </c>
    </row>
    <row r="376" spans="2:30" x14ac:dyDescent="0.2">
      <c r="B376" t="s">
        <v>487</v>
      </c>
      <c r="C376" t="s">
        <v>713</v>
      </c>
      <c r="D376">
        <v>2</v>
      </c>
      <c r="E376">
        <v>1.053186</v>
      </c>
      <c r="F376">
        <v>649</v>
      </c>
      <c r="G376" s="195">
        <v>649</v>
      </c>
      <c r="H376">
        <v>683.51764086361197</v>
      </c>
      <c r="I376">
        <v>44.12227</v>
      </c>
      <c r="J376">
        <v>0.32927070000000003</v>
      </c>
      <c r="K376">
        <v>44.12227</v>
      </c>
      <c r="L376">
        <v>23.234480000000001</v>
      </c>
      <c r="M376">
        <v>2</v>
      </c>
      <c r="N376">
        <v>113.3464</v>
      </c>
      <c r="O376">
        <v>-1</v>
      </c>
      <c r="P376">
        <v>-1</v>
      </c>
      <c r="Q376">
        <v>-1</v>
      </c>
      <c r="R376" s="196">
        <v>1</v>
      </c>
      <c r="T376" s="196">
        <v>21</v>
      </c>
      <c r="U376" s="196">
        <v>83</v>
      </c>
      <c r="V376" s="196">
        <v>1033</v>
      </c>
      <c r="W376" s="196">
        <v>-1</v>
      </c>
      <c r="X376" s="196">
        <v>-1</v>
      </c>
      <c r="Y376" s="196">
        <v>1</v>
      </c>
      <c r="Z376" s="196">
        <v>1033</v>
      </c>
      <c r="AA376" s="196">
        <v>73.545249999999996</v>
      </c>
      <c r="AB376" s="196">
        <v>71.195790000000002</v>
      </c>
      <c r="AC376" s="196">
        <v>1</v>
      </c>
      <c r="AD376" s="196">
        <v>0.96805419999999998</v>
      </c>
    </row>
    <row r="377" spans="2:30" x14ac:dyDescent="0.2">
      <c r="B377" t="s">
        <v>488</v>
      </c>
      <c r="C377" t="s">
        <v>713</v>
      </c>
      <c r="D377">
        <v>2</v>
      </c>
      <c r="E377">
        <v>2.1459229999999998</v>
      </c>
      <c r="F377">
        <v>365.5</v>
      </c>
      <c r="G377" s="195">
        <v>365.5</v>
      </c>
      <c r="H377">
        <v>784.33476394849799</v>
      </c>
      <c r="I377">
        <v>60.258499999999998</v>
      </c>
      <c r="J377">
        <v>0.44969029999999999</v>
      </c>
      <c r="K377">
        <v>60.258499999999998</v>
      </c>
      <c r="L377">
        <v>64.65504</v>
      </c>
      <c r="M377">
        <v>2</v>
      </c>
      <c r="N377">
        <v>56.251060000000003</v>
      </c>
      <c r="O377">
        <v>-1</v>
      </c>
      <c r="P377">
        <v>-1</v>
      </c>
      <c r="Q377">
        <v>-1</v>
      </c>
      <c r="R377" s="196">
        <v>1</v>
      </c>
      <c r="T377" s="196">
        <v>0</v>
      </c>
      <c r="U377" s="196">
        <v>84</v>
      </c>
      <c r="V377" s="196">
        <v>1998</v>
      </c>
      <c r="W377" s="196">
        <v>1.07385</v>
      </c>
      <c r="X377" s="196">
        <v>18.25545</v>
      </c>
      <c r="Y377" s="196">
        <v>0</v>
      </c>
      <c r="Z377" s="196">
        <v>67</v>
      </c>
      <c r="AA377" s="196">
        <v>168.14599999999999</v>
      </c>
      <c r="AB377" s="196">
        <v>84.157179999999997</v>
      </c>
      <c r="AC377" s="196">
        <v>1</v>
      </c>
      <c r="AD377" s="196">
        <v>-1</v>
      </c>
    </row>
    <row r="378" spans="2:30" x14ac:dyDescent="0.2">
      <c r="B378" t="s">
        <v>488</v>
      </c>
      <c r="C378" t="s">
        <v>713</v>
      </c>
      <c r="D378">
        <v>2</v>
      </c>
      <c r="E378">
        <v>1.6220600000000001</v>
      </c>
      <c r="F378">
        <v>282.5</v>
      </c>
      <c r="G378" s="195">
        <v>282.5</v>
      </c>
      <c r="H378">
        <v>458.23195458231999</v>
      </c>
      <c r="I378">
        <v>86.896450000000002</v>
      </c>
      <c r="J378">
        <v>0.1448274</v>
      </c>
      <c r="K378">
        <v>86.896450000000002</v>
      </c>
      <c r="L378">
        <v>70.475629999999995</v>
      </c>
      <c r="M378">
        <v>2</v>
      </c>
      <c r="N378">
        <v>44.354399999999998</v>
      </c>
      <c r="O378">
        <v>-1</v>
      </c>
      <c r="P378">
        <v>-1</v>
      </c>
      <c r="Q378">
        <v>-1</v>
      </c>
      <c r="R378" s="196">
        <v>1</v>
      </c>
      <c r="T378" s="196">
        <v>37</v>
      </c>
      <c r="U378" s="196">
        <v>85</v>
      </c>
      <c r="V378" s="196">
        <v>1599</v>
      </c>
      <c r="W378" s="196">
        <v>0.56018129999999999</v>
      </c>
      <c r="X378" s="196">
        <v>84.027190000000004</v>
      </c>
      <c r="Y378" s="196">
        <v>1</v>
      </c>
      <c r="Z378" s="196">
        <v>1599</v>
      </c>
      <c r="AA378" s="196">
        <v>176.7784</v>
      </c>
      <c r="AB378" s="196">
        <v>110.5556</v>
      </c>
      <c r="AC378" s="196">
        <v>2</v>
      </c>
      <c r="AD378" s="196">
        <v>0.62539089999999997</v>
      </c>
    </row>
    <row r="379" spans="2:30" x14ac:dyDescent="0.2">
      <c r="B379" t="s">
        <v>489</v>
      </c>
      <c r="C379" t="s">
        <v>713</v>
      </c>
      <c r="D379">
        <v>0</v>
      </c>
      <c r="E379">
        <v>0</v>
      </c>
      <c r="F379">
        <v>-1</v>
      </c>
      <c r="G379" s="195">
        <v>-1</v>
      </c>
      <c r="H379">
        <v>-1</v>
      </c>
      <c r="I379">
        <v>-1</v>
      </c>
      <c r="J379">
        <v>-1</v>
      </c>
      <c r="K379">
        <v>-1</v>
      </c>
      <c r="L379">
        <v>-1</v>
      </c>
      <c r="M379">
        <v>0</v>
      </c>
      <c r="N379">
        <v>542.70460000000003</v>
      </c>
      <c r="O379">
        <v>-1</v>
      </c>
      <c r="P379">
        <v>-1</v>
      </c>
      <c r="Q379">
        <v>-1</v>
      </c>
      <c r="R379" s="196">
        <v>1</v>
      </c>
      <c r="T379" s="196">
        <v>0</v>
      </c>
      <c r="U379" s="196">
        <v>86</v>
      </c>
      <c r="V379" s="196">
        <v>1998</v>
      </c>
      <c r="W379" s="196">
        <v>1.377313</v>
      </c>
      <c r="X379" s="196">
        <v>23.41432</v>
      </c>
      <c r="Y379" s="196">
        <v>0</v>
      </c>
      <c r="Z379" s="196">
        <v>66</v>
      </c>
      <c r="AA379" s="196">
        <v>218.60429999999999</v>
      </c>
      <c r="AB379" s="196">
        <v>109.41160000000001</v>
      </c>
      <c r="AC379" s="196">
        <v>1</v>
      </c>
      <c r="AD379" s="196">
        <v>-1</v>
      </c>
    </row>
    <row r="380" spans="2:30" x14ac:dyDescent="0.2">
      <c r="B380" t="s">
        <v>489</v>
      </c>
      <c r="C380" t="s">
        <v>713</v>
      </c>
      <c r="D380">
        <v>0</v>
      </c>
      <c r="E380">
        <v>0</v>
      </c>
      <c r="F380">
        <v>-1</v>
      </c>
      <c r="G380" s="195">
        <v>-1</v>
      </c>
      <c r="H380">
        <v>-1</v>
      </c>
      <c r="I380">
        <v>-1</v>
      </c>
      <c r="J380">
        <v>-1</v>
      </c>
      <c r="K380">
        <v>-1</v>
      </c>
      <c r="L380">
        <v>-1</v>
      </c>
      <c r="M380">
        <v>0</v>
      </c>
      <c r="N380">
        <v>491.5883</v>
      </c>
      <c r="O380">
        <v>-1</v>
      </c>
      <c r="P380">
        <v>-1</v>
      </c>
      <c r="Q380">
        <v>-1</v>
      </c>
      <c r="R380" s="196">
        <v>0</v>
      </c>
      <c r="T380" s="196">
        <v>11</v>
      </c>
      <c r="U380" s="196">
        <v>87</v>
      </c>
      <c r="V380" s="196">
        <v>1200</v>
      </c>
      <c r="W380" s="196">
        <v>-1</v>
      </c>
      <c r="X380" s="196">
        <v>-1</v>
      </c>
      <c r="Y380" s="196">
        <v>1</v>
      </c>
      <c r="Z380" s="196">
        <v>1200</v>
      </c>
      <c r="AA380" s="196">
        <v>227.78819999999999</v>
      </c>
      <c r="AB380" s="196">
        <v>189.8235</v>
      </c>
      <c r="AC380" s="196">
        <v>1</v>
      </c>
      <c r="AD380" s="196">
        <v>0.83333330000000005</v>
      </c>
    </row>
    <row r="381" spans="2:30" x14ac:dyDescent="0.2">
      <c r="B381" t="s">
        <v>490</v>
      </c>
      <c r="C381" t="s">
        <v>713</v>
      </c>
      <c r="D381">
        <v>1</v>
      </c>
      <c r="E381">
        <v>0.93896710000000005</v>
      </c>
      <c r="F381">
        <v>199</v>
      </c>
      <c r="G381" s="195">
        <v>199</v>
      </c>
      <c r="H381">
        <v>186.85446009389699</v>
      </c>
      <c r="I381">
        <v>-1</v>
      </c>
      <c r="J381">
        <v>-1</v>
      </c>
      <c r="K381">
        <v>-1</v>
      </c>
      <c r="L381">
        <v>-1</v>
      </c>
      <c r="M381">
        <v>1</v>
      </c>
      <c r="N381">
        <v>92.066900000000004</v>
      </c>
      <c r="O381">
        <v>-1</v>
      </c>
      <c r="P381">
        <v>-1</v>
      </c>
      <c r="Q381">
        <v>-1</v>
      </c>
      <c r="R381" s="196">
        <v>2</v>
      </c>
      <c r="T381" s="196">
        <v>0</v>
      </c>
      <c r="U381" s="196">
        <v>88</v>
      </c>
      <c r="V381" s="196">
        <v>1998</v>
      </c>
      <c r="W381" s="196">
        <v>1.832843</v>
      </c>
      <c r="X381" s="196">
        <v>30.241910000000001</v>
      </c>
      <c r="Y381" s="196">
        <v>0</v>
      </c>
      <c r="Z381" s="196">
        <v>66</v>
      </c>
      <c r="AA381" s="196">
        <v>293.50099999999998</v>
      </c>
      <c r="AB381" s="196">
        <v>146.8974</v>
      </c>
      <c r="AC381" s="196">
        <v>1</v>
      </c>
      <c r="AD381" s="196">
        <v>-1</v>
      </c>
    </row>
    <row r="382" spans="2:30" x14ac:dyDescent="0.2">
      <c r="B382" t="s">
        <v>490</v>
      </c>
      <c r="C382" t="s">
        <v>713</v>
      </c>
      <c r="D382">
        <v>1</v>
      </c>
      <c r="E382">
        <v>1.2019230000000001</v>
      </c>
      <c r="F382">
        <v>132</v>
      </c>
      <c r="G382" s="195">
        <v>132</v>
      </c>
      <c r="H382">
        <v>158.65384615384599</v>
      </c>
      <c r="I382">
        <v>-1</v>
      </c>
      <c r="J382">
        <v>-1</v>
      </c>
      <c r="K382">
        <v>-1</v>
      </c>
      <c r="L382">
        <v>-1</v>
      </c>
      <c r="M382">
        <v>1</v>
      </c>
      <c r="N382">
        <v>97.163730000000001</v>
      </c>
      <c r="O382">
        <v>-1</v>
      </c>
      <c r="P382">
        <v>-1</v>
      </c>
      <c r="Q382">
        <v>-1</v>
      </c>
      <c r="R382" s="196">
        <v>1</v>
      </c>
      <c r="T382" s="196">
        <v>50</v>
      </c>
      <c r="U382" s="196">
        <v>89</v>
      </c>
      <c r="V382" s="196">
        <v>1465</v>
      </c>
      <c r="W382" s="196">
        <v>1.036627</v>
      </c>
      <c r="X382" s="196">
        <v>154.97569999999999</v>
      </c>
      <c r="Y382" s="196">
        <v>1</v>
      </c>
      <c r="Z382" s="196">
        <v>1465</v>
      </c>
      <c r="AA382" s="196">
        <v>320.37130000000002</v>
      </c>
      <c r="AB382" s="196">
        <v>218.68350000000001</v>
      </c>
      <c r="AC382" s="196">
        <v>2</v>
      </c>
      <c r="AD382" s="196">
        <v>0.68259389999999998</v>
      </c>
    </row>
    <row r="383" spans="2:30" x14ac:dyDescent="0.2">
      <c r="B383" t="s">
        <v>491</v>
      </c>
      <c r="C383" t="s">
        <v>713</v>
      </c>
      <c r="D383">
        <v>1</v>
      </c>
      <c r="E383">
        <v>0.93808630000000004</v>
      </c>
      <c r="F383">
        <v>266</v>
      </c>
      <c r="G383" s="195">
        <v>266</v>
      </c>
      <c r="H383">
        <v>249.53095684803</v>
      </c>
      <c r="I383">
        <v>-1</v>
      </c>
      <c r="J383">
        <v>-1</v>
      </c>
      <c r="K383">
        <v>-1</v>
      </c>
      <c r="L383">
        <v>-1</v>
      </c>
      <c r="M383">
        <v>1</v>
      </c>
      <c r="N383">
        <v>109.6426</v>
      </c>
      <c r="O383">
        <v>-1</v>
      </c>
      <c r="P383">
        <v>-1</v>
      </c>
      <c r="Q383">
        <v>-1</v>
      </c>
      <c r="R383" s="196">
        <v>2</v>
      </c>
      <c r="T383" s="196">
        <v>0</v>
      </c>
      <c r="U383" s="196">
        <v>90</v>
      </c>
      <c r="V383" s="196">
        <v>1998</v>
      </c>
      <c r="W383" s="196">
        <v>0.54207470000000002</v>
      </c>
      <c r="X383" s="196">
        <v>81.04016</v>
      </c>
      <c r="Y383" s="196">
        <v>0</v>
      </c>
      <c r="Z383" s="196">
        <v>65</v>
      </c>
      <c r="AA383" s="196">
        <v>363.64030000000002</v>
      </c>
      <c r="AB383" s="196">
        <v>182.00219999999999</v>
      </c>
      <c r="AC383" s="196">
        <v>0</v>
      </c>
      <c r="AD383" s="196">
        <v>-1</v>
      </c>
    </row>
    <row r="384" spans="2:30" x14ac:dyDescent="0.2">
      <c r="B384" t="s">
        <v>491</v>
      </c>
      <c r="C384" t="s">
        <v>713</v>
      </c>
      <c r="D384">
        <v>2</v>
      </c>
      <c r="E384">
        <v>1.9980020000000001</v>
      </c>
      <c r="F384">
        <v>350</v>
      </c>
      <c r="G384" s="195">
        <v>350</v>
      </c>
      <c r="H384">
        <v>699.30069930069897</v>
      </c>
      <c r="I384">
        <v>98.873040000000003</v>
      </c>
      <c r="J384">
        <v>0.74340629999999996</v>
      </c>
      <c r="K384">
        <v>98.873040000000003</v>
      </c>
      <c r="L384">
        <v>98.774259999999998</v>
      </c>
      <c r="M384">
        <v>2</v>
      </c>
      <c r="N384">
        <v>68.017510000000001</v>
      </c>
      <c r="O384">
        <v>-1</v>
      </c>
      <c r="P384">
        <v>-1</v>
      </c>
      <c r="Q384">
        <v>-1</v>
      </c>
      <c r="R384" s="196">
        <v>2</v>
      </c>
      <c r="T384" s="196">
        <v>42</v>
      </c>
      <c r="U384" s="196">
        <v>91</v>
      </c>
      <c r="V384" s="196">
        <v>1599</v>
      </c>
      <c r="W384" s="196">
        <v>0.55378039999999995</v>
      </c>
      <c r="X384" s="196">
        <v>101.6187</v>
      </c>
      <c r="Y384" s="196">
        <v>1</v>
      </c>
      <c r="Z384" s="196">
        <v>1599</v>
      </c>
      <c r="AA384" s="196">
        <v>220.43530000000001</v>
      </c>
      <c r="AB384" s="196">
        <v>137.85830000000001</v>
      </c>
      <c r="AC384" s="196">
        <v>2</v>
      </c>
      <c r="AD384" s="196">
        <v>0.62539089999999997</v>
      </c>
    </row>
    <row r="385" spans="2:30" x14ac:dyDescent="0.2">
      <c r="B385" t="s">
        <v>285</v>
      </c>
      <c r="C385" t="s">
        <v>713</v>
      </c>
      <c r="D385">
        <v>2</v>
      </c>
      <c r="E385">
        <v>2.728513</v>
      </c>
      <c r="F385">
        <v>217</v>
      </c>
      <c r="G385" s="195">
        <v>217</v>
      </c>
      <c r="H385">
        <v>592.08731241473401</v>
      </c>
      <c r="I385">
        <v>52.049250000000001</v>
      </c>
      <c r="J385">
        <v>0.2243502</v>
      </c>
      <c r="K385">
        <v>52.049250000000001</v>
      </c>
      <c r="L385">
        <v>71.008520000000004</v>
      </c>
      <c r="M385">
        <v>2</v>
      </c>
      <c r="N385">
        <v>34.774189999999997</v>
      </c>
      <c r="O385">
        <v>-1</v>
      </c>
      <c r="P385">
        <v>-1</v>
      </c>
      <c r="Q385">
        <v>-1</v>
      </c>
      <c r="R385" s="196">
        <v>1</v>
      </c>
      <c r="T385" s="196">
        <v>0</v>
      </c>
      <c r="U385" s="196">
        <v>92</v>
      </c>
      <c r="V385" s="196">
        <v>2032</v>
      </c>
      <c r="W385" s="196">
        <v>0.71688229999999997</v>
      </c>
      <c r="X385" s="196">
        <v>16.011959999999998</v>
      </c>
      <c r="Y385" s="196">
        <v>0</v>
      </c>
      <c r="Z385" s="196">
        <v>100</v>
      </c>
      <c r="AA385" s="196">
        <v>74.488720000000001</v>
      </c>
      <c r="AB385" s="196">
        <v>36.65784</v>
      </c>
      <c r="AC385" s="196">
        <v>1</v>
      </c>
      <c r="AD385" s="196">
        <v>-1</v>
      </c>
    </row>
    <row r="386" spans="2:30" x14ac:dyDescent="0.2">
      <c r="B386" t="s">
        <v>285</v>
      </c>
      <c r="C386" t="s">
        <v>713</v>
      </c>
      <c r="D386">
        <v>4</v>
      </c>
      <c r="E386">
        <v>3.2441200000000001</v>
      </c>
      <c r="F386">
        <v>232.5</v>
      </c>
      <c r="G386" s="195">
        <v>233</v>
      </c>
      <c r="H386">
        <v>755.87996755879999</v>
      </c>
      <c r="I386">
        <v>130.07169999999999</v>
      </c>
      <c r="J386">
        <v>2.4452029999999998</v>
      </c>
      <c r="K386">
        <v>390.21499999999997</v>
      </c>
      <c r="L386">
        <v>316.47609999999997</v>
      </c>
      <c r="M386">
        <v>4</v>
      </c>
      <c r="N386">
        <v>150.566</v>
      </c>
      <c r="O386">
        <v>-1</v>
      </c>
      <c r="P386">
        <v>-1</v>
      </c>
      <c r="Q386">
        <v>-1</v>
      </c>
      <c r="R386" s="196">
        <v>1</v>
      </c>
      <c r="T386" s="196">
        <v>16</v>
      </c>
      <c r="U386" s="196">
        <v>93</v>
      </c>
      <c r="V386" s="196">
        <v>1332</v>
      </c>
      <c r="W386" s="196">
        <v>0.64855890000000005</v>
      </c>
      <c r="X386" s="196">
        <v>86.582620000000006</v>
      </c>
      <c r="Y386" s="196">
        <v>1</v>
      </c>
      <c r="Z386" s="196">
        <v>1332</v>
      </c>
      <c r="AA386" s="196">
        <v>222.61429999999999</v>
      </c>
      <c r="AB386" s="196">
        <v>167.12790000000001</v>
      </c>
      <c r="AC386" s="196">
        <v>2</v>
      </c>
      <c r="AD386" s="196">
        <v>0.75075080000000005</v>
      </c>
    </row>
    <row r="387" spans="2:30" x14ac:dyDescent="0.2">
      <c r="B387" t="s">
        <v>492</v>
      </c>
      <c r="C387" t="s">
        <v>713</v>
      </c>
      <c r="D387">
        <v>1</v>
      </c>
      <c r="E387">
        <v>1.0718110000000001</v>
      </c>
      <c r="F387">
        <v>199</v>
      </c>
      <c r="G387" s="195">
        <v>199</v>
      </c>
      <c r="H387">
        <v>213.290460878885</v>
      </c>
      <c r="I387">
        <v>-1</v>
      </c>
      <c r="J387">
        <v>-1</v>
      </c>
      <c r="K387">
        <v>-1</v>
      </c>
      <c r="L387">
        <v>-1</v>
      </c>
      <c r="M387">
        <v>1</v>
      </c>
      <c r="N387">
        <v>59.726179999999999</v>
      </c>
      <c r="O387">
        <v>-1</v>
      </c>
      <c r="P387">
        <v>-1</v>
      </c>
      <c r="Q387">
        <v>-1</v>
      </c>
      <c r="R387" s="196">
        <v>1</v>
      </c>
      <c r="T387" s="196">
        <v>0</v>
      </c>
      <c r="U387" s="196">
        <v>94</v>
      </c>
      <c r="V387" s="196">
        <v>1999</v>
      </c>
      <c r="W387" s="196">
        <v>1.8491599999999999</v>
      </c>
      <c r="X387" s="196">
        <v>31.43573</v>
      </c>
      <c r="Y387" s="196">
        <v>0</v>
      </c>
      <c r="Z387" s="196">
        <v>100</v>
      </c>
      <c r="AA387" s="196">
        <v>335.88850000000002</v>
      </c>
      <c r="AB387" s="196">
        <v>168.0283</v>
      </c>
      <c r="AC387" s="196">
        <v>1</v>
      </c>
      <c r="AD387" s="196">
        <v>-1</v>
      </c>
    </row>
    <row r="388" spans="2:30" x14ac:dyDescent="0.2">
      <c r="B388" t="s">
        <v>492</v>
      </c>
      <c r="C388" t="s">
        <v>713</v>
      </c>
      <c r="D388">
        <v>2</v>
      </c>
      <c r="E388">
        <v>2.2246939999999999</v>
      </c>
      <c r="F388">
        <v>366.5</v>
      </c>
      <c r="G388" s="195">
        <v>366.5</v>
      </c>
      <c r="H388">
        <v>815.35038932146801</v>
      </c>
      <c r="I388">
        <v>74.342489999999998</v>
      </c>
      <c r="J388">
        <v>0.74342490000000006</v>
      </c>
      <c r="K388">
        <v>74.342489999999998</v>
      </c>
      <c r="L388">
        <v>82.694649999999996</v>
      </c>
      <c r="M388">
        <v>2</v>
      </c>
      <c r="N388">
        <v>39.191029999999998</v>
      </c>
      <c r="O388">
        <v>-1</v>
      </c>
      <c r="P388">
        <v>-1</v>
      </c>
      <c r="Q388">
        <v>-1</v>
      </c>
      <c r="R388" s="196">
        <v>1</v>
      </c>
      <c r="T388" s="196">
        <v>27</v>
      </c>
      <c r="U388" s="196">
        <v>95</v>
      </c>
      <c r="V388" s="196">
        <v>1132</v>
      </c>
      <c r="W388" s="196">
        <v>-1</v>
      </c>
      <c r="X388" s="196">
        <v>-1</v>
      </c>
      <c r="Y388" s="196">
        <v>1</v>
      </c>
      <c r="Z388" s="196">
        <v>1132</v>
      </c>
      <c r="AA388" s="196">
        <v>163.65</v>
      </c>
      <c r="AB388" s="196">
        <v>144.56710000000001</v>
      </c>
      <c r="AC388" s="196">
        <v>1</v>
      </c>
      <c r="AD388" s="196">
        <v>0.88339219999999996</v>
      </c>
    </row>
    <row r="389" spans="2:30" x14ac:dyDescent="0.2">
      <c r="B389" t="s">
        <v>474</v>
      </c>
      <c r="C389" t="s">
        <v>713</v>
      </c>
      <c r="D389">
        <v>5</v>
      </c>
      <c r="E389">
        <v>2.4606300000000001</v>
      </c>
      <c r="F389">
        <v>201</v>
      </c>
      <c r="G389" s="195">
        <v>246.8</v>
      </c>
      <c r="H389">
        <v>607.28346456692896</v>
      </c>
      <c r="I389">
        <v>174.989</v>
      </c>
      <c r="J389">
        <v>2.4781960000000001</v>
      </c>
      <c r="K389">
        <v>699.95590000000004</v>
      </c>
      <c r="L389">
        <v>344.4665</v>
      </c>
      <c r="M389">
        <v>5</v>
      </c>
      <c r="N389">
        <v>123.6942</v>
      </c>
      <c r="O389">
        <v>-1</v>
      </c>
      <c r="P389">
        <v>-1</v>
      </c>
      <c r="Q389">
        <v>-1</v>
      </c>
      <c r="R389" s="196">
        <v>1</v>
      </c>
      <c r="T389" s="196">
        <v>0</v>
      </c>
      <c r="U389" s="196">
        <v>96</v>
      </c>
      <c r="V389" s="196">
        <v>2031</v>
      </c>
      <c r="W389" s="196">
        <v>1.2454080000000001</v>
      </c>
      <c r="X389" s="196">
        <v>19.92652</v>
      </c>
      <c r="Y389" s="196">
        <v>0</v>
      </c>
      <c r="Z389" s="196">
        <v>66</v>
      </c>
      <c r="AA389" s="196">
        <v>236.56030000000001</v>
      </c>
      <c r="AB389" s="196">
        <v>116.4748</v>
      </c>
      <c r="AC389" s="196">
        <v>0</v>
      </c>
      <c r="AD389" s="196">
        <v>-1</v>
      </c>
    </row>
    <row r="390" spans="2:30" x14ac:dyDescent="0.2">
      <c r="B390" t="s">
        <v>474</v>
      </c>
      <c r="C390" t="s">
        <v>713</v>
      </c>
      <c r="D390">
        <v>2</v>
      </c>
      <c r="E390">
        <v>2.5</v>
      </c>
      <c r="F390">
        <v>267</v>
      </c>
      <c r="G390" s="195">
        <v>267</v>
      </c>
      <c r="H390">
        <v>667.5</v>
      </c>
      <c r="I390">
        <v>79.024799999999999</v>
      </c>
      <c r="J390">
        <v>0.39512399999999998</v>
      </c>
      <c r="K390">
        <v>79.024799999999999</v>
      </c>
      <c r="L390">
        <v>98.781009999999995</v>
      </c>
      <c r="M390">
        <v>2</v>
      </c>
      <c r="N390">
        <v>37.34037</v>
      </c>
      <c r="O390">
        <v>-1</v>
      </c>
      <c r="P390">
        <v>-1</v>
      </c>
      <c r="Q390">
        <v>-1</v>
      </c>
      <c r="R390" s="196">
        <v>1</v>
      </c>
      <c r="T390" s="196">
        <v>13</v>
      </c>
      <c r="U390" s="196">
        <v>97</v>
      </c>
      <c r="V390" s="196">
        <v>1132</v>
      </c>
      <c r="W390" s="196">
        <v>-1</v>
      </c>
      <c r="X390" s="196">
        <v>-1</v>
      </c>
      <c r="Y390" s="196">
        <v>1</v>
      </c>
      <c r="Z390" s="196">
        <v>1132</v>
      </c>
      <c r="AA390" s="196">
        <v>181.2801</v>
      </c>
      <c r="AB390" s="196">
        <v>160.1414</v>
      </c>
      <c r="AC390" s="196">
        <v>1</v>
      </c>
      <c r="AD390" s="196">
        <v>0.88339219999999996</v>
      </c>
    </row>
    <row r="391" spans="2:30" x14ac:dyDescent="0.2">
      <c r="B391" t="s">
        <v>475</v>
      </c>
      <c r="C391" t="s">
        <v>713</v>
      </c>
      <c r="D391">
        <v>2</v>
      </c>
      <c r="E391">
        <v>2.73224</v>
      </c>
      <c r="F391">
        <v>132.5</v>
      </c>
      <c r="G391" s="195">
        <v>132.5</v>
      </c>
      <c r="H391">
        <v>362.02185792349701</v>
      </c>
      <c r="I391">
        <v>45.929479999999998</v>
      </c>
      <c r="J391">
        <v>0.67543359999999997</v>
      </c>
      <c r="K391">
        <v>45.929479999999998</v>
      </c>
      <c r="L391">
        <v>62.745190000000001</v>
      </c>
      <c r="M391">
        <v>2</v>
      </c>
      <c r="N391">
        <v>52.445860000000003</v>
      </c>
      <c r="O391">
        <v>-1</v>
      </c>
      <c r="P391">
        <v>-1</v>
      </c>
      <c r="Q391">
        <v>-1</v>
      </c>
      <c r="R391" s="196">
        <v>1</v>
      </c>
      <c r="T391" s="196">
        <v>0</v>
      </c>
      <c r="U391" s="196">
        <v>1</v>
      </c>
      <c r="V391" s="196">
        <v>2065</v>
      </c>
      <c r="W391" s="196">
        <v>-1</v>
      </c>
      <c r="X391" s="196">
        <v>-1</v>
      </c>
      <c r="Y391" s="196">
        <v>0</v>
      </c>
      <c r="Z391" s="196">
        <v>-1</v>
      </c>
      <c r="AA391" s="196">
        <v>0</v>
      </c>
      <c r="AB391" s="196">
        <v>0</v>
      </c>
      <c r="AC391" s="196">
        <v>-1</v>
      </c>
      <c r="AD391" s="196">
        <v>-1</v>
      </c>
    </row>
    <row r="392" spans="2:30" x14ac:dyDescent="0.2">
      <c r="B392" t="s">
        <v>475</v>
      </c>
      <c r="C392" t="s">
        <v>713</v>
      </c>
      <c r="D392">
        <v>2</v>
      </c>
      <c r="E392">
        <v>2.40096</v>
      </c>
      <c r="F392">
        <v>349.5</v>
      </c>
      <c r="G392" s="195">
        <v>349.5</v>
      </c>
      <c r="H392">
        <v>839.13565426170499</v>
      </c>
      <c r="I392">
        <v>69.72784</v>
      </c>
      <c r="J392">
        <v>1.0407139999999999</v>
      </c>
      <c r="K392">
        <v>69.72784</v>
      </c>
      <c r="L392">
        <v>83.706890000000001</v>
      </c>
      <c r="M392">
        <v>2</v>
      </c>
      <c r="N392">
        <v>65.569469999999995</v>
      </c>
      <c r="O392">
        <v>-1</v>
      </c>
      <c r="P392">
        <v>-1</v>
      </c>
      <c r="Q392">
        <v>-1</v>
      </c>
      <c r="R392" s="196">
        <v>1</v>
      </c>
      <c r="T392" s="196">
        <v>0</v>
      </c>
      <c r="U392" s="196">
        <v>2</v>
      </c>
      <c r="V392" s="196">
        <v>1998</v>
      </c>
      <c r="W392" s="196">
        <v>-1</v>
      </c>
      <c r="X392" s="196">
        <v>-1</v>
      </c>
      <c r="Y392" s="196">
        <v>0</v>
      </c>
      <c r="Z392" s="196">
        <v>-1</v>
      </c>
      <c r="AA392" s="196">
        <v>0</v>
      </c>
      <c r="AB392" s="196">
        <v>0</v>
      </c>
      <c r="AC392" s="196">
        <v>-1</v>
      </c>
      <c r="AD392" s="196">
        <v>-1</v>
      </c>
    </row>
    <row r="393" spans="2:30" x14ac:dyDescent="0.2">
      <c r="B393" t="s">
        <v>476</v>
      </c>
      <c r="C393" t="s">
        <v>713</v>
      </c>
      <c r="D393">
        <v>2</v>
      </c>
      <c r="E393">
        <v>2.0020020000000001</v>
      </c>
      <c r="F393">
        <v>283.5</v>
      </c>
      <c r="G393" s="195">
        <v>283.5</v>
      </c>
      <c r="H393">
        <v>567.56756756756704</v>
      </c>
      <c r="I393">
        <v>100.7727</v>
      </c>
      <c r="J393">
        <v>0.76342949999999998</v>
      </c>
      <c r="K393">
        <v>100.7727</v>
      </c>
      <c r="L393">
        <v>100.8736</v>
      </c>
      <c r="M393">
        <v>2</v>
      </c>
      <c r="N393">
        <v>71.893680000000003</v>
      </c>
      <c r="O393">
        <v>-1</v>
      </c>
      <c r="P393">
        <v>-1</v>
      </c>
      <c r="Q393">
        <v>-1</v>
      </c>
      <c r="R393" s="196">
        <v>1</v>
      </c>
      <c r="T393" s="196">
        <v>23</v>
      </c>
      <c r="U393" s="196">
        <v>3</v>
      </c>
      <c r="V393" s="196">
        <v>1965</v>
      </c>
      <c r="W393" s="196">
        <v>0.3741082</v>
      </c>
      <c r="X393" s="196">
        <v>37.410820000000001</v>
      </c>
      <c r="Y393" s="196">
        <v>1</v>
      </c>
      <c r="Z393" s="196">
        <v>1965</v>
      </c>
      <c r="AA393" s="196">
        <v>97.026179999999997</v>
      </c>
      <c r="AB393" s="196">
        <v>49.377189999999999</v>
      </c>
      <c r="AC393" s="196">
        <v>2</v>
      </c>
      <c r="AD393" s="196">
        <v>0.50890579999999996</v>
      </c>
    </row>
    <row r="394" spans="2:30" x14ac:dyDescent="0.2">
      <c r="B394" t="s">
        <v>476</v>
      </c>
      <c r="C394" t="s">
        <v>713</v>
      </c>
      <c r="D394">
        <v>0</v>
      </c>
      <c r="E394">
        <v>0</v>
      </c>
      <c r="F394">
        <v>-1</v>
      </c>
      <c r="G394" s="195">
        <v>-1</v>
      </c>
      <c r="H394">
        <v>-1</v>
      </c>
      <c r="I394">
        <v>-1</v>
      </c>
      <c r="J394">
        <v>-1</v>
      </c>
      <c r="K394">
        <v>-1</v>
      </c>
      <c r="L394">
        <v>-1</v>
      </c>
      <c r="M394">
        <v>0</v>
      </c>
      <c r="N394">
        <v>149.6806</v>
      </c>
      <c r="O394">
        <v>-1</v>
      </c>
      <c r="P394">
        <v>-1</v>
      </c>
      <c r="Q394">
        <v>-1</v>
      </c>
      <c r="R394" s="196">
        <v>1</v>
      </c>
      <c r="T394" s="196">
        <v>0</v>
      </c>
      <c r="U394" s="196">
        <v>4</v>
      </c>
      <c r="V394" s="196">
        <v>2032</v>
      </c>
      <c r="W394" s="196">
        <v>-1</v>
      </c>
      <c r="X394" s="196">
        <v>-1</v>
      </c>
      <c r="Y394" s="196">
        <v>0</v>
      </c>
      <c r="Z394" s="196">
        <v>100</v>
      </c>
      <c r="AA394" s="196">
        <v>23.301919999999999</v>
      </c>
      <c r="AB394" s="196">
        <v>11.46748</v>
      </c>
      <c r="AC394" s="196">
        <v>1</v>
      </c>
      <c r="AD394" s="196">
        <v>-1</v>
      </c>
    </row>
    <row r="395" spans="2:30" x14ac:dyDescent="0.2">
      <c r="B395" t="s">
        <v>477</v>
      </c>
      <c r="C395" t="s">
        <v>713</v>
      </c>
      <c r="D395">
        <v>2</v>
      </c>
      <c r="E395">
        <v>2.3121390000000002</v>
      </c>
      <c r="F395">
        <v>316.5</v>
      </c>
      <c r="G395" s="195">
        <v>316.5</v>
      </c>
      <c r="H395">
        <v>731.79190751445105</v>
      </c>
      <c r="I395">
        <v>65.450940000000003</v>
      </c>
      <c r="J395">
        <v>0.4921123</v>
      </c>
      <c r="K395">
        <v>65.450940000000003</v>
      </c>
      <c r="L395">
        <v>75.66583</v>
      </c>
      <c r="M395">
        <v>2</v>
      </c>
      <c r="N395">
        <v>184.60749999999999</v>
      </c>
      <c r="O395">
        <v>-1</v>
      </c>
      <c r="P395">
        <v>-1</v>
      </c>
      <c r="Q395">
        <v>-1</v>
      </c>
      <c r="R395" s="196">
        <v>1</v>
      </c>
      <c r="T395" s="196">
        <v>21</v>
      </c>
      <c r="U395" s="196">
        <v>5</v>
      </c>
      <c r="V395" s="196">
        <v>999</v>
      </c>
      <c r="W395" s="196">
        <v>-1</v>
      </c>
      <c r="X395" s="196">
        <v>-1</v>
      </c>
      <c r="Y395" s="196">
        <v>1</v>
      </c>
      <c r="Z395" s="196">
        <v>999</v>
      </c>
      <c r="AA395" s="196">
        <v>144.8492</v>
      </c>
      <c r="AB395" s="196">
        <v>144.9941</v>
      </c>
      <c r="AC395" s="196">
        <v>1</v>
      </c>
      <c r="AD395" s="196">
        <v>1.001001</v>
      </c>
    </row>
    <row r="396" spans="2:30" x14ac:dyDescent="0.2">
      <c r="B396" t="s">
        <v>477</v>
      </c>
      <c r="C396" t="s">
        <v>713</v>
      </c>
      <c r="D396">
        <v>3</v>
      </c>
      <c r="E396">
        <v>2.73224</v>
      </c>
      <c r="F396">
        <v>300</v>
      </c>
      <c r="G396" s="195">
        <v>288.66666666666703</v>
      </c>
      <c r="H396">
        <v>788.70673952641198</v>
      </c>
      <c r="I396">
        <v>181.90989999999999</v>
      </c>
      <c r="J396">
        <v>2.298441</v>
      </c>
      <c r="K396">
        <v>363.81979999999999</v>
      </c>
      <c r="L396">
        <v>331.34769999999997</v>
      </c>
      <c r="M396">
        <v>3</v>
      </c>
      <c r="N396">
        <v>127.4041</v>
      </c>
      <c r="O396">
        <v>-1</v>
      </c>
      <c r="P396">
        <v>-1</v>
      </c>
      <c r="Q396">
        <v>-1</v>
      </c>
      <c r="R396" s="196">
        <v>1</v>
      </c>
      <c r="T396" s="196">
        <v>0</v>
      </c>
      <c r="U396" s="196">
        <v>6</v>
      </c>
      <c r="V396" s="196">
        <v>1998</v>
      </c>
      <c r="W396" s="196">
        <v>-1</v>
      </c>
      <c r="X396" s="196">
        <v>-1</v>
      </c>
      <c r="Y396" s="196">
        <v>0</v>
      </c>
      <c r="Z396" s="196">
        <v>67</v>
      </c>
      <c r="AA396" s="196">
        <v>33.1295</v>
      </c>
      <c r="AB396" s="196">
        <v>16.581330000000001</v>
      </c>
      <c r="AC396" s="196">
        <v>1</v>
      </c>
      <c r="AD396" s="196">
        <v>-1</v>
      </c>
    </row>
    <row r="397" spans="2:30" x14ac:dyDescent="0.2">
      <c r="B397" t="s">
        <v>478</v>
      </c>
      <c r="C397" t="s">
        <v>713</v>
      </c>
      <c r="D397">
        <v>4</v>
      </c>
      <c r="E397">
        <v>2.928258</v>
      </c>
      <c r="F397">
        <v>183.5</v>
      </c>
      <c r="G397" s="195">
        <v>291.25</v>
      </c>
      <c r="H397">
        <v>852.85505124451004</v>
      </c>
      <c r="I397">
        <v>77.638859999999994</v>
      </c>
      <c r="J397">
        <v>2.1822560000000002</v>
      </c>
      <c r="K397">
        <v>232.91659999999999</v>
      </c>
      <c r="L397">
        <v>170.50989999999999</v>
      </c>
      <c r="M397">
        <v>4</v>
      </c>
      <c r="N397">
        <v>105.13039999999999</v>
      </c>
      <c r="O397">
        <v>-1</v>
      </c>
      <c r="P397">
        <v>-1</v>
      </c>
      <c r="Q397">
        <v>-1</v>
      </c>
      <c r="R397" s="196">
        <v>1</v>
      </c>
      <c r="T397" s="196">
        <v>4</v>
      </c>
      <c r="U397" s="196">
        <v>7</v>
      </c>
      <c r="V397" s="196">
        <v>1467</v>
      </c>
      <c r="W397" s="196">
        <v>-1</v>
      </c>
      <c r="X397" s="196">
        <v>-1</v>
      </c>
      <c r="Y397" s="196">
        <v>1</v>
      </c>
      <c r="Z397" s="196">
        <v>1467</v>
      </c>
      <c r="AA397" s="196">
        <v>601.87419999999997</v>
      </c>
      <c r="AB397" s="196">
        <v>410.27550000000002</v>
      </c>
      <c r="AC397" s="196">
        <v>1</v>
      </c>
      <c r="AD397" s="196">
        <v>0.68166329999999997</v>
      </c>
    </row>
    <row r="398" spans="2:30" x14ac:dyDescent="0.2">
      <c r="B398" t="s">
        <v>478</v>
      </c>
      <c r="C398" t="s">
        <v>713</v>
      </c>
      <c r="D398">
        <v>2</v>
      </c>
      <c r="E398">
        <v>1.9379839999999999</v>
      </c>
      <c r="F398">
        <v>383</v>
      </c>
      <c r="G398" s="195">
        <v>383</v>
      </c>
      <c r="H398">
        <v>742.24806201550405</v>
      </c>
      <c r="I398">
        <v>78.402690000000007</v>
      </c>
      <c r="J398">
        <v>0.39201350000000001</v>
      </c>
      <c r="K398">
        <v>78.402690000000007</v>
      </c>
      <c r="L398">
        <v>75.971599999999995</v>
      </c>
      <c r="M398">
        <v>2</v>
      </c>
      <c r="N398">
        <v>44.143000000000001</v>
      </c>
      <c r="O398">
        <v>-1</v>
      </c>
      <c r="P398">
        <v>-1</v>
      </c>
      <c r="Q398">
        <v>-1</v>
      </c>
      <c r="R398" s="196">
        <v>1</v>
      </c>
      <c r="T398" s="196">
        <v>0</v>
      </c>
      <c r="U398" s="196">
        <v>8</v>
      </c>
      <c r="V398" s="196">
        <v>2065</v>
      </c>
      <c r="W398" s="196">
        <v>-1</v>
      </c>
      <c r="X398" s="196">
        <v>-1</v>
      </c>
      <c r="Y398" s="196">
        <v>0</v>
      </c>
      <c r="Z398" s="196">
        <v>99</v>
      </c>
      <c r="AA398" s="196">
        <v>0</v>
      </c>
      <c r="AB398" s="196">
        <v>0</v>
      </c>
      <c r="AC398" s="196">
        <v>1</v>
      </c>
      <c r="AD398" s="196">
        <v>-1</v>
      </c>
    </row>
    <row r="399" spans="2:30" x14ac:dyDescent="0.2">
      <c r="B399" t="s">
        <v>479</v>
      </c>
      <c r="C399" t="s">
        <v>713</v>
      </c>
      <c r="D399">
        <v>2</v>
      </c>
      <c r="E399">
        <v>2.614379</v>
      </c>
      <c r="F399">
        <v>266.5</v>
      </c>
      <c r="G399" s="195">
        <v>266.5</v>
      </c>
      <c r="H399">
        <v>696.73202614379102</v>
      </c>
      <c r="I399">
        <v>122.16679999999999</v>
      </c>
      <c r="J399">
        <v>0.91854740000000001</v>
      </c>
      <c r="K399">
        <v>122.16679999999999</v>
      </c>
      <c r="L399">
        <v>159.6952</v>
      </c>
      <c r="M399">
        <v>2</v>
      </c>
      <c r="N399">
        <v>53.734389999999998</v>
      </c>
      <c r="O399">
        <v>-1</v>
      </c>
      <c r="P399">
        <v>-1</v>
      </c>
      <c r="Q399">
        <v>-1</v>
      </c>
      <c r="R399" s="196">
        <v>1</v>
      </c>
      <c r="T399" s="196">
        <v>30</v>
      </c>
      <c r="U399" s="196">
        <v>9</v>
      </c>
      <c r="V399" s="196">
        <v>998</v>
      </c>
      <c r="W399" s="196">
        <v>-1</v>
      </c>
      <c r="X399" s="196">
        <v>-1</v>
      </c>
      <c r="Y399" s="196">
        <v>1</v>
      </c>
      <c r="Z399" s="196">
        <v>998</v>
      </c>
      <c r="AA399" s="196">
        <v>44.918849999999999</v>
      </c>
      <c r="AB399" s="196">
        <v>45.008870000000002</v>
      </c>
      <c r="AC399" s="196">
        <v>1</v>
      </c>
      <c r="AD399" s="196">
        <v>1.0020039999999999</v>
      </c>
    </row>
    <row r="400" spans="2:30" x14ac:dyDescent="0.2">
      <c r="B400" t="s">
        <v>479</v>
      </c>
      <c r="C400" t="s">
        <v>713</v>
      </c>
      <c r="D400">
        <v>1</v>
      </c>
      <c r="E400">
        <v>1.362398</v>
      </c>
      <c r="F400">
        <v>233</v>
      </c>
      <c r="G400" s="195">
        <v>233</v>
      </c>
      <c r="H400">
        <v>317.43869209809299</v>
      </c>
      <c r="I400">
        <v>-1</v>
      </c>
      <c r="J400">
        <v>-1</v>
      </c>
      <c r="K400">
        <v>-1</v>
      </c>
      <c r="L400">
        <v>-1</v>
      </c>
      <c r="M400">
        <v>1</v>
      </c>
      <c r="N400">
        <v>70.652659999999997</v>
      </c>
      <c r="O400">
        <v>-1</v>
      </c>
      <c r="P400">
        <v>-1</v>
      </c>
      <c r="Q400">
        <v>-1</v>
      </c>
      <c r="R400" s="196">
        <v>1</v>
      </c>
      <c r="T400" s="196">
        <v>0</v>
      </c>
      <c r="U400" s="196">
        <v>10</v>
      </c>
      <c r="V400" s="196">
        <v>2032</v>
      </c>
      <c r="W400" s="196">
        <v>-1</v>
      </c>
      <c r="X400" s="196">
        <v>-1</v>
      </c>
      <c r="Y400" s="196">
        <v>0</v>
      </c>
      <c r="Z400" s="196">
        <v>101</v>
      </c>
      <c r="AA400" s="196">
        <v>0</v>
      </c>
      <c r="AB400" s="196">
        <v>0</v>
      </c>
      <c r="AC400" s="196">
        <v>1</v>
      </c>
      <c r="AD400" s="196">
        <v>-1</v>
      </c>
    </row>
    <row r="401" spans="2:30" x14ac:dyDescent="0.2">
      <c r="B401" t="s">
        <v>480</v>
      </c>
      <c r="C401" t="s">
        <v>713</v>
      </c>
      <c r="D401">
        <v>1</v>
      </c>
      <c r="E401">
        <v>1.113586</v>
      </c>
      <c r="F401">
        <v>232</v>
      </c>
      <c r="G401" s="195">
        <v>232</v>
      </c>
      <c r="H401">
        <v>258.35189309576799</v>
      </c>
      <c r="I401">
        <v>-1</v>
      </c>
      <c r="J401">
        <v>-1</v>
      </c>
      <c r="K401">
        <v>-1</v>
      </c>
      <c r="L401">
        <v>-1</v>
      </c>
      <c r="M401">
        <v>1</v>
      </c>
      <c r="N401">
        <v>86.479709999999997</v>
      </c>
      <c r="O401">
        <v>-1</v>
      </c>
      <c r="P401">
        <v>-1</v>
      </c>
      <c r="Q401">
        <v>-1</v>
      </c>
      <c r="R401" s="196">
        <v>1</v>
      </c>
      <c r="T401" s="196">
        <v>41</v>
      </c>
      <c r="U401" s="196">
        <v>11</v>
      </c>
      <c r="V401" s="196">
        <v>1465</v>
      </c>
      <c r="W401" s="196">
        <v>-1</v>
      </c>
      <c r="X401" s="196">
        <v>-1</v>
      </c>
      <c r="Y401" s="196">
        <v>1</v>
      </c>
      <c r="Z401" s="196">
        <v>1465</v>
      </c>
      <c r="AA401" s="196">
        <v>246.13069999999999</v>
      </c>
      <c r="AB401" s="196">
        <v>168.00729999999999</v>
      </c>
      <c r="AC401" s="196">
        <v>1</v>
      </c>
      <c r="AD401" s="196">
        <v>0.68259389999999998</v>
      </c>
    </row>
    <row r="402" spans="2:30" x14ac:dyDescent="0.2">
      <c r="B402" t="s">
        <v>480</v>
      </c>
      <c r="C402" t="s">
        <v>713</v>
      </c>
      <c r="D402">
        <v>2</v>
      </c>
      <c r="E402">
        <v>2.5</v>
      </c>
      <c r="F402">
        <v>300</v>
      </c>
      <c r="G402" s="195">
        <v>300</v>
      </c>
      <c r="H402">
        <v>750</v>
      </c>
      <c r="I402">
        <v>141.73150000000001</v>
      </c>
      <c r="J402">
        <v>1.06565</v>
      </c>
      <c r="K402">
        <v>141.73150000000001</v>
      </c>
      <c r="L402">
        <v>177.1644</v>
      </c>
      <c r="M402">
        <v>2</v>
      </c>
      <c r="N402">
        <v>71.386669999999995</v>
      </c>
      <c r="O402">
        <v>-1</v>
      </c>
      <c r="P402">
        <v>-1</v>
      </c>
      <c r="Q402">
        <v>-1</v>
      </c>
      <c r="R402" s="196">
        <v>1</v>
      </c>
      <c r="T402" s="196">
        <v>0</v>
      </c>
      <c r="U402" s="196">
        <v>12</v>
      </c>
      <c r="V402" s="196">
        <v>2032</v>
      </c>
      <c r="W402" s="196">
        <v>1.2287790000000001</v>
      </c>
      <c r="X402" s="196">
        <v>20.889250000000001</v>
      </c>
      <c r="Y402" s="196">
        <v>0</v>
      </c>
      <c r="Z402" s="196">
        <v>67</v>
      </c>
      <c r="AA402" s="196">
        <v>235.12360000000001</v>
      </c>
      <c r="AB402" s="196">
        <v>115.71040000000001</v>
      </c>
      <c r="AC402" s="196">
        <v>1</v>
      </c>
      <c r="AD402" s="196">
        <v>-1</v>
      </c>
    </row>
    <row r="403" spans="2:30" x14ac:dyDescent="0.2">
      <c r="B403" t="s">
        <v>472</v>
      </c>
      <c r="C403" t="s">
        <v>714</v>
      </c>
      <c r="D403">
        <v>2</v>
      </c>
      <c r="E403">
        <v>1.765225</v>
      </c>
      <c r="F403">
        <v>515.5</v>
      </c>
      <c r="G403" s="195">
        <v>515.5</v>
      </c>
      <c r="H403">
        <v>909.97352162400705</v>
      </c>
      <c r="I403">
        <v>74.663520000000005</v>
      </c>
      <c r="J403">
        <v>2.1332439999999999</v>
      </c>
      <c r="K403">
        <v>74.663520000000005</v>
      </c>
      <c r="L403">
        <v>65.898960000000002</v>
      </c>
      <c r="M403">
        <v>2</v>
      </c>
      <c r="N403">
        <v>80.327209999999994</v>
      </c>
      <c r="O403">
        <v>-1</v>
      </c>
      <c r="P403">
        <v>-1</v>
      </c>
      <c r="Q403">
        <v>-1</v>
      </c>
      <c r="R403" s="196">
        <v>2</v>
      </c>
      <c r="T403" s="196">
        <v>5</v>
      </c>
      <c r="U403" s="196">
        <v>13</v>
      </c>
      <c r="V403" s="196">
        <v>1233</v>
      </c>
      <c r="W403" s="196">
        <v>-1</v>
      </c>
      <c r="X403" s="196">
        <v>-1</v>
      </c>
      <c r="Y403" s="196">
        <v>1</v>
      </c>
      <c r="Z403" s="196">
        <v>1233</v>
      </c>
      <c r="AA403" s="196">
        <v>462.79829999999998</v>
      </c>
      <c r="AB403" s="196">
        <v>375.34339999999997</v>
      </c>
      <c r="AC403" s="196">
        <v>1</v>
      </c>
      <c r="AD403" s="196">
        <v>0.81103000000000003</v>
      </c>
    </row>
    <row r="404" spans="2:30" x14ac:dyDescent="0.2">
      <c r="B404" t="s">
        <v>481</v>
      </c>
      <c r="C404" t="s">
        <v>714</v>
      </c>
      <c r="D404">
        <v>3</v>
      </c>
      <c r="E404">
        <v>3.3370410000000001</v>
      </c>
      <c r="F404">
        <v>200</v>
      </c>
      <c r="G404" s="195">
        <v>255</v>
      </c>
      <c r="H404">
        <v>850.94549499443804</v>
      </c>
      <c r="I404">
        <v>47.154910000000001</v>
      </c>
      <c r="J404">
        <v>1.399648</v>
      </c>
      <c r="K404">
        <v>94.309809999999999</v>
      </c>
      <c r="L404">
        <v>104.90519999999999</v>
      </c>
      <c r="M404">
        <v>3</v>
      </c>
      <c r="N404">
        <v>57.99474</v>
      </c>
      <c r="O404">
        <v>-1</v>
      </c>
      <c r="P404">
        <v>-1</v>
      </c>
      <c r="Q404">
        <v>-1</v>
      </c>
      <c r="R404" s="196">
        <v>1</v>
      </c>
      <c r="T404" s="196">
        <v>0</v>
      </c>
      <c r="U404" s="196">
        <v>14</v>
      </c>
      <c r="V404" s="196">
        <v>1996</v>
      </c>
      <c r="W404" s="196">
        <v>-1</v>
      </c>
      <c r="X404" s="196">
        <v>-1</v>
      </c>
      <c r="Y404" s="196">
        <v>0</v>
      </c>
      <c r="Z404" s="196">
        <v>100</v>
      </c>
      <c r="AA404" s="196">
        <v>4.8284269999999996</v>
      </c>
      <c r="AB404" s="196">
        <v>2.4190520000000002</v>
      </c>
      <c r="AC404" s="196">
        <v>1</v>
      </c>
      <c r="AD404" s="196">
        <v>-1</v>
      </c>
    </row>
    <row r="405" spans="2:30" x14ac:dyDescent="0.2">
      <c r="B405" t="s">
        <v>483</v>
      </c>
      <c r="C405" t="s">
        <v>714</v>
      </c>
      <c r="D405">
        <v>2</v>
      </c>
      <c r="E405">
        <v>2.8653300000000002</v>
      </c>
      <c r="F405">
        <v>249.5</v>
      </c>
      <c r="G405" s="195">
        <v>249.5</v>
      </c>
      <c r="H405">
        <v>714.89971346704897</v>
      </c>
      <c r="I405">
        <v>76.668670000000006</v>
      </c>
      <c r="J405">
        <v>0.57645619999999997</v>
      </c>
      <c r="K405">
        <v>76.668670000000006</v>
      </c>
      <c r="L405">
        <v>109.84050000000001</v>
      </c>
      <c r="M405">
        <v>2</v>
      </c>
      <c r="N405">
        <v>71.621809999999996</v>
      </c>
      <c r="O405">
        <v>-1</v>
      </c>
      <c r="P405">
        <v>-1</v>
      </c>
      <c r="Q405">
        <v>-1</v>
      </c>
      <c r="R405" s="196">
        <v>1</v>
      </c>
      <c r="T405" s="196">
        <v>9</v>
      </c>
      <c r="U405" s="196">
        <v>15</v>
      </c>
      <c r="V405" s="196">
        <v>1301</v>
      </c>
      <c r="W405" s="196">
        <v>2.5719829999999999</v>
      </c>
      <c r="X405" s="196">
        <v>171.0369</v>
      </c>
      <c r="Y405" s="196">
        <v>1</v>
      </c>
      <c r="Z405" s="196">
        <v>1301</v>
      </c>
      <c r="AA405" s="196">
        <v>357.34059999999999</v>
      </c>
      <c r="AB405" s="196">
        <v>274.66609999999997</v>
      </c>
      <c r="AC405" s="196">
        <v>2</v>
      </c>
      <c r="AD405" s="196">
        <v>0.76863950000000003</v>
      </c>
    </row>
    <row r="406" spans="2:30" x14ac:dyDescent="0.2">
      <c r="B406" t="s">
        <v>484</v>
      </c>
      <c r="C406" t="s">
        <v>714</v>
      </c>
      <c r="D406">
        <v>1</v>
      </c>
      <c r="E406">
        <v>1.111111</v>
      </c>
      <c r="F406">
        <v>167</v>
      </c>
      <c r="G406" s="195">
        <v>167</v>
      </c>
      <c r="H406">
        <v>185.555555555556</v>
      </c>
      <c r="I406">
        <v>-1</v>
      </c>
      <c r="J406">
        <v>-1</v>
      </c>
      <c r="K406">
        <v>-1</v>
      </c>
      <c r="L406">
        <v>-1</v>
      </c>
      <c r="M406">
        <v>1</v>
      </c>
      <c r="N406">
        <v>58.475879999999997</v>
      </c>
      <c r="O406">
        <v>-1</v>
      </c>
      <c r="P406">
        <v>-1</v>
      </c>
      <c r="Q406">
        <v>-1</v>
      </c>
      <c r="R406" s="196">
        <v>1</v>
      </c>
      <c r="T406" s="196">
        <v>0</v>
      </c>
      <c r="U406" s="196">
        <v>16</v>
      </c>
      <c r="V406" s="196">
        <v>1998</v>
      </c>
      <c r="W406" s="196">
        <v>-1</v>
      </c>
      <c r="X406" s="196">
        <v>-1</v>
      </c>
      <c r="Y406" s="196">
        <v>0</v>
      </c>
      <c r="Z406" s="196">
        <v>99</v>
      </c>
      <c r="AA406" s="196">
        <v>1</v>
      </c>
      <c r="AB406" s="196">
        <v>0.50050050000000001</v>
      </c>
      <c r="AC406" s="196">
        <v>1</v>
      </c>
      <c r="AD406" s="196">
        <v>-1</v>
      </c>
    </row>
    <row r="407" spans="2:30" x14ac:dyDescent="0.2">
      <c r="B407" t="s">
        <v>485</v>
      </c>
      <c r="C407" t="s">
        <v>714</v>
      </c>
      <c r="D407">
        <v>0</v>
      </c>
      <c r="E407">
        <v>0</v>
      </c>
      <c r="F407">
        <v>-1</v>
      </c>
      <c r="G407" s="195">
        <v>-1</v>
      </c>
      <c r="H407">
        <v>-1</v>
      </c>
      <c r="I407">
        <v>-1</v>
      </c>
      <c r="J407">
        <v>-1</v>
      </c>
      <c r="K407">
        <v>-1</v>
      </c>
      <c r="L407">
        <v>-1</v>
      </c>
      <c r="M407">
        <v>0</v>
      </c>
      <c r="N407">
        <v>95.178120000000007</v>
      </c>
      <c r="O407">
        <v>-1</v>
      </c>
      <c r="P407">
        <v>-1</v>
      </c>
      <c r="Q407">
        <v>-1</v>
      </c>
      <c r="R407" s="196">
        <v>2</v>
      </c>
      <c r="T407" s="196">
        <v>49</v>
      </c>
      <c r="U407" s="196">
        <v>17</v>
      </c>
      <c r="V407" s="196">
        <v>1666</v>
      </c>
      <c r="W407" s="196">
        <v>-1</v>
      </c>
      <c r="X407" s="196">
        <v>-1</v>
      </c>
      <c r="Y407" s="196">
        <v>1</v>
      </c>
      <c r="Z407" s="196">
        <v>1666</v>
      </c>
      <c r="AA407" s="196">
        <v>338.2081</v>
      </c>
      <c r="AB407" s="196">
        <v>203.0061</v>
      </c>
      <c r="AC407" s="196">
        <v>1</v>
      </c>
      <c r="AD407" s="196">
        <v>0.60024010000000005</v>
      </c>
    </row>
    <row r="408" spans="2:30" x14ac:dyDescent="0.2">
      <c r="B408" t="s">
        <v>486</v>
      </c>
      <c r="C408" t="s">
        <v>714</v>
      </c>
      <c r="D408">
        <v>1</v>
      </c>
      <c r="E408">
        <v>1.251565</v>
      </c>
      <c r="F408">
        <v>267</v>
      </c>
      <c r="G408" s="195">
        <v>267</v>
      </c>
      <c r="H408">
        <v>334.16770963704602</v>
      </c>
      <c r="I408">
        <v>-1</v>
      </c>
      <c r="J408">
        <v>-1</v>
      </c>
      <c r="K408">
        <v>-1</v>
      </c>
      <c r="L408">
        <v>-1</v>
      </c>
      <c r="M408">
        <v>1</v>
      </c>
      <c r="N408">
        <v>44.489890000000003</v>
      </c>
      <c r="O408">
        <v>-1</v>
      </c>
      <c r="P408">
        <v>-1</v>
      </c>
      <c r="Q408">
        <v>-1</v>
      </c>
      <c r="R408" s="196">
        <v>1</v>
      </c>
      <c r="T408" s="196">
        <v>0</v>
      </c>
      <c r="U408" s="196">
        <v>18</v>
      </c>
      <c r="V408" s="196">
        <v>2065</v>
      </c>
      <c r="W408" s="196">
        <v>0.72215830000000003</v>
      </c>
      <c r="X408" s="196">
        <v>24.192299999999999</v>
      </c>
      <c r="Y408" s="196">
        <v>0</v>
      </c>
      <c r="Z408" s="196">
        <v>66</v>
      </c>
      <c r="AA408" s="196">
        <v>152.35419999999999</v>
      </c>
      <c r="AB408" s="196">
        <v>73.779250000000005</v>
      </c>
      <c r="AC408" s="196">
        <v>0</v>
      </c>
      <c r="AD408" s="196">
        <v>-1</v>
      </c>
    </row>
    <row r="409" spans="2:30" x14ac:dyDescent="0.2">
      <c r="B409" t="s">
        <v>487</v>
      </c>
      <c r="C409" t="s">
        <v>714</v>
      </c>
      <c r="D409">
        <v>2</v>
      </c>
      <c r="E409">
        <v>2.0725389999999999</v>
      </c>
      <c r="F409">
        <v>382.5</v>
      </c>
      <c r="G409" s="195">
        <v>382.5</v>
      </c>
      <c r="H409">
        <v>792.74611398963702</v>
      </c>
      <c r="I409">
        <v>52.7151</v>
      </c>
      <c r="J409">
        <v>0.39635419999999999</v>
      </c>
      <c r="K409">
        <v>52.7151</v>
      </c>
      <c r="L409">
        <v>54.627049999999997</v>
      </c>
      <c r="M409">
        <v>2</v>
      </c>
      <c r="N409">
        <v>74.621930000000006</v>
      </c>
      <c r="O409">
        <v>-1</v>
      </c>
      <c r="P409">
        <v>-1</v>
      </c>
      <c r="Q409">
        <v>-1</v>
      </c>
      <c r="R409" s="196">
        <v>1</v>
      </c>
      <c r="T409" s="196">
        <v>37</v>
      </c>
      <c r="U409" s="196">
        <v>19</v>
      </c>
      <c r="V409" s="196">
        <v>1166</v>
      </c>
      <c r="W409" s="196">
        <v>1.1123769999999999</v>
      </c>
      <c r="X409" s="196">
        <v>73.973050000000001</v>
      </c>
      <c r="Y409" s="196">
        <v>1</v>
      </c>
      <c r="Z409" s="196">
        <v>1166</v>
      </c>
      <c r="AA409" s="196">
        <v>180.33690000000001</v>
      </c>
      <c r="AB409" s="196">
        <v>154.6628</v>
      </c>
      <c r="AC409" s="196">
        <v>2</v>
      </c>
      <c r="AD409" s="196">
        <v>0.85763290000000003</v>
      </c>
    </row>
    <row r="410" spans="2:30" x14ac:dyDescent="0.2">
      <c r="B410" t="s">
        <v>488</v>
      </c>
      <c r="C410" t="s">
        <v>714</v>
      </c>
      <c r="D410">
        <v>2</v>
      </c>
      <c r="E410">
        <v>1.9379839999999999</v>
      </c>
      <c r="F410">
        <v>299.5</v>
      </c>
      <c r="G410" s="195">
        <v>299.5</v>
      </c>
      <c r="H410">
        <v>580.42635658914696</v>
      </c>
      <c r="I410">
        <v>54.447929999999999</v>
      </c>
      <c r="J410">
        <v>0.32603549999999998</v>
      </c>
      <c r="K410">
        <v>54.447929999999999</v>
      </c>
      <c r="L410">
        <v>52.759619999999998</v>
      </c>
      <c r="M410">
        <v>2</v>
      </c>
      <c r="N410">
        <v>41.357550000000003</v>
      </c>
      <c r="O410">
        <v>-1</v>
      </c>
      <c r="P410">
        <v>-1</v>
      </c>
      <c r="Q410">
        <v>-1</v>
      </c>
      <c r="R410" s="196">
        <v>1</v>
      </c>
      <c r="T410" s="196">
        <v>0</v>
      </c>
      <c r="U410" s="196">
        <v>20</v>
      </c>
      <c r="V410" s="196">
        <v>1997</v>
      </c>
      <c r="W410" s="196">
        <v>-1</v>
      </c>
      <c r="X410" s="196">
        <v>-1</v>
      </c>
      <c r="Y410" s="196">
        <v>0</v>
      </c>
      <c r="Z410" s="196">
        <v>66</v>
      </c>
      <c r="AA410" s="196">
        <v>0</v>
      </c>
      <c r="AB410" s="196">
        <v>0</v>
      </c>
      <c r="AC410" s="196">
        <v>1</v>
      </c>
      <c r="AD410" s="196">
        <v>-1</v>
      </c>
    </row>
    <row r="411" spans="2:30" x14ac:dyDescent="0.2">
      <c r="B411" t="s">
        <v>489</v>
      </c>
      <c r="C411" t="s">
        <v>714</v>
      </c>
      <c r="D411">
        <v>1</v>
      </c>
      <c r="E411">
        <v>1.3071900000000001</v>
      </c>
      <c r="F411">
        <v>666</v>
      </c>
      <c r="G411" s="195">
        <v>666</v>
      </c>
      <c r="H411">
        <v>870.58823529411802</v>
      </c>
      <c r="I411">
        <v>-1</v>
      </c>
      <c r="J411">
        <v>-1</v>
      </c>
      <c r="K411">
        <v>-1</v>
      </c>
      <c r="L411">
        <v>-1</v>
      </c>
      <c r="M411">
        <v>1</v>
      </c>
      <c r="N411">
        <v>618.7242</v>
      </c>
      <c r="O411">
        <v>-1</v>
      </c>
      <c r="P411">
        <v>-1</v>
      </c>
      <c r="Q411">
        <v>-1</v>
      </c>
      <c r="R411" s="196">
        <v>1</v>
      </c>
      <c r="T411" s="196">
        <v>45</v>
      </c>
      <c r="U411" s="196">
        <v>21</v>
      </c>
      <c r="V411" s="196">
        <v>1932</v>
      </c>
      <c r="W411" s="196">
        <v>-1</v>
      </c>
      <c r="X411" s="196">
        <v>-1</v>
      </c>
      <c r="Y411" s="196">
        <v>1</v>
      </c>
      <c r="Z411" s="196">
        <v>1932</v>
      </c>
      <c r="AA411" s="196">
        <v>298.87610000000001</v>
      </c>
      <c r="AB411" s="196">
        <v>154.6978</v>
      </c>
      <c r="AC411" s="196">
        <v>1</v>
      </c>
      <c r="AD411" s="196">
        <v>0.51759829999999996</v>
      </c>
    </row>
    <row r="412" spans="2:30" x14ac:dyDescent="0.2">
      <c r="B412" t="s">
        <v>490</v>
      </c>
      <c r="C412" t="s">
        <v>714</v>
      </c>
      <c r="D412">
        <v>2</v>
      </c>
      <c r="E412">
        <v>1.3063359999999999</v>
      </c>
      <c r="F412">
        <v>233</v>
      </c>
      <c r="G412" s="195">
        <v>233</v>
      </c>
      <c r="H412">
        <v>304.37622468974502</v>
      </c>
      <c r="I412">
        <v>99.774969999999996</v>
      </c>
      <c r="J412">
        <v>0.74458930000000001</v>
      </c>
      <c r="K412">
        <v>99.774969999999996</v>
      </c>
      <c r="L412">
        <v>65.169809999999998</v>
      </c>
      <c r="M412">
        <v>2</v>
      </c>
      <c r="N412">
        <v>146.18090000000001</v>
      </c>
      <c r="O412">
        <v>-1</v>
      </c>
      <c r="P412">
        <v>-1</v>
      </c>
      <c r="Q412">
        <v>-1</v>
      </c>
      <c r="R412" s="196">
        <v>1</v>
      </c>
      <c r="T412" s="196">
        <v>0</v>
      </c>
      <c r="U412" s="196">
        <v>22</v>
      </c>
      <c r="V412" s="196">
        <v>1999</v>
      </c>
      <c r="W412" s="196">
        <v>-1</v>
      </c>
      <c r="X412" s="196">
        <v>-1</v>
      </c>
      <c r="Y412" s="196">
        <v>0</v>
      </c>
      <c r="Z412" s="196">
        <v>100</v>
      </c>
      <c r="AA412" s="196">
        <v>6.8863500000000002</v>
      </c>
      <c r="AB412" s="196">
        <v>3.4448970000000001</v>
      </c>
      <c r="AC412" s="196">
        <v>1</v>
      </c>
      <c r="AD412" s="196">
        <v>-1</v>
      </c>
    </row>
    <row r="413" spans="2:30" x14ac:dyDescent="0.2">
      <c r="B413" t="s">
        <v>491</v>
      </c>
      <c r="C413" t="s">
        <v>714</v>
      </c>
      <c r="D413">
        <v>2</v>
      </c>
      <c r="E413">
        <v>2</v>
      </c>
      <c r="F413">
        <v>366.5</v>
      </c>
      <c r="G413" s="195">
        <v>366.5</v>
      </c>
      <c r="H413">
        <v>733</v>
      </c>
      <c r="I413">
        <v>82.864040000000003</v>
      </c>
      <c r="J413">
        <v>0.41432020000000003</v>
      </c>
      <c r="K413">
        <v>82.864040000000003</v>
      </c>
      <c r="L413">
        <v>82.864040000000003</v>
      </c>
      <c r="M413">
        <v>2</v>
      </c>
      <c r="N413">
        <v>58.099179999999997</v>
      </c>
      <c r="O413">
        <v>-1</v>
      </c>
      <c r="P413">
        <v>-1</v>
      </c>
      <c r="Q413">
        <v>-1</v>
      </c>
      <c r="R413" s="196">
        <v>2</v>
      </c>
      <c r="T413" s="196">
        <v>35</v>
      </c>
      <c r="U413" s="196">
        <v>23</v>
      </c>
      <c r="V413" s="196">
        <v>1166</v>
      </c>
      <c r="W413" s="196">
        <v>0.97915450000000004</v>
      </c>
      <c r="X413" s="196">
        <v>97.915450000000007</v>
      </c>
      <c r="Y413" s="196">
        <v>1</v>
      </c>
      <c r="Z413" s="196">
        <v>1166</v>
      </c>
      <c r="AA413" s="196">
        <v>213.7473</v>
      </c>
      <c r="AB413" s="196">
        <v>183.3167</v>
      </c>
      <c r="AC413" s="196">
        <v>2</v>
      </c>
      <c r="AD413" s="196">
        <v>0.85763290000000003</v>
      </c>
    </row>
    <row r="414" spans="2:30" x14ac:dyDescent="0.2">
      <c r="B414" t="s">
        <v>285</v>
      </c>
      <c r="C414" t="s">
        <v>714</v>
      </c>
      <c r="D414">
        <v>2</v>
      </c>
      <c r="E414">
        <v>1.765225</v>
      </c>
      <c r="F414">
        <v>433</v>
      </c>
      <c r="G414" s="195">
        <v>433</v>
      </c>
      <c r="H414">
        <v>764.34245366284199</v>
      </c>
      <c r="I414">
        <v>83.869159999999994</v>
      </c>
      <c r="J414">
        <v>2.54149</v>
      </c>
      <c r="K414">
        <v>83.869159999999994</v>
      </c>
      <c r="L414">
        <v>74.023970000000006</v>
      </c>
      <c r="M414">
        <v>2</v>
      </c>
      <c r="N414">
        <v>67.71996</v>
      </c>
      <c r="O414">
        <v>-1</v>
      </c>
      <c r="P414">
        <v>-1</v>
      </c>
      <c r="Q414">
        <v>-1</v>
      </c>
      <c r="R414" s="196">
        <v>1</v>
      </c>
      <c r="T414" s="196">
        <v>0</v>
      </c>
      <c r="U414" s="196">
        <v>24</v>
      </c>
      <c r="V414" s="196">
        <v>1998</v>
      </c>
      <c r="W414" s="196">
        <v>-1</v>
      </c>
      <c r="X414" s="196">
        <v>-1</v>
      </c>
      <c r="Y414" s="196">
        <v>0</v>
      </c>
      <c r="Z414" s="196">
        <v>66</v>
      </c>
      <c r="AA414" s="196">
        <v>18.009450000000001</v>
      </c>
      <c r="AB414" s="196">
        <v>9.0137409999999996</v>
      </c>
      <c r="AC414" s="196">
        <v>1</v>
      </c>
      <c r="AD414" s="196">
        <v>-1</v>
      </c>
    </row>
    <row r="415" spans="2:30" x14ac:dyDescent="0.2">
      <c r="B415" t="s">
        <v>492</v>
      </c>
      <c r="C415" t="s">
        <v>714</v>
      </c>
      <c r="D415">
        <v>2</v>
      </c>
      <c r="E415">
        <v>2.614379</v>
      </c>
      <c r="F415">
        <v>283</v>
      </c>
      <c r="G415" s="195">
        <v>283</v>
      </c>
      <c r="H415">
        <v>739.86928104575202</v>
      </c>
      <c r="I415">
        <v>43.959760000000003</v>
      </c>
      <c r="J415">
        <v>0.3305245</v>
      </c>
      <c r="K415">
        <v>43.959760000000003</v>
      </c>
      <c r="L415">
        <v>57.463740000000001</v>
      </c>
      <c r="M415">
        <v>2</v>
      </c>
      <c r="N415">
        <v>38.016719999999999</v>
      </c>
      <c r="O415">
        <v>-1</v>
      </c>
      <c r="P415">
        <v>-1</v>
      </c>
      <c r="Q415">
        <v>-1</v>
      </c>
      <c r="R415" s="196">
        <v>1</v>
      </c>
      <c r="T415" s="196">
        <v>17</v>
      </c>
      <c r="U415" s="196">
        <v>25</v>
      </c>
      <c r="V415" s="196">
        <v>1232</v>
      </c>
      <c r="W415" s="196">
        <v>-1</v>
      </c>
      <c r="X415" s="196">
        <v>-1</v>
      </c>
      <c r="Y415" s="196">
        <v>1</v>
      </c>
      <c r="Z415" s="196">
        <v>1232</v>
      </c>
      <c r="AA415" s="196">
        <v>262.03300000000002</v>
      </c>
      <c r="AB415" s="196">
        <v>212.6891</v>
      </c>
      <c r="AC415" s="196">
        <v>1</v>
      </c>
      <c r="AD415" s="196">
        <v>0.81168830000000003</v>
      </c>
    </row>
    <row r="416" spans="2:30" x14ac:dyDescent="0.2">
      <c r="B416" t="s">
        <v>474</v>
      </c>
      <c r="C416" t="s">
        <v>714</v>
      </c>
      <c r="D416">
        <v>2</v>
      </c>
      <c r="E416">
        <v>2.40096</v>
      </c>
      <c r="F416">
        <v>366.5</v>
      </c>
      <c r="G416" s="195">
        <v>366.5</v>
      </c>
      <c r="H416">
        <v>879.95198079231704</v>
      </c>
      <c r="I416">
        <v>139.29320000000001</v>
      </c>
      <c r="J416">
        <v>4.221006</v>
      </c>
      <c r="K416">
        <v>139.29320000000001</v>
      </c>
      <c r="L416">
        <v>167.21870000000001</v>
      </c>
      <c r="M416">
        <v>2</v>
      </c>
      <c r="N416">
        <v>97.471329999999995</v>
      </c>
      <c r="O416">
        <v>-1</v>
      </c>
      <c r="P416">
        <v>-1</v>
      </c>
      <c r="Q416">
        <v>-1</v>
      </c>
      <c r="R416" s="196">
        <v>1</v>
      </c>
      <c r="T416" s="196">
        <v>0</v>
      </c>
      <c r="U416" s="196">
        <v>26</v>
      </c>
      <c r="V416" s="196">
        <v>1998</v>
      </c>
      <c r="W416" s="196">
        <v>1.197875</v>
      </c>
      <c r="X416" s="196">
        <v>19.764939999999999</v>
      </c>
      <c r="Y416" s="196">
        <v>0</v>
      </c>
      <c r="Z416" s="196">
        <v>100</v>
      </c>
      <c r="AA416" s="196">
        <v>274.29730000000001</v>
      </c>
      <c r="AB416" s="196">
        <v>137.2859</v>
      </c>
      <c r="AC416" s="196">
        <v>1</v>
      </c>
      <c r="AD416" s="196">
        <v>-1</v>
      </c>
    </row>
    <row r="417" spans="2:30" x14ac:dyDescent="0.2">
      <c r="B417" t="s">
        <v>475</v>
      </c>
      <c r="C417" t="s">
        <v>714</v>
      </c>
      <c r="D417">
        <v>2</v>
      </c>
      <c r="E417">
        <v>2.5</v>
      </c>
      <c r="F417">
        <v>300</v>
      </c>
      <c r="G417" s="195">
        <v>300</v>
      </c>
      <c r="H417">
        <v>750</v>
      </c>
      <c r="I417">
        <v>80.426130000000001</v>
      </c>
      <c r="J417">
        <v>0.60470780000000002</v>
      </c>
      <c r="K417">
        <v>80.426130000000001</v>
      </c>
      <c r="L417">
        <v>100.53270000000001</v>
      </c>
      <c r="M417">
        <v>2</v>
      </c>
      <c r="N417">
        <v>45.723680000000002</v>
      </c>
      <c r="O417">
        <v>-1</v>
      </c>
      <c r="P417">
        <v>-1</v>
      </c>
      <c r="Q417">
        <v>-1</v>
      </c>
      <c r="R417" s="196">
        <v>1</v>
      </c>
      <c r="T417" s="196">
        <v>24</v>
      </c>
      <c r="U417" s="196">
        <v>27</v>
      </c>
      <c r="V417" s="196">
        <v>2665</v>
      </c>
      <c r="W417" s="196">
        <v>0.60193379999999996</v>
      </c>
      <c r="X417" s="196">
        <v>49.960500000000003</v>
      </c>
      <c r="Y417" s="196">
        <v>1</v>
      </c>
      <c r="Z417" s="196">
        <v>2665</v>
      </c>
      <c r="AA417" s="196">
        <v>124.9502</v>
      </c>
      <c r="AB417" s="196">
        <v>46.885620000000003</v>
      </c>
      <c r="AC417" s="196">
        <v>2</v>
      </c>
      <c r="AD417" s="196">
        <v>0.37523450000000003</v>
      </c>
    </row>
    <row r="418" spans="2:30" x14ac:dyDescent="0.2">
      <c r="B418" t="s">
        <v>476</v>
      </c>
      <c r="C418" t="s">
        <v>714</v>
      </c>
      <c r="D418">
        <v>2</v>
      </c>
      <c r="E418">
        <v>2.0725389999999999</v>
      </c>
      <c r="F418">
        <v>332</v>
      </c>
      <c r="G418" s="195">
        <v>332</v>
      </c>
      <c r="H418">
        <v>688.08290155440397</v>
      </c>
      <c r="I418">
        <v>68.929140000000004</v>
      </c>
      <c r="J418">
        <v>0.29331550000000001</v>
      </c>
      <c r="K418">
        <v>68.929140000000004</v>
      </c>
      <c r="L418">
        <v>71.429159999999996</v>
      </c>
      <c r="M418">
        <v>2</v>
      </c>
      <c r="N418">
        <v>49.662179999999999</v>
      </c>
      <c r="O418">
        <v>-1</v>
      </c>
      <c r="P418">
        <v>-1</v>
      </c>
      <c r="Q418">
        <v>-1</v>
      </c>
      <c r="R418" s="196">
        <v>1</v>
      </c>
      <c r="T418" s="196">
        <v>0</v>
      </c>
      <c r="U418" s="196">
        <v>28</v>
      </c>
      <c r="V418" s="196">
        <v>1999</v>
      </c>
      <c r="W418" s="196">
        <v>-1</v>
      </c>
      <c r="X418" s="196">
        <v>-1</v>
      </c>
      <c r="Y418" s="196">
        <v>0</v>
      </c>
      <c r="Z418" s="196">
        <v>33</v>
      </c>
      <c r="AA418" s="196">
        <v>5</v>
      </c>
      <c r="AB418" s="196">
        <v>2.5012509999999999</v>
      </c>
      <c r="AC418" s="196">
        <v>1</v>
      </c>
      <c r="AD418" s="196">
        <v>-1</v>
      </c>
    </row>
    <row r="419" spans="2:30" x14ac:dyDescent="0.2">
      <c r="B419" t="s">
        <v>477</v>
      </c>
      <c r="C419" t="s">
        <v>714</v>
      </c>
      <c r="D419">
        <v>2</v>
      </c>
      <c r="E419">
        <v>2.73224</v>
      </c>
      <c r="F419">
        <v>250</v>
      </c>
      <c r="G419" s="195">
        <v>250</v>
      </c>
      <c r="H419">
        <v>683.060109289617</v>
      </c>
      <c r="I419">
        <v>60.894019999999998</v>
      </c>
      <c r="J419">
        <v>0.46131830000000001</v>
      </c>
      <c r="K419">
        <v>60.894019999999998</v>
      </c>
      <c r="L419">
        <v>83.188550000000006</v>
      </c>
      <c r="M419">
        <v>2</v>
      </c>
      <c r="N419">
        <v>205.33189999999999</v>
      </c>
      <c r="O419">
        <v>-1</v>
      </c>
      <c r="P419">
        <v>-1</v>
      </c>
      <c r="Q419">
        <v>-1</v>
      </c>
      <c r="R419" s="196">
        <v>1</v>
      </c>
      <c r="T419" s="196">
        <v>31</v>
      </c>
      <c r="U419" s="196">
        <v>29</v>
      </c>
      <c r="V419" s="196">
        <v>999</v>
      </c>
      <c r="W419" s="196">
        <v>1.433786</v>
      </c>
      <c r="X419" s="196">
        <v>23.65747</v>
      </c>
      <c r="Y419" s="196">
        <v>1</v>
      </c>
      <c r="Z419" s="196">
        <v>999</v>
      </c>
      <c r="AA419" s="196">
        <v>62.561019999999999</v>
      </c>
      <c r="AB419" s="196">
        <v>62.623640000000002</v>
      </c>
      <c r="AC419" s="196">
        <v>2</v>
      </c>
      <c r="AD419" s="196">
        <v>1.001001</v>
      </c>
    </row>
    <row r="420" spans="2:30" x14ac:dyDescent="0.2">
      <c r="B420" t="s">
        <v>478</v>
      </c>
      <c r="C420" t="s">
        <v>714</v>
      </c>
      <c r="D420">
        <v>1</v>
      </c>
      <c r="E420">
        <v>1.3054829999999999</v>
      </c>
      <c r="F420">
        <v>367</v>
      </c>
      <c r="G420" s="195">
        <v>367</v>
      </c>
      <c r="H420">
        <v>479.11227154046998</v>
      </c>
      <c r="I420">
        <v>-1</v>
      </c>
      <c r="J420">
        <v>-1</v>
      </c>
      <c r="K420">
        <v>-1</v>
      </c>
      <c r="L420">
        <v>-1</v>
      </c>
      <c r="M420">
        <v>1</v>
      </c>
      <c r="N420">
        <v>36.939329999999998</v>
      </c>
      <c r="O420">
        <v>-1</v>
      </c>
      <c r="P420">
        <v>-1</v>
      </c>
      <c r="Q420">
        <v>-1</v>
      </c>
      <c r="R420" s="196">
        <v>1</v>
      </c>
      <c r="T420" s="196">
        <v>0</v>
      </c>
      <c r="U420" s="196">
        <v>30</v>
      </c>
      <c r="V420" s="196">
        <v>2065</v>
      </c>
      <c r="W420" s="196">
        <v>-1</v>
      </c>
      <c r="X420" s="196">
        <v>-1</v>
      </c>
      <c r="Y420" s="196">
        <v>0</v>
      </c>
      <c r="Z420" s="196">
        <v>99</v>
      </c>
      <c r="AA420" s="196">
        <v>28.47419</v>
      </c>
      <c r="AB420" s="196">
        <v>13.78895</v>
      </c>
      <c r="AC420" s="196">
        <v>1</v>
      </c>
      <c r="AD420" s="196">
        <v>-1</v>
      </c>
    </row>
    <row r="421" spans="2:30" x14ac:dyDescent="0.2">
      <c r="B421" t="s">
        <v>479</v>
      </c>
      <c r="C421" t="s">
        <v>714</v>
      </c>
      <c r="D421">
        <v>1</v>
      </c>
      <c r="E421">
        <v>1.669449</v>
      </c>
      <c r="F421">
        <v>165</v>
      </c>
      <c r="G421" s="195">
        <v>165</v>
      </c>
      <c r="H421">
        <v>275.45909849749597</v>
      </c>
      <c r="I421">
        <v>-1</v>
      </c>
      <c r="J421">
        <v>-1</v>
      </c>
      <c r="K421">
        <v>-1</v>
      </c>
      <c r="L421">
        <v>-1</v>
      </c>
      <c r="M421">
        <v>1</v>
      </c>
      <c r="N421">
        <v>77.294449999999998</v>
      </c>
      <c r="O421">
        <v>-1</v>
      </c>
      <c r="P421">
        <v>-1</v>
      </c>
      <c r="Q421">
        <v>-1</v>
      </c>
      <c r="R421" s="196">
        <v>1</v>
      </c>
      <c r="T421" s="196">
        <v>36</v>
      </c>
      <c r="U421" s="196">
        <v>31</v>
      </c>
      <c r="V421" s="196">
        <v>1298</v>
      </c>
      <c r="W421" s="196">
        <v>0.81656510000000004</v>
      </c>
      <c r="X421" s="196">
        <v>109.01139999999999</v>
      </c>
      <c r="Y421" s="196">
        <v>1</v>
      </c>
      <c r="Z421" s="196">
        <v>1298</v>
      </c>
      <c r="AA421" s="196">
        <v>253.2784</v>
      </c>
      <c r="AB421" s="196">
        <v>195.12970000000001</v>
      </c>
      <c r="AC421" s="196">
        <v>2</v>
      </c>
      <c r="AD421" s="196">
        <v>0.77041599999999999</v>
      </c>
    </row>
    <row r="422" spans="2:30" x14ac:dyDescent="0.2">
      <c r="B422" t="s">
        <v>480</v>
      </c>
      <c r="C422" t="s">
        <v>714</v>
      </c>
      <c r="D422">
        <v>0</v>
      </c>
      <c r="E422">
        <v>0</v>
      </c>
      <c r="F422">
        <v>-1</v>
      </c>
      <c r="G422" s="195">
        <v>-1</v>
      </c>
      <c r="H422">
        <v>-1</v>
      </c>
      <c r="I422">
        <v>-1</v>
      </c>
      <c r="J422">
        <v>-1</v>
      </c>
      <c r="K422">
        <v>-1</v>
      </c>
      <c r="L422">
        <v>-1</v>
      </c>
      <c r="M422">
        <v>0</v>
      </c>
      <c r="N422">
        <v>70.798649999999995</v>
      </c>
      <c r="O422">
        <v>-1</v>
      </c>
      <c r="P422">
        <v>-1</v>
      </c>
      <c r="Q422">
        <v>-1</v>
      </c>
      <c r="R422" s="196">
        <v>1</v>
      </c>
      <c r="T422" s="196">
        <v>0</v>
      </c>
      <c r="U422" s="196">
        <v>32</v>
      </c>
      <c r="V422" s="196">
        <v>2066</v>
      </c>
      <c r="W422" s="196">
        <v>1.029088</v>
      </c>
      <c r="X422" s="196">
        <v>22.63993</v>
      </c>
      <c r="Y422" s="196">
        <v>0</v>
      </c>
      <c r="Z422" s="196">
        <v>67</v>
      </c>
      <c r="AA422" s="196">
        <v>134.62029999999999</v>
      </c>
      <c r="AB422" s="196">
        <v>65.159859999999995</v>
      </c>
      <c r="AC422" s="196">
        <v>1</v>
      </c>
      <c r="AD422" s="196">
        <v>-1</v>
      </c>
    </row>
    <row r="423" spans="2:30" x14ac:dyDescent="0.2">
      <c r="B423" t="s">
        <v>472</v>
      </c>
      <c r="C423" t="s">
        <v>681</v>
      </c>
      <c r="D423">
        <v>2</v>
      </c>
      <c r="E423">
        <v>1.715266</v>
      </c>
      <c r="F423">
        <v>532.5</v>
      </c>
      <c r="G423" s="195">
        <v>532.5</v>
      </c>
      <c r="H423">
        <v>913.37907375643204</v>
      </c>
      <c r="I423">
        <v>66.837869999999995</v>
      </c>
      <c r="J423">
        <v>1.9658199999999999</v>
      </c>
      <c r="K423">
        <v>66.837869999999995</v>
      </c>
      <c r="L423">
        <v>57.322360000000003</v>
      </c>
      <c r="M423">
        <v>2</v>
      </c>
      <c r="N423">
        <v>76.083699999999993</v>
      </c>
      <c r="O423">
        <v>-1</v>
      </c>
      <c r="P423">
        <v>-1</v>
      </c>
      <c r="Q423">
        <v>-1</v>
      </c>
      <c r="R423" s="196">
        <v>1</v>
      </c>
      <c r="T423" s="196">
        <v>7</v>
      </c>
      <c r="U423" s="196">
        <v>33</v>
      </c>
      <c r="V423" s="196">
        <v>1931</v>
      </c>
      <c r="W423" s="196">
        <v>-1</v>
      </c>
      <c r="X423" s="196">
        <v>-1</v>
      </c>
      <c r="Y423" s="196">
        <v>1</v>
      </c>
      <c r="Z423" s="196">
        <v>1931</v>
      </c>
      <c r="AA423" s="196">
        <v>302.56970000000001</v>
      </c>
      <c r="AB423" s="196">
        <v>156.69069999999999</v>
      </c>
      <c r="AC423" s="196">
        <v>1</v>
      </c>
      <c r="AD423" s="196">
        <v>0.51786639999999995</v>
      </c>
    </row>
    <row r="424" spans="2:30" x14ac:dyDescent="0.2">
      <c r="B424" t="s">
        <v>481</v>
      </c>
      <c r="C424" t="s">
        <v>681</v>
      </c>
      <c r="D424">
        <v>4</v>
      </c>
      <c r="E424">
        <v>2.9304030000000001</v>
      </c>
      <c r="F424">
        <v>166</v>
      </c>
      <c r="G424" s="195">
        <v>175</v>
      </c>
      <c r="H424">
        <v>512.82051282051304</v>
      </c>
      <c r="I424">
        <v>100.9464</v>
      </c>
      <c r="J424">
        <v>0.64231400000000005</v>
      </c>
      <c r="K424">
        <v>302.83920000000001</v>
      </c>
      <c r="L424">
        <v>221.86019999999999</v>
      </c>
      <c r="M424">
        <v>4</v>
      </c>
      <c r="N424">
        <v>91.833889999999997</v>
      </c>
      <c r="O424">
        <v>-1</v>
      </c>
      <c r="P424">
        <v>-1</v>
      </c>
      <c r="Q424">
        <v>-1</v>
      </c>
      <c r="R424" s="196">
        <v>1</v>
      </c>
      <c r="T424" s="196">
        <v>0</v>
      </c>
      <c r="U424" s="196">
        <v>34</v>
      </c>
      <c r="V424" s="196">
        <v>1999</v>
      </c>
      <c r="W424" s="196">
        <v>-1</v>
      </c>
      <c r="X424" s="196">
        <v>-1</v>
      </c>
      <c r="Y424" s="196">
        <v>0</v>
      </c>
      <c r="Z424" s="196">
        <v>67</v>
      </c>
      <c r="AA424" s="196">
        <v>7.5373190000000001</v>
      </c>
      <c r="AB424" s="196">
        <v>3.7705449999999998</v>
      </c>
      <c r="AC424" s="196">
        <v>1</v>
      </c>
      <c r="AD424" s="196">
        <v>-1</v>
      </c>
    </row>
    <row r="425" spans="2:30" x14ac:dyDescent="0.2">
      <c r="B425" t="s">
        <v>483</v>
      </c>
      <c r="C425" t="s">
        <v>681</v>
      </c>
      <c r="D425">
        <v>2</v>
      </c>
      <c r="E425">
        <v>2.6041669999999999</v>
      </c>
      <c r="F425">
        <v>249.5</v>
      </c>
      <c r="G425" s="195">
        <v>249.5</v>
      </c>
      <c r="H425">
        <v>649.73958333333303</v>
      </c>
      <c r="I425">
        <v>59.115670000000001</v>
      </c>
      <c r="J425">
        <v>0.88232339999999998</v>
      </c>
      <c r="K425">
        <v>59.115670000000001</v>
      </c>
      <c r="L425">
        <v>76.973529999999997</v>
      </c>
      <c r="M425">
        <v>2</v>
      </c>
      <c r="N425">
        <v>70.602069999999998</v>
      </c>
      <c r="O425">
        <v>-1</v>
      </c>
      <c r="P425">
        <v>-1</v>
      </c>
      <c r="Q425">
        <v>-1</v>
      </c>
      <c r="R425" s="196">
        <v>1</v>
      </c>
      <c r="T425" s="196">
        <v>13</v>
      </c>
      <c r="U425" s="196">
        <v>35</v>
      </c>
      <c r="V425" s="196">
        <v>1065</v>
      </c>
      <c r="W425" s="196">
        <v>-1</v>
      </c>
      <c r="X425" s="196">
        <v>-1</v>
      </c>
      <c r="Y425" s="196">
        <v>1</v>
      </c>
      <c r="Z425" s="196">
        <v>1065</v>
      </c>
      <c r="AA425" s="196">
        <v>205.0822</v>
      </c>
      <c r="AB425" s="196">
        <v>192.56549999999999</v>
      </c>
      <c r="AC425" s="196">
        <v>1</v>
      </c>
      <c r="AD425" s="196">
        <v>0.93896710000000005</v>
      </c>
    </row>
    <row r="426" spans="2:30" x14ac:dyDescent="0.2">
      <c r="B426" t="s">
        <v>484</v>
      </c>
      <c r="C426" t="s">
        <v>681</v>
      </c>
      <c r="D426">
        <v>3</v>
      </c>
      <c r="E426">
        <v>2.3715419999999998</v>
      </c>
      <c r="F426">
        <v>234</v>
      </c>
      <c r="G426" s="195">
        <v>354.33333333333297</v>
      </c>
      <c r="H426">
        <v>840.31620553359699</v>
      </c>
      <c r="I426">
        <v>84.710920000000002</v>
      </c>
      <c r="J426">
        <v>1.4057809999999999</v>
      </c>
      <c r="K426">
        <v>169.42179999999999</v>
      </c>
      <c r="L426">
        <v>133.93029999999999</v>
      </c>
      <c r="M426">
        <v>3</v>
      </c>
      <c r="N426">
        <v>112.3284</v>
      </c>
      <c r="O426">
        <v>-1</v>
      </c>
      <c r="P426">
        <v>-1</v>
      </c>
      <c r="Q426">
        <v>-1</v>
      </c>
      <c r="R426" s="196">
        <v>1</v>
      </c>
      <c r="T426" s="196">
        <v>0</v>
      </c>
      <c r="U426" s="196">
        <v>36</v>
      </c>
      <c r="V426" s="196">
        <v>2032</v>
      </c>
      <c r="W426" s="196">
        <v>-1</v>
      </c>
      <c r="X426" s="196">
        <v>-1</v>
      </c>
      <c r="Y426" s="196">
        <v>0</v>
      </c>
      <c r="Z426" s="196">
        <v>0</v>
      </c>
      <c r="AA426" s="196">
        <v>1.4142140000000001</v>
      </c>
      <c r="AB426" s="196">
        <v>0.69597129999999996</v>
      </c>
      <c r="AC426" s="196">
        <v>0</v>
      </c>
      <c r="AD426" s="196">
        <v>-1</v>
      </c>
    </row>
    <row r="427" spans="2:30" x14ac:dyDescent="0.2">
      <c r="B427" t="s">
        <v>485</v>
      </c>
      <c r="C427" t="s">
        <v>681</v>
      </c>
      <c r="D427">
        <v>2</v>
      </c>
      <c r="E427">
        <v>0.75046900000000005</v>
      </c>
      <c r="F427">
        <v>1149.5</v>
      </c>
      <c r="G427" s="195">
        <v>1149.5</v>
      </c>
      <c r="H427">
        <v>862.66416510318902</v>
      </c>
      <c r="I427">
        <v>106.2435</v>
      </c>
      <c r="J427">
        <v>0.79882359999999997</v>
      </c>
      <c r="K427">
        <v>106.2435</v>
      </c>
      <c r="L427">
        <v>39.866239999999998</v>
      </c>
      <c r="M427">
        <v>2</v>
      </c>
      <c r="N427">
        <v>140.1054</v>
      </c>
      <c r="O427">
        <v>-1</v>
      </c>
      <c r="P427">
        <v>-1</v>
      </c>
      <c r="Q427">
        <v>-1</v>
      </c>
      <c r="R427" s="196">
        <v>2</v>
      </c>
      <c r="T427" s="196">
        <v>29</v>
      </c>
      <c r="U427" s="196">
        <v>37</v>
      </c>
      <c r="V427" s="196">
        <v>766</v>
      </c>
      <c r="W427" s="196">
        <v>-1</v>
      </c>
      <c r="X427" s="196">
        <v>-1</v>
      </c>
      <c r="Y427" s="196">
        <v>1</v>
      </c>
      <c r="Z427" s="196">
        <v>766</v>
      </c>
      <c r="AA427" s="196">
        <v>66.218559999999997</v>
      </c>
      <c r="AB427" s="196">
        <v>86.447199999999995</v>
      </c>
      <c r="AC427" s="196">
        <v>1</v>
      </c>
      <c r="AD427" s="196">
        <v>1.3054829999999999</v>
      </c>
    </row>
    <row r="428" spans="2:30" x14ac:dyDescent="0.2">
      <c r="B428" t="s">
        <v>486</v>
      </c>
      <c r="C428" t="s">
        <v>681</v>
      </c>
      <c r="D428">
        <v>3</v>
      </c>
      <c r="E428">
        <v>1.8404910000000001</v>
      </c>
      <c r="F428">
        <v>200</v>
      </c>
      <c r="G428" s="195">
        <v>199.666666666667</v>
      </c>
      <c r="H428">
        <v>367.48466257668701</v>
      </c>
      <c r="I428">
        <v>57.668810000000001</v>
      </c>
      <c r="J428">
        <v>0.71209909999999998</v>
      </c>
      <c r="K428">
        <v>115.33759999999999</v>
      </c>
      <c r="L428">
        <v>70.759280000000004</v>
      </c>
      <c r="M428">
        <v>3</v>
      </c>
      <c r="N428">
        <v>123.5068</v>
      </c>
      <c r="O428">
        <v>-1</v>
      </c>
      <c r="P428">
        <v>-1</v>
      </c>
      <c r="Q428">
        <v>-1</v>
      </c>
      <c r="R428" s="196">
        <v>1</v>
      </c>
      <c r="T428" s="196">
        <v>0</v>
      </c>
      <c r="U428" s="196">
        <v>38</v>
      </c>
      <c r="V428" s="196">
        <v>2031</v>
      </c>
      <c r="W428" s="196">
        <v>-1</v>
      </c>
      <c r="X428" s="196">
        <v>-1</v>
      </c>
      <c r="Y428" s="196">
        <v>0</v>
      </c>
      <c r="Z428" s="196">
        <v>100</v>
      </c>
      <c r="AA428" s="196">
        <v>0</v>
      </c>
      <c r="AB428" s="196">
        <v>0</v>
      </c>
      <c r="AC428" s="196">
        <v>1</v>
      </c>
      <c r="AD428" s="196">
        <v>-1</v>
      </c>
    </row>
    <row r="429" spans="2:30" x14ac:dyDescent="0.2">
      <c r="B429" t="s">
        <v>487</v>
      </c>
      <c r="C429" t="s">
        <v>681</v>
      </c>
      <c r="D429">
        <v>2</v>
      </c>
      <c r="E429">
        <v>2.0020020000000001</v>
      </c>
      <c r="F429">
        <v>350.5</v>
      </c>
      <c r="G429" s="195">
        <v>350.5</v>
      </c>
      <c r="H429">
        <v>701.70170170170195</v>
      </c>
      <c r="I429">
        <v>28.072970000000002</v>
      </c>
      <c r="J429">
        <v>0.21107490000000001</v>
      </c>
      <c r="K429">
        <v>28.072970000000002</v>
      </c>
      <c r="L429">
        <v>28.10107</v>
      </c>
      <c r="M429">
        <v>2</v>
      </c>
      <c r="N429">
        <v>59.4392</v>
      </c>
      <c r="O429">
        <v>-1</v>
      </c>
      <c r="P429">
        <v>-1</v>
      </c>
      <c r="Q429">
        <v>-1</v>
      </c>
      <c r="R429" s="196">
        <v>2</v>
      </c>
      <c r="T429" s="196">
        <v>48</v>
      </c>
      <c r="U429" s="196">
        <v>39</v>
      </c>
      <c r="V429" s="196">
        <v>1600</v>
      </c>
      <c r="W429" s="196">
        <v>0.82634379999999996</v>
      </c>
      <c r="X429" s="196">
        <v>151.63409999999999</v>
      </c>
      <c r="Y429" s="196">
        <v>1</v>
      </c>
      <c r="Z429" s="196">
        <v>1600</v>
      </c>
      <c r="AA429" s="196">
        <v>417.48899999999998</v>
      </c>
      <c r="AB429" s="196">
        <v>260.93060000000003</v>
      </c>
      <c r="AC429" s="196">
        <v>2</v>
      </c>
      <c r="AD429" s="196">
        <v>0.625</v>
      </c>
    </row>
    <row r="430" spans="2:30" x14ac:dyDescent="0.2">
      <c r="B430" t="s">
        <v>488</v>
      </c>
      <c r="C430" t="s">
        <v>681</v>
      </c>
      <c r="D430">
        <v>4</v>
      </c>
      <c r="E430">
        <v>2.9261159999999999</v>
      </c>
      <c r="F430">
        <v>200</v>
      </c>
      <c r="G430" s="195">
        <v>242</v>
      </c>
      <c r="H430">
        <v>708.11997073884402</v>
      </c>
      <c r="I430">
        <v>169.73750000000001</v>
      </c>
      <c r="J430">
        <v>1.7257819999999999</v>
      </c>
      <c r="K430">
        <v>509.2124</v>
      </c>
      <c r="L430">
        <v>372.50360000000001</v>
      </c>
      <c r="M430">
        <v>4</v>
      </c>
      <c r="N430">
        <v>91.119349999999997</v>
      </c>
      <c r="O430">
        <v>-1</v>
      </c>
      <c r="P430">
        <v>-1</v>
      </c>
      <c r="Q430">
        <v>-1</v>
      </c>
      <c r="R430" s="196">
        <v>1</v>
      </c>
      <c r="T430" s="196">
        <v>0</v>
      </c>
      <c r="U430" s="196">
        <v>40</v>
      </c>
      <c r="V430" s="196">
        <v>2030</v>
      </c>
      <c r="W430" s="196">
        <v>-1</v>
      </c>
      <c r="X430" s="196">
        <v>-1</v>
      </c>
      <c r="Y430" s="196">
        <v>0</v>
      </c>
      <c r="Z430" s="196">
        <v>100</v>
      </c>
      <c r="AA430" s="196">
        <v>21.15128</v>
      </c>
      <c r="AB430" s="196">
        <v>10.41935</v>
      </c>
      <c r="AC430" s="196">
        <v>1</v>
      </c>
      <c r="AD430" s="196">
        <v>-1</v>
      </c>
    </row>
    <row r="431" spans="2:30" x14ac:dyDescent="0.2">
      <c r="B431" t="s">
        <v>489</v>
      </c>
      <c r="C431" t="s">
        <v>681</v>
      </c>
      <c r="D431">
        <v>2</v>
      </c>
      <c r="E431">
        <v>1.0917030000000001</v>
      </c>
      <c r="F431">
        <v>232.5</v>
      </c>
      <c r="G431" s="195">
        <v>232.5</v>
      </c>
      <c r="H431">
        <v>253.82096069868999</v>
      </c>
      <c r="I431">
        <v>98.513720000000006</v>
      </c>
      <c r="J431">
        <v>0.72973129999999997</v>
      </c>
      <c r="K431">
        <v>98.513720000000006</v>
      </c>
      <c r="L431">
        <v>53.773859999999999</v>
      </c>
      <c r="M431">
        <v>2</v>
      </c>
      <c r="N431">
        <v>581.96489999999994</v>
      </c>
      <c r="O431">
        <v>-1</v>
      </c>
      <c r="P431">
        <v>-1</v>
      </c>
      <c r="Q431">
        <v>-1</v>
      </c>
      <c r="R431" s="196">
        <v>1</v>
      </c>
      <c r="T431" s="196">
        <v>3</v>
      </c>
      <c r="U431" s="196">
        <v>41</v>
      </c>
      <c r="V431" s="196">
        <v>1200</v>
      </c>
      <c r="W431" s="196">
        <v>3.3263739999999999</v>
      </c>
      <c r="X431" s="196">
        <v>167.9819</v>
      </c>
      <c r="Y431" s="196">
        <v>1</v>
      </c>
      <c r="Z431" s="196">
        <v>1200</v>
      </c>
      <c r="AA431" s="196">
        <v>350.67410000000001</v>
      </c>
      <c r="AB431" s="196">
        <v>292.2285</v>
      </c>
      <c r="AC431" s="196">
        <v>2</v>
      </c>
      <c r="AD431" s="196">
        <v>0.83333330000000005</v>
      </c>
    </row>
    <row r="432" spans="2:30" x14ac:dyDescent="0.2">
      <c r="B432" t="s">
        <v>490</v>
      </c>
      <c r="C432" t="s">
        <v>681</v>
      </c>
      <c r="D432">
        <v>2</v>
      </c>
      <c r="E432">
        <v>1.398601</v>
      </c>
      <c r="F432">
        <v>249</v>
      </c>
      <c r="G432" s="195">
        <v>249</v>
      </c>
      <c r="H432">
        <v>348.25174825174798</v>
      </c>
      <c r="I432">
        <v>134.51660000000001</v>
      </c>
      <c r="J432">
        <v>2.0077099999999999</v>
      </c>
      <c r="K432">
        <v>134.51660000000001</v>
      </c>
      <c r="L432">
        <v>94.067539999999994</v>
      </c>
      <c r="M432">
        <v>2</v>
      </c>
      <c r="N432">
        <v>122.126</v>
      </c>
      <c r="O432">
        <v>-1</v>
      </c>
      <c r="P432">
        <v>-1</v>
      </c>
      <c r="Q432">
        <v>-1</v>
      </c>
      <c r="R432" s="196">
        <v>2</v>
      </c>
      <c r="T432" s="196">
        <v>0</v>
      </c>
      <c r="U432" s="196">
        <v>42</v>
      </c>
      <c r="V432" s="196">
        <v>2064</v>
      </c>
      <c r="W432" s="196">
        <v>-1</v>
      </c>
      <c r="X432" s="196">
        <v>-1</v>
      </c>
      <c r="Y432" s="196">
        <v>0</v>
      </c>
      <c r="Z432" s="196">
        <v>101</v>
      </c>
      <c r="AA432" s="196">
        <v>0</v>
      </c>
      <c r="AB432" s="196">
        <v>0</v>
      </c>
      <c r="AC432" s="196">
        <v>1</v>
      </c>
      <c r="AD432" s="196">
        <v>-1</v>
      </c>
    </row>
    <row r="433" spans="2:30" x14ac:dyDescent="0.2">
      <c r="B433" t="s">
        <v>491</v>
      </c>
      <c r="C433" t="s">
        <v>681</v>
      </c>
      <c r="D433">
        <v>2</v>
      </c>
      <c r="E433">
        <v>2.0020020000000001</v>
      </c>
      <c r="F433">
        <v>349</v>
      </c>
      <c r="G433" s="195">
        <v>349</v>
      </c>
      <c r="H433">
        <v>698.69869869869899</v>
      </c>
      <c r="I433">
        <v>35.254339999999999</v>
      </c>
      <c r="J433">
        <v>0.1762717</v>
      </c>
      <c r="K433">
        <v>35.254339999999999</v>
      </c>
      <c r="L433">
        <v>35.289630000000002</v>
      </c>
      <c r="M433">
        <v>2</v>
      </c>
      <c r="N433">
        <v>108.1018</v>
      </c>
      <c r="O433">
        <v>-1</v>
      </c>
      <c r="P433">
        <v>-1</v>
      </c>
      <c r="Q433">
        <v>-1</v>
      </c>
      <c r="R433" s="196">
        <v>2</v>
      </c>
      <c r="T433" s="196">
        <v>40</v>
      </c>
      <c r="U433" s="196">
        <v>43</v>
      </c>
      <c r="V433" s="196">
        <v>1432</v>
      </c>
      <c r="W433" s="196">
        <v>0.5901959</v>
      </c>
      <c r="X433" s="196">
        <v>88.824489999999997</v>
      </c>
      <c r="Y433" s="196">
        <v>1</v>
      </c>
      <c r="Z433" s="196">
        <v>1432</v>
      </c>
      <c r="AA433" s="196">
        <v>186.60409999999999</v>
      </c>
      <c r="AB433" s="196">
        <v>130.31020000000001</v>
      </c>
      <c r="AC433" s="196">
        <v>2</v>
      </c>
      <c r="AD433" s="196">
        <v>0.69832399999999994</v>
      </c>
    </row>
    <row r="434" spans="2:30" x14ac:dyDescent="0.2">
      <c r="B434" t="s">
        <v>285</v>
      </c>
      <c r="C434" t="s">
        <v>681</v>
      </c>
      <c r="D434">
        <v>4</v>
      </c>
      <c r="E434">
        <v>3.3333330000000001</v>
      </c>
      <c r="F434">
        <v>183.5</v>
      </c>
      <c r="G434" s="195">
        <v>208.25</v>
      </c>
      <c r="H434">
        <v>694.16666666666697</v>
      </c>
      <c r="I434">
        <v>225.07740000000001</v>
      </c>
      <c r="J434">
        <v>2.814206</v>
      </c>
      <c r="K434">
        <v>675.23220000000003</v>
      </c>
      <c r="L434">
        <v>562.69349999999997</v>
      </c>
      <c r="M434">
        <v>4</v>
      </c>
      <c r="N434">
        <v>186.18770000000001</v>
      </c>
      <c r="O434">
        <v>-1</v>
      </c>
      <c r="P434">
        <v>-1</v>
      </c>
      <c r="Q434">
        <v>-1</v>
      </c>
      <c r="R434" s="196">
        <v>1</v>
      </c>
      <c r="T434" s="196">
        <v>0</v>
      </c>
      <c r="U434" s="196">
        <v>44</v>
      </c>
      <c r="V434" s="196">
        <v>2032</v>
      </c>
      <c r="W434" s="196">
        <v>-1</v>
      </c>
      <c r="X434" s="196">
        <v>-1</v>
      </c>
      <c r="Y434" s="196">
        <v>0</v>
      </c>
      <c r="Z434" s="196">
        <v>0</v>
      </c>
      <c r="AA434" s="196">
        <v>0</v>
      </c>
      <c r="AB434" s="196">
        <v>0</v>
      </c>
      <c r="AC434" s="196">
        <v>0</v>
      </c>
      <c r="AD434" s="196">
        <v>-1</v>
      </c>
    </row>
    <row r="435" spans="2:30" x14ac:dyDescent="0.2">
      <c r="B435" t="s">
        <v>492</v>
      </c>
      <c r="C435" t="s">
        <v>681</v>
      </c>
      <c r="D435">
        <v>1</v>
      </c>
      <c r="E435">
        <v>1.3054829999999999</v>
      </c>
      <c r="F435">
        <v>332</v>
      </c>
      <c r="G435" s="195">
        <v>332</v>
      </c>
      <c r="H435">
        <v>433.42036553524798</v>
      </c>
      <c r="I435">
        <v>-1</v>
      </c>
      <c r="J435">
        <v>-1</v>
      </c>
      <c r="K435">
        <v>-1</v>
      </c>
      <c r="L435">
        <v>-1</v>
      </c>
      <c r="M435">
        <v>1</v>
      </c>
      <c r="N435">
        <v>38.961320000000001</v>
      </c>
      <c r="O435">
        <v>-1</v>
      </c>
      <c r="P435">
        <v>-1</v>
      </c>
      <c r="Q435">
        <v>-1</v>
      </c>
      <c r="R435" s="196">
        <v>1</v>
      </c>
      <c r="T435" s="196">
        <v>39</v>
      </c>
      <c r="U435" s="196">
        <v>45</v>
      </c>
      <c r="V435" s="196">
        <v>1100</v>
      </c>
      <c r="W435" s="196">
        <v>0.99685250000000003</v>
      </c>
      <c r="X435" s="196">
        <v>83.237179999999995</v>
      </c>
      <c r="Y435" s="196">
        <v>1</v>
      </c>
      <c r="Z435" s="196">
        <v>1100</v>
      </c>
      <c r="AA435" s="196">
        <v>182.5239</v>
      </c>
      <c r="AB435" s="196">
        <v>165.9308</v>
      </c>
      <c r="AC435" s="196">
        <v>2</v>
      </c>
      <c r="AD435" s="196">
        <v>0.90909090000000004</v>
      </c>
    </row>
    <row r="436" spans="2:30" x14ac:dyDescent="0.2">
      <c r="B436" t="s">
        <v>474</v>
      </c>
      <c r="C436" t="s">
        <v>681</v>
      </c>
      <c r="D436">
        <v>2</v>
      </c>
      <c r="E436">
        <v>2.4038460000000001</v>
      </c>
      <c r="F436">
        <v>300</v>
      </c>
      <c r="G436" s="195">
        <v>300</v>
      </c>
      <c r="H436">
        <v>721.15384615384596</v>
      </c>
      <c r="I436">
        <v>59.413269999999997</v>
      </c>
      <c r="J436">
        <v>0.35791119999999998</v>
      </c>
      <c r="K436">
        <v>59.413269999999997</v>
      </c>
      <c r="L436">
        <v>71.410169999999994</v>
      </c>
      <c r="M436">
        <v>2</v>
      </c>
      <c r="N436">
        <v>38.507669999999997</v>
      </c>
      <c r="O436">
        <v>-1</v>
      </c>
      <c r="P436">
        <v>-1</v>
      </c>
      <c r="Q436">
        <v>-1</v>
      </c>
      <c r="R436" s="196">
        <v>1</v>
      </c>
      <c r="T436" s="196">
        <v>0</v>
      </c>
      <c r="U436" s="196">
        <v>46</v>
      </c>
      <c r="V436" s="196">
        <v>1998</v>
      </c>
      <c r="W436" s="196">
        <v>-1</v>
      </c>
      <c r="X436" s="196">
        <v>-1</v>
      </c>
      <c r="Y436" s="196">
        <v>0</v>
      </c>
      <c r="Z436" s="196">
        <v>100</v>
      </c>
      <c r="AA436" s="196">
        <v>0</v>
      </c>
      <c r="AB436" s="196">
        <v>0</v>
      </c>
      <c r="AC436" s="196">
        <v>1</v>
      </c>
      <c r="AD436" s="196">
        <v>-1</v>
      </c>
    </row>
    <row r="437" spans="2:30" x14ac:dyDescent="0.2">
      <c r="B437" t="s">
        <v>475</v>
      </c>
      <c r="C437" t="s">
        <v>681</v>
      </c>
      <c r="D437">
        <v>3</v>
      </c>
      <c r="E437">
        <v>2.6501769999999998</v>
      </c>
      <c r="F437">
        <v>167</v>
      </c>
      <c r="G437" s="195">
        <v>188.666666666667</v>
      </c>
      <c r="H437">
        <v>500</v>
      </c>
      <c r="I437">
        <v>108.6634</v>
      </c>
      <c r="J437">
        <v>1.5165029999999999</v>
      </c>
      <c r="K437">
        <v>217.32679999999999</v>
      </c>
      <c r="L437">
        <v>191.98480000000001</v>
      </c>
      <c r="M437">
        <v>3</v>
      </c>
      <c r="N437">
        <v>97.886899999999997</v>
      </c>
      <c r="O437">
        <v>-1</v>
      </c>
      <c r="P437">
        <v>-1</v>
      </c>
      <c r="Q437">
        <v>-1</v>
      </c>
      <c r="R437" s="196">
        <v>1</v>
      </c>
      <c r="T437" s="196">
        <v>26</v>
      </c>
      <c r="U437" s="196">
        <v>47</v>
      </c>
      <c r="V437" s="196">
        <v>1299</v>
      </c>
      <c r="W437" s="196">
        <v>-1</v>
      </c>
      <c r="X437" s="196">
        <v>-1</v>
      </c>
      <c r="Y437" s="196">
        <v>1</v>
      </c>
      <c r="Z437" s="196">
        <v>1299</v>
      </c>
      <c r="AA437" s="196">
        <v>191.5146</v>
      </c>
      <c r="AB437" s="196">
        <v>147.4323</v>
      </c>
      <c r="AC437" s="196">
        <v>1</v>
      </c>
      <c r="AD437" s="196">
        <v>0.76982300000000004</v>
      </c>
    </row>
    <row r="438" spans="2:30" x14ac:dyDescent="0.2">
      <c r="B438" t="s">
        <v>476</v>
      </c>
      <c r="C438" t="s">
        <v>681</v>
      </c>
      <c r="D438">
        <v>4</v>
      </c>
      <c r="E438">
        <v>2.3543259999999999</v>
      </c>
      <c r="F438">
        <v>199.5</v>
      </c>
      <c r="G438" s="195">
        <v>257.5</v>
      </c>
      <c r="H438">
        <v>606.23896409652696</v>
      </c>
      <c r="I438">
        <v>77.061859999999996</v>
      </c>
      <c r="J438">
        <v>0.59430870000000002</v>
      </c>
      <c r="K438">
        <v>231.18559999999999</v>
      </c>
      <c r="L438">
        <v>136.07159999999999</v>
      </c>
      <c r="M438">
        <v>4</v>
      </c>
      <c r="N438">
        <v>81.477599999999995</v>
      </c>
      <c r="O438">
        <v>-1</v>
      </c>
      <c r="P438">
        <v>-1</v>
      </c>
      <c r="Q438">
        <v>-1</v>
      </c>
      <c r="R438" s="196">
        <v>2</v>
      </c>
      <c r="T438" s="196">
        <v>0</v>
      </c>
      <c r="U438" s="196">
        <v>48</v>
      </c>
      <c r="V438" s="196">
        <v>1998</v>
      </c>
      <c r="W438" s="196">
        <v>-1</v>
      </c>
      <c r="X438" s="196">
        <v>-1</v>
      </c>
      <c r="Y438" s="196">
        <v>0</v>
      </c>
      <c r="Z438" s="196">
        <v>34</v>
      </c>
      <c r="AA438" s="196">
        <v>0</v>
      </c>
      <c r="AB438" s="196">
        <v>0</v>
      </c>
      <c r="AC438" s="196">
        <v>1</v>
      </c>
      <c r="AD438" s="196">
        <v>-1</v>
      </c>
    </row>
    <row r="439" spans="2:30" x14ac:dyDescent="0.2">
      <c r="B439" t="s">
        <v>477</v>
      </c>
      <c r="C439" t="s">
        <v>681</v>
      </c>
      <c r="D439">
        <v>2</v>
      </c>
      <c r="E439">
        <v>2.5</v>
      </c>
      <c r="F439">
        <v>183.5</v>
      </c>
      <c r="G439" s="195">
        <v>183.5</v>
      </c>
      <c r="H439">
        <v>458.75</v>
      </c>
      <c r="I439">
        <v>64.023290000000003</v>
      </c>
      <c r="J439">
        <v>0.24068909999999999</v>
      </c>
      <c r="K439">
        <v>64.023290000000003</v>
      </c>
      <c r="L439">
        <v>80.029110000000003</v>
      </c>
      <c r="M439">
        <v>2</v>
      </c>
      <c r="N439">
        <v>186.60140000000001</v>
      </c>
      <c r="O439">
        <v>-1</v>
      </c>
      <c r="P439">
        <v>-1</v>
      </c>
      <c r="Q439">
        <v>-1</v>
      </c>
      <c r="R439" s="196">
        <v>1</v>
      </c>
      <c r="T439" s="196">
        <v>43</v>
      </c>
      <c r="U439" s="196">
        <v>49</v>
      </c>
      <c r="V439" s="196">
        <v>1867</v>
      </c>
      <c r="W439" s="196">
        <v>1.1481269999999999</v>
      </c>
      <c r="X439" s="196">
        <v>172.21899999999999</v>
      </c>
      <c r="Y439" s="196">
        <v>1</v>
      </c>
      <c r="Z439" s="196">
        <v>1867</v>
      </c>
      <c r="AA439" s="196">
        <v>374.9819</v>
      </c>
      <c r="AB439" s="196">
        <v>200.84729999999999</v>
      </c>
      <c r="AC439" s="196">
        <v>2</v>
      </c>
      <c r="AD439" s="196">
        <v>0.5356187</v>
      </c>
    </row>
    <row r="440" spans="2:30" x14ac:dyDescent="0.2">
      <c r="B440" t="s">
        <v>478</v>
      </c>
      <c r="C440" t="s">
        <v>681</v>
      </c>
      <c r="D440">
        <v>4</v>
      </c>
      <c r="E440">
        <v>2.3995199999999999</v>
      </c>
      <c r="F440">
        <v>200.5</v>
      </c>
      <c r="G440" s="195">
        <v>250</v>
      </c>
      <c r="H440">
        <v>599.88002399520099</v>
      </c>
      <c r="I440">
        <v>95.002430000000004</v>
      </c>
      <c r="J440">
        <v>0.54156859999999996</v>
      </c>
      <c r="K440">
        <v>285.00729999999999</v>
      </c>
      <c r="L440">
        <v>170.97020000000001</v>
      </c>
      <c r="M440">
        <v>4</v>
      </c>
      <c r="N440">
        <v>57.83878</v>
      </c>
      <c r="O440">
        <v>-1</v>
      </c>
      <c r="P440">
        <v>-1</v>
      </c>
      <c r="Q440">
        <v>-1</v>
      </c>
      <c r="R440" s="196">
        <v>3</v>
      </c>
      <c r="T440" s="196">
        <v>0</v>
      </c>
      <c r="U440" s="196">
        <v>50</v>
      </c>
      <c r="V440" s="196">
        <v>1997</v>
      </c>
      <c r="W440" s="196">
        <v>1.6109150000000001</v>
      </c>
      <c r="X440" s="196">
        <v>36.074809999999999</v>
      </c>
      <c r="Y440" s="196">
        <v>0</v>
      </c>
      <c r="Z440" s="196">
        <v>33</v>
      </c>
      <c r="AA440" s="196">
        <v>410.53019999999998</v>
      </c>
      <c r="AB440" s="196">
        <v>205.5735</v>
      </c>
      <c r="AC440" s="196">
        <v>1</v>
      </c>
      <c r="AD440" s="196">
        <v>-1</v>
      </c>
    </row>
    <row r="441" spans="2:30" x14ac:dyDescent="0.2">
      <c r="B441" t="s">
        <v>479</v>
      </c>
      <c r="C441" t="s">
        <v>681</v>
      </c>
      <c r="D441">
        <v>3</v>
      </c>
      <c r="E441">
        <v>3.759398</v>
      </c>
      <c r="F441">
        <v>233</v>
      </c>
      <c r="G441" s="195">
        <v>221.666666666667</v>
      </c>
      <c r="H441">
        <v>833.33333333333303</v>
      </c>
      <c r="I441">
        <v>97.834760000000003</v>
      </c>
      <c r="J441">
        <v>2.9390649999999998</v>
      </c>
      <c r="K441">
        <v>195.6695</v>
      </c>
      <c r="L441">
        <v>245.19990000000001</v>
      </c>
      <c r="M441">
        <v>3</v>
      </c>
      <c r="N441">
        <v>40.278779999999998</v>
      </c>
      <c r="O441">
        <v>-1</v>
      </c>
      <c r="P441">
        <v>-1</v>
      </c>
      <c r="Q441">
        <v>-1</v>
      </c>
      <c r="R441" s="196">
        <v>1</v>
      </c>
      <c r="T441" s="196">
        <v>15</v>
      </c>
      <c r="U441" s="196">
        <v>51</v>
      </c>
      <c r="V441" s="196">
        <v>1165</v>
      </c>
      <c r="W441" s="196">
        <v>1.6109830000000001</v>
      </c>
      <c r="X441" s="196">
        <v>79.743679999999998</v>
      </c>
      <c r="Y441" s="196">
        <v>1</v>
      </c>
      <c r="Z441" s="196">
        <v>1165</v>
      </c>
      <c r="AA441" s="196">
        <v>168.97989999999999</v>
      </c>
      <c r="AB441" s="196">
        <v>145.0471</v>
      </c>
      <c r="AC441" s="196">
        <v>2</v>
      </c>
      <c r="AD441" s="196">
        <v>0.8583691</v>
      </c>
    </row>
    <row r="442" spans="2:30" x14ac:dyDescent="0.2">
      <c r="B442" t="s">
        <v>480</v>
      </c>
      <c r="C442" t="s">
        <v>681</v>
      </c>
      <c r="D442">
        <v>0</v>
      </c>
      <c r="E442">
        <v>0</v>
      </c>
      <c r="F442">
        <v>-1</v>
      </c>
      <c r="G442" s="195">
        <v>-1</v>
      </c>
      <c r="H442">
        <v>-1</v>
      </c>
      <c r="I442">
        <v>-1</v>
      </c>
      <c r="J442">
        <v>-1</v>
      </c>
      <c r="K442">
        <v>-1</v>
      </c>
      <c r="L442">
        <v>-1</v>
      </c>
      <c r="M442">
        <v>0</v>
      </c>
      <c r="N442">
        <v>89.185540000000003</v>
      </c>
      <c r="O442">
        <v>-1</v>
      </c>
      <c r="P442">
        <v>-1</v>
      </c>
      <c r="Q442">
        <v>-1</v>
      </c>
      <c r="R442" s="196">
        <v>2</v>
      </c>
      <c r="T442" s="196">
        <v>0</v>
      </c>
      <c r="U442" s="196">
        <v>52</v>
      </c>
      <c r="V442" s="196">
        <v>2065</v>
      </c>
      <c r="W442" s="196">
        <v>-1</v>
      </c>
      <c r="X442" s="196">
        <v>-1</v>
      </c>
      <c r="Y442" s="196">
        <v>0</v>
      </c>
      <c r="Z442" s="196">
        <v>68</v>
      </c>
      <c r="AA442" s="196">
        <v>0</v>
      </c>
      <c r="AB442" s="196">
        <v>0</v>
      </c>
      <c r="AC442" s="196">
        <v>1</v>
      </c>
      <c r="AD442" s="196">
        <v>-1</v>
      </c>
    </row>
    <row r="443" spans="2:30" x14ac:dyDescent="0.2">
      <c r="B443" t="s">
        <v>472</v>
      </c>
      <c r="C443" t="s">
        <v>715</v>
      </c>
      <c r="D443">
        <v>2</v>
      </c>
      <c r="E443">
        <v>1.5396460000000001</v>
      </c>
      <c r="F443">
        <v>481.5</v>
      </c>
      <c r="G443" s="195">
        <v>481.5</v>
      </c>
      <c r="H443">
        <v>741.33949191685895</v>
      </c>
      <c r="I443">
        <v>174.46870000000001</v>
      </c>
      <c r="J443">
        <v>0.65344089999999999</v>
      </c>
      <c r="K443">
        <v>174.46870000000001</v>
      </c>
      <c r="L443">
        <v>134.31</v>
      </c>
      <c r="M443">
        <v>2</v>
      </c>
      <c r="N443">
        <v>91.420180000000002</v>
      </c>
      <c r="O443">
        <v>-1</v>
      </c>
      <c r="P443">
        <v>-1</v>
      </c>
      <c r="Q443">
        <v>-1</v>
      </c>
      <c r="R443" s="196">
        <v>2</v>
      </c>
      <c r="T443" s="196">
        <v>33</v>
      </c>
      <c r="U443" s="196">
        <v>53</v>
      </c>
      <c r="V443" s="196">
        <v>1199</v>
      </c>
      <c r="W443" s="196">
        <v>-1</v>
      </c>
      <c r="X443" s="196">
        <v>-1</v>
      </c>
      <c r="Y443" s="196">
        <v>1</v>
      </c>
      <c r="Z443" s="196">
        <v>1199</v>
      </c>
      <c r="AA443" s="196">
        <v>157.9853</v>
      </c>
      <c r="AB443" s="196">
        <v>131.76419999999999</v>
      </c>
      <c r="AC443" s="196">
        <v>1</v>
      </c>
      <c r="AD443" s="196">
        <v>0.8340284</v>
      </c>
    </row>
    <row r="444" spans="2:30" x14ac:dyDescent="0.2">
      <c r="B444" t="s">
        <v>481</v>
      </c>
      <c r="C444" t="s">
        <v>715</v>
      </c>
      <c r="D444">
        <v>3</v>
      </c>
      <c r="E444">
        <v>2.575107</v>
      </c>
      <c r="F444">
        <v>233</v>
      </c>
      <c r="G444" s="195">
        <v>255.666666666667</v>
      </c>
      <c r="H444">
        <v>658.36909871244598</v>
      </c>
      <c r="I444">
        <v>82.717029999999994</v>
      </c>
      <c r="J444">
        <v>0.72178980000000004</v>
      </c>
      <c r="K444">
        <v>165.4341</v>
      </c>
      <c r="L444">
        <v>142.0035</v>
      </c>
      <c r="M444">
        <v>3</v>
      </c>
      <c r="N444">
        <v>111.7132</v>
      </c>
      <c r="O444">
        <v>-1</v>
      </c>
      <c r="P444">
        <v>-1</v>
      </c>
      <c r="Q444">
        <v>-1</v>
      </c>
      <c r="R444" s="196">
        <v>1</v>
      </c>
      <c r="T444" s="196">
        <v>0</v>
      </c>
      <c r="U444" s="196">
        <v>54</v>
      </c>
      <c r="V444" s="196">
        <v>2032</v>
      </c>
      <c r="W444" s="196">
        <v>-1</v>
      </c>
      <c r="X444" s="196">
        <v>-1</v>
      </c>
      <c r="Y444" s="196">
        <v>0</v>
      </c>
      <c r="Z444" s="196">
        <v>68</v>
      </c>
      <c r="AA444" s="196">
        <v>24.5962</v>
      </c>
      <c r="AB444" s="196">
        <v>12.104430000000001</v>
      </c>
      <c r="AC444" s="196">
        <v>1</v>
      </c>
      <c r="AD444" s="196">
        <v>-1</v>
      </c>
    </row>
    <row r="445" spans="2:30" x14ac:dyDescent="0.2">
      <c r="B445" t="s">
        <v>483</v>
      </c>
      <c r="C445" t="s">
        <v>715</v>
      </c>
      <c r="D445">
        <v>2</v>
      </c>
      <c r="E445">
        <v>2.5</v>
      </c>
      <c r="F445">
        <v>266.5</v>
      </c>
      <c r="G445" s="195">
        <v>266.5</v>
      </c>
      <c r="H445">
        <v>666.25</v>
      </c>
      <c r="I445">
        <v>121.71380000000001</v>
      </c>
      <c r="J445">
        <v>1.816624</v>
      </c>
      <c r="K445">
        <v>121.71380000000001</v>
      </c>
      <c r="L445">
        <v>152.1422</v>
      </c>
      <c r="M445">
        <v>2</v>
      </c>
      <c r="N445">
        <v>98.924549999999996</v>
      </c>
      <c r="O445">
        <v>-1</v>
      </c>
      <c r="P445">
        <v>-1</v>
      </c>
      <c r="Q445">
        <v>-1</v>
      </c>
      <c r="R445" s="196">
        <v>1</v>
      </c>
      <c r="T445" s="196">
        <v>18</v>
      </c>
      <c r="U445" s="196">
        <v>55</v>
      </c>
      <c r="V445" s="196">
        <v>1265</v>
      </c>
      <c r="W445" s="196">
        <v>-1</v>
      </c>
      <c r="X445" s="196">
        <v>-1</v>
      </c>
      <c r="Y445" s="196">
        <v>1</v>
      </c>
      <c r="Z445" s="196">
        <v>1265</v>
      </c>
      <c r="AA445" s="196">
        <v>394.17099999999999</v>
      </c>
      <c r="AB445" s="196">
        <v>311.5976</v>
      </c>
      <c r="AC445" s="196">
        <v>1</v>
      </c>
      <c r="AD445" s="196">
        <v>0.79051380000000004</v>
      </c>
    </row>
    <row r="446" spans="2:30" x14ac:dyDescent="0.2">
      <c r="B446" t="s">
        <v>484</v>
      </c>
      <c r="C446" t="s">
        <v>715</v>
      </c>
      <c r="D446">
        <v>2</v>
      </c>
      <c r="E446">
        <v>1.818182</v>
      </c>
      <c r="F446">
        <v>217</v>
      </c>
      <c r="G446" s="195">
        <v>217</v>
      </c>
      <c r="H446">
        <v>394.54545454545502</v>
      </c>
      <c r="I446">
        <v>161.79239999999999</v>
      </c>
      <c r="J446">
        <v>0.40448109999999998</v>
      </c>
      <c r="K446">
        <v>161.79239999999999</v>
      </c>
      <c r="L446">
        <v>147.084</v>
      </c>
      <c r="M446">
        <v>2</v>
      </c>
      <c r="N446">
        <v>112.9751</v>
      </c>
      <c r="O446">
        <v>-1</v>
      </c>
      <c r="P446">
        <v>-1</v>
      </c>
      <c r="Q446">
        <v>-1</v>
      </c>
      <c r="R446" s="196">
        <v>1</v>
      </c>
      <c r="T446" s="196">
        <v>0</v>
      </c>
      <c r="U446" s="196">
        <v>56</v>
      </c>
      <c r="V446" s="196">
        <v>1999</v>
      </c>
      <c r="W446" s="196">
        <v>-1</v>
      </c>
      <c r="X446" s="196">
        <v>-1</v>
      </c>
      <c r="Y446" s="196">
        <v>0</v>
      </c>
      <c r="Z446" s="196">
        <v>68</v>
      </c>
      <c r="AA446" s="196">
        <v>141.13630000000001</v>
      </c>
      <c r="AB446" s="196">
        <v>70.603470000000002</v>
      </c>
      <c r="AC446" s="196">
        <v>0</v>
      </c>
      <c r="AD446" s="196">
        <v>-1</v>
      </c>
    </row>
    <row r="447" spans="2:30" x14ac:dyDescent="0.2">
      <c r="B447" t="s">
        <v>485</v>
      </c>
      <c r="C447" t="s">
        <v>715</v>
      </c>
      <c r="D447">
        <v>3</v>
      </c>
      <c r="E447">
        <v>2.9069769999999999</v>
      </c>
      <c r="F447">
        <v>266</v>
      </c>
      <c r="G447" s="195">
        <v>244</v>
      </c>
      <c r="H447">
        <v>709.30232558139505</v>
      </c>
      <c r="I447">
        <v>88.002260000000007</v>
      </c>
      <c r="J447">
        <v>0.73737609999999998</v>
      </c>
      <c r="K447">
        <v>176.00450000000001</v>
      </c>
      <c r="L447">
        <v>170.547</v>
      </c>
      <c r="M447">
        <v>3</v>
      </c>
      <c r="N447">
        <v>64.815119999999993</v>
      </c>
      <c r="O447">
        <v>-1</v>
      </c>
      <c r="P447">
        <v>-1</v>
      </c>
      <c r="Q447">
        <v>-1</v>
      </c>
      <c r="R447" s="196">
        <v>1</v>
      </c>
      <c r="T447" s="196">
        <v>28</v>
      </c>
      <c r="U447" s="196">
        <v>57</v>
      </c>
      <c r="V447" s="196">
        <v>1167</v>
      </c>
      <c r="W447" s="196">
        <v>-1</v>
      </c>
      <c r="X447" s="196">
        <v>-1</v>
      </c>
      <c r="Y447" s="196">
        <v>1</v>
      </c>
      <c r="Z447" s="196">
        <v>1167</v>
      </c>
      <c r="AA447" s="196">
        <v>177.9734</v>
      </c>
      <c r="AB447" s="196">
        <v>152.505</v>
      </c>
      <c r="AC447" s="196">
        <v>1</v>
      </c>
      <c r="AD447" s="196">
        <v>0.85689800000000005</v>
      </c>
    </row>
    <row r="448" spans="2:30" x14ac:dyDescent="0.2">
      <c r="B448" t="s">
        <v>486</v>
      </c>
      <c r="C448" t="s">
        <v>715</v>
      </c>
      <c r="D448">
        <v>1</v>
      </c>
      <c r="E448">
        <v>0.93808630000000004</v>
      </c>
      <c r="F448">
        <v>233</v>
      </c>
      <c r="G448" s="195">
        <v>233</v>
      </c>
      <c r="H448">
        <v>218.57410881801101</v>
      </c>
      <c r="I448">
        <v>-1</v>
      </c>
      <c r="J448">
        <v>-1</v>
      </c>
      <c r="K448">
        <v>-1</v>
      </c>
      <c r="L448">
        <v>-1</v>
      </c>
      <c r="M448">
        <v>1</v>
      </c>
      <c r="N448">
        <v>84.556259999999995</v>
      </c>
      <c r="O448">
        <v>-1</v>
      </c>
      <c r="P448">
        <v>-1</v>
      </c>
      <c r="Q448">
        <v>-1</v>
      </c>
      <c r="R448" s="196">
        <v>1</v>
      </c>
      <c r="T448" s="196">
        <v>0</v>
      </c>
      <c r="U448" s="196">
        <v>58</v>
      </c>
      <c r="V448" s="196">
        <v>1998</v>
      </c>
      <c r="W448" s="196">
        <v>0.76596399999999998</v>
      </c>
      <c r="X448" s="196">
        <v>13.02139</v>
      </c>
      <c r="Y448" s="196">
        <v>0</v>
      </c>
      <c r="Z448" s="196">
        <v>65</v>
      </c>
      <c r="AA448" s="196">
        <v>141.446</v>
      </c>
      <c r="AB448" s="196">
        <v>70.793779999999998</v>
      </c>
      <c r="AC448" s="196">
        <v>1</v>
      </c>
      <c r="AD448" s="196">
        <v>-1</v>
      </c>
    </row>
    <row r="449" spans="2:30" x14ac:dyDescent="0.2">
      <c r="B449" t="s">
        <v>487</v>
      </c>
      <c r="C449" t="s">
        <v>715</v>
      </c>
      <c r="D449">
        <v>0</v>
      </c>
      <c r="E449">
        <v>0</v>
      </c>
      <c r="F449">
        <v>-1</v>
      </c>
      <c r="G449" s="195">
        <v>-1</v>
      </c>
      <c r="H449">
        <v>-1</v>
      </c>
      <c r="I449">
        <v>-1</v>
      </c>
      <c r="J449">
        <v>-1</v>
      </c>
      <c r="K449">
        <v>-1</v>
      </c>
      <c r="L449">
        <v>-1</v>
      </c>
      <c r="M449">
        <v>0</v>
      </c>
      <c r="N449">
        <v>49.439210000000003</v>
      </c>
      <c r="O449">
        <v>-1</v>
      </c>
      <c r="P449">
        <v>-1</v>
      </c>
      <c r="Q449">
        <v>-1</v>
      </c>
      <c r="R449" s="196">
        <v>1</v>
      </c>
      <c r="T449" s="196">
        <v>14</v>
      </c>
      <c r="U449" s="196">
        <v>59</v>
      </c>
      <c r="V449" s="196">
        <v>1066</v>
      </c>
      <c r="W449" s="196">
        <v>-1</v>
      </c>
      <c r="X449" s="196">
        <v>-1</v>
      </c>
      <c r="Y449" s="196">
        <v>1</v>
      </c>
      <c r="Z449" s="196">
        <v>1066</v>
      </c>
      <c r="AA449" s="196">
        <v>238.50299999999999</v>
      </c>
      <c r="AB449" s="196">
        <v>223.7364</v>
      </c>
      <c r="AC449" s="196">
        <v>1</v>
      </c>
      <c r="AD449" s="196">
        <v>0.93808630000000004</v>
      </c>
    </row>
    <row r="450" spans="2:30" x14ac:dyDescent="0.2">
      <c r="B450" t="s">
        <v>488</v>
      </c>
      <c r="C450" t="s">
        <v>715</v>
      </c>
      <c r="D450">
        <v>1</v>
      </c>
      <c r="E450">
        <v>1.153403</v>
      </c>
      <c r="F450">
        <v>166</v>
      </c>
      <c r="G450" s="195">
        <v>166</v>
      </c>
      <c r="H450">
        <v>191.46482122260699</v>
      </c>
      <c r="I450">
        <v>-1</v>
      </c>
      <c r="J450">
        <v>-1</v>
      </c>
      <c r="K450">
        <v>-1</v>
      </c>
      <c r="L450">
        <v>-1</v>
      </c>
      <c r="M450">
        <v>1</v>
      </c>
      <c r="N450">
        <v>59.197670000000002</v>
      </c>
      <c r="O450">
        <v>-1</v>
      </c>
      <c r="P450">
        <v>-1</v>
      </c>
      <c r="Q450">
        <v>-1</v>
      </c>
      <c r="R450" s="196">
        <v>1</v>
      </c>
      <c r="T450" s="196">
        <v>0</v>
      </c>
      <c r="U450" s="196">
        <v>60</v>
      </c>
      <c r="V450" s="196">
        <v>1998</v>
      </c>
      <c r="W450" s="196">
        <v>-1</v>
      </c>
      <c r="X450" s="196">
        <v>-1</v>
      </c>
      <c r="Y450" s="196">
        <v>0</v>
      </c>
      <c r="Z450" s="196">
        <v>67</v>
      </c>
      <c r="AA450" s="196">
        <v>38.59375</v>
      </c>
      <c r="AB450" s="196">
        <v>19.316189999999999</v>
      </c>
      <c r="AC450" s="196">
        <v>1</v>
      </c>
      <c r="AD450" s="196">
        <v>-1</v>
      </c>
    </row>
    <row r="451" spans="2:30" x14ac:dyDescent="0.2">
      <c r="B451" t="s">
        <v>489</v>
      </c>
      <c r="C451" t="s">
        <v>715</v>
      </c>
      <c r="D451">
        <v>0</v>
      </c>
      <c r="E451">
        <v>0</v>
      </c>
      <c r="F451">
        <v>-1</v>
      </c>
      <c r="G451" s="195">
        <v>-1</v>
      </c>
      <c r="H451">
        <v>-1</v>
      </c>
      <c r="I451">
        <v>-1</v>
      </c>
      <c r="J451">
        <v>-1</v>
      </c>
      <c r="K451">
        <v>-1</v>
      </c>
      <c r="L451">
        <v>-1</v>
      </c>
      <c r="M451">
        <v>0</v>
      </c>
      <c r="N451">
        <v>526.46249999999998</v>
      </c>
      <c r="O451">
        <v>-1</v>
      </c>
      <c r="P451">
        <v>-1</v>
      </c>
      <c r="Q451">
        <v>-1</v>
      </c>
      <c r="R451" s="196">
        <v>1</v>
      </c>
      <c r="T451" s="196">
        <v>27</v>
      </c>
      <c r="U451" s="196">
        <v>61</v>
      </c>
      <c r="V451" s="196">
        <v>999</v>
      </c>
      <c r="W451" s="196">
        <v>-1</v>
      </c>
      <c r="X451" s="196">
        <v>-1</v>
      </c>
      <c r="Y451" s="196">
        <v>1</v>
      </c>
      <c r="Z451" s="196">
        <v>999</v>
      </c>
      <c r="AA451" s="196">
        <v>171.85130000000001</v>
      </c>
      <c r="AB451" s="196">
        <v>172.02330000000001</v>
      </c>
      <c r="AC451" s="196">
        <v>1</v>
      </c>
      <c r="AD451" s="196">
        <v>1.001001</v>
      </c>
    </row>
    <row r="452" spans="2:30" x14ac:dyDescent="0.2">
      <c r="B452" t="s">
        <v>490</v>
      </c>
      <c r="C452" t="s">
        <v>715</v>
      </c>
      <c r="D452">
        <v>3</v>
      </c>
      <c r="E452">
        <v>1.8761730000000001</v>
      </c>
      <c r="F452">
        <v>167</v>
      </c>
      <c r="G452" s="195">
        <v>188.333333333333</v>
      </c>
      <c r="H452">
        <v>353.34584115071902</v>
      </c>
      <c r="I452">
        <v>297.30189999999999</v>
      </c>
      <c r="J452">
        <v>2.5487769999999998</v>
      </c>
      <c r="K452">
        <v>594.60379999999998</v>
      </c>
      <c r="L452">
        <v>371.85980000000001</v>
      </c>
      <c r="M452">
        <v>3</v>
      </c>
      <c r="N452">
        <v>136.0445</v>
      </c>
      <c r="O452">
        <v>-1</v>
      </c>
      <c r="P452">
        <v>-1</v>
      </c>
      <c r="Q452">
        <v>-1</v>
      </c>
      <c r="R452" s="196">
        <v>2</v>
      </c>
      <c r="T452" s="196">
        <v>0</v>
      </c>
      <c r="U452" s="196">
        <v>62</v>
      </c>
      <c r="V452" s="196">
        <v>1999</v>
      </c>
      <c r="W452" s="196">
        <v>0.89319029999999999</v>
      </c>
      <c r="X452" s="196">
        <v>14.737640000000001</v>
      </c>
      <c r="Y452" s="196">
        <v>0</v>
      </c>
      <c r="Z452" s="196">
        <v>67</v>
      </c>
      <c r="AA452" s="196">
        <v>140.9776</v>
      </c>
      <c r="AB452" s="196">
        <v>70.524050000000003</v>
      </c>
      <c r="AC452" s="196">
        <v>1</v>
      </c>
      <c r="AD452" s="196">
        <v>-1</v>
      </c>
    </row>
    <row r="453" spans="2:30" x14ac:dyDescent="0.2">
      <c r="B453" t="s">
        <v>491</v>
      </c>
      <c r="C453" t="s">
        <v>715</v>
      </c>
      <c r="D453">
        <v>3</v>
      </c>
      <c r="E453">
        <v>2.6478380000000001</v>
      </c>
      <c r="F453">
        <v>234</v>
      </c>
      <c r="G453" s="195">
        <v>223</v>
      </c>
      <c r="H453">
        <v>590.46778464254203</v>
      </c>
      <c r="I453">
        <v>258.91379999999998</v>
      </c>
      <c r="J453">
        <v>3.941684</v>
      </c>
      <c r="K453">
        <v>517.82759999999996</v>
      </c>
      <c r="L453">
        <v>457.0412</v>
      </c>
      <c r="M453">
        <v>3</v>
      </c>
      <c r="N453">
        <v>90.711820000000003</v>
      </c>
      <c r="O453">
        <v>-1</v>
      </c>
      <c r="P453">
        <v>-1</v>
      </c>
      <c r="Q453">
        <v>-1</v>
      </c>
      <c r="R453" s="196">
        <v>1</v>
      </c>
      <c r="T453" s="196">
        <v>50</v>
      </c>
      <c r="U453" s="196">
        <v>63</v>
      </c>
      <c r="V453" s="196">
        <v>1797</v>
      </c>
      <c r="W453" s="196">
        <v>-1</v>
      </c>
      <c r="X453" s="196">
        <v>-1</v>
      </c>
      <c r="Y453" s="196">
        <v>1</v>
      </c>
      <c r="Z453" s="196">
        <v>1797</v>
      </c>
      <c r="AA453" s="196">
        <v>603.76070000000004</v>
      </c>
      <c r="AB453" s="196">
        <v>335.98259999999999</v>
      </c>
      <c r="AC453" s="196">
        <v>1</v>
      </c>
      <c r="AD453" s="196">
        <v>0.55648299999999995</v>
      </c>
    </row>
    <row r="454" spans="2:30" x14ac:dyDescent="0.2">
      <c r="B454" t="s">
        <v>285</v>
      </c>
      <c r="C454" t="s">
        <v>715</v>
      </c>
      <c r="D454">
        <v>2</v>
      </c>
      <c r="E454">
        <v>1.874414</v>
      </c>
      <c r="F454">
        <v>282.5</v>
      </c>
      <c r="G454" s="195">
        <v>282.5</v>
      </c>
      <c r="H454">
        <v>529.52202436738503</v>
      </c>
      <c r="I454">
        <v>271.40010000000001</v>
      </c>
      <c r="J454">
        <v>1.0164800000000001</v>
      </c>
      <c r="K454">
        <v>271.40010000000001</v>
      </c>
      <c r="L454">
        <v>254.35810000000001</v>
      </c>
      <c r="M454">
        <v>2</v>
      </c>
      <c r="N454">
        <v>152.8749</v>
      </c>
      <c r="O454">
        <v>-1</v>
      </c>
      <c r="P454">
        <v>-1</v>
      </c>
      <c r="Q454">
        <v>-1</v>
      </c>
      <c r="R454" s="196">
        <v>1</v>
      </c>
      <c r="T454" s="196">
        <v>0</v>
      </c>
      <c r="U454" s="196">
        <v>64</v>
      </c>
      <c r="V454" s="196">
        <v>2032</v>
      </c>
      <c r="W454" s="196">
        <v>-1</v>
      </c>
      <c r="X454" s="196">
        <v>-1</v>
      </c>
      <c r="Y454" s="196">
        <v>0</v>
      </c>
      <c r="Z454" s="196">
        <v>101</v>
      </c>
      <c r="AA454" s="196">
        <v>43.122100000000003</v>
      </c>
      <c r="AB454" s="196">
        <v>21.221499999999999</v>
      </c>
      <c r="AC454" s="196">
        <v>1</v>
      </c>
      <c r="AD454" s="196">
        <v>-1</v>
      </c>
    </row>
    <row r="455" spans="2:30" x14ac:dyDescent="0.2">
      <c r="B455" t="s">
        <v>492</v>
      </c>
      <c r="C455" t="s">
        <v>715</v>
      </c>
      <c r="D455">
        <v>2</v>
      </c>
      <c r="E455">
        <v>1.765225</v>
      </c>
      <c r="F455">
        <v>399.5</v>
      </c>
      <c r="G455" s="195">
        <v>399.5</v>
      </c>
      <c r="H455">
        <v>705.20741394527795</v>
      </c>
      <c r="I455">
        <v>152.0153</v>
      </c>
      <c r="J455">
        <v>0.76007650000000004</v>
      </c>
      <c r="K455">
        <v>152.0153</v>
      </c>
      <c r="L455">
        <v>134.17060000000001</v>
      </c>
      <c r="M455">
        <v>2</v>
      </c>
      <c r="N455">
        <v>67.197680000000005</v>
      </c>
      <c r="O455">
        <v>-1</v>
      </c>
      <c r="P455">
        <v>-1</v>
      </c>
      <c r="Q455">
        <v>-1</v>
      </c>
      <c r="R455" s="196">
        <v>1</v>
      </c>
      <c r="T455" s="196">
        <v>8</v>
      </c>
      <c r="U455" s="196">
        <v>65</v>
      </c>
      <c r="V455" s="196">
        <v>1400</v>
      </c>
      <c r="W455" s="196">
        <v>-1</v>
      </c>
      <c r="X455" s="196">
        <v>-1</v>
      </c>
      <c r="Y455" s="196">
        <v>1</v>
      </c>
      <c r="Z455" s="196">
        <v>1400</v>
      </c>
      <c r="AA455" s="196">
        <v>297.8494</v>
      </c>
      <c r="AB455" s="196">
        <v>212.74959999999999</v>
      </c>
      <c r="AC455" s="196">
        <v>1</v>
      </c>
      <c r="AD455" s="196">
        <v>0.71428570000000002</v>
      </c>
    </row>
    <row r="456" spans="2:30" x14ac:dyDescent="0.2">
      <c r="B456" t="s">
        <v>474</v>
      </c>
      <c r="C456" t="s">
        <v>715</v>
      </c>
      <c r="D456">
        <v>2</v>
      </c>
      <c r="E456">
        <v>3.0030030000000001</v>
      </c>
      <c r="F456">
        <v>233.5</v>
      </c>
      <c r="G456" s="195">
        <v>233.5</v>
      </c>
      <c r="H456">
        <v>701.201201201201</v>
      </c>
      <c r="I456">
        <v>140.7422</v>
      </c>
      <c r="J456">
        <v>1.0582119999999999</v>
      </c>
      <c r="K456">
        <v>140.7422</v>
      </c>
      <c r="L456">
        <v>211.3246</v>
      </c>
      <c r="M456">
        <v>2</v>
      </c>
      <c r="N456">
        <v>51.595030000000001</v>
      </c>
      <c r="O456">
        <v>-1</v>
      </c>
      <c r="P456">
        <v>-1</v>
      </c>
      <c r="Q456">
        <v>-1</v>
      </c>
      <c r="R456" s="196">
        <v>1</v>
      </c>
      <c r="T456" s="196">
        <v>0</v>
      </c>
      <c r="U456" s="196">
        <v>66</v>
      </c>
      <c r="V456" s="196">
        <v>1998</v>
      </c>
      <c r="W456" s="196">
        <v>-1</v>
      </c>
      <c r="X456" s="196">
        <v>-1</v>
      </c>
      <c r="Y456" s="196">
        <v>0</v>
      </c>
      <c r="Z456" s="196">
        <v>67</v>
      </c>
      <c r="AA456" s="196">
        <v>3.2360679999999999</v>
      </c>
      <c r="AB456" s="196">
        <v>1.6196539999999999</v>
      </c>
      <c r="AC456" s="196">
        <v>1</v>
      </c>
      <c r="AD456" s="196">
        <v>-1</v>
      </c>
    </row>
    <row r="457" spans="2:30" x14ac:dyDescent="0.2">
      <c r="B457" t="s">
        <v>475</v>
      </c>
      <c r="C457" t="s">
        <v>715</v>
      </c>
      <c r="D457">
        <v>2</v>
      </c>
      <c r="E457">
        <v>1.765225</v>
      </c>
      <c r="F457">
        <v>399.5</v>
      </c>
      <c r="G457" s="195">
        <v>399.5</v>
      </c>
      <c r="H457">
        <v>705.20741394527795</v>
      </c>
      <c r="I457">
        <v>155.74969999999999</v>
      </c>
      <c r="J457">
        <v>0.66559710000000005</v>
      </c>
      <c r="K457">
        <v>155.74969999999999</v>
      </c>
      <c r="L457">
        <v>137.4667</v>
      </c>
      <c r="M457">
        <v>2</v>
      </c>
      <c r="N457">
        <v>59.578339999999997</v>
      </c>
      <c r="O457">
        <v>-1</v>
      </c>
      <c r="P457">
        <v>-1</v>
      </c>
      <c r="Q457">
        <v>-1</v>
      </c>
      <c r="R457" s="196">
        <v>1</v>
      </c>
      <c r="T457" s="196">
        <v>10</v>
      </c>
      <c r="U457" s="196">
        <v>67</v>
      </c>
      <c r="V457" s="196">
        <v>1666</v>
      </c>
      <c r="W457" s="196">
        <v>-1</v>
      </c>
      <c r="X457" s="196">
        <v>-1</v>
      </c>
      <c r="Y457" s="196">
        <v>1</v>
      </c>
      <c r="Z457" s="196">
        <v>1666</v>
      </c>
      <c r="AA457" s="196">
        <v>377.46379999999999</v>
      </c>
      <c r="AB457" s="196">
        <v>226.56890000000001</v>
      </c>
      <c r="AC457" s="196">
        <v>1</v>
      </c>
      <c r="AD457" s="196">
        <v>0.60024010000000005</v>
      </c>
    </row>
    <row r="458" spans="2:30" x14ac:dyDescent="0.2">
      <c r="B458" t="s">
        <v>476</v>
      </c>
      <c r="C458" t="s">
        <v>715</v>
      </c>
      <c r="D458">
        <v>2</v>
      </c>
      <c r="E458">
        <v>1.874414</v>
      </c>
      <c r="F458">
        <v>200</v>
      </c>
      <c r="G458" s="195">
        <v>200</v>
      </c>
      <c r="H458">
        <v>374.88284910965302</v>
      </c>
      <c r="I458">
        <v>87.848140000000001</v>
      </c>
      <c r="J458">
        <v>0.14665800000000001</v>
      </c>
      <c r="K458">
        <v>87.848140000000001</v>
      </c>
      <c r="L458">
        <v>82.331900000000005</v>
      </c>
      <c r="M458">
        <v>2</v>
      </c>
      <c r="N458">
        <v>101.04430000000001</v>
      </c>
      <c r="O458">
        <v>-1</v>
      </c>
      <c r="P458">
        <v>-1</v>
      </c>
      <c r="Q458">
        <v>-1</v>
      </c>
      <c r="R458" s="196">
        <v>1</v>
      </c>
      <c r="T458" s="196">
        <v>0</v>
      </c>
      <c r="U458" s="196">
        <v>68</v>
      </c>
      <c r="V458" s="196">
        <v>1998</v>
      </c>
      <c r="W458" s="196">
        <v>-1</v>
      </c>
      <c r="X458" s="196">
        <v>-1</v>
      </c>
      <c r="Y458" s="196">
        <v>0</v>
      </c>
      <c r="Z458" s="196">
        <v>99</v>
      </c>
      <c r="AA458" s="196">
        <v>10.828430000000001</v>
      </c>
      <c r="AB458" s="196">
        <v>5.4196330000000001</v>
      </c>
      <c r="AC458" s="196">
        <v>1</v>
      </c>
      <c r="AD458" s="196">
        <v>-1</v>
      </c>
    </row>
    <row r="459" spans="2:30" x14ac:dyDescent="0.2">
      <c r="B459" t="s">
        <v>477</v>
      </c>
      <c r="C459" t="s">
        <v>715</v>
      </c>
      <c r="D459">
        <v>1</v>
      </c>
      <c r="E459">
        <v>1.20048</v>
      </c>
      <c r="F459">
        <v>200</v>
      </c>
      <c r="G459" s="195">
        <v>200</v>
      </c>
      <c r="H459">
        <v>240.096038415366</v>
      </c>
      <c r="I459">
        <v>-1</v>
      </c>
      <c r="J459">
        <v>-1</v>
      </c>
      <c r="K459">
        <v>-1</v>
      </c>
      <c r="L459">
        <v>-1</v>
      </c>
      <c r="M459">
        <v>1</v>
      </c>
      <c r="N459">
        <v>168.14240000000001</v>
      </c>
      <c r="O459">
        <v>-1</v>
      </c>
      <c r="P459">
        <v>-1</v>
      </c>
      <c r="Q459">
        <v>-1</v>
      </c>
      <c r="R459" s="196">
        <v>1</v>
      </c>
      <c r="T459" s="196">
        <v>20</v>
      </c>
      <c r="U459" s="196">
        <v>69</v>
      </c>
      <c r="V459" s="196">
        <v>1098</v>
      </c>
      <c r="W459" s="196">
        <v>-1</v>
      </c>
      <c r="X459" s="196">
        <v>-1</v>
      </c>
      <c r="Y459" s="196">
        <v>1</v>
      </c>
      <c r="Z459" s="196">
        <v>1098</v>
      </c>
      <c r="AA459" s="196">
        <v>163.59569999999999</v>
      </c>
      <c r="AB459" s="196">
        <v>148.99430000000001</v>
      </c>
      <c r="AC459" s="196">
        <v>1</v>
      </c>
      <c r="AD459" s="196">
        <v>0.91074679999999997</v>
      </c>
    </row>
    <row r="460" spans="2:30" x14ac:dyDescent="0.2">
      <c r="B460" t="s">
        <v>478</v>
      </c>
      <c r="C460" t="s">
        <v>715</v>
      </c>
      <c r="D460">
        <v>2</v>
      </c>
      <c r="E460">
        <v>2.309469</v>
      </c>
      <c r="F460">
        <v>332.5</v>
      </c>
      <c r="G460" s="195">
        <v>332.5</v>
      </c>
      <c r="H460">
        <v>767.89838337182402</v>
      </c>
      <c r="I460">
        <v>185.94220000000001</v>
      </c>
      <c r="J460">
        <v>1.3876280000000001</v>
      </c>
      <c r="K460">
        <v>185.94220000000001</v>
      </c>
      <c r="L460">
        <v>214.71379999999999</v>
      </c>
      <c r="M460">
        <v>2</v>
      </c>
      <c r="N460">
        <v>58.795059999999999</v>
      </c>
      <c r="O460">
        <v>-1</v>
      </c>
      <c r="P460">
        <v>-1</v>
      </c>
      <c r="Q460">
        <v>-1</v>
      </c>
      <c r="R460" s="196">
        <v>1</v>
      </c>
      <c r="T460" s="196">
        <v>0</v>
      </c>
      <c r="U460" s="196">
        <v>70</v>
      </c>
      <c r="V460" s="196">
        <v>1999</v>
      </c>
      <c r="W460" s="196">
        <v>-1</v>
      </c>
      <c r="X460" s="196">
        <v>-1</v>
      </c>
      <c r="Y460" s="196">
        <v>0</v>
      </c>
      <c r="Z460" s="196">
        <v>67</v>
      </c>
      <c r="AA460" s="196">
        <v>1</v>
      </c>
      <c r="AB460" s="196">
        <v>0.50025010000000003</v>
      </c>
      <c r="AC460" s="196">
        <v>1</v>
      </c>
      <c r="AD460" s="196">
        <v>-1</v>
      </c>
    </row>
    <row r="461" spans="2:30" x14ac:dyDescent="0.2">
      <c r="B461" t="s">
        <v>479</v>
      </c>
      <c r="C461" t="s">
        <v>715</v>
      </c>
      <c r="D461">
        <v>2</v>
      </c>
      <c r="E461">
        <v>2.0020020000000001</v>
      </c>
      <c r="F461">
        <v>216.5</v>
      </c>
      <c r="G461" s="195">
        <v>216.5</v>
      </c>
      <c r="H461">
        <v>433.43343343343298</v>
      </c>
      <c r="I461">
        <v>173.74440000000001</v>
      </c>
      <c r="J461">
        <v>0.34748869999999998</v>
      </c>
      <c r="K461">
        <v>173.74440000000001</v>
      </c>
      <c r="L461">
        <v>173.91829999999999</v>
      </c>
      <c r="M461">
        <v>2</v>
      </c>
      <c r="N461">
        <v>74.015010000000004</v>
      </c>
      <c r="O461">
        <v>-1</v>
      </c>
      <c r="P461">
        <v>-1</v>
      </c>
      <c r="Q461">
        <v>-1</v>
      </c>
      <c r="R461" s="196">
        <v>1</v>
      </c>
      <c r="T461" s="196">
        <v>19</v>
      </c>
      <c r="U461" s="196">
        <v>71</v>
      </c>
      <c r="V461" s="196">
        <v>1133</v>
      </c>
      <c r="W461" s="196">
        <v>-1</v>
      </c>
      <c r="X461" s="196">
        <v>-1</v>
      </c>
      <c r="Y461" s="196">
        <v>1</v>
      </c>
      <c r="Z461" s="196">
        <v>1133</v>
      </c>
      <c r="AA461" s="196">
        <v>171.94470000000001</v>
      </c>
      <c r="AB461" s="196">
        <v>151.76050000000001</v>
      </c>
      <c r="AC461" s="196">
        <v>1</v>
      </c>
      <c r="AD461" s="196">
        <v>0.88261250000000002</v>
      </c>
    </row>
    <row r="462" spans="2:30" x14ac:dyDescent="0.2">
      <c r="B462" t="s">
        <v>480</v>
      </c>
      <c r="C462" t="s">
        <v>715</v>
      </c>
      <c r="D462">
        <v>0</v>
      </c>
      <c r="E462">
        <v>0</v>
      </c>
      <c r="F462">
        <v>-1</v>
      </c>
      <c r="G462" s="195">
        <v>-1</v>
      </c>
      <c r="H462">
        <v>-1</v>
      </c>
      <c r="I462">
        <v>-1</v>
      </c>
      <c r="J462">
        <v>-1</v>
      </c>
      <c r="K462">
        <v>-1</v>
      </c>
      <c r="L462">
        <v>-1</v>
      </c>
      <c r="M462">
        <v>0</v>
      </c>
      <c r="N462">
        <v>104.3069</v>
      </c>
      <c r="O462">
        <v>-1</v>
      </c>
      <c r="P462">
        <v>-1</v>
      </c>
      <c r="Q462">
        <v>-1</v>
      </c>
      <c r="R462" s="196">
        <v>1</v>
      </c>
      <c r="T462" s="196">
        <v>0</v>
      </c>
      <c r="U462" s="196">
        <v>72</v>
      </c>
      <c r="V462" s="196">
        <v>1998</v>
      </c>
      <c r="W462" s="196">
        <v>-1</v>
      </c>
      <c r="X462" s="196">
        <v>-1</v>
      </c>
      <c r="Y462" s="196">
        <v>0</v>
      </c>
      <c r="Z462" s="196">
        <v>132</v>
      </c>
      <c r="AA462" s="196">
        <v>0</v>
      </c>
      <c r="AB462" s="196">
        <v>0</v>
      </c>
      <c r="AC462" s="196">
        <v>1</v>
      </c>
      <c r="AD462" s="196">
        <v>-1</v>
      </c>
    </row>
    <row r="463" spans="2:30" x14ac:dyDescent="0.2">
      <c r="B463" t="s">
        <v>472</v>
      </c>
      <c r="C463" t="s">
        <v>682</v>
      </c>
      <c r="D463">
        <v>2</v>
      </c>
      <c r="E463">
        <v>1.579779</v>
      </c>
      <c r="F463">
        <v>582</v>
      </c>
      <c r="G463" s="195">
        <v>582</v>
      </c>
      <c r="H463">
        <v>919.43127962085305</v>
      </c>
      <c r="I463">
        <v>184.11689999999999</v>
      </c>
      <c r="J463">
        <v>5.2604819999999997</v>
      </c>
      <c r="K463">
        <v>184.11689999999999</v>
      </c>
      <c r="L463">
        <v>145.43199999999999</v>
      </c>
      <c r="M463">
        <v>2</v>
      </c>
      <c r="N463">
        <v>66.312650000000005</v>
      </c>
      <c r="O463">
        <v>-1</v>
      </c>
      <c r="P463">
        <v>-1</v>
      </c>
      <c r="Q463">
        <v>-1</v>
      </c>
      <c r="R463" s="196">
        <v>2</v>
      </c>
      <c r="T463" s="196">
        <v>34</v>
      </c>
      <c r="U463" s="196">
        <v>73</v>
      </c>
      <c r="V463" s="196">
        <v>932</v>
      </c>
      <c r="W463" s="196">
        <v>-1</v>
      </c>
      <c r="X463" s="196">
        <v>-1</v>
      </c>
      <c r="Y463" s="196">
        <v>1</v>
      </c>
      <c r="Z463" s="196">
        <v>932</v>
      </c>
      <c r="AA463" s="196">
        <v>156.63489999999999</v>
      </c>
      <c r="AB463" s="196">
        <v>168.06319999999999</v>
      </c>
      <c r="AC463" s="196">
        <v>1</v>
      </c>
      <c r="AD463" s="196">
        <v>1.0729610000000001</v>
      </c>
    </row>
    <row r="464" spans="2:30" x14ac:dyDescent="0.2">
      <c r="B464" t="s">
        <v>481</v>
      </c>
      <c r="C464" t="s">
        <v>682</v>
      </c>
      <c r="D464">
        <v>2</v>
      </c>
      <c r="E464">
        <v>1.7137960000000001</v>
      </c>
      <c r="F464">
        <v>350.5</v>
      </c>
      <c r="G464" s="195">
        <v>350.5</v>
      </c>
      <c r="H464">
        <v>600.68551842330805</v>
      </c>
      <c r="I464">
        <v>167.6217</v>
      </c>
      <c r="J464">
        <v>0.41905419999999999</v>
      </c>
      <c r="K464">
        <v>167.6217</v>
      </c>
      <c r="L464">
        <v>143.63470000000001</v>
      </c>
      <c r="M464">
        <v>2</v>
      </c>
      <c r="N464">
        <v>80.459819999999993</v>
      </c>
      <c r="O464">
        <v>-1</v>
      </c>
      <c r="P464">
        <v>-1</v>
      </c>
      <c r="Q464">
        <v>-1</v>
      </c>
      <c r="R464" s="196">
        <v>2</v>
      </c>
      <c r="T464" s="196">
        <v>0</v>
      </c>
      <c r="U464" s="196">
        <v>74</v>
      </c>
      <c r="V464" s="196">
        <v>2065</v>
      </c>
      <c r="W464" s="196">
        <v>-1</v>
      </c>
      <c r="X464" s="196">
        <v>-1</v>
      </c>
      <c r="Y464" s="196">
        <v>0</v>
      </c>
      <c r="Z464" s="196">
        <v>67</v>
      </c>
      <c r="AA464" s="196">
        <v>4.4142140000000003</v>
      </c>
      <c r="AB464" s="196">
        <v>2.1376339999999998</v>
      </c>
      <c r="AC464" s="196">
        <v>1</v>
      </c>
      <c r="AD464" s="196">
        <v>-1</v>
      </c>
    </row>
    <row r="465" spans="2:30" x14ac:dyDescent="0.2">
      <c r="B465" t="s">
        <v>483</v>
      </c>
      <c r="C465" t="s">
        <v>682</v>
      </c>
      <c r="D465">
        <v>2</v>
      </c>
      <c r="E465">
        <v>2.5</v>
      </c>
      <c r="F465">
        <v>333</v>
      </c>
      <c r="G465" s="195">
        <v>333</v>
      </c>
      <c r="H465">
        <v>832.5</v>
      </c>
      <c r="I465">
        <v>120.9708</v>
      </c>
      <c r="J465">
        <v>1.832891</v>
      </c>
      <c r="K465">
        <v>120.9708</v>
      </c>
      <c r="L465">
        <v>151.21350000000001</v>
      </c>
      <c r="M465">
        <v>2</v>
      </c>
      <c r="N465">
        <v>82.475350000000006</v>
      </c>
      <c r="O465">
        <v>-1</v>
      </c>
      <c r="P465">
        <v>-1</v>
      </c>
      <c r="Q465">
        <v>-1</v>
      </c>
      <c r="R465" s="196">
        <v>1</v>
      </c>
      <c r="T465" s="196">
        <v>16</v>
      </c>
      <c r="U465" s="196">
        <v>75</v>
      </c>
      <c r="V465" s="196">
        <v>1265</v>
      </c>
      <c r="W465" s="196">
        <v>-1</v>
      </c>
      <c r="X465" s="196">
        <v>-1</v>
      </c>
      <c r="Y465" s="196">
        <v>1</v>
      </c>
      <c r="Z465" s="196">
        <v>1265</v>
      </c>
      <c r="AA465" s="196">
        <v>329.98500000000001</v>
      </c>
      <c r="AB465" s="196">
        <v>260.85770000000002</v>
      </c>
      <c r="AC465" s="196">
        <v>1</v>
      </c>
      <c r="AD465" s="196">
        <v>0.79051380000000004</v>
      </c>
    </row>
    <row r="466" spans="2:30" x14ac:dyDescent="0.2">
      <c r="B466" t="s">
        <v>484</v>
      </c>
      <c r="C466" t="s">
        <v>682</v>
      </c>
      <c r="D466">
        <v>1</v>
      </c>
      <c r="E466">
        <v>0.69783669999999998</v>
      </c>
      <c r="F466">
        <v>233</v>
      </c>
      <c r="G466" s="195">
        <v>233</v>
      </c>
      <c r="H466">
        <v>162.59595254710399</v>
      </c>
      <c r="I466">
        <v>-1</v>
      </c>
      <c r="J466">
        <v>-1</v>
      </c>
      <c r="K466">
        <v>-1</v>
      </c>
      <c r="L466">
        <v>-1</v>
      </c>
      <c r="M466">
        <v>1</v>
      </c>
      <c r="N466">
        <v>144.4418</v>
      </c>
      <c r="O466">
        <v>-1</v>
      </c>
      <c r="P466">
        <v>-1</v>
      </c>
      <c r="Q466">
        <v>-1</v>
      </c>
      <c r="R466" s="196">
        <v>2</v>
      </c>
      <c r="T466" s="196">
        <v>0</v>
      </c>
      <c r="U466" s="196">
        <v>76</v>
      </c>
      <c r="V466" s="196">
        <v>2000</v>
      </c>
      <c r="W466" s="196">
        <v>-1</v>
      </c>
      <c r="X466" s="196">
        <v>-1</v>
      </c>
      <c r="Y466" s="196">
        <v>0</v>
      </c>
      <c r="Z466" s="196">
        <v>33</v>
      </c>
      <c r="AA466" s="196">
        <v>16.950839999999999</v>
      </c>
      <c r="AB466" s="196">
        <v>8.475422</v>
      </c>
      <c r="AC466" s="196">
        <v>1</v>
      </c>
      <c r="AD466" s="196">
        <v>-1</v>
      </c>
    </row>
    <row r="467" spans="2:30" x14ac:dyDescent="0.2">
      <c r="B467" t="s">
        <v>485</v>
      </c>
      <c r="C467" t="s">
        <v>682</v>
      </c>
      <c r="D467">
        <v>0</v>
      </c>
      <c r="E467">
        <v>0</v>
      </c>
      <c r="F467">
        <v>-1</v>
      </c>
      <c r="G467" s="195">
        <v>-1</v>
      </c>
      <c r="H467">
        <v>-1</v>
      </c>
      <c r="I467">
        <v>-1</v>
      </c>
      <c r="J467">
        <v>-1</v>
      </c>
      <c r="K467">
        <v>-1</v>
      </c>
      <c r="L467">
        <v>-1</v>
      </c>
      <c r="M467">
        <v>0</v>
      </c>
      <c r="N467">
        <v>73.400319999999994</v>
      </c>
      <c r="O467">
        <v>-1</v>
      </c>
      <c r="P467">
        <v>-1</v>
      </c>
      <c r="Q467">
        <v>-1</v>
      </c>
      <c r="R467" s="196">
        <v>1</v>
      </c>
      <c r="T467" s="196">
        <v>47</v>
      </c>
      <c r="U467" s="196">
        <v>77</v>
      </c>
      <c r="V467" s="196">
        <v>2631</v>
      </c>
      <c r="W467" s="196">
        <v>1.1413800000000001</v>
      </c>
      <c r="X467" s="196">
        <v>38.236240000000002</v>
      </c>
      <c r="Y467" s="196">
        <v>1</v>
      </c>
      <c r="Z467" s="196">
        <v>2631</v>
      </c>
      <c r="AA467" s="196">
        <v>434.15260000000001</v>
      </c>
      <c r="AB467" s="196">
        <v>165.01429999999999</v>
      </c>
      <c r="AC467" s="196">
        <v>2</v>
      </c>
      <c r="AD467" s="196">
        <v>0.38008360000000002</v>
      </c>
    </row>
    <row r="468" spans="2:30" x14ac:dyDescent="0.2">
      <c r="B468" t="s">
        <v>486</v>
      </c>
      <c r="C468" t="s">
        <v>682</v>
      </c>
      <c r="D468">
        <v>2</v>
      </c>
      <c r="E468">
        <v>1.3651880000000001</v>
      </c>
      <c r="F468">
        <v>250</v>
      </c>
      <c r="G468" s="195">
        <v>250</v>
      </c>
      <c r="H468">
        <v>341.29692832764499</v>
      </c>
      <c r="I468">
        <v>161.7577</v>
      </c>
      <c r="J468">
        <v>0.1799307</v>
      </c>
      <c r="K468">
        <v>161.7577</v>
      </c>
      <c r="L468">
        <v>110.4148</v>
      </c>
      <c r="M468">
        <v>2</v>
      </c>
      <c r="N468">
        <v>113.5629</v>
      </c>
      <c r="O468">
        <v>-1</v>
      </c>
      <c r="P468">
        <v>-1</v>
      </c>
      <c r="Q468">
        <v>-1</v>
      </c>
      <c r="R468" s="196">
        <v>1</v>
      </c>
      <c r="T468" s="196">
        <v>0</v>
      </c>
      <c r="U468" s="196">
        <v>78</v>
      </c>
      <c r="V468" s="196">
        <v>1998</v>
      </c>
      <c r="W468" s="196">
        <v>-1</v>
      </c>
      <c r="X468" s="196">
        <v>-1</v>
      </c>
      <c r="Y468" s="196">
        <v>0</v>
      </c>
      <c r="Z468" s="196">
        <v>65</v>
      </c>
      <c r="AA468" s="196">
        <v>2.828427</v>
      </c>
      <c r="AB468" s="196">
        <v>1.415629</v>
      </c>
      <c r="AC468" s="196">
        <v>1</v>
      </c>
      <c r="AD468" s="196">
        <v>-1</v>
      </c>
    </row>
    <row r="469" spans="2:30" x14ac:dyDescent="0.2">
      <c r="B469" t="s">
        <v>487</v>
      </c>
      <c r="C469" t="s">
        <v>682</v>
      </c>
      <c r="D469">
        <v>0</v>
      </c>
      <c r="E469">
        <v>0</v>
      </c>
      <c r="F469">
        <v>-1</v>
      </c>
      <c r="G469" s="195">
        <v>-1</v>
      </c>
      <c r="H469">
        <v>-1</v>
      </c>
      <c r="I469">
        <v>-1</v>
      </c>
      <c r="J469">
        <v>-1</v>
      </c>
      <c r="K469">
        <v>-1</v>
      </c>
      <c r="L469">
        <v>-1</v>
      </c>
      <c r="M469">
        <v>0</v>
      </c>
      <c r="N469">
        <v>38.470700000000001</v>
      </c>
      <c r="O469">
        <v>-1</v>
      </c>
      <c r="P469">
        <v>-1</v>
      </c>
      <c r="Q469">
        <v>-1</v>
      </c>
      <c r="R469" s="196">
        <v>1</v>
      </c>
      <c r="T469" s="196">
        <v>11</v>
      </c>
      <c r="U469" s="196">
        <v>79</v>
      </c>
      <c r="V469" s="196">
        <v>1199</v>
      </c>
      <c r="W469" s="196">
        <v>-1</v>
      </c>
      <c r="X469" s="196">
        <v>-1</v>
      </c>
      <c r="Y469" s="196">
        <v>1</v>
      </c>
      <c r="Z469" s="196">
        <v>1199</v>
      </c>
      <c r="AA469" s="196">
        <v>361.07409999999999</v>
      </c>
      <c r="AB469" s="196">
        <v>301.14600000000002</v>
      </c>
      <c r="AC469" s="196">
        <v>1</v>
      </c>
      <c r="AD469" s="196">
        <v>0.8340284</v>
      </c>
    </row>
    <row r="470" spans="2:30" x14ac:dyDescent="0.2">
      <c r="B470" t="s">
        <v>488</v>
      </c>
      <c r="C470" t="s">
        <v>682</v>
      </c>
      <c r="D470">
        <v>6</v>
      </c>
      <c r="E470">
        <v>2.1707670000000001</v>
      </c>
      <c r="F470">
        <v>283</v>
      </c>
      <c r="G470" s="195">
        <v>294.5</v>
      </c>
      <c r="H470">
        <v>639.29088277858204</v>
      </c>
      <c r="I470">
        <v>257.67880000000002</v>
      </c>
      <c r="J470">
        <v>2.3562660000000002</v>
      </c>
      <c r="K470">
        <v>1288.394</v>
      </c>
      <c r="L470">
        <v>466.13389999999998</v>
      </c>
      <c r="M470">
        <v>6</v>
      </c>
      <c r="N470">
        <v>105.6973</v>
      </c>
      <c r="O470">
        <v>-1</v>
      </c>
      <c r="P470">
        <v>-1</v>
      </c>
      <c r="Q470">
        <v>-1</v>
      </c>
      <c r="R470" s="196">
        <v>1</v>
      </c>
      <c r="T470" s="196">
        <v>0</v>
      </c>
      <c r="U470" s="196">
        <v>80</v>
      </c>
      <c r="V470" s="196">
        <v>2032</v>
      </c>
      <c r="W470" s="196">
        <v>-1</v>
      </c>
      <c r="X470" s="196">
        <v>-1</v>
      </c>
      <c r="Y470" s="196">
        <v>0</v>
      </c>
      <c r="Z470" s="196">
        <v>100</v>
      </c>
      <c r="AA470" s="196">
        <v>0</v>
      </c>
      <c r="AB470" s="196">
        <v>0</v>
      </c>
      <c r="AC470" s="196">
        <v>1</v>
      </c>
      <c r="AD470" s="196">
        <v>-1</v>
      </c>
    </row>
    <row r="471" spans="2:30" x14ac:dyDescent="0.2">
      <c r="B471" t="s">
        <v>489</v>
      </c>
      <c r="C471" t="s">
        <v>682</v>
      </c>
      <c r="D471">
        <v>1</v>
      </c>
      <c r="E471">
        <v>0.42301179999999999</v>
      </c>
      <c r="F471">
        <v>766</v>
      </c>
      <c r="G471" s="195">
        <v>766</v>
      </c>
      <c r="H471">
        <v>324.02707275803698</v>
      </c>
      <c r="I471">
        <v>-1</v>
      </c>
      <c r="J471">
        <v>-1</v>
      </c>
      <c r="K471">
        <v>-1</v>
      </c>
      <c r="L471">
        <v>-1</v>
      </c>
      <c r="M471">
        <v>1</v>
      </c>
      <c r="N471">
        <v>559.73990000000003</v>
      </c>
      <c r="O471">
        <v>-1</v>
      </c>
      <c r="P471">
        <v>-1</v>
      </c>
      <c r="Q471">
        <v>-1</v>
      </c>
      <c r="R471" s="196">
        <v>1</v>
      </c>
      <c r="T471" s="196">
        <v>25</v>
      </c>
      <c r="U471" s="196">
        <v>81</v>
      </c>
      <c r="V471" s="196">
        <v>1032</v>
      </c>
      <c r="W471" s="196">
        <v>-1</v>
      </c>
      <c r="X471" s="196">
        <v>-1</v>
      </c>
      <c r="Y471" s="196">
        <v>1</v>
      </c>
      <c r="Z471" s="196">
        <v>1032</v>
      </c>
      <c r="AA471" s="196">
        <v>211.25360000000001</v>
      </c>
      <c r="AB471" s="196">
        <v>204.70310000000001</v>
      </c>
      <c r="AC471" s="196">
        <v>1</v>
      </c>
      <c r="AD471" s="196">
        <v>0.96899219999999997</v>
      </c>
    </row>
    <row r="472" spans="2:30" x14ac:dyDescent="0.2">
      <c r="B472" t="s">
        <v>490</v>
      </c>
      <c r="C472" t="s">
        <v>682</v>
      </c>
      <c r="D472">
        <v>2</v>
      </c>
      <c r="E472">
        <v>1.578532</v>
      </c>
      <c r="F472">
        <v>316</v>
      </c>
      <c r="G472" s="195">
        <v>316</v>
      </c>
      <c r="H472">
        <v>498.816101026046</v>
      </c>
      <c r="I472">
        <v>190.49930000000001</v>
      </c>
      <c r="J472">
        <v>0.33597759999999999</v>
      </c>
      <c r="K472">
        <v>190.49930000000001</v>
      </c>
      <c r="L472">
        <v>150.3546</v>
      </c>
      <c r="M472">
        <v>2</v>
      </c>
      <c r="N472">
        <v>105.62479999999999</v>
      </c>
      <c r="O472">
        <v>-1</v>
      </c>
      <c r="P472">
        <v>-1</v>
      </c>
      <c r="Q472">
        <v>-1</v>
      </c>
      <c r="R472" s="196">
        <v>1</v>
      </c>
      <c r="T472" s="196">
        <v>0</v>
      </c>
      <c r="U472" s="196">
        <v>82</v>
      </c>
      <c r="V472" s="196">
        <v>1998</v>
      </c>
      <c r="W472" s="196">
        <v>-1</v>
      </c>
      <c r="X472" s="196">
        <v>-1</v>
      </c>
      <c r="Y472" s="196">
        <v>0</v>
      </c>
      <c r="Z472" s="196">
        <v>34</v>
      </c>
      <c r="AA472" s="196">
        <v>0</v>
      </c>
      <c r="AB472" s="196">
        <v>0</v>
      </c>
      <c r="AC472" s="196">
        <v>1</v>
      </c>
      <c r="AD472" s="196">
        <v>-1</v>
      </c>
    </row>
    <row r="473" spans="2:30" x14ac:dyDescent="0.2">
      <c r="B473" t="s">
        <v>491</v>
      </c>
      <c r="C473" t="s">
        <v>682</v>
      </c>
      <c r="D473">
        <v>2</v>
      </c>
      <c r="E473">
        <v>2.1436229999999998</v>
      </c>
      <c r="F473">
        <v>266.5</v>
      </c>
      <c r="G473" s="195">
        <v>266.5</v>
      </c>
      <c r="H473">
        <v>571.27545551982803</v>
      </c>
      <c r="I473">
        <v>261.39010000000002</v>
      </c>
      <c r="J473">
        <v>1.56521</v>
      </c>
      <c r="K473">
        <v>261.39010000000002</v>
      </c>
      <c r="L473">
        <v>280.16090000000003</v>
      </c>
      <c r="M473">
        <v>2</v>
      </c>
      <c r="N473">
        <v>129.80090000000001</v>
      </c>
      <c r="O473">
        <v>-1</v>
      </c>
      <c r="P473">
        <v>-1</v>
      </c>
      <c r="Q473">
        <v>-1</v>
      </c>
      <c r="R473" s="196">
        <v>1</v>
      </c>
      <c r="T473" s="196">
        <v>12</v>
      </c>
      <c r="U473" s="196">
        <v>83</v>
      </c>
      <c r="V473" s="196">
        <v>1234</v>
      </c>
      <c r="W473" s="196">
        <v>1.640353</v>
      </c>
      <c r="X473" s="196">
        <v>109.9036</v>
      </c>
      <c r="Y473" s="196">
        <v>1</v>
      </c>
      <c r="Z473" s="196">
        <v>1234</v>
      </c>
      <c r="AA473" s="196">
        <v>233.5831</v>
      </c>
      <c r="AB473" s="196">
        <v>189.2894</v>
      </c>
      <c r="AC473" s="196">
        <v>2</v>
      </c>
      <c r="AD473" s="196">
        <v>0.8103728</v>
      </c>
    </row>
    <row r="474" spans="2:30" x14ac:dyDescent="0.2">
      <c r="B474" t="s">
        <v>285</v>
      </c>
      <c r="C474" t="s">
        <v>682</v>
      </c>
      <c r="D474">
        <v>7</v>
      </c>
      <c r="E474">
        <v>3.0891440000000001</v>
      </c>
      <c r="F474">
        <v>134</v>
      </c>
      <c r="G474" s="195">
        <v>176.142857142857</v>
      </c>
      <c r="H474">
        <v>544.13062665489804</v>
      </c>
      <c r="I474">
        <v>236.4821</v>
      </c>
      <c r="J474">
        <v>2.7601119999999999</v>
      </c>
      <c r="K474">
        <v>1418.8920000000001</v>
      </c>
      <c r="L474">
        <v>626.16610000000003</v>
      </c>
      <c r="M474">
        <v>7</v>
      </c>
      <c r="N474">
        <v>115.99460000000001</v>
      </c>
      <c r="O474">
        <v>-1</v>
      </c>
      <c r="P474">
        <v>-1</v>
      </c>
      <c r="Q474">
        <v>-1</v>
      </c>
      <c r="R474" s="196">
        <v>1</v>
      </c>
      <c r="T474" s="196">
        <v>0</v>
      </c>
      <c r="U474" s="196">
        <v>84</v>
      </c>
      <c r="V474" s="196">
        <v>1996</v>
      </c>
      <c r="W474" s="196">
        <v>-1</v>
      </c>
      <c r="X474" s="196">
        <v>-1</v>
      </c>
      <c r="Y474" s="196">
        <v>0</v>
      </c>
      <c r="Z474" s="196">
        <v>33</v>
      </c>
      <c r="AA474" s="196">
        <v>0</v>
      </c>
      <c r="AB474" s="196">
        <v>0</v>
      </c>
      <c r="AC474" s="196">
        <v>1</v>
      </c>
      <c r="AD474" s="196">
        <v>-1</v>
      </c>
    </row>
    <row r="475" spans="2:30" x14ac:dyDescent="0.2">
      <c r="B475" t="s">
        <v>492</v>
      </c>
      <c r="C475" t="s">
        <v>682</v>
      </c>
      <c r="D475">
        <v>2</v>
      </c>
      <c r="E475">
        <v>1.9361079999999999</v>
      </c>
      <c r="F475">
        <v>316</v>
      </c>
      <c r="G475" s="195">
        <v>316</v>
      </c>
      <c r="H475">
        <v>611.81026137463698</v>
      </c>
      <c r="I475">
        <v>132.68029999999999</v>
      </c>
      <c r="J475">
        <v>0.99759629999999999</v>
      </c>
      <c r="K475">
        <v>132.68029999999999</v>
      </c>
      <c r="L475">
        <v>128.4417</v>
      </c>
      <c r="M475">
        <v>2</v>
      </c>
      <c r="N475">
        <v>72.931020000000004</v>
      </c>
      <c r="O475">
        <v>-1</v>
      </c>
      <c r="P475">
        <v>-1</v>
      </c>
      <c r="Q475">
        <v>-1</v>
      </c>
      <c r="R475" s="196">
        <v>1</v>
      </c>
      <c r="T475" s="196">
        <v>44</v>
      </c>
      <c r="U475" s="196">
        <v>85</v>
      </c>
      <c r="V475" s="196">
        <v>1500</v>
      </c>
      <c r="W475" s="196">
        <v>-1</v>
      </c>
      <c r="X475" s="196">
        <v>-1</v>
      </c>
      <c r="Y475" s="196">
        <v>1</v>
      </c>
      <c r="Z475" s="196">
        <v>1500</v>
      </c>
      <c r="AA475" s="196">
        <v>343.69900000000001</v>
      </c>
      <c r="AB475" s="196">
        <v>229.1327</v>
      </c>
      <c r="AC475" s="196">
        <v>1</v>
      </c>
      <c r="AD475" s="196">
        <v>0.66666669999999995</v>
      </c>
    </row>
    <row r="476" spans="2:30" x14ac:dyDescent="0.2">
      <c r="B476" t="s">
        <v>474</v>
      </c>
      <c r="C476" t="s">
        <v>682</v>
      </c>
      <c r="D476">
        <v>2</v>
      </c>
      <c r="E476">
        <v>2.1459229999999998</v>
      </c>
      <c r="F476">
        <v>399.5</v>
      </c>
      <c r="G476" s="195">
        <v>399.5</v>
      </c>
      <c r="H476">
        <v>857.29613733905603</v>
      </c>
      <c r="I476">
        <v>88.603059999999999</v>
      </c>
      <c r="J476">
        <v>1.3224340000000001</v>
      </c>
      <c r="K476">
        <v>88.603059999999999</v>
      </c>
      <c r="L476">
        <v>95.067660000000004</v>
      </c>
      <c r="M476">
        <v>2</v>
      </c>
      <c r="N476">
        <v>86.650819999999996</v>
      </c>
      <c r="O476">
        <v>-1</v>
      </c>
      <c r="P476">
        <v>-1</v>
      </c>
      <c r="Q476">
        <v>-1</v>
      </c>
      <c r="R476" s="196">
        <v>1</v>
      </c>
      <c r="T476" s="196">
        <v>0</v>
      </c>
      <c r="U476" s="196">
        <v>86</v>
      </c>
      <c r="V476" s="196">
        <v>1999</v>
      </c>
      <c r="W476" s="196">
        <v>-1</v>
      </c>
      <c r="X476" s="196">
        <v>-1</v>
      </c>
      <c r="Y476" s="196">
        <v>0</v>
      </c>
      <c r="Z476" s="196">
        <v>100</v>
      </c>
      <c r="AA476" s="196">
        <v>8.3005630000000004</v>
      </c>
      <c r="AB476" s="196">
        <v>4.1523580000000004</v>
      </c>
      <c r="AC476" s="196">
        <v>1</v>
      </c>
      <c r="AD476" s="196">
        <v>-1</v>
      </c>
    </row>
    <row r="477" spans="2:30" x14ac:dyDescent="0.2">
      <c r="B477" t="s">
        <v>475</v>
      </c>
      <c r="C477" t="s">
        <v>682</v>
      </c>
      <c r="D477">
        <v>1</v>
      </c>
      <c r="E477">
        <v>0.96899219999999997</v>
      </c>
      <c r="F477">
        <v>168</v>
      </c>
      <c r="G477" s="195">
        <v>168</v>
      </c>
      <c r="H477">
        <v>162.79069767441899</v>
      </c>
      <c r="I477">
        <v>-1</v>
      </c>
      <c r="J477">
        <v>-1</v>
      </c>
      <c r="K477">
        <v>-1</v>
      </c>
      <c r="L477">
        <v>-1</v>
      </c>
      <c r="M477">
        <v>1</v>
      </c>
      <c r="N477">
        <v>78.514719999999997</v>
      </c>
      <c r="O477">
        <v>-1</v>
      </c>
      <c r="P477">
        <v>-1</v>
      </c>
      <c r="Q477">
        <v>-1</v>
      </c>
      <c r="R477" s="196">
        <v>1</v>
      </c>
      <c r="T477" s="196">
        <v>38</v>
      </c>
      <c r="U477" s="196">
        <v>87</v>
      </c>
      <c r="V477" s="196">
        <v>3397</v>
      </c>
      <c r="W477" s="196">
        <v>1.2927709999999999</v>
      </c>
      <c r="X477" s="196">
        <v>176.47040000000001</v>
      </c>
      <c r="Y477" s="196">
        <v>1</v>
      </c>
      <c r="Z477" s="196">
        <v>3397</v>
      </c>
      <c r="AA477" s="196">
        <v>1149.42</v>
      </c>
      <c r="AB477" s="196">
        <v>338.36329999999998</v>
      </c>
      <c r="AC477" s="196">
        <v>3</v>
      </c>
      <c r="AD477" s="196">
        <v>0.29437740000000001</v>
      </c>
    </row>
    <row r="478" spans="2:30" x14ac:dyDescent="0.2">
      <c r="B478" t="s">
        <v>476</v>
      </c>
      <c r="C478" t="s">
        <v>682</v>
      </c>
      <c r="D478">
        <v>1</v>
      </c>
      <c r="E478">
        <v>0.66755679999999995</v>
      </c>
      <c r="F478">
        <v>166</v>
      </c>
      <c r="G478" s="195">
        <v>166</v>
      </c>
      <c r="H478">
        <v>110.814419225634</v>
      </c>
      <c r="I478">
        <v>-1</v>
      </c>
      <c r="J478">
        <v>-1</v>
      </c>
      <c r="K478">
        <v>-1</v>
      </c>
      <c r="L478">
        <v>-1</v>
      </c>
      <c r="M478">
        <v>1</v>
      </c>
      <c r="N478">
        <v>120.8725</v>
      </c>
      <c r="O478">
        <v>-1</v>
      </c>
      <c r="P478">
        <v>-1</v>
      </c>
      <c r="Q478">
        <v>-1</v>
      </c>
      <c r="R478" s="196">
        <v>1</v>
      </c>
      <c r="T478" s="196">
        <v>0</v>
      </c>
      <c r="U478" s="196">
        <v>88</v>
      </c>
      <c r="V478" s="196">
        <v>2032</v>
      </c>
      <c r="W478" s="196">
        <v>-1</v>
      </c>
      <c r="X478" s="196">
        <v>-1</v>
      </c>
      <c r="Y478" s="196">
        <v>0</v>
      </c>
      <c r="Z478" s="196">
        <v>66</v>
      </c>
      <c r="AA478" s="196">
        <v>2</v>
      </c>
      <c r="AB478" s="196">
        <v>0.98425200000000002</v>
      </c>
      <c r="AC478" s="196">
        <v>1</v>
      </c>
      <c r="AD478" s="196">
        <v>-1</v>
      </c>
    </row>
    <row r="479" spans="2:30" x14ac:dyDescent="0.2">
      <c r="B479" t="s">
        <v>477</v>
      </c>
      <c r="C479" t="s">
        <v>682</v>
      </c>
      <c r="D479">
        <v>4</v>
      </c>
      <c r="E479">
        <v>1.847575</v>
      </c>
      <c r="F479">
        <v>200</v>
      </c>
      <c r="G479" s="195">
        <v>208.25</v>
      </c>
      <c r="H479">
        <v>384.75750577367199</v>
      </c>
      <c r="I479">
        <v>184.91380000000001</v>
      </c>
      <c r="J479">
        <v>1.666023</v>
      </c>
      <c r="K479">
        <v>554.74149999999997</v>
      </c>
      <c r="L479">
        <v>256.23169999999999</v>
      </c>
      <c r="M479">
        <v>4</v>
      </c>
      <c r="N479">
        <v>221.4452</v>
      </c>
      <c r="O479">
        <v>-1</v>
      </c>
      <c r="P479">
        <v>-1</v>
      </c>
      <c r="Q479">
        <v>-1</v>
      </c>
      <c r="R479" s="196">
        <v>1</v>
      </c>
      <c r="T479" s="196">
        <v>6</v>
      </c>
      <c r="U479" s="196">
        <v>89</v>
      </c>
      <c r="V479" s="196">
        <v>1264</v>
      </c>
      <c r="W479" s="196">
        <v>-1</v>
      </c>
      <c r="X479" s="196">
        <v>-1</v>
      </c>
      <c r="Y479" s="196">
        <v>1</v>
      </c>
      <c r="Z479" s="196">
        <v>1264</v>
      </c>
      <c r="AA479" s="196">
        <v>313.5752</v>
      </c>
      <c r="AB479" s="196">
        <v>248.08160000000001</v>
      </c>
      <c r="AC479" s="196">
        <v>1</v>
      </c>
      <c r="AD479" s="196">
        <v>0.79113920000000004</v>
      </c>
    </row>
    <row r="480" spans="2:30" x14ac:dyDescent="0.2">
      <c r="B480" t="s">
        <v>478</v>
      </c>
      <c r="C480" t="s">
        <v>682</v>
      </c>
      <c r="D480">
        <v>3</v>
      </c>
      <c r="E480">
        <v>3.2188840000000001</v>
      </c>
      <c r="F480">
        <v>267</v>
      </c>
      <c r="G480" s="195">
        <v>233.666666666667</v>
      </c>
      <c r="H480">
        <v>752.14592274678103</v>
      </c>
      <c r="I480">
        <v>148.46019999999999</v>
      </c>
      <c r="J480">
        <v>2.1811069999999999</v>
      </c>
      <c r="K480">
        <v>296.9203</v>
      </c>
      <c r="L480">
        <v>318.58409999999998</v>
      </c>
      <c r="M480">
        <v>3</v>
      </c>
      <c r="N480">
        <v>50.512210000000003</v>
      </c>
      <c r="O480">
        <v>-1</v>
      </c>
      <c r="P480">
        <v>-1</v>
      </c>
      <c r="Q480">
        <v>-1</v>
      </c>
      <c r="R480" s="196">
        <v>1</v>
      </c>
      <c r="T480" s="196">
        <v>0</v>
      </c>
      <c r="U480" s="196">
        <v>90</v>
      </c>
      <c r="V480" s="196">
        <v>1999</v>
      </c>
      <c r="W480" s="196">
        <v>-1</v>
      </c>
      <c r="X480" s="196">
        <v>-1</v>
      </c>
      <c r="Y480" s="196">
        <v>0</v>
      </c>
      <c r="Z480" s="196">
        <v>67</v>
      </c>
      <c r="AA480" s="196">
        <v>3.2360679999999999</v>
      </c>
      <c r="AB480" s="196">
        <v>1.618843</v>
      </c>
      <c r="AC480" s="196">
        <v>1</v>
      </c>
      <c r="AD480" s="196">
        <v>-1</v>
      </c>
    </row>
    <row r="481" spans="2:30" x14ac:dyDescent="0.2">
      <c r="B481" t="s">
        <v>479</v>
      </c>
      <c r="C481" t="s">
        <v>682</v>
      </c>
      <c r="D481">
        <v>4</v>
      </c>
      <c r="E481">
        <v>2.5031289999999999</v>
      </c>
      <c r="F481">
        <v>250.5</v>
      </c>
      <c r="G481" s="195">
        <v>358.5</v>
      </c>
      <c r="H481">
        <v>897.37171464330402</v>
      </c>
      <c r="I481">
        <v>71.596760000000003</v>
      </c>
      <c r="J481">
        <v>2.1695989999999998</v>
      </c>
      <c r="K481">
        <v>214.7903</v>
      </c>
      <c r="L481">
        <v>134.4119</v>
      </c>
      <c r="M481">
        <v>3</v>
      </c>
      <c r="N481">
        <v>75.897360000000006</v>
      </c>
      <c r="O481">
        <v>-1</v>
      </c>
      <c r="P481">
        <v>-1</v>
      </c>
      <c r="Q481">
        <v>-1</v>
      </c>
      <c r="R481" s="196">
        <v>2</v>
      </c>
      <c r="T481" s="196">
        <v>22</v>
      </c>
      <c r="U481" s="196">
        <v>91</v>
      </c>
      <c r="V481" s="196">
        <v>833</v>
      </c>
      <c r="W481" s="196">
        <v>-1</v>
      </c>
      <c r="X481" s="196">
        <v>-1</v>
      </c>
      <c r="Y481" s="196">
        <v>1</v>
      </c>
      <c r="Z481" s="196">
        <v>833</v>
      </c>
      <c r="AA481" s="196">
        <v>82.377070000000003</v>
      </c>
      <c r="AB481" s="196">
        <v>98.892039999999994</v>
      </c>
      <c r="AC481" s="196">
        <v>1</v>
      </c>
      <c r="AD481" s="196">
        <v>1.20048</v>
      </c>
    </row>
    <row r="482" spans="2:30" x14ac:dyDescent="0.2">
      <c r="B482" t="s">
        <v>480</v>
      </c>
      <c r="C482" t="s">
        <v>682</v>
      </c>
      <c r="D482">
        <v>0</v>
      </c>
      <c r="E482">
        <v>0</v>
      </c>
      <c r="F482">
        <v>-1</v>
      </c>
      <c r="G482" s="195">
        <v>-1</v>
      </c>
      <c r="H482">
        <v>-1</v>
      </c>
      <c r="I482">
        <v>-1</v>
      </c>
      <c r="J482">
        <v>-1</v>
      </c>
      <c r="K482">
        <v>-1</v>
      </c>
      <c r="L482">
        <v>-1</v>
      </c>
      <c r="M482">
        <v>0</v>
      </c>
      <c r="N482">
        <v>97.979240000000004</v>
      </c>
      <c r="O482">
        <v>-1</v>
      </c>
      <c r="P482">
        <v>-1</v>
      </c>
      <c r="Q482">
        <v>-1</v>
      </c>
      <c r="R482" s="196">
        <v>1</v>
      </c>
      <c r="T482" s="196">
        <v>0</v>
      </c>
      <c r="U482" s="196">
        <v>92</v>
      </c>
      <c r="V482" s="196">
        <v>2032</v>
      </c>
      <c r="W482" s="196">
        <v>-1</v>
      </c>
      <c r="X482" s="196">
        <v>-1</v>
      </c>
      <c r="Y482" s="196">
        <v>0</v>
      </c>
      <c r="Z482" s="196">
        <v>100</v>
      </c>
      <c r="AA482" s="196">
        <v>0</v>
      </c>
      <c r="AB482" s="196">
        <v>0</v>
      </c>
      <c r="AC482" s="196">
        <v>1</v>
      </c>
      <c r="AD482" s="196">
        <v>-1</v>
      </c>
    </row>
    <row r="483" spans="2:30" x14ac:dyDescent="0.2">
      <c r="B483" t="s">
        <v>472</v>
      </c>
      <c r="C483" t="s">
        <v>716</v>
      </c>
      <c r="D483">
        <v>3</v>
      </c>
      <c r="E483">
        <v>2.5</v>
      </c>
      <c r="F483">
        <v>332</v>
      </c>
      <c r="G483" s="195">
        <v>300</v>
      </c>
      <c r="H483">
        <v>750</v>
      </c>
      <c r="I483">
        <v>199.61099999999999</v>
      </c>
      <c r="J483">
        <v>3.6855359999999999</v>
      </c>
      <c r="K483">
        <v>399.22190000000001</v>
      </c>
      <c r="L483">
        <v>332.68490000000003</v>
      </c>
      <c r="M483">
        <v>3</v>
      </c>
      <c r="N483">
        <v>96.18759</v>
      </c>
      <c r="O483">
        <v>-1</v>
      </c>
      <c r="P483">
        <v>-1</v>
      </c>
      <c r="Q483">
        <v>-1</v>
      </c>
      <c r="R483" s="196">
        <v>1</v>
      </c>
      <c r="T483" s="196">
        <v>46</v>
      </c>
      <c r="U483" s="196">
        <v>93</v>
      </c>
      <c r="V483" s="196">
        <v>1497</v>
      </c>
      <c r="W483" s="196">
        <v>-1</v>
      </c>
      <c r="X483" s="196">
        <v>-1</v>
      </c>
      <c r="Y483" s="196">
        <v>1</v>
      </c>
      <c r="Z483" s="196">
        <v>1497</v>
      </c>
      <c r="AA483" s="196">
        <v>395.46269999999998</v>
      </c>
      <c r="AB483" s="196">
        <v>264.17009999999999</v>
      </c>
      <c r="AC483" s="196">
        <v>1</v>
      </c>
      <c r="AD483" s="196">
        <v>0.66800269999999995</v>
      </c>
    </row>
    <row r="484" spans="2:30" x14ac:dyDescent="0.2">
      <c r="B484" t="s">
        <v>481</v>
      </c>
      <c r="C484" t="s">
        <v>716</v>
      </c>
      <c r="D484">
        <v>3</v>
      </c>
      <c r="E484">
        <v>2.0013339999999999</v>
      </c>
      <c r="F484">
        <v>166</v>
      </c>
      <c r="G484" s="195">
        <v>410</v>
      </c>
      <c r="H484">
        <v>820.54703135423597</v>
      </c>
      <c r="I484">
        <v>104.8355</v>
      </c>
      <c r="J484">
        <v>1.9070309999999999</v>
      </c>
      <c r="K484">
        <v>209.67099999999999</v>
      </c>
      <c r="L484">
        <v>139.87389999999999</v>
      </c>
      <c r="M484">
        <v>3</v>
      </c>
      <c r="N484">
        <v>93.854389999999995</v>
      </c>
      <c r="O484">
        <v>-1</v>
      </c>
      <c r="P484">
        <v>-1</v>
      </c>
      <c r="Q484">
        <v>-1</v>
      </c>
      <c r="R484" s="196">
        <v>1</v>
      </c>
      <c r="T484" s="196">
        <v>0</v>
      </c>
      <c r="U484" s="196">
        <v>94</v>
      </c>
      <c r="V484" s="196">
        <v>1999</v>
      </c>
      <c r="W484" s="196">
        <v>-1</v>
      </c>
      <c r="X484" s="196">
        <v>-1</v>
      </c>
      <c r="Y484" s="196">
        <v>0</v>
      </c>
      <c r="Z484" s="196">
        <v>34</v>
      </c>
      <c r="AA484" s="196">
        <v>11.828430000000001</v>
      </c>
      <c r="AB484" s="196">
        <v>5.9171719999999999</v>
      </c>
      <c r="AC484" s="196">
        <v>1</v>
      </c>
      <c r="AD484" s="196">
        <v>-1</v>
      </c>
    </row>
    <row r="485" spans="2:30" x14ac:dyDescent="0.2">
      <c r="B485" t="s">
        <v>483</v>
      </c>
      <c r="C485" t="s">
        <v>716</v>
      </c>
      <c r="D485">
        <v>3</v>
      </c>
      <c r="E485">
        <v>3.9164490000000001</v>
      </c>
      <c r="F485">
        <v>198</v>
      </c>
      <c r="G485" s="195">
        <v>188.333333333333</v>
      </c>
      <c r="H485">
        <v>737.59791122715399</v>
      </c>
      <c r="I485">
        <v>89.589510000000004</v>
      </c>
      <c r="J485">
        <v>1.3519920000000001</v>
      </c>
      <c r="K485">
        <v>179.179</v>
      </c>
      <c r="L485">
        <v>233.9152</v>
      </c>
      <c r="M485">
        <v>3</v>
      </c>
      <c r="N485">
        <v>100.9423</v>
      </c>
      <c r="O485">
        <v>-1</v>
      </c>
      <c r="P485">
        <v>-1</v>
      </c>
      <c r="Q485">
        <v>-1</v>
      </c>
      <c r="R485" s="196">
        <v>1</v>
      </c>
      <c r="T485" s="196">
        <v>32</v>
      </c>
      <c r="U485" s="196">
        <v>95</v>
      </c>
      <c r="V485" s="196">
        <v>1434</v>
      </c>
      <c r="W485" s="196">
        <v>0.243339</v>
      </c>
      <c r="X485" s="196">
        <v>36.014180000000003</v>
      </c>
      <c r="Y485" s="196">
        <v>1</v>
      </c>
      <c r="Z485" s="196">
        <v>1434</v>
      </c>
      <c r="AA485" s="196">
        <v>82.586250000000007</v>
      </c>
      <c r="AB485" s="196">
        <v>57.591529999999999</v>
      </c>
      <c r="AC485" s="196">
        <v>2</v>
      </c>
      <c r="AD485" s="196">
        <v>0.69735009999999997</v>
      </c>
    </row>
    <row r="486" spans="2:30" x14ac:dyDescent="0.2">
      <c r="B486" t="s">
        <v>484</v>
      </c>
      <c r="C486" t="s">
        <v>716</v>
      </c>
      <c r="D486">
        <v>3</v>
      </c>
      <c r="E486">
        <v>2.6501769999999998</v>
      </c>
      <c r="F486">
        <v>333</v>
      </c>
      <c r="G486" s="195">
        <v>299.66666666666703</v>
      </c>
      <c r="H486">
        <v>794.16961130742095</v>
      </c>
      <c r="I486">
        <v>95.589420000000004</v>
      </c>
      <c r="J486">
        <v>1.341798</v>
      </c>
      <c r="K486">
        <v>191.1788</v>
      </c>
      <c r="L486">
        <v>168.88589999999999</v>
      </c>
      <c r="M486">
        <v>3</v>
      </c>
      <c r="N486">
        <v>60.245010000000001</v>
      </c>
      <c r="O486">
        <v>-1</v>
      </c>
      <c r="P486">
        <v>-1</v>
      </c>
      <c r="Q486">
        <v>-1</v>
      </c>
      <c r="R486" s="196">
        <v>1</v>
      </c>
      <c r="T486" s="196">
        <v>0</v>
      </c>
      <c r="U486" s="196">
        <v>96</v>
      </c>
      <c r="V486" s="196">
        <v>1998</v>
      </c>
      <c r="W486" s="196">
        <v>-1</v>
      </c>
      <c r="X486" s="196">
        <v>-1</v>
      </c>
      <c r="Y486" s="196">
        <v>0</v>
      </c>
      <c r="Z486" s="196">
        <v>99</v>
      </c>
      <c r="AA486" s="196">
        <v>2.4142139999999999</v>
      </c>
      <c r="AB486" s="196">
        <v>1.208315</v>
      </c>
      <c r="AC486" s="196">
        <v>1</v>
      </c>
      <c r="AD486" s="196">
        <v>-1</v>
      </c>
    </row>
    <row r="487" spans="2:30" x14ac:dyDescent="0.2">
      <c r="B487" t="s">
        <v>485</v>
      </c>
      <c r="C487" t="s">
        <v>716</v>
      </c>
      <c r="D487">
        <v>1</v>
      </c>
      <c r="E487">
        <v>1.001001</v>
      </c>
      <c r="F487">
        <v>333</v>
      </c>
      <c r="G487" s="195">
        <v>333</v>
      </c>
      <c r="H487">
        <v>333.33333333333297</v>
      </c>
      <c r="I487">
        <v>-1</v>
      </c>
      <c r="J487">
        <v>-1</v>
      </c>
      <c r="K487">
        <v>-1</v>
      </c>
      <c r="L487">
        <v>-1</v>
      </c>
      <c r="M487">
        <v>1</v>
      </c>
      <c r="N487">
        <v>97.686229999999995</v>
      </c>
      <c r="O487">
        <v>-1</v>
      </c>
      <c r="P487">
        <v>-1</v>
      </c>
      <c r="Q487">
        <v>-1</v>
      </c>
      <c r="R487" s="196">
        <v>1</v>
      </c>
      <c r="T487" s="196">
        <v>42</v>
      </c>
      <c r="U487" s="196">
        <v>97</v>
      </c>
      <c r="V487" s="196">
        <v>1431</v>
      </c>
      <c r="W487" s="196">
        <v>-1</v>
      </c>
      <c r="X487" s="196">
        <v>-1</v>
      </c>
      <c r="Y487" s="196">
        <v>1</v>
      </c>
      <c r="Z487" s="196">
        <v>1431</v>
      </c>
      <c r="AA487" s="196">
        <v>234.29349999999999</v>
      </c>
      <c r="AB487" s="196">
        <v>163.72710000000001</v>
      </c>
      <c r="AC487" s="196">
        <v>1</v>
      </c>
      <c r="AD487" s="196">
        <v>0.69881199999999999</v>
      </c>
    </row>
    <row r="488" spans="2:30" x14ac:dyDescent="0.2">
      <c r="B488" t="s">
        <v>486</v>
      </c>
      <c r="C488" t="s">
        <v>716</v>
      </c>
      <c r="D488">
        <v>1</v>
      </c>
      <c r="E488">
        <v>1.0341260000000001</v>
      </c>
      <c r="F488">
        <v>267</v>
      </c>
      <c r="G488" s="195">
        <v>267</v>
      </c>
      <c r="H488">
        <v>276.11168562564598</v>
      </c>
      <c r="I488">
        <v>-1</v>
      </c>
      <c r="J488">
        <v>-1</v>
      </c>
      <c r="K488">
        <v>-1</v>
      </c>
      <c r="L488">
        <v>-1</v>
      </c>
      <c r="M488">
        <v>1</v>
      </c>
      <c r="N488">
        <v>68.356120000000004</v>
      </c>
      <c r="O488">
        <v>-1</v>
      </c>
      <c r="P488">
        <v>-1</v>
      </c>
      <c r="Q488">
        <v>-1</v>
      </c>
      <c r="R488" s="196">
        <v>1</v>
      </c>
      <c r="T488" s="196">
        <v>0</v>
      </c>
      <c r="U488" s="196">
        <v>1</v>
      </c>
      <c r="V488" s="196">
        <v>1997</v>
      </c>
      <c r="W488" s="196">
        <v>-1</v>
      </c>
      <c r="X488" s="196">
        <v>-1</v>
      </c>
      <c r="Y488" s="196">
        <v>0</v>
      </c>
      <c r="Z488" s="196">
        <v>-1</v>
      </c>
      <c r="AA488" s="196">
        <v>8.8284269999999996</v>
      </c>
      <c r="AB488" s="196">
        <v>4.4208449999999999</v>
      </c>
      <c r="AC488" s="196">
        <v>-1</v>
      </c>
      <c r="AD488" s="196">
        <v>-1</v>
      </c>
    </row>
    <row r="489" spans="2:30" x14ac:dyDescent="0.2">
      <c r="B489" t="s">
        <v>487</v>
      </c>
      <c r="C489" t="s">
        <v>716</v>
      </c>
      <c r="D489">
        <v>0</v>
      </c>
      <c r="E489">
        <v>0</v>
      </c>
      <c r="F489">
        <v>-1</v>
      </c>
      <c r="G489" s="195">
        <v>-1</v>
      </c>
      <c r="H489">
        <v>-1</v>
      </c>
      <c r="I489">
        <v>-1</v>
      </c>
      <c r="J489">
        <v>-1</v>
      </c>
      <c r="K489">
        <v>-1</v>
      </c>
      <c r="L489">
        <v>-1</v>
      </c>
      <c r="M489">
        <v>0</v>
      </c>
      <c r="N489">
        <v>86.349940000000004</v>
      </c>
      <c r="O489">
        <v>-1</v>
      </c>
      <c r="P489">
        <v>-1</v>
      </c>
      <c r="Q489">
        <v>-1</v>
      </c>
      <c r="R489" s="196">
        <v>1</v>
      </c>
      <c r="T489" s="196">
        <v>0</v>
      </c>
      <c r="U489" s="196">
        <v>2</v>
      </c>
      <c r="V489" s="196">
        <v>2032</v>
      </c>
      <c r="W489" s="196">
        <v>-1</v>
      </c>
      <c r="X489" s="196">
        <v>-1</v>
      </c>
      <c r="Y489" s="196">
        <v>0</v>
      </c>
      <c r="Z489" s="196">
        <v>-1</v>
      </c>
      <c r="AA489" s="196">
        <v>13.32456</v>
      </c>
      <c r="AB489" s="196">
        <v>6.5573600000000001</v>
      </c>
      <c r="AC489" s="196">
        <v>-1</v>
      </c>
      <c r="AD489" s="196">
        <v>-1</v>
      </c>
    </row>
    <row r="490" spans="2:30" x14ac:dyDescent="0.2">
      <c r="B490" t="s">
        <v>488</v>
      </c>
      <c r="C490" t="s">
        <v>716</v>
      </c>
      <c r="D490">
        <v>0</v>
      </c>
      <c r="E490">
        <v>0</v>
      </c>
      <c r="F490">
        <v>-1</v>
      </c>
      <c r="G490" s="195">
        <v>-1</v>
      </c>
      <c r="H490">
        <v>-1</v>
      </c>
      <c r="I490">
        <v>-1</v>
      </c>
      <c r="J490">
        <v>-1</v>
      </c>
      <c r="K490">
        <v>-1</v>
      </c>
      <c r="L490">
        <v>-1</v>
      </c>
      <c r="M490">
        <v>0</v>
      </c>
      <c r="N490">
        <v>81.504130000000004</v>
      </c>
      <c r="O490">
        <v>-1</v>
      </c>
      <c r="P490">
        <v>-1</v>
      </c>
      <c r="Q490">
        <v>-1</v>
      </c>
      <c r="R490" s="196">
        <v>1</v>
      </c>
      <c r="T490" s="196">
        <v>29</v>
      </c>
      <c r="U490" s="196">
        <v>3</v>
      </c>
      <c r="V490" s="196">
        <v>1299</v>
      </c>
      <c r="W490" s="196">
        <v>1.438353</v>
      </c>
      <c r="X490" s="196">
        <v>23.73282</v>
      </c>
      <c r="Y490" s="196">
        <v>1</v>
      </c>
      <c r="Z490" s="196">
        <v>1299</v>
      </c>
      <c r="AA490" s="196">
        <v>66.177009999999996</v>
      </c>
      <c r="AB490" s="196">
        <v>50.944580000000002</v>
      </c>
      <c r="AC490" s="196">
        <v>2</v>
      </c>
      <c r="AD490" s="196">
        <v>0.76982300000000004</v>
      </c>
    </row>
    <row r="491" spans="2:30" x14ac:dyDescent="0.2">
      <c r="B491" t="s">
        <v>489</v>
      </c>
      <c r="C491" t="s">
        <v>716</v>
      </c>
      <c r="D491">
        <v>0</v>
      </c>
      <c r="E491">
        <v>0</v>
      </c>
      <c r="F491">
        <v>-1</v>
      </c>
      <c r="G491" s="195">
        <v>-1</v>
      </c>
      <c r="H491">
        <v>-1</v>
      </c>
      <c r="I491">
        <v>-1</v>
      </c>
      <c r="J491">
        <v>-1</v>
      </c>
      <c r="K491">
        <v>-1</v>
      </c>
      <c r="L491">
        <v>-1</v>
      </c>
      <c r="M491">
        <v>0</v>
      </c>
      <c r="N491">
        <v>350.37450000000001</v>
      </c>
      <c r="O491">
        <v>-1</v>
      </c>
      <c r="P491">
        <v>-1</v>
      </c>
      <c r="Q491">
        <v>-1</v>
      </c>
      <c r="R491" s="196">
        <v>1</v>
      </c>
      <c r="T491" s="196">
        <v>0</v>
      </c>
      <c r="U491" s="196">
        <v>4</v>
      </c>
      <c r="V491" s="196">
        <v>1999</v>
      </c>
      <c r="W491" s="196">
        <v>-1</v>
      </c>
      <c r="X491" s="196">
        <v>-1</v>
      </c>
      <c r="Y491" s="196">
        <v>0</v>
      </c>
      <c r="Z491" s="196">
        <v>167</v>
      </c>
      <c r="AA491" s="196">
        <v>27.18178</v>
      </c>
      <c r="AB491" s="196">
        <v>13.59769</v>
      </c>
      <c r="AC491" s="196">
        <v>1</v>
      </c>
      <c r="AD491" s="196">
        <v>-1</v>
      </c>
    </row>
    <row r="492" spans="2:30" x14ac:dyDescent="0.2">
      <c r="B492" t="s">
        <v>490</v>
      </c>
      <c r="C492" t="s">
        <v>716</v>
      </c>
      <c r="D492">
        <v>2</v>
      </c>
      <c r="E492">
        <v>1.5015019999999999</v>
      </c>
      <c r="F492">
        <v>333</v>
      </c>
      <c r="G492" s="195">
        <v>333</v>
      </c>
      <c r="H492">
        <v>500</v>
      </c>
      <c r="I492">
        <v>250.4254</v>
      </c>
      <c r="J492">
        <v>0.53624269999999996</v>
      </c>
      <c r="K492">
        <v>250.4254</v>
      </c>
      <c r="L492">
        <v>188.00700000000001</v>
      </c>
      <c r="M492">
        <v>2</v>
      </c>
      <c r="N492">
        <v>116.3942</v>
      </c>
      <c r="O492">
        <v>-1</v>
      </c>
      <c r="P492">
        <v>-1</v>
      </c>
      <c r="Q492">
        <v>-1</v>
      </c>
      <c r="R492" s="196">
        <v>2</v>
      </c>
      <c r="T492" s="196">
        <v>5</v>
      </c>
      <c r="U492" s="196">
        <v>5</v>
      </c>
      <c r="V492" s="196">
        <v>1431</v>
      </c>
      <c r="W492" s="196">
        <v>-1</v>
      </c>
      <c r="X492" s="196">
        <v>-1</v>
      </c>
      <c r="Y492" s="196">
        <v>1</v>
      </c>
      <c r="Z492" s="196">
        <v>1431</v>
      </c>
      <c r="AA492" s="196">
        <v>413.84640000000002</v>
      </c>
      <c r="AB492" s="196">
        <v>289.20080000000002</v>
      </c>
      <c r="AC492" s="196">
        <v>1</v>
      </c>
      <c r="AD492" s="196">
        <v>0.69881199999999999</v>
      </c>
    </row>
    <row r="493" spans="2:30" x14ac:dyDescent="0.2">
      <c r="B493" t="s">
        <v>491</v>
      </c>
      <c r="C493" t="s">
        <v>716</v>
      </c>
      <c r="D493">
        <v>1</v>
      </c>
      <c r="E493">
        <v>0.93808630000000004</v>
      </c>
      <c r="F493">
        <v>268</v>
      </c>
      <c r="G493" s="195">
        <v>268</v>
      </c>
      <c r="H493">
        <v>251.40712945591</v>
      </c>
      <c r="I493">
        <v>-1</v>
      </c>
      <c r="J493">
        <v>-1</v>
      </c>
      <c r="K493">
        <v>-1</v>
      </c>
      <c r="L493">
        <v>-1</v>
      </c>
      <c r="M493">
        <v>1</v>
      </c>
      <c r="N493">
        <v>79.872010000000003</v>
      </c>
      <c r="O493">
        <v>-1</v>
      </c>
      <c r="P493">
        <v>-1</v>
      </c>
      <c r="Q493">
        <v>-1</v>
      </c>
      <c r="R493" s="196">
        <v>1</v>
      </c>
      <c r="T493" s="196">
        <v>0</v>
      </c>
      <c r="U493" s="196">
        <v>6</v>
      </c>
      <c r="V493" s="196">
        <v>1999</v>
      </c>
      <c r="W493" s="196">
        <v>-1</v>
      </c>
      <c r="X493" s="196">
        <v>-1</v>
      </c>
      <c r="Y493" s="196">
        <v>0</v>
      </c>
      <c r="Z493" s="196">
        <v>101</v>
      </c>
      <c r="AA493" s="196">
        <v>0</v>
      </c>
      <c r="AB493" s="196">
        <v>0</v>
      </c>
      <c r="AC493" s="196">
        <v>1</v>
      </c>
      <c r="AD493" s="196">
        <v>-1</v>
      </c>
    </row>
    <row r="494" spans="2:30" x14ac:dyDescent="0.2">
      <c r="B494" t="s">
        <v>285</v>
      </c>
      <c r="C494" t="s">
        <v>716</v>
      </c>
      <c r="D494">
        <v>2</v>
      </c>
      <c r="E494">
        <v>2.1436229999999998</v>
      </c>
      <c r="F494">
        <v>383</v>
      </c>
      <c r="G494" s="195">
        <v>383</v>
      </c>
      <c r="H494">
        <v>821.00750267952799</v>
      </c>
      <c r="I494">
        <v>146.38229999999999</v>
      </c>
      <c r="J494">
        <v>2.2179139999999999</v>
      </c>
      <c r="K494">
        <v>146.38229999999999</v>
      </c>
      <c r="L494">
        <v>156.89420000000001</v>
      </c>
      <c r="M494">
        <v>2</v>
      </c>
      <c r="N494">
        <v>42.929549999999999</v>
      </c>
      <c r="O494">
        <v>-1</v>
      </c>
      <c r="P494">
        <v>-1</v>
      </c>
      <c r="Q494">
        <v>-1</v>
      </c>
      <c r="R494" s="196">
        <v>1</v>
      </c>
      <c r="T494" s="196">
        <v>36</v>
      </c>
      <c r="U494" s="196">
        <v>7</v>
      </c>
      <c r="V494" s="196">
        <v>1166</v>
      </c>
      <c r="W494" s="196">
        <v>-1</v>
      </c>
      <c r="X494" s="196">
        <v>-1</v>
      </c>
      <c r="Y494" s="196">
        <v>1</v>
      </c>
      <c r="Z494" s="196">
        <v>1166</v>
      </c>
      <c r="AA494" s="196">
        <v>243.91329999999999</v>
      </c>
      <c r="AB494" s="196">
        <v>209.18809999999999</v>
      </c>
      <c r="AC494" s="196">
        <v>1</v>
      </c>
      <c r="AD494" s="196">
        <v>0.85763290000000003</v>
      </c>
    </row>
    <row r="495" spans="2:30" x14ac:dyDescent="0.2">
      <c r="B495" t="s">
        <v>492</v>
      </c>
      <c r="C495" t="s">
        <v>716</v>
      </c>
      <c r="D495">
        <v>2</v>
      </c>
      <c r="E495">
        <v>1.7137960000000001</v>
      </c>
      <c r="F495">
        <v>500</v>
      </c>
      <c r="G495" s="195">
        <v>500</v>
      </c>
      <c r="H495">
        <v>856.89802913453298</v>
      </c>
      <c r="I495">
        <v>161.9581</v>
      </c>
      <c r="J495">
        <v>4.7634730000000003</v>
      </c>
      <c r="K495">
        <v>161.9581</v>
      </c>
      <c r="L495">
        <v>138.7816</v>
      </c>
      <c r="M495">
        <v>2</v>
      </c>
      <c r="N495">
        <v>62.64969</v>
      </c>
      <c r="O495">
        <v>-1</v>
      </c>
      <c r="P495">
        <v>-1</v>
      </c>
      <c r="Q495">
        <v>-1</v>
      </c>
      <c r="R495" s="196">
        <v>1</v>
      </c>
      <c r="T495" s="196">
        <v>0</v>
      </c>
      <c r="U495" s="196">
        <v>8</v>
      </c>
      <c r="V495" s="196">
        <v>2032</v>
      </c>
      <c r="W495" s="196">
        <v>-1</v>
      </c>
      <c r="X495" s="196">
        <v>-1</v>
      </c>
      <c r="Y495" s="196">
        <v>0</v>
      </c>
      <c r="Z495" s="196">
        <v>133</v>
      </c>
      <c r="AA495" s="196">
        <v>0</v>
      </c>
      <c r="AB495" s="196">
        <v>0</v>
      </c>
      <c r="AC495" s="196">
        <v>1</v>
      </c>
      <c r="AD495" s="196">
        <v>-1</v>
      </c>
    </row>
    <row r="496" spans="2:30" x14ac:dyDescent="0.2">
      <c r="B496" t="s">
        <v>474</v>
      </c>
      <c r="C496" t="s">
        <v>716</v>
      </c>
      <c r="D496">
        <v>4</v>
      </c>
      <c r="E496">
        <v>2.7932959999999998</v>
      </c>
      <c r="F496">
        <v>183.5</v>
      </c>
      <c r="G496" s="195">
        <v>266.25</v>
      </c>
      <c r="H496">
        <v>743.71508379888303</v>
      </c>
      <c r="I496">
        <v>163.71639999999999</v>
      </c>
      <c r="J496">
        <v>1.514195</v>
      </c>
      <c r="K496">
        <v>491.149</v>
      </c>
      <c r="L496">
        <v>342.9812</v>
      </c>
      <c r="M496">
        <v>4</v>
      </c>
      <c r="N496">
        <v>128.66409999999999</v>
      </c>
      <c r="O496">
        <v>-1</v>
      </c>
      <c r="P496">
        <v>-1</v>
      </c>
      <c r="Q496">
        <v>-1</v>
      </c>
      <c r="R496" s="196">
        <v>1</v>
      </c>
      <c r="T496" s="196">
        <v>24</v>
      </c>
      <c r="U496" s="196">
        <v>9</v>
      </c>
      <c r="V496" s="196">
        <v>1630</v>
      </c>
      <c r="W496" s="196">
        <v>-1</v>
      </c>
      <c r="X496" s="196">
        <v>-1</v>
      </c>
      <c r="Y496" s="196">
        <v>1</v>
      </c>
      <c r="Z496" s="196">
        <v>1630</v>
      </c>
      <c r="AA496" s="196">
        <v>592.22789999999998</v>
      </c>
      <c r="AB496" s="196">
        <v>363.33</v>
      </c>
      <c r="AC496" s="196">
        <v>1</v>
      </c>
      <c r="AD496" s="196">
        <v>0.61349699999999996</v>
      </c>
    </row>
    <row r="497" spans="2:30" x14ac:dyDescent="0.2">
      <c r="B497" t="s">
        <v>475</v>
      </c>
      <c r="C497" t="s">
        <v>716</v>
      </c>
      <c r="D497">
        <v>2</v>
      </c>
      <c r="E497">
        <v>2</v>
      </c>
      <c r="F497">
        <v>200.5</v>
      </c>
      <c r="G497" s="195">
        <v>200.5</v>
      </c>
      <c r="H497">
        <v>401</v>
      </c>
      <c r="I497">
        <v>176.54239999999999</v>
      </c>
      <c r="J497">
        <v>0.33247149999999998</v>
      </c>
      <c r="K497">
        <v>176.54239999999999</v>
      </c>
      <c r="L497">
        <v>176.54239999999999</v>
      </c>
      <c r="M497">
        <v>2</v>
      </c>
      <c r="N497">
        <v>74.560640000000006</v>
      </c>
      <c r="O497">
        <v>-1</v>
      </c>
      <c r="P497">
        <v>-1</v>
      </c>
      <c r="Q497">
        <v>-1</v>
      </c>
      <c r="R497" s="196">
        <v>1</v>
      </c>
      <c r="T497" s="196">
        <v>0</v>
      </c>
      <c r="U497" s="196">
        <v>10</v>
      </c>
      <c r="V497" s="196">
        <v>2032</v>
      </c>
      <c r="W497" s="196">
        <v>-1</v>
      </c>
      <c r="X497" s="196">
        <v>-1</v>
      </c>
      <c r="Y497" s="196">
        <v>0</v>
      </c>
      <c r="Z497" s="196">
        <v>135</v>
      </c>
      <c r="AA497" s="196">
        <v>0</v>
      </c>
      <c r="AB497" s="196">
        <v>0</v>
      </c>
      <c r="AC497" s="196">
        <v>1</v>
      </c>
      <c r="AD497" s="196">
        <v>-1</v>
      </c>
    </row>
    <row r="498" spans="2:30" x14ac:dyDescent="0.2">
      <c r="B498" t="s">
        <v>476</v>
      </c>
      <c r="C498" t="s">
        <v>716</v>
      </c>
      <c r="D498">
        <v>1</v>
      </c>
      <c r="E498">
        <v>0.33377839999999998</v>
      </c>
      <c r="F498">
        <v>134</v>
      </c>
      <c r="G498" s="195">
        <v>134</v>
      </c>
      <c r="H498">
        <v>44.726301735647503</v>
      </c>
      <c r="I498">
        <v>-1</v>
      </c>
      <c r="J498">
        <v>-1</v>
      </c>
      <c r="K498">
        <v>-1</v>
      </c>
      <c r="L498">
        <v>-1</v>
      </c>
      <c r="M498">
        <v>1</v>
      </c>
      <c r="N498">
        <v>170.36510000000001</v>
      </c>
      <c r="O498">
        <v>-1</v>
      </c>
      <c r="P498">
        <v>-1</v>
      </c>
      <c r="Q498">
        <v>-1</v>
      </c>
      <c r="R498" s="196">
        <v>3</v>
      </c>
      <c r="T498" s="196">
        <v>19</v>
      </c>
      <c r="U498" s="196">
        <v>11</v>
      </c>
      <c r="V498" s="196">
        <v>1034</v>
      </c>
      <c r="W498" s="196">
        <v>-1</v>
      </c>
      <c r="X498" s="196">
        <v>-1</v>
      </c>
      <c r="Y498" s="196">
        <v>1</v>
      </c>
      <c r="Z498" s="196">
        <v>1034</v>
      </c>
      <c r="AA498" s="196">
        <v>175.59280000000001</v>
      </c>
      <c r="AB498" s="196">
        <v>169.81890000000001</v>
      </c>
      <c r="AC498" s="196">
        <v>1</v>
      </c>
      <c r="AD498" s="196">
        <v>0.96711800000000003</v>
      </c>
    </row>
    <row r="499" spans="2:30" x14ac:dyDescent="0.2">
      <c r="B499" t="s">
        <v>477</v>
      </c>
      <c r="C499" t="s">
        <v>716</v>
      </c>
      <c r="D499">
        <v>3</v>
      </c>
      <c r="E499">
        <v>3</v>
      </c>
      <c r="F499">
        <v>198</v>
      </c>
      <c r="G499" s="195">
        <v>210.666666666667</v>
      </c>
      <c r="H499">
        <v>632</v>
      </c>
      <c r="I499">
        <v>110.81359999999999</v>
      </c>
      <c r="J499">
        <v>1.3944730000000001</v>
      </c>
      <c r="K499">
        <v>221.62719999999999</v>
      </c>
      <c r="L499">
        <v>221.62719999999999</v>
      </c>
      <c r="M499">
        <v>3</v>
      </c>
      <c r="N499">
        <v>114.7486</v>
      </c>
      <c r="O499">
        <v>-1</v>
      </c>
      <c r="P499">
        <v>-1</v>
      </c>
      <c r="Q499">
        <v>-1</v>
      </c>
      <c r="R499" s="196">
        <v>1</v>
      </c>
      <c r="T499" s="196">
        <v>0</v>
      </c>
      <c r="U499" s="196">
        <v>12</v>
      </c>
      <c r="V499" s="196">
        <v>2031</v>
      </c>
      <c r="W499" s="196">
        <v>-1</v>
      </c>
      <c r="X499" s="196">
        <v>-1</v>
      </c>
      <c r="Y499" s="196">
        <v>0</v>
      </c>
      <c r="Z499" s="196">
        <v>133</v>
      </c>
      <c r="AA499" s="196">
        <v>4.4142140000000003</v>
      </c>
      <c r="AB499" s="196">
        <v>2.173419</v>
      </c>
      <c r="AC499" s="196">
        <v>1</v>
      </c>
      <c r="AD499" s="196">
        <v>-1</v>
      </c>
    </row>
    <row r="500" spans="2:30" x14ac:dyDescent="0.2">
      <c r="B500" t="s">
        <v>478</v>
      </c>
      <c r="C500" t="s">
        <v>716</v>
      </c>
      <c r="D500">
        <v>2</v>
      </c>
      <c r="E500">
        <v>2.6075620000000002</v>
      </c>
      <c r="F500">
        <v>299</v>
      </c>
      <c r="G500" s="195">
        <v>299</v>
      </c>
      <c r="H500">
        <v>779.66101694915301</v>
      </c>
      <c r="I500">
        <v>149.22980000000001</v>
      </c>
      <c r="J500">
        <v>1.4775229999999999</v>
      </c>
      <c r="K500">
        <v>149.22980000000001</v>
      </c>
      <c r="L500">
        <v>194.56299999999999</v>
      </c>
      <c r="M500">
        <v>2</v>
      </c>
      <c r="N500">
        <v>31.442170000000001</v>
      </c>
      <c r="O500">
        <v>-1</v>
      </c>
      <c r="P500">
        <v>-1</v>
      </c>
      <c r="Q500">
        <v>-1</v>
      </c>
      <c r="R500" s="196">
        <v>1</v>
      </c>
      <c r="T500" s="196">
        <v>20</v>
      </c>
      <c r="U500" s="196">
        <v>13</v>
      </c>
      <c r="V500" s="196">
        <v>1066</v>
      </c>
      <c r="W500" s="196">
        <v>-1</v>
      </c>
      <c r="X500" s="196">
        <v>-1</v>
      </c>
      <c r="Y500" s="196">
        <v>1</v>
      </c>
      <c r="Z500" s="196">
        <v>1066</v>
      </c>
      <c r="AA500" s="196">
        <v>326.66419999999999</v>
      </c>
      <c r="AB500" s="196">
        <v>306.4393</v>
      </c>
      <c r="AC500" s="196">
        <v>1</v>
      </c>
      <c r="AD500" s="196">
        <v>0.93808630000000004</v>
      </c>
    </row>
    <row r="501" spans="2:30" x14ac:dyDescent="0.2">
      <c r="B501" t="s">
        <v>479</v>
      </c>
      <c r="C501" t="s">
        <v>716</v>
      </c>
      <c r="D501">
        <v>2</v>
      </c>
      <c r="E501">
        <v>2.4038460000000001</v>
      </c>
      <c r="F501">
        <v>316.5</v>
      </c>
      <c r="G501" s="195">
        <v>316.5</v>
      </c>
      <c r="H501">
        <v>760.81730769230796</v>
      </c>
      <c r="I501">
        <v>152.91929999999999</v>
      </c>
      <c r="J501">
        <v>1.149769</v>
      </c>
      <c r="K501">
        <v>152.91929999999999</v>
      </c>
      <c r="L501">
        <v>183.7972</v>
      </c>
      <c r="M501">
        <v>2</v>
      </c>
      <c r="N501">
        <v>81.966290000000001</v>
      </c>
      <c r="O501">
        <v>-1</v>
      </c>
      <c r="P501">
        <v>-1</v>
      </c>
      <c r="Q501">
        <v>-1</v>
      </c>
      <c r="R501" s="196">
        <v>1</v>
      </c>
      <c r="T501" s="196">
        <v>0</v>
      </c>
      <c r="U501" s="196">
        <v>14</v>
      </c>
      <c r="V501" s="196">
        <v>1999</v>
      </c>
      <c r="W501" s="196">
        <v>-1</v>
      </c>
      <c r="X501" s="196">
        <v>-1</v>
      </c>
      <c r="Y501" s="196">
        <v>0</v>
      </c>
      <c r="Z501" s="196">
        <v>100</v>
      </c>
      <c r="AA501" s="196">
        <v>0</v>
      </c>
      <c r="AB501" s="196">
        <v>0</v>
      </c>
      <c r="AC501" s="196">
        <v>1</v>
      </c>
      <c r="AD501" s="196">
        <v>-1</v>
      </c>
    </row>
    <row r="502" spans="2:30" x14ac:dyDescent="0.2">
      <c r="B502" t="s">
        <v>480</v>
      </c>
      <c r="C502" t="s">
        <v>716</v>
      </c>
      <c r="D502">
        <v>0</v>
      </c>
      <c r="E502">
        <v>0</v>
      </c>
      <c r="F502">
        <v>-1</v>
      </c>
      <c r="G502" s="195">
        <v>-1</v>
      </c>
      <c r="H502">
        <v>-1</v>
      </c>
      <c r="I502">
        <v>-1</v>
      </c>
      <c r="J502">
        <v>-1</v>
      </c>
      <c r="K502">
        <v>-1</v>
      </c>
      <c r="L502">
        <v>-1</v>
      </c>
      <c r="M502">
        <v>0</v>
      </c>
      <c r="N502">
        <v>96.247590000000002</v>
      </c>
      <c r="O502">
        <v>-1</v>
      </c>
      <c r="P502">
        <v>-1</v>
      </c>
      <c r="Q502">
        <v>-1</v>
      </c>
      <c r="R502" s="196">
        <v>1</v>
      </c>
      <c r="T502" s="196">
        <v>44</v>
      </c>
      <c r="U502" s="196">
        <v>15</v>
      </c>
      <c r="V502" s="196">
        <v>1799</v>
      </c>
      <c r="W502" s="196">
        <v>-1</v>
      </c>
      <c r="X502" s="196">
        <v>-1</v>
      </c>
      <c r="Y502" s="196">
        <v>1</v>
      </c>
      <c r="Z502" s="196">
        <v>1799</v>
      </c>
      <c r="AA502" s="196">
        <v>1145.413</v>
      </c>
      <c r="AB502" s="196">
        <v>636.6943</v>
      </c>
      <c r="AC502" s="196">
        <v>1</v>
      </c>
      <c r="AD502" s="196">
        <v>0.55586440000000004</v>
      </c>
    </row>
    <row r="503" spans="2:30" x14ac:dyDescent="0.2">
      <c r="B503" t="s">
        <v>472</v>
      </c>
      <c r="C503" t="s">
        <v>683</v>
      </c>
      <c r="D503">
        <v>2</v>
      </c>
      <c r="E503">
        <v>1.818182</v>
      </c>
      <c r="F503">
        <v>333</v>
      </c>
      <c r="G503" s="195">
        <v>333</v>
      </c>
      <c r="H503">
        <v>605.45454545454595</v>
      </c>
      <c r="I503">
        <v>168.17240000000001</v>
      </c>
      <c r="J503">
        <v>0.62985930000000001</v>
      </c>
      <c r="K503">
        <v>168.17240000000001</v>
      </c>
      <c r="L503">
        <v>152.88399999999999</v>
      </c>
      <c r="M503">
        <v>2</v>
      </c>
      <c r="N503">
        <v>91.680549999999997</v>
      </c>
      <c r="O503">
        <v>-1</v>
      </c>
      <c r="P503">
        <v>-1</v>
      </c>
      <c r="Q503">
        <v>-1</v>
      </c>
      <c r="R503" s="196">
        <v>1</v>
      </c>
      <c r="T503" s="196">
        <v>0</v>
      </c>
      <c r="U503" s="196">
        <v>16</v>
      </c>
      <c r="V503" s="196">
        <v>1998</v>
      </c>
      <c r="W503" s="196">
        <v>-1</v>
      </c>
      <c r="X503" s="196">
        <v>-1</v>
      </c>
      <c r="Y503" s="196">
        <v>0</v>
      </c>
      <c r="Z503" s="196">
        <v>132</v>
      </c>
      <c r="AA503" s="196">
        <v>1.4142140000000001</v>
      </c>
      <c r="AB503" s="196">
        <v>0.70781459999999996</v>
      </c>
      <c r="AC503" s="196">
        <v>1</v>
      </c>
      <c r="AD503" s="196">
        <v>-1</v>
      </c>
    </row>
    <row r="504" spans="2:30" x14ac:dyDescent="0.2">
      <c r="B504" t="s">
        <v>481</v>
      </c>
      <c r="C504" t="s">
        <v>683</v>
      </c>
      <c r="D504">
        <v>3</v>
      </c>
      <c r="E504">
        <v>1.6675930000000001</v>
      </c>
      <c r="F504">
        <v>299</v>
      </c>
      <c r="G504" s="195">
        <v>388.33333333333297</v>
      </c>
      <c r="H504">
        <v>647.58198999444096</v>
      </c>
      <c r="I504">
        <v>132.5667</v>
      </c>
      <c r="J504">
        <v>1.158655</v>
      </c>
      <c r="K504">
        <v>265.13330000000002</v>
      </c>
      <c r="L504">
        <v>147.37819999999999</v>
      </c>
      <c r="M504">
        <v>3</v>
      </c>
      <c r="N504">
        <v>75.097430000000003</v>
      </c>
      <c r="O504">
        <v>-1</v>
      </c>
      <c r="P504">
        <v>-1</v>
      </c>
      <c r="Q504">
        <v>-1</v>
      </c>
      <c r="R504" s="196">
        <v>2</v>
      </c>
      <c r="T504" s="196">
        <v>35</v>
      </c>
      <c r="U504" s="196">
        <v>17</v>
      </c>
      <c r="V504" s="196">
        <v>966</v>
      </c>
      <c r="W504" s="196">
        <v>-1</v>
      </c>
      <c r="X504" s="196">
        <v>-1</v>
      </c>
      <c r="Y504" s="196">
        <v>1</v>
      </c>
      <c r="Z504" s="196">
        <v>966</v>
      </c>
      <c r="AA504" s="196">
        <v>228.00649999999999</v>
      </c>
      <c r="AB504" s="196">
        <v>236.03149999999999</v>
      </c>
      <c r="AC504" s="196">
        <v>1</v>
      </c>
      <c r="AD504" s="196">
        <v>1.0351969999999999</v>
      </c>
    </row>
    <row r="505" spans="2:30" x14ac:dyDescent="0.2">
      <c r="B505" t="s">
        <v>483</v>
      </c>
      <c r="C505" t="s">
        <v>683</v>
      </c>
      <c r="D505">
        <v>2</v>
      </c>
      <c r="E505">
        <v>2.0661160000000001</v>
      </c>
      <c r="F505">
        <v>433.5</v>
      </c>
      <c r="G505" s="195">
        <v>433.5</v>
      </c>
      <c r="H505">
        <v>895.66115702479306</v>
      </c>
      <c r="I505">
        <v>130.67949999999999</v>
      </c>
      <c r="J505">
        <v>3.9599859999999998</v>
      </c>
      <c r="K505">
        <v>130.67949999999999</v>
      </c>
      <c r="L505">
        <v>134.99950000000001</v>
      </c>
      <c r="M505">
        <v>2</v>
      </c>
      <c r="N505">
        <v>103.2991</v>
      </c>
      <c r="O505">
        <v>-1</v>
      </c>
      <c r="P505">
        <v>-1</v>
      </c>
      <c r="Q505">
        <v>-1</v>
      </c>
      <c r="R505" s="196">
        <v>1</v>
      </c>
      <c r="T505" s="196">
        <v>0</v>
      </c>
      <c r="U505" s="196">
        <v>18</v>
      </c>
      <c r="V505" s="196">
        <v>2032</v>
      </c>
      <c r="W505" s="196">
        <v>-1</v>
      </c>
      <c r="X505" s="196">
        <v>-1</v>
      </c>
      <c r="Y505" s="196">
        <v>0</v>
      </c>
      <c r="Z505" s="196">
        <v>98</v>
      </c>
      <c r="AA505" s="196">
        <v>50.497520000000002</v>
      </c>
      <c r="AB505" s="196">
        <v>24.851140000000001</v>
      </c>
      <c r="AC505" s="196">
        <v>0</v>
      </c>
      <c r="AD505" s="196">
        <v>-1</v>
      </c>
    </row>
    <row r="506" spans="2:30" x14ac:dyDescent="0.2">
      <c r="B506" t="s">
        <v>484</v>
      </c>
      <c r="C506" t="s">
        <v>683</v>
      </c>
      <c r="D506">
        <v>1</v>
      </c>
      <c r="E506">
        <v>0.81103000000000003</v>
      </c>
      <c r="F506">
        <v>233</v>
      </c>
      <c r="G506" s="195">
        <v>233</v>
      </c>
      <c r="H506">
        <v>188.9699918897</v>
      </c>
      <c r="I506">
        <v>-1</v>
      </c>
      <c r="J506">
        <v>-1</v>
      </c>
      <c r="K506">
        <v>-1</v>
      </c>
      <c r="L506">
        <v>-1</v>
      </c>
      <c r="M506">
        <v>1</v>
      </c>
      <c r="N506">
        <v>68.263850000000005</v>
      </c>
      <c r="O506">
        <v>-1</v>
      </c>
      <c r="P506">
        <v>-1</v>
      </c>
      <c r="Q506">
        <v>-1</v>
      </c>
      <c r="R506" s="196">
        <v>2</v>
      </c>
      <c r="T506" s="196">
        <v>46</v>
      </c>
      <c r="U506" s="196">
        <v>19</v>
      </c>
      <c r="V506" s="196">
        <v>1465</v>
      </c>
      <c r="W506" s="196">
        <v>-1</v>
      </c>
      <c r="X506" s="196">
        <v>-1</v>
      </c>
      <c r="Y506" s="196">
        <v>1</v>
      </c>
      <c r="Z506" s="196">
        <v>1465</v>
      </c>
      <c r="AA506" s="196">
        <v>424.41219999999998</v>
      </c>
      <c r="AB506" s="196">
        <v>289.70119999999997</v>
      </c>
      <c r="AC506" s="196">
        <v>1</v>
      </c>
      <c r="AD506" s="196">
        <v>0.68259389999999998</v>
      </c>
    </row>
    <row r="507" spans="2:30" x14ac:dyDescent="0.2">
      <c r="B507" t="s">
        <v>485</v>
      </c>
      <c r="C507" t="s">
        <v>683</v>
      </c>
      <c r="D507">
        <v>0</v>
      </c>
      <c r="E507">
        <v>0</v>
      </c>
      <c r="F507">
        <v>-1</v>
      </c>
      <c r="G507" s="195">
        <v>-1</v>
      </c>
      <c r="H507">
        <v>-1</v>
      </c>
      <c r="I507">
        <v>-1</v>
      </c>
      <c r="J507">
        <v>-1</v>
      </c>
      <c r="K507">
        <v>-1</v>
      </c>
      <c r="L507">
        <v>-1</v>
      </c>
      <c r="M507">
        <v>0</v>
      </c>
      <c r="N507">
        <v>137.9436</v>
      </c>
      <c r="O507">
        <v>-1</v>
      </c>
      <c r="P507">
        <v>-1</v>
      </c>
      <c r="Q507">
        <v>-1</v>
      </c>
      <c r="R507" s="196">
        <v>1</v>
      </c>
      <c r="T507" s="196">
        <v>0</v>
      </c>
      <c r="U507" s="196">
        <v>20</v>
      </c>
      <c r="V507" s="196">
        <v>1998</v>
      </c>
      <c r="W507" s="196">
        <v>-1</v>
      </c>
      <c r="X507" s="196">
        <v>-1</v>
      </c>
      <c r="Y507" s="196">
        <v>0</v>
      </c>
      <c r="Z507" s="196">
        <v>100</v>
      </c>
      <c r="AA507" s="196">
        <v>5.0990200000000003</v>
      </c>
      <c r="AB507" s="196">
        <v>2.5520619999999998</v>
      </c>
      <c r="AC507" s="196">
        <v>1</v>
      </c>
      <c r="AD507" s="196">
        <v>-1</v>
      </c>
    </row>
    <row r="508" spans="2:30" x14ac:dyDescent="0.2">
      <c r="B508" t="s">
        <v>486</v>
      </c>
      <c r="C508" t="s">
        <v>683</v>
      </c>
      <c r="D508">
        <v>1</v>
      </c>
      <c r="E508">
        <v>0.90991809999999995</v>
      </c>
      <c r="F508">
        <v>266</v>
      </c>
      <c r="G508" s="195">
        <v>266</v>
      </c>
      <c r="H508">
        <v>242.03821656050999</v>
      </c>
      <c r="I508">
        <v>-1</v>
      </c>
      <c r="J508">
        <v>-1</v>
      </c>
      <c r="K508">
        <v>-1</v>
      </c>
      <c r="L508">
        <v>-1</v>
      </c>
      <c r="M508">
        <v>1</v>
      </c>
      <c r="N508">
        <v>51.402810000000002</v>
      </c>
      <c r="O508">
        <v>-1</v>
      </c>
      <c r="P508">
        <v>-1</v>
      </c>
      <c r="Q508">
        <v>-1</v>
      </c>
      <c r="R508" s="196">
        <v>1</v>
      </c>
      <c r="T508" s="196">
        <v>45</v>
      </c>
      <c r="U508" s="196">
        <v>21</v>
      </c>
      <c r="V508" s="196">
        <v>1433</v>
      </c>
      <c r="W508" s="196">
        <v>-1</v>
      </c>
      <c r="X508" s="196">
        <v>-1</v>
      </c>
      <c r="Y508" s="196">
        <v>1</v>
      </c>
      <c r="Z508" s="196">
        <v>1433</v>
      </c>
      <c r="AA508" s="196">
        <v>904.79939999999999</v>
      </c>
      <c r="AB508" s="196">
        <v>631.40229999999997</v>
      </c>
      <c r="AC508" s="196">
        <v>1</v>
      </c>
      <c r="AD508" s="196">
        <v>0.69783669999999998</v>
      </c>
    </row>
    <row r="509" spans="2:30" x14ac:dyDescent="0.2">
      <c r="B509" t="s">
        <v>487</v>
      </c>
      <c r="C509" t="s">
        <v>683</v>
      </c>
      <c r="D509">
        <v>2</v>
      </c>
      <c r="E509">
        <v>2.2246939999999999</v>
      </c>
      <c r="F509">
        <v>366.5</v>
      </c>
      <c r="G509" s="195">
        <v>366.5</v>
      </c>
      <c r="H509">
        <v>815.35038932146801</v>
      </c>
      <c r="I509">
        <v>185.47800000000001</v>
      </c>
      <c r="J509">
        <v>1.8547800000000001</v>
      </c>
      <c r="K509">
        <v>185.47800000000001</v>
      </c>
      <c r="L509">
        <v>206.3159</v>
      </c>
      <c r="M509">
        <v>2</v>
      </c>
      <c r="N509">
        <v>91.152199999999993</v>
      </c>
      <c r="O509">
        <v>-1</v>
      </c>
      <c r="P509">
        <v>-1</v>
      </c>
      <c r="Q509">
        <v>-1</v>
      </c>
      <c r="R509" s="196">
        <v>1</v>
      </c>
      <c r="T509" s="196">
        <v>0</v>
      </c>
      <c r="U509" s="196">
        <v>22</v>
      </c>
      <c r="V509" s="196">
        <v>1998</v>
      </c>
      <c r="W509" s="196">
        <v>-1</v>
      </c>
      <c r="X509" s="196">
        <v>-1</v>
      </c>
      <c r="Y509" s="196">
        <v>0</v>
      </c>
      <c r="Z509" s="196">
        <v>133</v>
      </c>
      <c r="AA509" s="196">
        <v>1.4142140000000001</v>
      </c>
      <c r="AB509" s="196">
        <v>0.70781459999999996</v>
      </c>
      <c r="AC509" s="196">
        <v>1</v>
      </c>
      <c r="AD509" s="196">
        <v>-1</v>
      </c>
    </row>
    <row r="510" spans="2:30" x14ac:dyDescent="0.2">
      <c r="B510" t="s">
        <v>488</v>
      </c>
      <c r="C510" t="s">
        <v>683</v>
      </c>
      <c r="D510">
        <v>0</v>
      </c>
      <c r="E510">
        <v>0</v>
      </c>
      <c r="F510">
        <v>-1</v>
      </c>
      <c r="G510" s="195">
        <v>-1</v>
      </c>
      <c r="H510">
        <v>-1</v>
      </c>
      <c r="I510">
        <v>-1</v>
      </c>
      <c r="J510">
        <v>-1</v>
      </c>
      <c r="K510">
        <v>-1</v>
      </c>
      <c r="L510">
        <v>-1</v>
      </c>
      <c r="M510">
        <v>0</v>
      </c>
      <c r="N510">
        <v>60.791139999999999</v>
      </c>
      <c r="O510">
        <v>-1</v>
      </c>
      <c r="P510">
        <v>-1</v>
      </c>
      <c r="Q510">
        <v>-1</v>
      </c>
      <c r="R510" s="196">
        <v>2</v>
      </c>
      <c r="T510" s="196">
        <v>26</v>
      </c>
      <c r="U510" s="196">
        <v>23</v>
      </c>
      <c r="V510" s="196">
        <v>1465</v>
      </c>
      <c r="W510" s="196">
        <v>-1</v>
      </c>
      <c r="X510" s="196">
        <v>-1</v>
      </c>
      <c r="Y510" s="196">
        <v>1</v>
      </c>
      <c r="Z510" s="196">
        <v>1465</v>
      </c>
      <c r="AA510" s="196">
        <v>204.85550000000001</v>
      </c>
      <c r="AB510" s="196">
        <v>139.8331</v>
      </c>
      <c r="AC510" s="196">
        <v>1</v>
      </c>
      <c r="AD510" s="196">
        <v>0.68259389999999998</v>
      </c>
    </row>
    <row r="511" spans="2:30" x14ac:dyDescent="0.2">
      <c r="B511" t="s">
        <v>489</v>
      </c>
      <c r="C511" t="s">
        <v>683</v>
      </c>
      <c r="D511">
        <v>0</v>
      </c>
      <c r="E511">
        <v>0</v>
      </c>
      <c r="F511">
        <v>-1</v>
      </c>
      <c r="G511" s="195">
        <v>-1</v>
      </c>
      <c r="H511">
        <v>-1</v>
      </c>
      <c r="I511">
        <v>-1</v>
      </c>
      <c r="J511">
        <v>-1</v>
      </c>
      <c r="K511">
        <v>-1</v>
      </c>
      <c r="L511">
        <v>-1</v>
      </c>
      <c r="M511">
        <v>0</v>
      </c>
      <c r="N511">
        <v>568.67849999999999</v>
      </c>
      <c r="O511">
        <v>-1</v>
      </c>
      <c r="P511">
        <v>-1</v>
      </c>
      <c r="Q511">
        <v>-1</v>
      </c>
      <c r="R511" s="196">
        <v>2</v>
      </c>
      <c r="T511" s="196">
        <v>0</v>
      </c>
      <c r="U511" s="196">
        <v>24</v>
      </c>
      <c r="V511" s="196">
        <v>2032</v>
      </c>
      <c r="W511" s="196">
        <v>-1</v>
      </c>
      <c r="X511" s="196">
        <v>-1</v>
      </c>
      <c r="Y511" s="196">
        <v>0</v>
      </c>
      <c r="Z511" s="196">
        <v>133</v>
      </c>
      <c r="AA511" s="196">
        <v>0</v>
      </c>
      <c r="AB511" s="196">
        <v>0</v>
      </c>
      <c r="AC511" s="196">
        <v>1</v>
      </c>
      <c r="AD511" s="196">
        <v>-1</v>
      </c>
    </row>
    <row r="512" spans="2:30" x14ac:dyDescent="0.2">
      <c r="B512" t="s">
        <v>490</v>
      </c>
      <c r="C512" t="s">
        <v>683</v>
      </c>
      <c r="D512">
        <v>2</v>
      </c>
      <c r="E512">
        <v>1.819836</v>
      </c>
      <c r="F512">
        <v>366.5</v>
      </c>
      <c r="G512" s="195">
        <v>366.5</v>
      </c>
      <c r="H512">
        <v>666.96997270245697</v>
      </c>
      <c r="I512">
        <v>197.7629</v>
      </c>
      <c r="J512">
        <v>0.98389510000000002</v>
      </c>
      <c r="K512">
        <v>197.7629</v>
      </c>
      <c r="L512">
        <v>179.94810000000001</v>
      </c>
      <c r="M512">
        <v>2</v>
      </c>
      <c r="N512">
        <v>99.625460000000004</v>
      </c>
      <c r="O512">
        <v>-1</v>
      </c>
      <c r="P512">
        <v>-1</v>
      </c>
      <c r="Q512">
        <v>-1</v>
      </c>
      <c r="R512" s="196">
        <v>1</v>
      </c>
      <c r="T512" s="196">
        <v>38</v>
      </c>
      <c r="U512" s="196">
        <v>25</v>
      </c>
      <c r="V512" s="196">
        <v>1698</v>
      </c>
      <c r="W512" s="196">
        <v>-1</v>
      </c>
      <c r="X512" s="196">
        <v>-1</v>
      </c>
      <c r="Y512" s="196">
        <v>1</v>
      </c>
      <c r="Z512" s="196">
        <v>1698</v>
      </c>
      <c r="AA512" s="196">
        <v>381.99189999999999</v>
      </c>
      <c r="AB512" s="196">
        <v>224.9658</v>
      </c>
      <c r="AC512" s="196">
        <v>1</v>
      </c>
      <c r="AD512" s="196">
        <v>0.58892820000000001</v>
      </c>
    </row>
    <row r="513" spans="2:30" x14ac:dyDescent="0.2">
      <c r="B513" t="s">
        <v>491</v>
      </c>
      <c r="C513" t="s">
        <v>683</v>
      </c>
      <c r="D513">
        <v>2</v>
      </c>
      <c r="E513">
        <v>1.3966479999999999</v>
      </c>
      <c r="F513">
        <v>349.5</v>
      </c>
      <c r="G513" s="195">
        <v>349.5</v>
      </c>
      <c r="H513">
        <v>488.12849162011202</v>
      </c>
      <c r="I513">
        <v>166.98689999999999</v>
      </c>
      <c r="J513">
        <v>0.29502980000000001</v>
      </c>
      <c r="K513">
        <v>166.98689999999999</v>
      </c>
      <c r="L513">
        <v>116.6109</v>
      </c>
      <c r="M513">
        <v>2</v>
      </c>
      <c r="N513">
        <v>102.92310000000001</v>
      </c>
      <c r="O513">
        <v>-1</v>
      </c>
      <c r="P513">
        <v>-1</v>
      </c>
      <c r="Q513">
        <v>-1</v>
      </c>
      <c r="R513" s="196">
        <v>1</v>
      </c>
      <c r="T513" s="196">
        <v>0</v>
      </c>
      <c r="U513" s="196">
        <v>26</v>
      </c>
      <c r="V513" s="196">
        <v>1998</v>
      </c>
      <c r="W513" s="196">
        <v>-1</v>
      </c>
      <c r="X513" s="196">
        <v>-1</v>
      </c>
      <c r="Y513" s="196">
        <v>0</v>
      </c>
      <c r="Z513" s="196">
        <v>100</v>
      </c>
      <c r="AA513" s="196">
        <v>0</v>
      </c>
      <c r="AB513" s="196">
        <v>0</v>
      </c>
      <c r="AC513" s="196">
        <v>1</v>
      </c>
      <c r="AD513" s="196">
        <v>-1</v>
      </c>
    </row>
    <row r="514" spans="2:30" x14ac:dyDescent="0.2">
      <c r="B514" t="s">
        <v>285</v>
      </c>
      <c r="C514" t="s">
        <v>683</v>
      </c>
      <c r="D514">
        <v>2</v>
      </c>
      <c r="E514">
        <v>1.765225</v>
      </c>
      <c r="F514">
        <v>383</v>
      </c>
      <c r="G514" s="195">
        <v>383</v>
      </c>
      <c r="H514">
        <v>676.08120035304501</v>
      </c>
      <c r="I514">
        <v>156.1671</v>
      </c>
      <c r="J514">
        <v>0.52229800000000004</v>
      </c>
      <c r="K514">
        <v>156.1671</v>
      </c>
      <c r="L514">
        <v>137.83500000000001</v>
      </c>
      <c r="M514">
        <v>2</v>
      </c>
      <c r="N514">
        <v>74.574920000000006</v>
      </c>
      <c r="O514">
        <v>-1</v>
      </c>
      <c r="P514">
        <v>-1</v>
      </c>
      <c r="Q514">
        <v>-1</v>
      </c>
      <c r="R514" s="196">
        <v>0</v>
      </c>
      <c r="T514" s="196">
        <v>4</v>
      </c>
      <c r="U514" s="196">
        <v>27</v>
      </c>
      <c r="V514" s="196">
        <v>1400</v>
      </c>
      <c r="W514" s="196">
        <v>-1</v>
      </c>
      <c r="X514" s="196">
        <v>-1</v>
      </c>
      <c r="Y514" s="196">
        <v>1</v>
      </c>
      <c r="Z514" s="196">
        <v>1400</v>
      </c>
      <c r="AA514" s="196">
        <v>322.32510000000002</v>
      </c>
      <c r="AB514" s="196">
        <v>230.23220000000001</v>
      </c>
      <c r="AC514" s="196">
        <v>1</v>
      </c>
      <c r="AD514" s="196">
        <v>0.71428570000000002</v>
      </c>
    </row>
    <row r="515" spans="2:30" x14ac:dyDescent="0.2">
      <c r="B515" t="s">
        <v>492</v>
      </c>
      <c r="C515" t="s">
        <v>683</v>
      </c>
      <c r="D515">
        <v>2</v>
      </c>
      <c r="E515">
        <v>1.20048</v>
      </c>
      <c r="F515">
        <v>716</v>
      </c>
      <c r="G515" s="195">
        <v>716</v>
      </c>
      <c r="H515">
        <v>859.54381752701102</v>
      </c>
      <c r="I515">
        <v>162.58879999999999</v>
      </c>
      <c r="J515">
        <v>1.625888</v>
      </c>
      <c r="K515">
        <v>162.58879999999999</v>
      </c>
      <c r="L515">
        <v>97.592330000000004</v>
      </c>
      <c r="M515">
        <v>2</v>
      </c>
      <c r="N515">
        <v>55.324599999999997</v>
      </c>
      <c r="O515">
        <v>-1</v>
      </c>
      <c r="P515">
        <v>-1</v>
      </c>
      <c r="Q515">
        <v>-1</v>
      </c>
      <c r="R515" s="196">
        <v>2</v>
      </c>
      <c r="T515" s="196">
        <v>0</v>
      </c>
      <c r="U515" s="196">
        <v>28</v>
      </c>
      <c r="V515" s="196">
        <v>1998</v>
      </c>
      <c r="W515" s="196">
        <v>-1</v>
      </c>
      <c r="X515" s="196">
        <v>-1</v>
      </c>
      <c r="Y515" s="196">
        <v>0</v>
      </c>
      <c r="Z515" s="196">
        <v>132</v>
      </c>
      <c r="AA515" s="196">
        <v>0</v>
      </c>
      <c r="AB515" s="196">
        <v>0</v>
      </c>
      <c r="AC515" s="196">
        <v>1</v>
      </c>
      <c r="AD515" s="196">
        <v>-1</v>
      </c>
    </row>
    <row r="516" spans="2:30" x14ac:dyDescent="0.2">
      <c r="B516" t="s">
        <v>474</v>
      </c>
      <c r="C516" t="s">
        <v>683</v>
      </c>
      <c r="D516">
        <v>3</v>
      </c>
      <c r="E516">
        <v>2.8142589999999998</v>
      </c>
      <c r="F516">
        <v>265</v>
      </c>
      <c r="G516" s="195">
        <v>310.33333333333297</v>
      </c>
      <c r="H516">
        <v>873.35834896810502</v>
      </c>
      <c r="I516">
        <v>130.07339999999999</v>
      </c>
      <c r="J516">
        <v>3.885675</v>
      </c>
      <c r="K516">
        <v>260.14690000000002</v>
      </c>
      <c r="L516">
        <v>244.0402</v>
      </c>
      <c r="M516">
        <v>3</v>
      </c>
      <c r="N516">
        <v>70.960849999999994</v>
      </c>
      <c r="O516">
        <v>-1</v>
      </c>
      <c r="P516">
        <v>-1</v>
      </c>
      <c r="Q516">
        <v>-1</v>
      </c>
      <c r="R516" s="196">
        <v>2</v>
      </c>
      <c r="T516" s="196">
        <v>23</v>
      </c>
      <c r="U516" s="196">
        <v>29</v>
      </c>
      <c r="V516" s="196">
        <v>799</v>
      </c>
      <c r="W516" s="196">
        <v>-1</v>
      </c>
      <c r="X516" s="196">
        <v>-1</v>
      </c>
      <c r="Y516" s="196">
        <v>1</v>
      </c>
      <c r="Z516" s="196">
        <v>799</v>
      </c>
      <c r="AA516" s="196">
        <v>71.708799999999997</v>
      </c>
      <c r="AB516" s="196">
        <v>89.748180000000005</v>
      </c>
      <c r="AC516" s="196">
        <v>1</v>
      </c>
      <c r="AD516" s="196">
        <v>1.251565</v>
      </c>
    </row>
    <row r="517" spans="2:30" x14ac:dyDescent="0.2">
      <c r="B517" t="s">
        <v>475</v>
      </c>
      <c r="C517" t="s">
        <v>683</v>
      </c>
      <c r="D517">
        <v>2</v>
      </c>
      <c r="E517">
        <v>2.2246939999999999</v>
      </c>
      <c r="F517">
        <v>284</v>
      </c>
      <c r="G517" s="195">
        <v>284</v>
      </c>
      <c r="H517">
        <v>631.81312569521697</v>
      </c>
      <c r="I517">
        <v>148.49639999999999</v>
      </c>
      <c r="J517">
        <v>0.74248210000000003</v>
      </c>
      <c r="K517">
        <v>148.49639999999999</v>
      </c>
      <c r="L517">
        <v>165.17959999999999</v>
      </c>
      <c r="M517">
        <v>2</v>
      </c>
      <c r="N517">
        <v>67.928600000000003</v>
      </c>
      <c r="O517">
        <v>-1</v>
      </c>
      <c r="P517">
        <v>-1</v>
      </c>
      <c r="Q517">
        <v>-1</v>
      </c>
      <c r="R517" s="196">
        <v>1</v>
      </c>
      <c r="T517" s="196">
        <v>0</v>
      </c>
      <c r="U517" s="196">
        <v>30</v>
      </c>
      <c r="V517" s="196">
        <v>1998</v>
      </c>
      <c r="W517" s="196">
        <v>-1</v>
      </c>
      <c r="X517" s="196">
        <v>-1</v>
      </c>
      <c r="Y517" s="196">
        <v>0</v>
      </c>
      <c r="Z517" s="196">
        <v>133</v>
      </c>
      <c r="AA517" s="196">
        <v>0</v>
      </c>
      <c r="AB517" s="196">
        <v>0</v>
      </c>
      <c r="AC517" s="196">
        <v>1</v>
      </c>
      <c r="AD517" s="196">
        <v>-1</v>
      </c>
    </row>
    <row r="518" spans="2:30" x14ac:dyDescent="0.2">
      <c r="B518" t="s">
        <v>476</v>
      </c>
      <c r="C518" t="s">
        <v>683</v>
      </c>
      <c r="D518">
        <v>1</v>
      </c>
      <c r="E518">
        <v>0.66755679999999995</v>
      </c>
      <c r="F518">
        <v>234</v>
      </c>
      <c r="G518" s="195">
        <v>234</v>
      </c>
      <c r="H518">
        <v>156.20827770360501</v>
      </c>
      <c r="I518">
        <v>-1</v>
      </c>
      <c r="J518">
        <v>-1</v>
      </c>
      <c r="K518">
        <v>-1</v>
      </c>
      <c r="L518">
        <v>-1</v>
      </c>
      <c r="M518">
        <v>1</v>
      </c>
      <c r="N518">
        <v>66.433850000000007</v>
      </c>
      <c r="O518">
        <v>-1</v>
      </c>
      <c r="P518">
        <v>-1</v>
      </c>
      <c r="Q518">
        <v>-1</v>
      </c>
      <c r="R518" s="196">
        <v>2</v>
      </c>
      <c r="T518" s="196">
        <v>39</v>
      </c>
      <c r="U518" s="196">
        <v>31</v>
      </c>
      <c r="V518" s="196">
        <v>1299</v>
      </c>
      <c r="W518" s="196">
        <v>-1</v>
      </c>
      <c r="X518" s="196">
        <v>-1</v>
      </c>
      <c r="Y518" s="196">
        <v>1</v>
      </c>
      <c r="Z518" s="196">
        <v>1299</v>
      </c>
      <c r="AA518" s="196">
        <v>204.95050000000001</v>
      </c>
      <c r="AB518" s="196">
        <v>157.7756</v>
      </c>
      <c r="AC518" s="196">
        <v>1</v>
      </c>
      <c r="AD518" s="196">
        <v>0.76982300000000004</v>
      </c>
    </row>
    <row r="519" spans="2:30" x14ac:dyDescent="0.2">
      <c r="B519" t="s">
        <v>477</v>
      </c>
      <c r="C519" t="s">
        <v>683</v>
      </c>
      <c r="D519">
        <v>3</v>
      </c>
      <c r="E519">
        <v>2.2522519999999999</v>
      </c>
      <c r="F519">
        <v>133</v>
      </c>
      <c r="G519" s="195">
        <v>177</v>
      </c>
      <c r="H519">
        <v>398.64864864864899</v>
      </c>
      <c r="I519">
        <v>310.01929999999999</v>
      </c>
      <c r="J519">
        <v>4.5739219999999996</v>
      </c>
      <c r="K519">
        <v>620.03859999999997</v>
      </c>
      <c r="L519">
        <v>465.49439999999998</v>
      </c>
      <c r="M519">
        <v>3</v>
      </c>
      <c r="N519">
        <v>195.55439999999999</v>
      </c>
      <c r="O519">
        <v>-1</v>
      </c>
      <c r="P519">
        <v>-1</v>
      </c>
      <c r="Q519">
        <v>-1</v>
      </c>
      <c r="R519" s="196">
        <v>1</v>
      </c>
      <c r="T519" s="196">
        <v>0</v>
      </c>
      <c r="U519" s="196">
        <v>32</v>
      </c>
      <c r="V519" s="196">
        <v>1997</v>
      </c>
      <c r="W519" s="196">
        <v>-1</v>
      </c>
      <c r="X519" s="196">
        <v>-1</v>
      </c>
      <c r="Y519" s="196">
        <v>0</v>
      </c>
      <c r="Z519" s="196">
        <v>67</v>
      </c>
      <c r="AA519" s="196">
        <v>0</v>
      </c>
      <c r="AB519" s="196">
        <v>0</v>
      </c>
      <c r="AC519" s="196">
        <v>1</v>
      </c>
      <c r="AD519" s="196">
        <v>-1</v>
      </c>
    </row>
    <row r="520" spans="2:30" x14ac:dyDescent="0.2">
      <c r="B520" t="s">
        <v>478</v>
      </c>
      <c r="C520" t="s">
        <v>683</v>
      </c>
      <c r="D520">
        <v>2</v>
      </c>
      <c r="E520">
        <v>1.818182</v>
      </c>
      <c r="F520">
        <v>199.5</v>
      </c>
      <c r="G520" s="195">
        <v>199.5</v>
      </c>
      <c r="H520">
        <v>362.72727272727298</v>
      </c>
      <c r="I520">
        <v>252.68940000000001</v>
      </c>
      <c r="J520">
        <v>0.50436999999999999</v>
      </c>
      <c r="K520">
        <v>252.68940000000001</v>
      </c>
      <c r="L520">
        <v>229.7176</v>
      </c>
      <c r="M520">
        <v>2</v>
      </c>
      <c r="N520">
        <v>123.4837</v>
      </c>
      <c r="O520">
        <v>-1</v>
      </c>
      <c r="P520">
        <v>-1</v>
      </c>
      <c r="Q520">
        <v>-1</v>
      </c>
      <c r="R520" s="196">
        <v>1</v>
      </c>
      <c r="T520" s="196">
        <v>41</v>
      </c>
      <c r="U520" s="196">
        <v>33</v>
      </c>
      <c r="V520" s="196">
        <v>1500</v>
      </c>
      <c r="W520" s="196">
        <v>-1</v>
      </c>
      <c r="X520" s="196">
        <v>-1</v>
      </c>
      <c r="Y520" s="196">
        <v>1</v>
      </c>
      <c r="Z520" s="196">
        <v>1500</v>
      </c>
      <c r="AA520" s="196">
        <v>492.61</v>
      </c>
      <c r="AB520" s="196">
        <v>328.4067</v>
      </c>
      <c r="AC520" s="196">
        <v>1</v>
      </c>
      <c r="AD520" s="196">
        <v>0.66666669999999995</v>
      </c>
    </row>
    <row r="521" spans="2:30" x14ac:dyDescent="0.2">
      <c r="B521" t="s">
        <v>479</v>
      </c>
      <c r="C521" t="s">
        <v>683</v>
      </c>
      <c r="D521">
        <v>1</v>
      </c>
      <c r="E521">
        <v>1.3071900000000001</v>
      </c>
      <c r="F521">
        <v>233</v>
      </c>
      <c r="G521" s="195">
        <v>233</v>
      </c>
      <c r="H521">
        <v>304.57516339869301</v>
      </c>
      <c r="I521">
        <v>-1</v>
      </c>
      <c r="J521">
        <v>-1</v>
      </c>
      <c r="K521">
        <v>-1</v>
      </c>
      <c r="L521">
        <v>-1</v>
      </c>
      <c r="M521">
        <v>1</v>
      </c>
      <c r="N521">
        <v>98.33699</v>
      </c>
      <c r="O521">
        <v>-1</v>
      </c>
      <c r="P521">
        <v>-1</v>
      </c>
      <c r="Q521">
        <v>-1</v>
      </c>
      <c r="R521" s="196">
        <v>1</v>
      </c>
      <c r="T521" s="196">
        <v>0</v>
      </c>
      <c r="U521" s="196">
        <v>34</v>
      </c>
      <c r="V521" s="196">
        <v>2032</v>
      </c>
      <c r="W521" s="196">
        <v>-1</v>
      </c>
      <c r="X521" s="196">
        <v>-1</v>
      </c>
      <c r="Y521" s="196">
        <v>0</v>
      </c>
      <c r="Z521" s="196">
        <v>134</v>
      </c>
      <c r="AA521" s="196">
        <v>0</v>
      </c>
      <c r="AB521" s="196">
        <v>0</v>
      </c>
      <c r="AC521" s="196">
        <v>1</v>
      </c>
      <c r="AD521" s="196">
        <v>-1</v>
      </c>
    </row>
    <row r="522" spans="2:30" x14ac:dyDescent="0.2">
      <c r="B522" t="s">
        <v>480</v>
      </c>
      <c r="C522" t="s">
        <v>683</v>
      </c>
      <c r="D522">
        <v>0</v>
      </c>
      <c r="E522">
        <v>0</v>
      </c>
      <c r="F522">
        <v>-1</v>
      </c>
      <c r="G522" s="195">
        <v>-1</v>
      </c>
      <c r="H522">
        <v>-1</v>
      </c>
      <c r="I522">
        <v>-1</v>
      </c>
      <c r="J522">
        <v>-1</v>
      </c>
      <c r="K522">
        <v>-1</v>
      </c>
      <c r="L522">
        <v>-1</v>
      </c>
      <c r="M522">
        <v>0</v>
      </c>
      <c r="N522">
        <v>63.000169999999997</v>
      </c>
      <c r="O522">
        <v>-1</v>
      </c>
      <c r="P522">
        <v>-1</v>
      </c>
      <c r="Q522">
        <v>-1</v>
      </c>
      <c r="R522" s="196">
        <v>1</v>
      </c>
      <c r="T522" s="196">
        <v>11</v>
      </c>
      <c r="U522" s="196">
        <v>35</v>
      </c>
      <c r="V522" s="196">
        <v>932</v>
      </c>
      <c r="W522" s="196">
        <v>-1</v>
      </c>
      <c r="X522" s="196">
        <v>-1</v>
      </c>
      <c r="Y522" s="196">
        <v>1</v>
      </c>
      <c r="Z522" s="196">
        <v>932</v>
      </c>
      <c r="AA522" s="196">
        <v>238.6549</v>
      </c>
      <c r="AB522" s="196">
        <v>256.0675</v>
      </c>
      <c r="AC522" s="196">
        <v>1</v>
      </c>
      <c r="AD522" s="196">
        <v>1.0729610000000001</v>
      </c>
    </row>
    <row r="523" spans="2:30" x14ac:dyDescent="0.2">
      <c r="B523" t="s">
        <v>472</v>
      </c>
      <c r="C523" t="s">
        <v>717</v>
      </c>
      <c r="D523">
        <v>2</v>
      </c>
      <c r="E523">
        <v>2.309469</v>
      </c>
      <c r="F523">
        <v>366.5</v>
      </c>
      <c r="G523" s="195">
        <v>366.5</v>
      </c>
      <c r="H523">
        <v>846.42032332563497</v>
      </c>
      <c r="I523">
        <v>68.116979999999998</v>
      </c>
      <c r="J523">
        <v>1.0166710000000001</v>
      </c>
      <c r="K523">
        <v>68.116979999999998</v>
      </c>
      <c r="L523">
        <v>78.657020000000003</v>
      </c>
      <c r="M523">
        <v>2</v>
      </c>
      <c r="N523">
        <v>59.823869999999999</v>
      </c>
      <c r="O523">
        <v>-1</v>
      </c>
      <c r="P523">
        <v>-1</v>
      </c>
      <c r="Q523">
        <v>-1</v>
      </c>
      <c r="R523" s="196">
        <v>2</v>
      </c>
      <c r="T523" s="196">
        <v>0</v>
      </c>
      <c r="U523" s="196">
        <v>36</v>
      </c>
      <c r="V523" s="196">
        <v>2032</v>
      </c>
      <c r="W523" s="196">
        <v>-1</v>
      </c>
      <c r="X523" s="196">
        <v>-1</v>
      </c>
      <c r="Y523" s="196">
        <v>0</v>
      </c>
      <c r="Z523" s="196">
        <v>67</v>
      </c>
      <c r="AA523" s="196">
        <v>2</v>
      </c>
      <c r="AB523" s="196">
        <v>0.98425200000000002</v>
      </c>
      <c r="AC523" s="196">
        <v>1</v>
      </c>
      <c r="AD523" s="196">
        <v>-1</v>
      </c>
    </row>
    <row r="524" spans="2:30" x14ac:dyDescent="0.2">
      <c r="B524" t="s">
        <v>481</v>
      </c>
      <c r="C524" t="s">
        <v>717</v>
      </c>
      <c r="D524">
        <v>1</v>
      </c>
      <c r="E524">
        <v>0.85689800000000005</v>
      </c>
      <c r="F524">
        <v>300</v>
      </c>
      <c r="G524" s="195">
        <v>300</v>
      </c>
      <c r="H524">
        <v>257.06940874036002</v>
      </c>
      <c r="I524">
        <v>-1</v>
      </c>
      <c r="J524">
        <v>-1</v>
      </c>
      <c r="K524">
        <v>-1</v>
      </c>
      <c r="L524">
        <v>-1</v>
      </c>
      <c r="M524">
        <v>1</v>
      </c>
      <c r="N524">
        <v>106.0478</v>
      </c>
      <c r="O524">
        <v>-1</v>
      </c>
      <c r="P524">
        <v>-1</v>
      </c>
      <c r="Q524">
        <v>-1</v>
      </c>
      <c r="R524" s="196">
        <v>1</v>
      </c>
      <c r="T524" s="196">
        <v>48</v>
      </c>
      <c r="U524" s="196">
        <v>37</v>
      </c>
      <c r="V524" s="196">
        <v>1499</v>
      </c>
      <c r="W524" s="196">
        <v>-1</v>
      </c>
      <c r="X524" s="196">
        <v>-1</v>
      </c>
      <c r="Y524" s="196">
        <v>1</v>
      </c>
      <c r="Z524" s="196">
        <v>1499</v>
      </c>
      <c r="AA524" s="196">
        <v>270.01760000000002</v>
      </c>
      <c r="AB524" s="196">
        <v>180.1318</v>
      </c>
      <c r="AC524" s="196">
        <v>1</v>
      </c>
      <c r="AD524" s="196">
        <v>0.66711140000000002</v>
      </c>
    </row>
    <row r="525" spans="2:30" x14ac:dyDescent="0.2">
      <c r="B525" t="s">
        <v>483</v>
      </c>
      <c r="C525" t="s">
        <v>717</v>
      </c>
      <c r="D525">
        <v>2</v>
      </c>
      <c r="E525">
        <v>2.8612299999999999</v>
      </c>
      <c r="F525">
        <v>182</v>
      </c>
      <c r="G525" s="195">
        <v>182</v>
      </c>
      <c r="H525">
        <v>520.74391988555101</v>
      </c>
      <c r="I525">
        <v>41.907969999999999</v>
      </c>
      <c r="J525">
        <v>0.20746519999999999</v>
      </c>
      <c r="K525">
        <v>41.907969999999999</v>
      </c>
      <c r="L525">
        <v>59.954169999999998</v>
      </c>
      <c r="M525">
        <v>2</v>
      </c>
      <c r="N525">
        <v>74.930139999999994</v>
      </c>
      <c r="O525">
        <v>-1</v>
      </c>
      <c r="P525">
        <v>-1</v>
      </c>
      <c r="Q525">
        <v>-1</v>
      </c>
      <c r="R525" s="196">
        <v>1</v>
      </c>
      <c r="T525" s="196">
        <v>0</v>
      </c>
      <c r="U525" s="196">
        <v>38</v>
      </c>
      <c r="V525" s="196">
        <v>1998</v>
      </c>
      <c r="W525" s="196">
        <v>-1</v>
      </c>
      <c r="X525" s="196">
        <v>-1</v>
      </c>
      <c r="Y525" s="196">
        <v>0</v>
      </c>
      <c r="Z525" s="196">
        <v>67</v>
      </c>
      <c r="AA525" s="196">
        <v>0</v>
      </c>
      <c r="AB525" s="196">
        <v>0</v>
      </c>
      <c r="AC525" s="196">
        <v>1</v>
      </c>
      <c r="AD525" s="196">
        <v>-1</v>
      </c>
    </row>
    <row r="526" spans="2:30" x14ac:dyDescent="0.2">
      <c r="B526" t="s">
        <v>484</v>
      </c>
      <c r="C526" t="s">
        <v>717</v>
      </c>
      <c r="D526">
        <v>2</v>
      </c>
      <c r="E526">
        <v>2</v>
      </c>
      <c r="F526">
        <v>366.5</v>
      </c>
      <c r="G526" s="195">
        <v>366.5</v>
      </c>
      <c r="H526">
        <v>733</v>
      </c>
      <c r="I526">
        <v>131.12309999999999</v>
      </c>
      <c r="J526">
        <v>0.98588779999999998</v>
      </c>
      <c r="K526">
        <v>131.12309999999999</v>
      </c>
      <c r="L526">
        <v>131.12309999999999</v>
      </c>
      <c r="M526">
        <v>2</v>
      </c>
      <c r="N526">
        <v>95.517290000000003</v>
      </c>
      <c r="O526">
        <v>-1</v>
      </c>
      <c r="P526">
        <v>-1</v>
      </c>
      <c r="Q526">
        <v>-1</v>
      </c>
      <c r="R526" s="196">
        <v>2</v>
      </c>
      <c r="T526" s="196">
        <v>3</v>
      </c>
      <c r="U526" s="196">
        <v>39</v>
      </c>
      <c r="V526" s="196">
        <v>1133</v>
      </c>
      <c r="W526" s="196">
        <v>-1</v>
      </c>
      <c r="X526" s="196">
        <v>-1</v>
      </c>
      <c r="Y526" s="196">
        <v>1</v>
      </c>
      <c r="Z526" s="196">
        <v>1133</v>
      </c>
      <c r="AA526" s="196">
        <v>372.47910000000002</v>
      </c>
      <c r="AB526" s="196">
        <v>328.75470000000001</v>
      </c>
      <c r="AC526" s="196">
        <v>1</v>
      </c>
      <c r="AD526" s="196">
        <v>0.88261250000000002</v>
      </c>
    </row>
    <row r="527" spans="2:30" x14ac:dyDescent="0.2">
      <c r="B527" t="s">
        <v>485</v>
      </c>
      <c r="C527" t="s">
        <v>717</v>
      </c>
      <c r="D527">
        <v>2</v>
      </c>
      <c r="E527">
        <v>2.6109659999999999</v>
      </c>
      <c r="F527">
        <v>249.5</v>
      </c>
      <c r="G527" s="195">
        <v>249.5</v>
      </c>
      <c r="H527">
        <v>651.43603133159297</v>
      </c>
      <c r="I527">
        <v>103.1844</v>
      </c>
      <c r="J527">
        <v>0.61787040000000004</v>
      </c>
      <c r="K527">
        <v>103.1844</v>
      </c>
      <c r="L527">
        <v>134.7054</v>
      </c>
      <c r="M527">
        <v>2</v>
      </c>
      <c r="N527">
        <v>81.733729999999994</v>
      </c>
      <c r="O527">
        <v>-1</v>
      </c>
      <c r="P527">
        <v>-1</v>
      </c>
      <c r="Q527">
        <v>-1</v>
      </c>
      <c r="R527" s="196">
        <v>1</v>
      </c>
      <c r="T527" s="196">
        <v>0</v>
      </c>
      <c r="U527" s="196">
        <v>40</v>
      </c>
      <c r="V527" s="196">
        <v>1999</v>
      </c>
      <c r="W527" s="196">
        <v>-1</v>
      </c>
      <c r="X527" s="196">
        <v>-1</v>
      </c>
      <c r="Y527" s="196">
        <v>0</v>
      </c>
      <c r="Z527" s="196">
        <v>99</v>
      </c>
      <c r="AA527" s="196">
        <v>0</v>
      </c>
      <c r="AB527" s="196">
        <v>0</v>
      </c>
      <c r="AC527" s="196">
        <v>1</v>
      </c>
      <c r="AD527" s="196">
        <v>-1</v>
      </c>
    </row>
    <row r="528" spans="2:30" x14ac:dyDescent="0.2">
      <c r="B528" t="s">
        <v>486</v>
      </c>
      <c r="C528" t="s">
        <v>717</v>
      </c>
      <c r="D528">
        <v>1</v>
      </c>
      <c r="E528">
        <v>0.76982300000000004</v>
      </c>
      <c r="F528">
        <v>232</v>
      </c>
      <c r="G528" s="195">
        <v>232</v>
      </c>
      <c r="H528">
        <v>178.598922247883</v>
      </c>
      <c r="I528">
        <v>-1</v>
      </c>
      <c r="J528">
        <v>-1</v>
      </c>
      <c r="K528">
        <v>-1</v>
      </c>
      <c r="L528">
        <v>-1</v>
      </c>
      <c r="M528">
        <v>1</v>
      </c>
      <c r="N528">
        <v>62.030619999999999</v>
      </c>
      <c r="O528">
        <v>-1</v>
      </c>
      <c r="P528">
        <v>-1</v>
      </c>
      <c r="Q528">
        <v>-1</v>
      </c>
      <c r="R528" s="196">
        <v>2</v>
      </c>
      <c r="T528" s="196">
        <v>6</v>
      </c>
      <c r="U528" s="196">
        <v>41</v>
      </c>
      <c r="V528" s="196">
        <v>1298</v>
      </c>
      <c r="W528" s="196">
        <v>-1</v>
      </c>
      <c r="X528" s="196">
        <v>-1</v>
      </c>
      <c r="Y528" s="196">
        <v>1</v>
      </c>
      <c r="Z528" s="196">
        <v>1298</v>
      </c>
      <c r="AA528" s="196">
        <v>330.26650000000001</v>
      </c>
      <c r="AB528" s="196">
        <v>254.4426</v>
      </c>
      <c r="AC528" s="196">
        <v>1</v>
      </c>
      <c r="AD528" s="196">
        <v>0.77041599999999999</v>
      </c>
    </row>
    <row r="529" spans="2:30" x14ac:dyDescent="0.2">
      <c r="B529" t="s">
        <v>487</v>
      </c>
      <c r="C529" t="s">
        <v>717</v>
      </c>
      <c r="D529">
        <v>0</v>
      </c>
      <c r="E529">
        <v>0</v>
      </c>
      <c r="F529">
        <v>-1</v>
      </c>
      <c r="G529" s="195">
        <v>-1</v>
      </c>
      <c r="H529">
        <v>-1</v>
      </c>
      <c r="I529">
        <v>-1</v>
      </c>
      <c r="J529">
        <v>-1</v>
      </c>
      <c r="K529">
        <v>-1</v>
      </c>
      <c r="L529">
        <v>-1</v>
      </c>
      <c r="M529">
        <v>0</v>
      </c>
      <c r="N529">
        <v>80.208479999999994</v>
      </c>
      <c r="O529">
        <v>-1</v>
      </c>
      <c r="P529">
        <v>-1</v>
      </c>
      <c r="Q529">
        <v>-1</v>
      </c>
      <c r="R529" s="196">
        <v>1</v>
      </c>
      <c r="T529" s="196">
        <v>0</v>
      </c>
      <c r="U529" s="196">
        <v>42</v>
      </c>
      <c r="V529" s="196">
        <v>1999</v>
      </c>
      <c r="W529" s="196">
        <v>0.90310970000000002</v>
      </c>
      <c r="X529" s="196">
        <v>19.868410000000001</v>
      </c>
      <c r="Y529" s="196">
        <v>0</v>
      </c>
      <c r="Z529" s="196">
        <v>100</v>
      </c>
      <c r="AA529" s="196">
        <v>66.634519999999995</v>
      </c>
      <c r="AB529" s="196">
        <v>33.333930000000002</v>
      </c>
      <c r="AC529" s="196">
        <v>1</v>
      </c>
      <c r="AD529" s="196">
        <v>-1</v>
      </c>
    </row>
    <row r="530" spans="2:30" x14ac:dyDescent="0.2">
      <c r="B530" t="s">
        <v>488</v>
      </c>
      <c r="C530" t="s">
        <v>717</v>
      </c>
      <c r="D530">
        <v>2</v>
      </c>
      <c r="E530">
        <v>2.1459229999999998</v>
      </c>
      <c r="F530">
        <v>400</v>
      </c>
      <c r="G530" s="195">
        <v>400</v>
      </c>
      <c r="H530">
        <v>858.36909871244598</v>
      </c>
      <c r="I530">
        <v>70.110919999999993</v>
      </c>
      <c r="J530">
        <v>1.062287</v>
      </c>
      <c r="K530">
        <v>70.110919999999993</v>
      </c>
      <c r="L530">
        <v>75.226299999999995</v>
      </c>
      <c r="M530">
        <v>2</v>
      </c>
      <c r="N530">
        <v>32.086739999999999</v>
      </c>
      <c r="O530">
        <v>-1</v>
      </c>
      <c r="P530">
        <v>-1</v>
      </c>
      <c r="Q530">
        <v>-1</v>
      </c>
      <c r="R530" s="196">
        <v>1</v>
      </c>
      <c r="T530" s="196">
        <v>13</v>
      </c>
      <c r="U530" s="196">
        <v>43</v>
      </c>
      <c r="V530" s="196">
        <v>799</v>
      </c>
      <c r="W530" s="196">
        <v>-1</v>
      </c>
      <c r="X530" s="196">
        <v>-1</v>
      </c>
      <c r="Y530" s="196">
        <v>1</v>
      </c>
      <c r="Z530" s="196">
        <v>799</v>
      </c>
      <c r="AA530" s="196">
        <v>215.98249999999999</v>
      </c>
      <c r="AB530" s="196">
        <v>270.31610000000001</v>
      </c>
      <c r="AC530" s="196">
        <v>1</v>
      </c>
      <c r="AD530" s="196">
        <v>1.251565</v>
      </c>
    </row>
    <row r="531" spans="2:30" x14ac:dyDescent="0.2">
      <c r="B531" t="s">
        <v>489</v>
      </c>
      <c r="C531" t="s">
        <v>717</v>
      </c>
      <c r="D531">
        <v>0</v>
      </c>
      <c r="E531">
        <v>0</v>
      </c>
      <c r="F531">
        <v>-1</v>
      </c>
      <c r="G531" s="195">
        <v>-1</v>
      </c>
      <c r="H531">
        <v>-1</v>
      </c>
      <c r="I531">
        <v>-1</v>
      </c>
      <c r="J531">
        <v>-1</v>
      </c>
      <c r="K531">
        <v>-1</v>
      </c>
      <c r="L531">
        <v>-1</v>
      </c>
      <c r="M531">
        <v>0</v>
      </c>
      <c r="N531">
        <v>570.75049999999999</v>
      </c>
      <c r="O531">
        <v>-1</v>
      </c>
      <c r="P531">
        <v>-1</v>
      </c>
      <c r="Q531">
        <v>-1</v>
      </c>
      <c r="R531" s="196">
        <v>1</v>
      </c>
      <c r="T531" s="196">
        <v>0</v>
      </c>
      <c r="U531" s="196">
        <v>44</v>
      </c>
      <c r="V531" s="196">
        <v>2032</v>
      </c>
      <c r="W531" s="196">
        <v>-1</v>
      </c>
      <c r="X531" s="196">
        <v>-1</v>
      </c>
      <c r="Y531" s="196">
        <v>0</v>
      </c>
      <c r="Z531" s="196">
        <v>134</v>
      </c>
      <c r="AA531" s="196">
        <v>8</v>
      </c>
      <c r="AB531" s="196">
        <v>3.9370080000000001</v>
      </c>
      <c r="AC531" s="196">
        <v>1</v>
      </c>
      <c r="AD531" s="196">
        <v>-1</v>
      </c>
    </row>
    <row r="532" spans="2:30" x14ac:dyDescent="0.2">
      <c r="B532" t="s">
        <v>490</v>
      </c>
      <c r="C532" t="s">
        <v>717</v>
      </c>
      <c r="D532">
        <v>1</v>
      </c>
      <c r="E532">
        <v>0.78988939999999996</v>
      </c>
      <c r="F532">
        <v>299</v>
      </c>
      <c r="G532" s="195">
        <v>299</v>
      </c>
      <c r="H532">
        <v>236.17693522906799</v>
      </c>
      <c r="I532">
        <v>-1</v>
      </c>
      <c r="J532">
        <v>-1</v>
      </c>
      <c r="K532">
        <v>-1</v>
      </c>
      <c r="L532">
        <v>-1</v>
      </c>
      <c r="M532">
        <v>1</v>
      </c>
      <c r="N532">
        <v>117.22929999999999</v>
      </c>
      <c r="O532">
        <v>-1</v>
      </c>
      <c r="P532">
        <v>-1</v>
      </c>
      <c r="Q532">
        <v>-1</v>
      </c>
      <c r="R532" s="196">
        <v>1</v>
      </c>
      <c r="T532" s="196">
        <v>22</v>
      </c>
      <c r="U532" s="196">
        <v>45</v>
      </c>
      <c r="V532" s="196">
        <v>1498</v>
      </c>
      <c r="W532" s="196">
        <v>-1</v>
      </c>
      <c r="X532" s="196">
        <v>-1</v>
      </c>
      <c r="Y532" s="196">
        <v>1</v>
      </c>
      <c r="Z532" s="196">
        <v>1498</v>
      </c>
      <c r="AA532" s="196">
        <v>423.99400000000003</v>
      </c>
      <c r="AB532" s="196">
        <v>283.04000000000002</v>
      </c>
      <c r="AC532" s="196">
        <v>1</v>
      </c>
      <c r="AD532" s="196">
        <v>0.66755679999999995</v>
      </c>
    </row>
    <row r="533" spans="2:30" x14ac:dyDescent="0.2">
      <c r="B533" t="s">
        <v>491</v>
      </c>
      <c r="C533" t="s">
        <v>717</v>
      </c>
      <c r="D533">
        <v>0</v>
      </c>
      <c r="E533">
        <v>0</v>
      </c>
      <c r="F533">
        <v>-1</v>
      </c>
      <c r="G533" s="195">
        <v>-1</v>
      </c>
      <c r="H533">
        <v>-1</v>
      </c>
      <c r="I533">
        <v>-1</v>
      </c>
      <c r="J533">
        <v>-1</v>
      </c>
      <c r="K533">
        <v>-1</v>
      </c>
      <c r="L533">
        <v>-1</v>
      </c>
      <c r="M533">
        <v>0</v>
      </c>
      <c r="N533">
        <v>80.912040000000005</v>
      </c>
      <c r="O533">
        <v>-1</v>
      </c>
      <c r="P533">
        <v>-1</v>
      </c>
      <c r="Q533">
        <v>-1</v>
      </c>
      <c r="R533" s="196">
        <v>1</v>
      </c>
      <c r="T533" s="196">
        <v>0</v>
      </c>
      <c r="U533" s="196">
        <v>46</v>
      </c>
      <c r="V533" s="196">
        <v>1999</v>
      </c>
      <c r="W533" s="196">
        <v>-1</v>
      </c>
      <c r="X533" s="196">
        <v>-1</v>
      </c>
      <c r="Y533" s="196">
        <v>0</v>
      </c>
      <c r="Z533" s="196">
        <v>101</v>
      </c>
      <c r="AA533" s="196">
        <v>0</v>
      </c>
      <c r="AB533" s="196">
        <v>0</v>
      </c>
      <c r="AC533" s="196">
        <v>1</v>
      </c>
      <c r="AD533" s="196">
        <v>-1</v>
      </c>
    </row>
    <row r="534" spans="2:30" x14ac:dyDescent="0.2">
      <c r="B534" t="s">
        <v>285</v>
      </c>
      <c r="C534" t="s">
        <v>717</v>
      </c>
      <c r="D534">
        <v>2</v>
      </c>
      <c r="E534">
        <v>2.3121390000000002</v>
      </c>
      <c r="F534">
        <v>366</v>
      </c>
      <c r="G534" s="195">
        <v>366</v>
      </c>
      <c r="H534">
        <v>846.24277456647405</v>
      </c>
      <c r="I534">
        <v>57.658090000000001</v>
      </c>
      <c r="J534">
        <v>0.86056849999999996</v>
      </c>
      <c r="K534">
        <v>57.658090000000001</v>
      </c>
      <c r="L534">
        <v>66.656750000000002</v>
      </c>
      <c r="M534">
        <v>2</v>
      </c>
      <c r="N534">
        <v>42.049340000000001</v>
      </c>
      <c r="O534">
        <v>-1</v>
      </c>
      <c r="P534">
        <v>-1</v>
      </c>
      <c r="Q534">
        <v>-1</v>
      </c>
      <c r="R534" s="196">
        <v>1</v>
      </c>
      <c r="T534" s="196">
        <v>43</v>
      </c>
      <c r="U534" s="196">
        <v>47</v>
      </c>
      <c r="V534" s="196">
        <v>1531</v>
      </c>
      <c r="W534" s="196">
        <v>-1</v>
      </c>
      <c r="X534" s="196">
        <v>-1</v>
      </c>
      <c r="Y534" s="196">
        <v>1</v>
      </c>
      <c r="Z534" s="196">
        <v>1531</v>
      </c>
      <c r="AA534" s="196">
        <v>897.31470000000002</v>
      </c>
      <c r="AB534" s="196">
        <v>586.09709999999995</v>
      </c>
      <c r="AC534" s="196">
        <v>1</v>
      </c>
      <c r="AD534" s="196">
        <v>0.65316779999999997</v>
      </c>
    </row>
    <row r="535" spans="2:30" x14ac:dyDescent="0.2">
      <c r="B535" t="s">
        <v>492</v>
      </c>
      <c r="C535" t="s">
        <v>717</v>
      </c>
      <c r="D535">
        <v>2</v>
      </c>
      <c r="E535">
        <v>2.6075620000000002</v>
      </c>
      <c r="F535">
        <v>316.5</v>
      </c>
      <c r="G535" s="195">
        <v>316.5</v>
      </c>
      <c r="H535">
        <v>825.29335071707999</v>
      </c>
      <c r="I535">
        <v>69.532799999999995</v>
      </c>
      <c r="J535">
        <v>1.0535270000000001</v>
      </c>
      <c r="K535">
        <v>69.532799999999995</v>
      </c>
      <c r="L535">
        <v>90.655540000000002</v>
      </c>
      <c r="M535">
        <v>2</v>
      </c>
      <c r="N535">
        <v>45.10286</v>
      </c>
      <c r="O535">
        <v>-1</v>
      </c>
      <c r="P535">
        <v>-1</v>
      </c>
      <c r="Q535">
        <v>-1</v>
      </c>
      <c r="R535" s="196">
        <v>1</v>
      </c>
      <c r="T535" s="196">
        <v>0</v>
      </c>
      <c r="U535" s="196">
        <v>48</v>
      </c>
      <c r="V535" s="196">
        <v>1999</v>
      </c>
      <c r="W535" s="196">
        <v>-1</v>
      </c>
      <c r="X535" s="196">
        <v>-1</v>
      </c>
      <c r="Y535" s="196">
        <v>0</v>
      </c>
      <c r="Z535" s="196">
        <v>101</v>
      </c>
      <c r="AA535" s="196">
        <v>0</v>
      </c>
      <c r="AB535" s="196">
        <v>0</v>
      </c>
      <c r="AC535" s="196">
        <v>1</v>
      </c>
      <c r="AD535" s="196">
        <v>-1</v>
      </c>
    </row>
    <row r="536" spans="2:30" x14ac:dyDescent="0.2">
      <c r="B536" t="s">
        <v>474</v>
      </c>
      <c r="C536" t="s">
        <v>717</v>
      </c>
      <c r="D536">
        <v>2</v>
      </c>
      <c r="E536">
        <v>2.6075620000000002</v>
      </c>
      <c r="F536">
        <v>266.5</v>
      </c>
      <c r="G536" s="195">
        <v>266.5</v>
      </c>
      <c r="H536">
        <v>694.91525423728797</v>
      </c>
      <c r="I536">
        <v>58.28745</v>
      </c>
      <c r="J536">
        <v>0.34902670000000002</v>
      </c>
      <c r="K536">
        <v>58.28745</v>
      </c>
      <c r="L536">
        <v>75.994060000000005</v>
      </c>
      <c r="M536">
        <v>2</v>
      </c>
      <c r="N536">
        <v>38.627450000000003</v>
      </c>
      <c r="O536">
        <v>-1</v>
      </c>
      <c r="P536">
        <v>-1</v>
      </c>
      <c r="Q536">
        <v>-1</v>
      </c>
      <c r="R536" s="196">
        <v>1</v>
      </c>
      <c r="T536" s="196">
        <v>10</v>
      </c>
      <c r="U536" s="196">
        <v>49</v>
      </c>
      <c r="V536" s="196">
        <v>1232</v>
      </c>
      <c r="W536" s="196">
        <v>-1</v>
      </c>
      <c r="X536" s="196">
        <v>-1</v>
      </c>
      <c r="Y536" s="196">
        <v>1</v>
      </c>
      <c r="Z536" s="196">
        <v>1232</v>
      </c>
      <c r="AA536" s="196">
        <v>376.37189999999998</v>
      </c>
      <c r="AB536" s="196">
        <v>305.49669999999998</v>
      </c>
      <c r="AC536" s="196">
        <v>1</v>
      </c>
      <c r="AD536" s="196">
        <v>0.81168830000000003</v>
      </c>
    </row>
    <row r="537" spans="2:30" x14ac:dyDescent="0.2">
      <c r="B537" t="s">
        <v>475</v>
      </c>
      <c r="C537" t="s">
        <v>717</v>
      </c>
      <c r="D537">
        <v>2</v>
      </c>
      <c r="E537">
        <v>2.614379</v>
      </c>
      <c r="F537">
        <v>233</v>
      </c>
      <c r="G537" s="195">
        <v>233</v>
      </c>
      <c r="H537">
        <v>609.15032679738601</v>
      </c>
      <c r="I537">
        <v>93.046980000000005</v>
      </c>
      <c r="J537">
        <v>0.39934330000000001</v>
      </c>
      <c r="K537">
        <v>93.046980000000005</v>
      </c>
      <c r="L537">
        <v>121.63</v>
      </c>
      <c r="M537">
        <v>2</v>
      </c>
      <c r="N537">
        <v>38.751829999999998</v>
      </c>
      <c r="O537">
        <v>-1</v>
      </c>
      <c r="P537">
        <v>-1</v>
      </c>
      <c r="Q537">
        <v>-1</v>
      </c>
      <c r="R537" s="196">
        <v>1</v>
      </c>
      <c r="T537" s="196">
        <v>0</v>
      </c>
      <c r="U537" s="196">
        <v>50</v>
      </c>
      <c r="V537" s="196">
        <v>1999</v>
      </c>
      <c r="W537" s="196">
        <v>-1</v>
      </c>
      <c r="X537" s="196">
        <v>-1</v>
      </c>
      <c r="Y537" s="196">
        <v>0</v>
      </c>
      <c r="Z537" s="196">
        <v>101</v>
      </c>
      <c r="AA537" s="196">
        <v>0</v>
      </c>
      <c r="AB537" s="196">
        <v>0</v>
      </c>
      <c r="AC537" s="196">
        <v>1</v>
      </c>
      <c r="AD537" s="196">
        <v>-1</v>
      </c>
    </row>
    <row r="538" spans="2:30" x14ac:dyDescent="0.2">
      <c r="B538" t="s">
        <v>476</v>
      </c>
      <c r="C538" t="s">
        <v>717</v>
      </c>
      <c r="D538">
        <v>2</v>
      </c>
      <c r="E538">
        <v>1.4295929999999999</v>
      </c>
      <c r="F538">
        <v>600</v>
      </c>
      <c r="G538" s="195">
        <v>600</v>
      </c>
      <c r="H538">
        <v>857.75553967119401</v>
      </c>
      <c r="I538">
        <v>107.77630000000001</v>
      </c>
      <c r="J538">
        <v>0.81648679999999996</v>
      </c>
      <c r="K538">
        <v>107.77630000000001</v>
      </c>
      <c r="L538">
        <v>77.038060000000002</v>
      </c>
      <c r="M538">
        <v>2</v>
      </c>
      <c r="N538">
        <v>52.630679999999998</v>
      </c>
      <c r="O538">
        <v>-1</v>
      </c>
      <c r="P538">
        <v>-1</v>
      </c>
      <c r="Q538">
        <v>-1</v>
      </c>
      <c r="R538" s="196">
        <v>1</v>
      </c>
      <c r="T538" s="196">
        <v>18</v>
      </c>
      <c r="U538" s="196">
        <v>51</v>
      </c>
      <c r="V538" s="196">
        <v>1166</v>
      </c>
      <c r="W538" s="196">
        <v>-1</v>
      </c>
      <c r="X538" s="196">
        <v>-1</v>
      </c>
      <c r="Y538" s="196">
        <v>1</v>
      </c>
      <c r="Z538" s="196">
        <v>1166</v>
      </c>
      <c r="AA538" s="196">
        <v>218.14580000000001</v>
      </c>
      <c r="AB538" s="196">
        <v>187.0891</v>
      </c>
      <c r="AC538" s="196">
        <v>1</v>
      </c>
      <c r="AD538" s="196">
        <v>0.85763290000000003</v>
      </c>
    </row>
    <row r="539" spans="2:30" x14ac:dyDescent="0.2">
      <c r="B539" t="s">
        <v>477</v>
      </c>
      <c r="C539" t="s">
        <v>717</v>
      </c>
      <c r="D539">
        <v>2</v>
      </c>
      <c r="E539">
        <v>2.8612299999999999</v>
      </c>
      <c r="F539">
        <v>199.5</v>
      </c>
      <c r="G539" s="195">
        <v>199.5</v>
      </c>
      <c r="H539">
        <v>570.81545064377701</v>
      </c>
      <c r="I539">
        <v>91.497630000000001</v>
      </c>
      <c r="J539">
        <v>0.45748810000000001</v>
      </c>
      <c r="K539">
        <v>91.497630000000001</v>
      </c>
      <c r="L539">
        <v>130.89789999999999</v>
      </c>
      <c r="M539">
        <v>2</v>
      </c>
      <c r="N539">
        <v>70.719179999999994</v>
      </c>
      <c r="O539">
        <v>-1</v>
      </c>
      <c r="P539">
        <v>-1</v>
      </c>
      <c r="Q539">
        <v>-1</v>
      </c>
      <c r="R539" s="196">
        <v>1</v>
      </c>
      <c r="T539" s="196">
        <v>0</v>
      </c>
      <c r="U539" s="196">
        <v>52</v>
      </c>
      <c r="V539" s="196">
        <v>1998</v>
      </c>
      <c r="W539" s="196">
        <v>-1</v>
      </c>
      <c r="X539" s="196">
        <v>-1</v>
      </c>
      <c r="Y539" s="196">
        <v>0</v>
      </c>
      <c r="Z539" s="196">
        <v>67</v>
      </c>
      <c r="AA539" s="196">
        <v>23.537590000000002</v>
      </c>
      <c r="AB539" s="196">
        <v>11.78058</v>
      </c>
      <c r="AC539" s="196">
        <v>1</v>
      </c>
      <c r="AD539" s="196">
        <v>-1</v>
      </c>
    </row>
    <row r="540" spans="2:30" x14ac:dyDescent="0.2">
      <c r="B540" t="s">
        <v>478</v>
      </c>
      <c r="C540" t="s">
        <v>717</v>
      </c>
      <c r="D540">
        <v>2</v>
      </c>
      <c r="E540">
        <v>1.7683469999999999</v>
      </c>
      <c r="F540">
        <v>249.5</v>
      </c>
      <c r="G540" s="195">
        <v>249.5</v>
      </c>
      <c r="H540">
        <v>441.20247568523399</v>
      </c>
      <c r="I540">
        <v>217.6044</v>
      </c>
      <c r="J540">
        <v>0.4669623</v>
      </c>
      <c r="K540">
        <v>217.6044</v>
      </c>
      <c r="L540">
        <v>192.4</v>
      </c>
      <c r="M540">
        <v>2</v>
      </c>
      <c r="N540">
        <v>72.33605</v>
      </c>
      <c r="O540">
        <v>-1</v>
      </c>
      <c r="P540">
        <v>-1</v>
      </c>
      <c r="Q540">
        <v>-1</v>
      </c>
      <c r="R540" s="196">
        <v>2</v>
      </c>
      <c r="T540" s="196">
        <v>49</v>
      </c>
      <c r="U540" s="196">
        <v>53</v>
      </c>
      <c r="V540" s="196">
        <v>1365</v>
      </c>
      <c r="W540" s="196">
        <v>-1</v>
      </c>
      <c r="X540" s="196">
        <v>-1</v>
      </c>
      <c r="Y540" s="196">
        <v>1</v>
      </c>
      <c r="Z540" s="196">
        <v>1365</v>
      </c>
      <c r="AA540" s="196">
        <v>340.47379999999998</v>
      </c>
      <c r="AB540" s="196">
        <v>249.4314</v>
      </c>
      <c r="AC540" s="196">
        <v>1</v>
      </c>
      <c r="AD540" s="196">
        <v>0.73260069999999999</v>
      </c>
    </row>
    <row r="541" spans="2:30" x14ac:dyDescent="0.2">
      <c r="B541" t="s">
        <v>479</v>
      </c>
      <c r="C541" t="s">
        <v>717</v>
      </c>
      <c r="D541">
        <v>2</v>
      </c>
      <c r="E541">
        <v>3.3333330000000001</v>
      </c>
      <c r="F541">
        <v>250.5</v>
      </c>
      <c r="G541" s="195">
        <v>250.5</v>
      </c>
      <c r="H541">
        <v>835</v>
      </c>
      <c r="I541">
        <v>99.799840000000003</v>
      </c>
      <c r="J541">
        <v>3.1187450000000001</v>
      </c>
      <c r="K541">
        <v>99.799840000000003</v>
      </c>
      <c r="L541">
        <v>166.3331</v>
      </c>
      <c r="M541">
        <v>2</v>
      </c>
      <c r="N541">
        <v>40.920050000000003</v>
      </c>
      <c r="O541">
        <v>-1</v>
      </c>
      <c r="P541">
        <v>-1</v>
      </c>
      <c r="Q541">
        <v>-1</v>
      </c>
      <c r="R541" s="196">
        <v>1</v>
      </c>
      <c r="T541" s="196">
        <v>0</v>
      </c>
      <c r="U541" s="196">
        <v>54</v>
      </c>
      <c r="V541" s="196">
        <v>1999</v>
      </c>
      <c r="W541" s="196">
        <v>-1</v>
      </c>
      <c r="X541" s="196">
        <v>-1</v>
      </c>
      <c r="Y541" s="196">
        <v>0</v>
      </c>
      <c r="Z541" s="196">
        <v>100</v>
      </c>
      <c r="AA541" s="196">
        <v>0</v>
      </c>
      <c r="AB541" s="196">
        <v>0</v>
      </c>
      <c r="AC541" s="196">
        <v>1</v>
      </c>
      <c r="AD541" s="196">
        <v>-1</v>
      </c>
    </row>
    <row r="542" spans="2:30" x14ac:dyDescent="0.2">
      <c r="B542" t="s">
        <v>480</v>
      </c>
      <c r="C542" t="s">
        <v>717</v>
      </c>
      <c r="D542">
        <v>0</v>
      </c>
      <c r="E542">
        <v>0</v>
      </c>
      <c r="F542">
        <v>-1</v>
      </c>
      <c r="G542" s="195">
        <v>-1</v>
      </c>
      <c r="H542">
        <v>-1</v>
      </c>
      <c r="I542">
        <v>-1</v>
      </c>
      <c r="J542">
        <v>-1</v>
      </c>
      <c r="K542">
        <v>-1</v>
      </c>
      <c r="L542">
        <v>-1</v>
      </c>
      <c r="M542">
        <v>0</v>
      </c>
      <c r="N542">
        <v>65.702150000000003</v>
      </c>
      <c r="O542">
        <v>-1</v>
      </c>
      <c r="P542">
        <v>-1</v>
      </c>
      <c r="Q542">
        <v>-1</v>
      </c>
      <c r="R542" s="196">
        <v>1</v>
      </c>
      <c r="T542" s="196">
        <v>15</v>
      </c>
      <c r="U542" s="196">
        <v>55</v>
      </c>
      <c r="V542" s="196">
        <v>1132</v>
      </c>
      <c r="W542" s="196">
        <v>1.335847</v>
      </c>
      <c r="X542" s="196">
        <v>110.20740000000001</v>
      </c>
      <c r="Y542" s="196">
        <v>1</v>
      </c>
      <c r="Z542" s="196">
        <v>1132</v>
      </c>
      <c r="AA542" s="196">
        <v>253.75749999999999</v>
      </c>
      <c r="AB542" s="196">
        <v>224.16739999999999</v>
      </c>
      <c r="AC542" s="196">
        <v>2</v>
      </c>
      <c r="AD542" s="196">
        <v>0.88339219999999996</v>
      </c>
    </row>
    <row r="543" spans="2:30" x14ac:dyDescent="0.2">
      <c r="B543" t="s">
        <v>472</v>
      </c>
      <c r="C543" t="s">
        <v>684</v>
      </c>
      <c r="D543">
        <v>4</v>
      </c>
      <c r="E543">
        <v>2.7303760000000001</v>
      </c>
      <c r="F543">
        <v>217</v>
      </c>
      <c r="G543" s="195">
        <v>283.5</v>
      </c>
      <c r="H543">
        <v>774.06143344709903</v>
      </c>
      <c r="I543">
        <v>52.940539999999999</v>
      </c>
      <c r="J543">
        <v>0.64405080000000003</v>
      </c>
      <c r="K543">
        <v>158.82159999999999</v>
      </c>
      <c r="L543">
        <v>108.41070000000001</v>
      </c>
      <c r="M543">
        <v>4</v>
      </c>
      <c r="N543">
        <v>56.239100000000001</v>
      </c>
      <c r="O543">
        <v>-1</v>
      </c>
      <c r="P543">
        <v>-1</v>
      </c>
      <c r="Q543">
        <v>-1</v>
      </c>
      <c r="R543" s="196">
        <v>2</v>
      </c>
      <c r="T543" s="196">
        <v>0</v>
      </c>
      <c r="U543" s="196">
        <v>56</v>
      </c>
      <c r="V543" s="196">
        <v>2032</v>
      </c>
      <c r="W543" s="196">
        <v>-1</v>
      </c>
      <c r="X543" s="196">
        <v>-1</v>
      </c>
      <c r="Y543" s="196">
        <v>0</v>
      </c>
      <c r="Z543" s="196">
        <v>101</v>
      </c>
      <c r="AA543" s="196">
        <v>0</v>
      </c>
      <c r="AB543" s="196">
        <v>0</v>
      </c>
      <c r="AC543" s="196">
        <v>1</v>
      </c>
      <c r="AD543" s="196">
        <v>-1</v>
      </c>
    </row>
    <row r="544" spans="2:30" x14ac:dyDescent="0.2">
      <c r="B544" t="s">
        <v>481</v>
      </c>
      <c r="C544" t="s">
        <v>684</v>
      </c>
      <c r="D544">
        <v>3</v>
      </c>
      <c r="E544">
        <v>3.1088079999999998</v>
      </c>
      <c r="F544">
        <v>200</v>
      </c>
      <c r="G544" s="195">
        <v>266</v>
      </c>
      <c r="H544">
        <v>826.94300518134696</v>
      </c>
      <c r="I544">
        <v>42.951079999999997</v>
      </c>
      <c r="J544">
        <v>1.277722</v>
      </c>
      <c r="K544">
        <v>85.902159999999995</v>
      </c>
      <c r="L544">
        <v>89.017780000000002</v>
      </c>
      <c r="M544">
        <v>3</v>
      </c>
      <c r="N544">
        <v>43.295679999999997</v>
      </c>
      <c r="O544">
        <v>-1</v>
      </c>
      <c r="P544">
        <v>-1</v>
      </c>
      <c r="Q544">
        <v>-1</v>
      </c>
      <c r="R544" s="196">
        <v>2</v>
      </c>
      <c r="T544" s="196">
        <v>32</v>
      </c>
      <c r="U544" s="196">
        <v>57</v>
      </c>
      <c r="V544" s="196">
        <v>998</v>
      </c>
      <c r="W544" s="196">
        <v>-1</v>
      </c>
      <c r="X544" s="196">
        <v>-1</v>
      </c>
      <c r="Y544" s="196">
        <v>1</v>
      </c>
      <c r="Z544" s="196">
        <v>998</v>
      </c>
      <c r="AA544" s="196">
        <v>123.64019999999999</v>
      </c>
      <c r="AB544" s="196">
        <v>123.8879</v>
      </c>
      <c r="AC544" s="196">
        <v>1</v>
      </c>
      <c r="AD544" s="196">
        <v>1.0020039999999999</v>
      </c>
    </row>
    <row r="545" spans="2:30" x14ac:dyDescent="0.2">
      <c r="B545" t="s">
        <v>483</v>
      </c>
      <c r="C545" t="s">
        <v>684</v>
      </c>
      <c r="D545">
        <v>2</v>
      </c>
      <c r="E545">
        <v>2.724796</v>
      </c>
      <c r="F545">
        <v>200</v>
      </c>
      <c r="G545" s="195">
        <v>200</v>
      </c>
      <c r="H545">
        <v>544.95912806539502</v>
      </c>
      <c r="I545">
        <v>46.563200000000002</v>
      </c>
      <c r="J545">
        <v>0.1750496</v>
      </c>
      <c r="K545">
        <v>46.563200000000002</v>
      </c>
      <c r="L545">
        <v>63.437600000000003</v>
      </c>
      <c r="M545">
        <v>2</v>
      </c>
      <c r="N545">
        <v>67.411919999999995</v>
      </c>
      <c r="O545">
        <v>-1</v>
      </c>
      <c r="P545">
        <v>-1</v>
      </c>
      <c r="Q545">
        <v>-1</v>
      </c>
      <c r="R545" s="196">
        <v>1</v>
      </c>
      <c r="T545" s="196">
        <v>0</v>
      </c>
      <c r="U545" s="196">
        <v>58</v>
      </c>
      <c r="V545" s="196">
        <v>1999</v>
      </c>
      <c r="W545" s="196">
        <v>-1</v>
      </c>
      <c r="X545" s="196">
        <v>-1</v>
      </c>
      <c r="Y545" s="196">
        <v>0</v>
      </c>
      <c r="Z545" s="196">
        <v>135</v>
      </c>
      <c r="AA545" s="196">
        <v>0</v>
      </c>
      <c r="AB545" s="196">
        <v>0</v>
      </c>
      <c r="AC545" s="196">
        <v>1</v>
      </c>
      <c r="AD545" s="196">
        <v>-1</v>
      </c>
    </row>
    <row r="546" spans="2:30" x14ac:dyDescent="0.2">
      <c r="B546" t="s">
        <v>484</v>
      </c>
      <c r="C546" t="s">
        <v>684</v>
      </c>
      <c r="D546">
        <v>1</v>
      </c>
      <c r="E546">
        <v>0.93896710000000005</v>
      </c>
      <c r="F546">
        <v>199</v>
      </c>
      <c r="G546" s="195">
        <v>199</v>
      </c>
      <c r="H546">
        <v>186.85446009389699</v>
      </c>
      <c r="I546">
        <v>-1</v>
      </c>
      <c r="J546">
        <v>-1</v>
      </c>
      <c r="K546">
        <v>-1</v>
      </c>
      <c r="L546">
        <v>-1</v>
      </c>
      <c r="M546">
        <v>1</v>
      </c>
      <c r="N546">
        <v>67.542060000000006</v>
      </c>
      <c r="O546">
        <v>-1</v>
      </c>
      <c r="P546">
        <v>-1</v>
      </c>
      <c r="Q546">
        <v>-1</v>
      </c>
      <c r="R546" s="196">
        <v>2</v>
      </c>
      <c r="T546" s="196">
        <v>14</v>
      </c>
      <c r="U546" s="196">
        <v>59</v>
      </c>
      <c r="V546" s="196">
        <v>900</v>
      </c>
      <c r="W546" s="196">
        <v>-1</v>
      </c>
      <c r="X546" s="196">
        <v>-1</v>
      </c>
      <c r="Y546" s="196">
        <v>1</v>
      </c>
      <c r="Z546" s="196">
        <v>900</v>
      </c>
      <c r="AA546" s="196">
        <v>207.47739999999999</v>
      </c>
      <c r="AB546" s="196">
        <v>230.53039999999999</v>
      </c>
      <c r="AC546" s="196">
        <v>1</v>
      </c>
      <c r="AD546" s="196">
        <v>1.111111</v>
      </c>
    </row>
    <row r="547" spans="2:30" x14ac:dyDescent="0.2">
      <c r="B547" t="s">
        <v>485</v>
      </c>
      <c r="C547" t="s">
        <v>684</v>
      </c>
      <c r="D547">
        <v>0</v>
      </c>
      <c r="E547">
        <v>0</v>
      </c>
      <c r="F547">
        <v>-1</v>
      </c>
      <c r="G547" s="195">
        <v>-1</v>
      </c>
      <c r="H547">
        <v>-1</v>
      </c>
      <c r="I547">
        <v>-1</v>
      </c>
      <c r="J547">
        <v>-1</v>
      </c>
      <c r="K547">
        <v>-1</v>
      </c>
      <c r="L547">
        <v>-1</v>
      </c>
      <c r="M547">
        <v>0</v>
      </c>
      <c r="N547">
        <v>114.26260000000001</v>
      </c>
      <c r="O547">
        <v>-1</v>
      </c>
      <c r="P547">
        <v>-1</v>
      </c>
      <c r="Q547">
        <v>-1</v>
      </c>
      <c r="R547" s="196">
        <v>1</v>
      </c>
      <c r="T547" s="196">
        <v>0</v>
      </c>
      <c r="U547" s="196">
        <v>60</v>
      </c>
      <c r="V547" s="196">
        <v>2032</v>
      </c>
      <c r="W547" s="196">
        <v>-1</v>
      </c>
      <c r="X547" s="196">
        <v>-1</v>
      </c>
      <c r="Y547" s="196">
        <v>0</v>
      </c>
      <c r="Z547" s="196">
        <v>100</v>
      </c>
      <c r="AA547" s="196">
        <v>0</v>
      </c>
      <c r="AB547" s="196">
        <v>0</v>
      </c>
      <c r="AC547" s="196">
        <v>1</v>
      </c>
      <c r="AD547" s="196">
        <v>-1</v>
      </c>
    </row>
    <row r="548" spans="2:30" x14ac:dyDescent="0.2">
      <c r="B548" t="s">
        <v>486</v>
      </c>
      <c r="C548" t="s">
        <v>684</v>
      </c>
      <c r="D548">
        <v>2</v>
      </c>
      <c r="E548">
        <v>1.0718110000000001</v>
      </c>
      <c r="F548">
        <v>217</v>
      </c>
      <c r="G548" s="195">
        <v>217</v>
      </c>
      <c r="H548">
        <v>232.583065380493</v>
      </c>
      <c r="I548">
        <v>128.60149999999999</v>
      </c>
      <c r="J548">
        <v>0.17568510000000001</v>
      </c>
      <c r="K548">
        <v>128.60149999999999</v>
      </c>
      <c r="L548">
        <v>68.918270000000007</v>
      </c>
      <c r="M548">
        <v>2</v>
      </c>
      <c r="N548">
        <v>99.50018</v>
      </c>
      <c r="O548">
        <v>-1</v>
      </c>
      <c r="P548">
        <v>-1</v>
      </c>
      <c r="Q548">
        <v>-1</v>
      </c>
      <c r="R548" s="196">
        <v>1</v>
      </c>
      <c r="T548" s="196">
        <v>40</v>
      </c>
      <c r="U548" s="196">
        <v>61</v>
      </c>
      <c r="V548" s="196">
        <v>1597</v>
      </c>
      <c r="W548" s="196">
        <v>-1</v>
      </c>
      <c r="X548" s="196">
        <v>-1</v>
      </c>
      <c r="Y548" s="196">
        <v>1</v>
      </c>
      <c r="Z548" s="196">
        <v>1597</v>
      </c>
      <c r="AA548" s="196">
        <v>176.20650000000001</v>
      </c>
      <c r="AB548" s="196">
        <v>110.336</v>
      </c>
      <c r="AC548" s="196">
        <v>1</v>
      </c>
      <c r="AD548" s="196">
        <v>0.62617409999999996</v>
      </c>
    </row>
    <row r="549" spans="2:30" x14ac:dyDescent="0.2">
      <c r="B549" t="s">
        <v>487</v>
      </c>
      <c r="C549" t="s">
        <v>684</v>
      </c>
      <c r="D549">
        <v>1</v>
      </c>
      <c r="E549">
        <v>1.20048</v>
      </c>
      <c r="F549">
        <v>300</v>
      </c>
      <c r="G549" s="195">
        <v>300</v>
      </c>
      <c r="H549">
        <v>360.14405762304898</v>
      </c>
      <c r="I549">
        <v>-1</v>
      </c>
      <c r="J549">
        <v>-1</v>
      </c>
      <c r="K549">
        <v>-1</v>
      </c>
      <c r="L549">
        <v>-1</v>
      </c>
      <c r="M549">
        <v>1</v>
      </c>
      <c r="N549">
        <v>81.495840000000001</v>
      </c>
      <c r="O549">
        <v>-1</v>
      </c>
      <c r="P549">
        <v>-1</v>
      </c>
      <c r="Q549">
        <v>-1</v>
      </c>
      <c r="R549" s="196">
        <v>1</v>
      </c>
      <c r="T549" s="196">
        <v>0</v>
      </c>
      <c r="U549" s="196">
        <v>62</v>
      </c>
      <c r="V549" s="196">
        <v>1999</v>
      </c>
      <c r="W549" s="196">
        <v>-1</v>
      </c>
      <c r="X549" s="196">
        <v>-1</v>
      </c>
      <c r="Y549" s="196">
        <v>0</v>
      </c>
      <c r="Z549" s="196">
        <v>68</v>
      </c>
      <c r="AA549" s="196">
        <v>0</v>
      </c>
      <c r="AB549" s="196">
        <v>0</v>
      </c>
      <c r="AC549" s="196">
        <v>1</v>
      </c>
      <c r="AD549" s="196">
        <v>-1</v>
      </c>
    </row>
    <row r="550" spans="2:30" x14ac:dyDescent="0.2">
      <c r="B550" t="s">
        <v>488</v>
      </c>
      <c r="C550" t="s">
        <v>684</v>
      </c>
      <c r="D550">
        <v>2</v>
      </c>
      <c r="E550">
        <v>0.75046900000000005</v>
      </c>
      <c r="F550">
        <v>183</v>
      </c>
      <c r="G550" s="195">
        <v>183</v>
      </c>
      <c r="H550">
        <v>137.33583489681001</v>
      </c>
      <c r="I550">
        <v>349.96960000000001</v>
      </c>
      <c r="J550">
        <v>1.310748</v>
      </c>
      <c r="K550">
        <v>349.96960000000001</v>
      </c>
      <c r="L550">
        <v>131.32069999999999</v>
      </c>
      <c r="M550">
        <v>2</v>
      </c>
      <c r="N550">
        <v>127.4106</v>
      </c>
      <c r="O550">
        <v>-1</v>
      </c>
      <c r="P550">
        <v>-1</v>
      </c>
      <c r="Q550">
        <v>-1</v>
      </c>
      <c r="R550" s="196">
        <v>1</v>
      </c>
      <c r="T550" s="196">
        <v>8</v>
      </c>
      <c r="U550" s="196">
        <v>63</v>
      </c>
      <c r="V550" s="196">
        <v>1133</v>
      </c>
      <c r="W550" s="196">
        <v>-1</v>
      </c>
      <c r="X550" s="196">
        <v>-1</v>
      </c>
      <c r="Y550" s="196">
        <v>1</v>
      </c>
      <c r="Z550" s="196">
        <v>1133</v>
      </c>
      <c r="AA550" s="196">
        <v>320.2</v>
      </c>
      <c r="AB550" s="196">
        <v>282.61250000000001</v>
      </c>
      <c r="AC550" s="196">
        <v>1</v>
      </c>
      <c r="AD550" s="196">
        <v>0.88261250000000002</v>
      </c>
    </row>
    <row r="551" spans="2:30" x14ac:dyDescent="0.2">
      <c r="B551" t="s">
        <v>489</v>
      </c>
      <c r="C551" t="s">
        <v>684</v>
      </c>
      <c r="D551">
        <v>0</v>
      </c>
      <c r="E551">
        <v>0</v>
      </c>
      <c r="F551">
        <v>-1</v>
      </c>
      <c r="G551" s="195">
        <v>-1</v>
      </c>
      <c r="H551">
        <v>-1</v>
      </c>
      <c r="I551">
        <v>-1</v>
      </c>
      <c r="J551">
        <v>-1</v>
      </c>
      <c r="K551">
        <v>-1</v>
      </c>
      <c r="L551">
        <v>-1</v>
      </c>
      <c r="M551">
        <v>0</v>
      </c>
      <c r="N551">
        <v>419.75020000000001</v>
      </c>
      <c r="O551">
        <v>-1</v>
      </c>
      <c r="P551">
        <v>-1</v>
      </c>
      <c r="Q551">
        <v>-1</v>
      </c>
      <c r="R551" s="196">
        <v>1</v>
      </c>
      <c r="T551" s="196">
        <v>0</v>
      </c>
      <c r="U551" s="196">
        <v>64</v>
      </c>
      <c r="V551" s="196">
        <v>1999</v>
      </c>
      <c r="W551" s="196">
        <v>-1</v>
      </c>
      <c r="X551" s="196">
        <v>-1</v>
      </c>
      <c r="Y551" s="196">
        <v>0</v>
      </c>
      <c r="Z551" s="196">
        <v>99</v>
      </c>
      <c r="AA551" s="196">
        <v>0</v>
      </c>
      <c r="AB551" s="196">
        <v>0</v>
      </c>
      <c r="AC551" s="196">
        <v>1</v>
      </c>
      <c r="AD551" s="196">
        <v>-1</v>
      </c>
    </row>
    <row r="552" spans="2:30" x14ac:dyDescent="0.2">
      <c r="B552" t="s">
        <v>490</v>
      </c>
      <c r="C552" t="s">
        <v>684</v>
      </c>
      <c r="D552">
        <v>4</v>
      </c>
      <c r="E552">
        <v>0.80064049999999998</v>
      </c>
      <c r="F552">
        <v>150</v>
      </c>
      <c r="G552" s="195">
        <v>166.5</v>
      </c>
      <c r="H552">
        <v>133.306645316253</v>
      </c>
      <c r="I552">
        <v>361.05270000000002</v>
      </c>
      <c r="J552">
        <v>0.70707319999999996</v>
      </c>
      <c r="K552">
        <v>1083.1579999999999</v>
      </c>
      <c r="L552">
        <v>216.80510000000001</v>
      </c>
      <c r="M552">
        <v>-1</v>
      </c>
      <c r="N552">
        <v>209.4503</v>
      </c>
      <c r="O552">
        <v>-1</v>
      </c>
      <c r="P552">
        <v>-1</v>
      </c>
      <c r="Q552">
        <v>-1</v>
      </c>
      <c r="R552" s="196">
        <v>4</v>
      </c>
      <c r="T552" s="196">
        <v>31</v>
      </c>
      <c r="U552" s="196">
        <v>65</v>
      </c>
      <c r="V552" s="196">
        <v>965</v>
      </c>
      <c r="W552" s="196">
        <v>-1</v>
      </c>
      <c r="X552" s="196">
        <v>-1</v>
      </c>
      <c r="Y552" s="196">
        <v>1</v>
      </c>
      <c r="Z552" s="196">
        <v>965</v>
      </c>
      <c r="AA552" s="196">
        <v>73.167019999999994</v>
      </c>
      <c r="AB552" s="196">
        <v>75.820740000000001</v>
      </c>
      <c r="AC552" s="196">
        <v>1</v>
      </c>
      <c r="AD552" s="196">
        <v>1.0362690000000001</v>
      </c>
    </row>
    <row r="553" spans="2:30" x14ac:dyDescent="0.2">
      <c r="B553" t="s">
        <v>491</v>
      </c>
      <c r="C553" t="s">
        <v>684</v>
      </c>
      <c r="D553">
        <v>3</v>
      </c>
      <c r="E553">
        <v>2.6478380000000001</v>
      </c>
      <c r="F553">
        <v>201</v>
      </c>
      <c r="G553" s="195">
        <v>221.333333333333</v>
      </c>
      <c r="H553">
        <v>586.05472197705205</v>
      </c>
      <c r="I553">
        <v>47.176859999999998</v>
      </c>
      <c r="J553">
        <v>0.55161700000000002</v>
      </c>
      <c r="K553">
        <v>94.353729999999999</v>
      </c>
      <c r="L553">
        <v>83.277789999999996</v>
      </c>
      <c r="M553">
        <v>3</v>
      </c>
      <c r="N553">
        <v>91.244060000000005</v>
      </c>
      <c r="O553">
        <v>-1</v>
      </c>
      <c r="P553">
        <v>-1</v>
      </c>
      <c r="Q553">
        <v>-1</v>
      </c>
      <c r="R553" s="196">
        <v>2</v>
      </c>
      <c r="T553" s="196">
        <v>0</v>
      </c>
      <c r="U553" s="196">
        <v>66</v>
      </c>
      <c r="V553" s="196">
        <v>2032</v>
      </c>
      <c r="W553" s="196">
        <v>-1</v>
      </c>
      <c r="X553" s="196">
        <v>-1</v>
      </c>
      <c r="Y553" s="196">
        <v>0</v>
      </c>
      <c r="Z553" s="196">
        <v>134</v>
      </c>
      <c r="AA553" s="196">
        <v>7.064495</v>
      </c>
      <c r="AB553" s="196">
        <v>3.4766219999999999</v>
      </c>
      <c r="AC553" s="196">
        <v>1</v>
      </c>
      <c r="AD553" s="196">
        <v>-1</v>
      </c>
    </row>
    <row r="554" spans="2:30" x14ac:dyDescent="0.2">
      <c r="B554" t="s">
        <v>285</v>
      </c>
      <c r="C554" t="s">
        <v>684</v>
      </c>
      <c r="D554">
        <v>2</v>
      </c>
      <c r="E554">
        <v>1.3651880000000001</v>
      </c>
      <c r="F554">
        <v>167.5</v>
      </c>
      <c r="G554" s="195">
        <v>167.5</v>
      </c>
      <c r="H554">
        <v>228.668941979522</v>
      </c>
      <c r="I554">
        <v>22.091290000000001</v>
      </c>
      <c r="J554">
        <v>0.69035270000000004</v>
      </c>
      <c r="K554">
        <v>22.091290000000001</v>
      </c>
      <c r="L554">
        <v>15.07938</v>
      </c>
      <c r="M554">
        <v>2</v>
      </c>
      <c r="N554">
        <v>121.35509999999999</v>
      </c>
      <c r="O554">
        <v>-1</v>
      </c>
      <c r="P554">
        <v>-1</v>
      </c>
      <c r="Q554">
        <v>-1</v>
      </c>
      <c r="R554" s="196">
        <v>2</v>
      </c>
      <c r="T554" s="196">
        <v>42</v>
      </c>
      <c r="U554" s="196">
        <v>67</v>
      </c>
      <c r="V554" s="196">
        <v>1898</v>
      </c>
      <c r="W554" s="196">
        <v>1.3291379999999999</v>
      </c>
      <c r="X554" s="196">
        <v>66.456890000000001</v>
      </c>
      <c r="Y554" s="196">
        <v>1</v>
      </c>
      <c r="Z554" s="196">
        <v>1898</v>
      </c>
      <c r="AA554" s="196">
        <v>280.14760000000001</v>
      </c>
      <c r="AB554" s="196">
        <v>147.60149999999999</v>
      </c>
      <c r="AC554" s="196">
        <v>2</v>
      </c>
      <c r="AD554" s="196">
        <v>0.52687039999999996</v>
      </c>
    </row>
    <row r="555" spans="2:30" x14ac:dyDescent="0.2">
      <c r="B555" t="s">
        <v>492</v>
      </c>
      <c r="C555" t="s">
        <v>684</v>
      </c>
      <c r="D555">
        <v>0</v>
      </c>
      <c r="E555">
        <v>0</v>
      </c>
      <c r="F555">
        <v>-1</v>
      </c>
      <c r="G555" s="195">
        <v>-1</v>
      </c>
      <c r="H555">
        <v>-1</v>
      </c>
      <c r="I555">
        <v>-1</v>
      </c>
      <c r="J555">
        <v>-1</v>
      </c>
      <c r="K555">
        <v>-1</v>
      </c>
      <c r="L555">
        <v>-1</v>
      </c>
      <c r="M555">
        <v>0</v>
      </c>
      <c r="N555">
        <v>64.122219999999999</v>
      </c>
      <c r="O555">
        <v>-1</v>
      </c>
      <c r="P555">
        <v>-1</v>
      </c>
      <c r="Q555">
        <v>-1</v>
      </c>
      <c r="R555" s="196">
        <v>1</v>
      </c>
      <c r="T555" s="196">
        <v>0</v>
      </c>
      <c r="U555" s="196">
        <v>68</v>
      </c>
      <c r="V555" s="196">
        <v>1999</v>
      </c>
      <c r="W555" s="196">
        <v>-1</v>
      </c>
      <c r="X555" s="196">
        <v>-1</v>
      </c>
      <c r="Y555" s="196">
        <v>0</v>
      </c>
      <c r="Z555" s="196">
        <v>133</v>
      </c>
      <c r="AA555" s="196">
        <v>0</v>
      </c>
      <c r="AB555" s="196">
        <v>0</v>
      </c>
      <c r="AC555" s="196">
        <v>1</v>
      </c>
      <c r="AD555" s="196">
        <v>-1</v>
      </c>
    </row>
    <row r="556" spans="2:30" x14ac:dyDescent="0.2">
      <c r="B556" t="s">
        <v>474</v>
      </c>
      <c r="C556" t="s">
        <v>684</v>
      </c>
      <c r="D556">
        <v>4</v>
      </c>
      <c r="E556">
        <v>2.2246939999999999</v>
      </c>
      <c r="F556">
        <v>150.5</v>
      </c>
      <c r="G556" s="195">
        <v>175.5</v>
      </c>
      <c r="H556">
        <v>390.43381535038901</v>
      </c>
      <c r="I556">
        <v>240.90190000000001</v>
      </c>
      <c r="J556">
        <v>2.1222409999999998</v>
      </c>
      <c r="K556">
        <v>722.7056</v>
      </c>
      <c r="L556">
        <v>401.94970000000001</v>
      </c>
      <c r="M556">
        <v>4</v>
      </c>
      <c r="N556">
        <v>101.7921</v>
      </c>
      <c r="O556">
        <v>-1</v>
      </c>
      <c r="P556">
        <v>-1</v>
      </c>
      <c r="Q556">
        <v>-1</v>
      </c>
      <c r="R556" s="196">
        <v>1</v>
      </c>
      <c r="T556" s="196">
        <v>7</v>
      </c>
      <c r="U556" s="196">
        <v>69</v>
      </c>
      <c r="V556" s="196">
        <v>1165</v>
      </c>
      <c r="W556" s="196">
        <v>-1</v>
      </c>
      <c r="X556" s="196">
        <v>-1</v>
      </c>
      <c r="Y556" s="196">
        <v>1</v>
      </c>
      <c r="Z556" s="196">
        <v>1165</v>
      </c>
      <c r="AA556" s="196">
        <v>291.4871</v>
      </c>
      <c r="AB556" s="196">
        <v>250.20349999999999</v>
      </c>
      <c r="AC556" s="196">
        <v>1</v>
      </c>
      <c r="AD556" s="196">
        <v>0.8583691</v>
      </c>
    </row>
    <row r="557" spans="2:30" x14ac:dyDescent="0.2">
      <c r="B557" t="s">
        <v>475</v>
      </c>
      <c r="C557" t="s">
        <v>684</v>
      </c>
      <c r="D557">
        <v>1</v>
      </c>
      <c r="E557">
        <v>1.0351969999999999</v>
      </c>
      <c r="F557">
        <v>233</v>
      </c>
      <c r="G557" s="195">
        <v>233</v>
      </c>
      <c r="H557">
        <v>241.20082815735</v>
      </c>
      <c r="I557">
        <v>-1</v>
      </c>
      <c r="J557">
        <v>-1</v>
      </c>
      <c r="K557">
        <v>-1</v>
      </c>
      <c r="L557">
        <v>-1</v>
      </c>
      <c r="M557">
        <v>1</v>
      </c>
      <c r="N557">
        <v>47.707810000000002</v>
      </c>
      <c r="O557">
        <v>-1</v>
      </c>
      <c r="P557">
        <v>-1</v>
      </c>
      <c r="Q557">
        <v>-1</v>
      </c>
      <c r="R557" s="196">
        <v>2</v>
      </c>
      <c r="T557" s="196">
        <v>0</v>
      </c>
      <c r="U557" s="196">
        <v>70</v>
      </c>
      <c r="V557" s="196">
        <v>1999</v>
      </c>
      <c r="W557" s="196">
        <v>-1</v>
      </c>
      <c r="X557" s="196">
        <v>-1</v>
      </c>
      <c r="Y557" s="196">
        <v>0</v>
      </c>
      <c r="Z557" s="196">
        <v>100</v>
      </c>
      <c r="AA557" s="196">
        <v>0</v>
      </c>
      <c r="AB557" s="196">
        <v>0</v>
      </c>
      <c r="AC557" s="196">
        <v>1</v>
      </c>
      <c r="AD557" s="196">
        <v>-1</v>
      </c>
    </row>
    <row r="558" spans="2:30" x14ac:dyDescent="0.2">
      <c r="B558" t="s">
        <v>476</v>
      </c>
      <c r="C558" t="s">
        <v>684</v>
      </c>
      <c r="D558">
        <v>0</v>
      </c>
      <c r="E558">
        <v>0</v>
      </c>
      <c r="F558">
        <v>-1</v>
      </c>
      <c r="G558" s="195">
        <v>-1</v>
      </c>
      <c r="H558">
        <v>-1</v>
      </c>
      <c r="I558">
        <v>-1</v>
      </c>
      <c r="J558">
        <v>-1</v>
      </c>
      <c r="K558">
        <v>-1</v>
      </c>
      <c r="L558">
        <v>-1</v>
      </c>
      <c r="M558">
        <v>0</v>
      </c>
      <c r="N558">
        <v>131.8766</v>
      </c>
      <c r="O558">
        <v>-1</v>
      </c>
      <c r="P558">
        <v>-1</v>
      </c>
      <c r="Q558">
        <v>-1</v>
      </c>
      <c r="R558" s="196">
        <v>2</v>
      </c>
      <c r="T558" s="196">
        <v>12</v>
      </c>
      <c r="U558" s="196">
        <v>71</v>
      </c>
      <c r="V558" s="196">
        <v>1133</v>
      </c>
      <c r="W558" s="196">
        <v>-1</v>
      </c>
      <c r="X558" s="196">
        <v>-1</v>
      </c>
      <c r="Y558" s="196">
        <v>1</v>
      </c>
      <c r="Z558" s="196">
        <v>1133</v>
      </c>
      <c r="AA558" s="196">
        <v>281.65679999999998</v>
      </c>
      <c r="AB558" s="196">
        <v>248.59379999999999</v>
      </c>
      <c r="AC558" s="196">
        <v>1</v>
      </c>
      <c r="AD558" s="196">
        <v>0.88261250000000002</v>
      </c>
    </row>
    <row r="559" spans="2:30" x14ac:dyDescent="0.2">
      <c r="B559" t="s">
        <v>477</v>
      </c>
      <c r="C559" t="s">
        <v>684</v>
      </c>
      <c r="D559">
        <v>4</v>
      </c>
      <c r="E559">
        <v>3.5304500000000001</v>
      </c>
      <c r="F559">
        <v>167</v>
      </c>
      <c r="G559" s="195">
        <v>166.5</v>
      </c>
      <c r="H559">
        <v>587.81994704324802</v>
      </c>
      <c r="I559">
        <v>114.87690000000001</v>
      </c>
      <c r="J559">
        <v>1.024875</v>
      </c>
      <c r="K559">
        <v>344.63080000000002</v>
      </c>
      <c r="L559">
        <v>304.17540000000002</v>
      </c>
      <c r="M559">
        <v>4</v>
      </c>
      <c r="N559">
        <v>137.08170000000001</v>
      </c>
      <c r="O559">
        <v>-1</v>
      </c>
      <c r="P559">
        <v>-1</v>
      </c>
      <c r="Q559">
        <v>-1</v>
      </c>
      <c r="R559" s="196">
        <v>2</v>
      </c>
      <c r="T559" s="196">
        <v>0</v>
      </c>
      <c r="U559" s="196">
        <v>72</v>
      </c>
      <c r="V559" s="196">
        <v>1997</v>
      </c>
      <c r="W559" s="196">
        <v>-1</v>
      </c>
      <c r="X559" s="196">
        <v>-1</v>
      </c>
      <c r="Y559" s="196">
        <v>0</v>
      </c>
      <c r="Z559" s="196">
        <v>66</v>
      </c>
      <c r="AA559" s="196">
        <v>0</v>
      </c>
      <c r="AB559" s="196">
        <v>0</v>
      </c>
      <c r="AC559" s="196">
        <v>1</v>
      </c>
      <c r="AD559" s="196">
        <v>-1</v>
      </c>
    </row>
    <row r="560" spans="2:30" x14ac:dyDescent="0.2">
      <c r="B560" t="s">
        <v>478</v>
      </c>
      <c r="C560" t="s">
        <v>684</v>
      </c>
      <c r="D560">
        <v>3</v>
      </c>
      <c r="E560">
        <v>1.3863220000000001</v>
      </c>
      <c r="F560">
        <v>267</v>
      </c>
      <c r="G560" s="195">
        <v>266.33333333333297</v>
      </c>
      <c r="H560">
        <v>369.22365988909399</v>
      </c>
      <c r="I560">
        <v>142.9435</v>
      </c>
      <c r="J560">
        <v>0.79208999999999996</v>
      </c>
      <c r="K560">
        <v>285.88690000000003</v>
      </c>
      <c r="L560">
        <v>132.1104</v>
      </c>
      <c r="M560">
        <v>3</v>
      </c>
      <c r="N560">
        <v>99.952520000000007</v>
      </c>
      <c r="O560">
        <v>-1</v>
      </c>
      <c r="P560">
        <v>-1</v>
      </c>
      <c r="Q560">
        <v>-1</v>
      </c>
      <c r="R560" s="196">
        <v>1</v>
      </c>
      <c r="T560" s="196">
        <v>27</v>
      </c>
      <c r="U560" s="196">
        <v>73</v>
      </c>
      <c r="V560" s="196">
        <v>967</v>
      </c>
      <c r="W560" s="196">
        <v>-1</v>
      </c>
      <c r="X560" s="196">
        <v>-1</v>
      </c>
      <c r="Y560" s="196">
        <v>1</v>
      </c>
      <c r="Z560" s="196">
        <v>967</v>
      </c>
      <c r="AA560" s="196">
        <v>158.31659999999999</v>
      </c>
      <c r="AB560" s="196">
        <v>163.7193</v>
      </c>
      <c r="AC560" s="196">
        <v>1</v>
      </c>
      <c r="AD560" s="196">
        <v>1.0341260000000001</v>
      </c>
    </row>
    <row r="561" spans="2:30" x14ac:dyDescent="0.2">
      <c r="B561" t="s">
        <v>479</v>
      </c>
      <c r="C561" t="s">
        <v>684</v>
      </c>
      <c r="D561">
        <v>4</v>
      </c>
      <c r="E561">
        <v>2.555911</v>
      </c>
      <c r="F561">
        <v>233.5</v>
      </c>
      <c r="G561" s="195">
        <v>225.25</v>
      </c>
      <c r="H561">
        <v>575.71884984025598</v>
      </c>
      <c r="I561">
        <v>182.35290000000001</v>
      </c>
      <c r="J561">
        <v>1.5709649999999999</v>
      </c>
      <c r="K561">
        <v>547.05870000000004</v>
      </c>
      <c r="L561">
        <v>349.55829999999997</v>
      </c>
      <c r="M561">
        <v>4</v>
      </c>
      <c r="N561">
        <v>143.6738</v>
      </c>
      <c r="O561">
        <v>-1</v>
      </c>
      <c r="P561">
        <v>-1</v>
      </c>
      <c r="Q561">
        <v>-1</v>
      </c>
      <c r="R561" s="196">
        <v>1</v>
      </c>
      <c r="T561" s="196">
        <v>0</v>
      </c>
      <c r="U561" s="196">
        <v>74</v>
      </c>
      <c r="V561" s="196">
        <v>2032</v>
      </c>
      <c r="W561" s="196">
        <v>1.267808</v>
      </c>
      <c r="X561" s="196">
        <v>20.918839999999999</v>
      </c>
      <c r="Y561" s="196">
        <v>0</v>
      </c>
      <c r="Z561" s="196">
        <v>100</v>
      </c>
      <c r="AA561" s="196">
        <v>135.29320000000001</v>
      </c>
      <c r="AB561" s="196">
        <v>66.581289999999996</v>
      </c>
      <c r="AC561" s="196">
        <v>0</v>
      </c>
      <c r="AD561" s="196">
        <v>-1</v>
      </c>
    </row>
    <row r="562" spans="2:30" x14ac:dyDescent="0.2">
      <c r="B562" t="s">
        <v>480</v>
      </c>
      <c r="C562" t="s">
        <v>684</v>
      </c>
      <c r="D562">
        <v>1</v>
      </c>
      <c r="E562">
        <v>0.65316779999999997</v>
      </c>
      <c r="F562">
        <v>166</v>
      </c>
      <c r="G562" s="195">
        <v>166</v>
      </c>
      <c r="H562">
        <v>108.42586544741999</v>
      </c>
      <c r="I562">
        <v>-1</v>
      </c>
      <c r="J562">
        <v>-1</v>
      </c>
      <c r="K562">
        <v>-1</v>
      </c>
      <c r="L562">
        <v>-1</v>
      </c>
      <c r="M562">
        <v>1</v>
      </c>
      <c r="N562">
        <v>99.569749999999999</v>
      </c>
      <c r="O562">
        <v>-1</v>
      </c>
      <c r="P562">
        <v>-1</v>
      </c>
      <c r="Q562">
        <v>-1</v>
      </c>
      <c r="R562" s="196">
        <v>1</v>
      </c>
      <c r="T562" s="196">
        <v>17</v>
      </c>
      <c r="U562" s="196">
        <v>75</v>
      </c>
      <c r="V562" s="196">
        <v>998</v>
      </c>
      <c r="W562" s="196">
        <v>-1</v>
      </c>
      <c r="X562" s="196">
        <v>-1</v>
      </c>
      <c r="Y562" s="196">
        <v>1</v>
      </c>
      <c r="Z562" s="196">
        <v>998</v>
      </c>
      <c r="AA562" s="196">
        <v>233.4145</v>
      </c>
      <c r="AB562" s="196">
        <v>233.88220000000001</v>
      </c>
      <c r="AC562" s="196">
        <v>1</v>
      </c>
      <c r="AD562" s="196">
        <v>1.0020039999999999</v>
      </c>
    </row>
    <row r="563" spans="2:30" x14ac:dyDescent="0.2">
      <c r="B563" t="s">
        <v>472</v>
      </c>
      <c r="C563" t="s">
        <v>718</v>
      </c>
      <c r="D563">
        <v>2</v>
      </c>
      <c r="E563">
        <v>2.0703930000000001</v>
      </c>
      <c r="F563">
        <v>367.5</v>
      </c>
      <c r="G563" s="195">
        <v>367.5</v>
      </c>
      <c r="H563">
        <v>760.86956521739103</v>
      </c>
      <c r="I563">
        <v>63.861420000000003</v>
      </c>
      <c r="J563">
        <v>0.38470729999999997</v>
      </c>
      <c r="K563">
        <v>63.861420000000003</v>
      </c>
      <c r="L563">
        <v>66.109120000000004</v>
      </c>
      <c r="M563">
        <v>2</v>
      </c>
      <c r="N563">
        <v>64.465320000000006</v>
      </c>
      <c r="O563">
        <v>-1</v>
      </c>
      <c r="P563">
        <v>-1</v>
      </c>
      <c r="Q563">
        <v>-1</v>
      </c>
      <c r="R563" s="196">
        <v>1</v>
      </c>
      <c r="T563" s="196">
        <v>0</v>
      </c>
      <c r="U563" s="196">
        <v>76</v>
      </c>
      <c r="V563" s="196">
        <v>1999</v>
      </c>
      <c r="W563" s="196">
        <v>-1</v>
      </c>
      <c r="X563" s="196">
        <v>-1</v>
      </c>
      <c r="Y563" s="196">
        <v>0</v>
      </c>
      <c r="Z563" s="196">
        <v>67</v>
      </c>
      <c r="AA563" s="196">
        <v>0</v>
      </c>
      <c r="AB563" s="196">
        <v>0</v>
      </c>
      <c r="AC563" s="196">
        <v>1</v>
      </c>
      <c r="AD563" s="196">
        <v>-1</v>
      </c>
    </row>
    <row r="564" spans="2:30" x14ac:dyDescent="0.2">
      <c r="B564" t="s">
        <v>481</v>
      </c>
      <c r="C564" t="s">
        <v>718</v>
      </c>
      <c r="D564">
        <v>1</v>
      </c>
      <c r="E564">
        <v>0.58823530000000002</v>
      </c>
      <c r="F564">
        <v>133</v>
      </c>
      <c r="G564" s="195">
        <v>133</v>
      </c>
      <c r="H564">
        <v>78.235294117647101</v>
      </c>
      <c r="I564">
        <v>-1</v>
      </c>
      <c r="J564">
        <v>-1</v>
      </c>
      <c r="K564">
        <v>-1</v>
      </c>
      <c r="L564">
        <v>-1</v>
      </c>
      <c r="M564">
        <v>1</v>
      </c>
      <c r="N564">
        <v>219.76840000000001</v>
      </c>
      <c r="O564">
        <v>-1</v>
      </c>
      <c r="P564">
        <v>-1</v>
      </c>
      <c r="Q564">
        <v>-1</v>
      </c>
      <c r="R564" s="196">
        <v>1</v>
      </c>
      <c r="T564" s="196">
        <v>50</v>
      </c>
      <c r="U564" s="196">
        <v>77</v>
      </c>
      <c r="V564" s="196">
        <v>1465</v>
      </c>
      <c r="W564" s="196">
        <v>1.0868819999999999</v>
      </c>
      <c r="X564" s="196">
        <v>163.57579999999999</v>
      </c>
      <c r="Y564" s="196">
        <v>1</v>
      </c>
      <c r="Z564" s="196">
        <v>1465</v>
      </c>
      <c r="AA564" s="196">
        <v>345.41829999999999</v>
      </c>
      <c r="AB564" s="196">
        <v>235.78039999999999</v>
      </c>
      <c r="AC564" s="196">
        <v>2</v>
      </c>
      <c r="AD564" s="196">
        <v>0.68259389999999998</v>
      </c>
    </row>
    <row r="565" spans="2:30" x14ac:dyDescent="0.2">
      <c r="B565" t="s">
        <v>483</v>
      </c>
      <c r="C565" t="s">
        <v>718</v>
      </c>
      <c r="D565">
        <v>2</v>
      </c>
      <c r="E565">
        <v>2.0020020000000001</v>
      </c>
      <c r="F565">
        <v>433</v>
      </c>
      <c r="G565" s="195">
        <v>433</v>
      </c>
      <c r="H565">
        <v>866.86686686686699</v>
      </c>
      <c r="I565">
        <v>82.359970000000004</v>
      </c>
      <c r="J565">
        <v>1.2292529999999999</v>
      </c>
      <c r="K565">
        <v>82.359970000000004</v>
      </c>
      <c r="L565">
        <v>82.442409999999995</v>
      </c>
      <c r="M565">
        <v>2</v>
      </c>
      <c r="N565">
        <v>76.327579999999998</v>
      </c>
      <c r="O565">
        <v>-1</v>
      </c>
      <c r="P565">
        <v>-1</v>
      </c>
      <c r="Q565">
        <v>-1</v>
      </c>
      <c r="R565" s="196">
        <v>2</v>
      </c>
      <c r="T565" s="196">
        <v>0</v>
      </c>
      <c r="U565" s="196">
        <v>78</v>
      </c>
      <c r="V565" s="196">
        <v>1998</v>
      </c>
      <c r="W565" s="196">
        <v>-1</v>
      </c>
      <c r="X565" s="196">
        <v>-1</v>
      </c>
      <c r="Y565" s="196">
        <v>0</v>
      </c>
      <c r="Z565" s="196">
        <v>101</v>
      </c>
      <c r="AA565" s="196">
        <v>151.1566</v>
      </c>
      <c r="AB565" s="196">
        <v>75.653930000000003</v>
      </c>
      <c r="AC565" s="196">
        <v>0</v>
      </c>
      <c r="AD565" s="196">
        <v>-1</v>
      </c>
    </row>
    <row r="566" spans="2:30" x14ac:dyDescent="0.2">
      <c r="B566" t="s">
        <v>484</v>
      </c>
      <c r="C566" t="s">
        <v>718</v>
      </c>
      <c r="D566">
        <v>2</v>
      </c>
      <c r="E566">
        <v>1.9379839999999999</v>
      </c>
      <c r="F566">
        <v>266</v>
      </c>
      <c r="G566" s="195">
        <v>266</v>
      </c>
      <c r="H566">
        <v>515.50387596899202</v>
      </c>
      <c r="I566">
        <v>107.50830000000001</v>
      </c>
      <c r="J566">
        <v>0.40265269999999997</v>
      </c>
      <c r="K566">
        <v>107.50830000000001</v>
      </c>
      <c r="L566">
        <v>104.1747</v>
      </c>
      <c r="M566">
        <v>2</v>
      </c>
      <c r="N566">
        <v>63.338079999999998</v>
      </c>
      <c r="O566">
        <v>-1</v>
      </c>
      <c r="P566">
        <v>-1</v>
      </c>
      <c r="Q566">
        <v>-1</v>
      </c>
      <c r="R566" s="196">
        <v>2</v>
      </c>
      <c r="T566" s="196">
        <v>16</v>
      </c>
      <c r="U566" s="196">
        <v>79</v>
      </c>
      <c r="V566" s="196">
        <v>967</v>
      </c>
      <c r="W566" s="196">
        <v>-1</v>
      </c>
      <c r="X566" s="196">
        <v>-1</v>
      </c>
      <c r="Y566" s="196">
        <v>1</v>
      </c>
      <c r="Z566" s="196">
        <v>967</v>
      </c>
      <c r="AA566" s="196">
        <v>213.14670000000001</v>
      </c>
      <c r="AB566" s="196">
        <v>220.42060000000001</v>
      </c>
      <c r="AC566" s="196">
        <v>1</v>
      </c>
      <c r="AD566" s="196">
        <v>1.0341260000000001</v>
      </c>
    </row>
    <row r="567" spans="2:30" x14ac:dyDescent="0.2">
      <c r="B567" t="s">
        <v>485</v>
      </c>
      <c r="C567" t="s">
        <v>718</v>
      </c>
      <c r="D567">
        <v>1</v>
      </c>
      <c r="E567">
        <v>1.001001</v>
      </c>
      <c r="F567">
        <v>465</v>
      </c>
      <c r="G567" s="195">
        <v>465</v>
      </c>
      <c r="H567">
        <v>465.465465465465</v>
      </c>
      <c r="I567">
        <v>-1</v>
      </c>
      <c r="J567">
        <v>-1</v>
      </c>
      <c r="K567">
        <v>-1</v>
      </c>
      <c r="L567">
        <v>-1</v>
      </c>
      <c r="M567">
        <v>1</v>
      </c>
      <c r="N567">
        <v>46.197519999999997</v>
      </c>
      <c r="O567">
        <v>-1</v>
      </c>
      <c r="P567">
        <v>-1</v>
      </c>
      <c r="Q567">
        <v>-1</v>
      </c>
      <c r="R567" s="196">
        <v>2</v>
      </c>
      <c r="T567" s="196">
        <v>0</v>
      </c>
      <c r="U567" s="196">
        <v>80</v>
      </c>
      <c r="V567" s="196">
        <v>1998</v>
      </c>
      <c r="W567" s="196">
        <v>-1</v>
      </c>
      <c r="X567" s="196">
        <v>-1</v>
      </c>
      <c r="Y567" s="196">
        <v>0</v>
      </c>
      <c r="Z567" s="196">
        <v>99</v>
      </c>
      <c r="AA567" s="196">
        <v>0</v>
      </c>
      <c r="AB567" s="196">
        <v>0</v>
      </c>
      <c r="AC567" s="196">
        <v>1</v>
      </c>
      <c r="AD567" s="196">
        <v>-1</v>
      </c>
    </row>
    <row r="568" spans="2:30" x14ac:dyDescent="0.2">
      <c r="B568" t="s">
        <v>486</v>
      </c>
      <c r="C568" t="s">
        <v>718</v>
      </c>
      <c r="D568">
        <v>1</v>
      </c>
      <c r="E568">
        <v>1.0362690000000001</v>
      </c>
      <c r="F568">
        <v>132</v>
      </c>
      <c r="G568" s="195">
        <v>132</v>
      </c>
      <c r="H568">
        <v>136.78756476683901</v>
      </c>
      <c r="I568">
        <v>-1</v>
      </c>
      <c r="J568">
        <v>-1</v>
      </c>
      <c r="K568">
        <v>-1</v>
      </c>
      <c r="L568">
        <v>-1</v>
      </c>
      <c r="M568">
        <v>1</v>
      </c>
      <c r="N568">
        <v>48.116079999999997</v>
      </c>
      <c r="O568">
        <v>-1</v>
      </c>
      <c r="P568">
        <v>-1</v>
      </c>
      <c r="Q568">
        <v>-1</v>
      </c>
      <c r="R568" s="196">
        <v>1</v>
      </c>
      <c r="T568" s="196">
        <v>9</v>
      </c>
      <c r="U568" s="196">
        <v>81</v>
      </c>
      <c r="V568" s="196">
        <v>1499</v>
      </c>
      <c r="W568" s="196">
        <v>-1</v>
      </c>
      <c r="X568" s="196">
        <v>-1</v>
      </c>
      <c r="Y568" s="196">
        <v>1</v>
      </c>
      <c r="Z568" s="196">
        <v>1499</v>
      </c>
      <c r="AA568" s="196">
        <v>341.4128</v>
      </c>
      <c r="AB568" s="196">
        <v>227.7604</v>
      </c>
      <c r="AC568" s="196">
        <v>1</v>
      </c>
      <c r="AD568" s="196">
        <v>0.66711140000000002</v>
      </c>
    </row>
    <row r="569" spans="2:30" x14ac:dyDescent="0.2">
      <c r="B569" t="s">
        <v>487</v>
      </c>
      <c r="C569" t="s">
        <v>718</v>
      </c>
      <c r="D569">
        <v>0</v>
      </c>
      <c r="E569">
        <v>0</v>
      </c>
      <c r="F569">
        <v>-1</v>
      </c>
      <c r="G569" s="195">
        <v>-1</v>
      </c>
      <c r="H569">
        <v>-1</v>
      </c>
      <c r="I569">
        <v>-1</v>
      </c>
      <c r="J569">
        <v>-1</v>
      </c>
      <c r="K569">
        <v>-1</v>
      </c>
      <c r="L569">
        <v>-1</v>
      </c>
      <c r="M569">
        <v>0</v>
      </c>
      <c r="N569">
        <v>75.168689999999998</v>
      </c>
      <c r="O569">
        <v>-1</v>
      </c>
      <c r="P569">
        <v>-1</v>
      </c>
      <c r="Q569">
        <v>-1</v>
      </c>
      <c r="R569" s="196">
        <v>1</v>
      </c>
      <c r="T569" s="196">
        <v>0</v>
      </c>
      <c r="U569" s="196">
        <v>82</v>
      </c>
      <c r="V569" s="196">
        <v>2030</v>
      </c>
      <c r="W569" s="196">
        <v>-1</v>
      </c>
      <c r="X569" s="196">
        <v>-1</v>
      </c>
      <c r="Y569" s="196">
        <v>0</v>
      </c>
      <c r="Z569" s="196">
        <v>66</v>
      </c>
      <c r="AA569" s="196">
        <v>232.18389999999999</v>
      </c>
      <c r="AB569" s="196">
        <v>114.3763</v>
      </c>
      <c r="AC569" s="196">
        <v>0</v>
      </c>
      <c r="AD569" s="196">
        <v>-1</v>
      </c>
    </row>
    <row r="570" spans="2:30" x14ac:dyDescent="0.2">
      <c r="B570" t="s">
        <v>488</v>
      </c>
      <c r="C570" t="s">
        <v>718</v>
      </c>
      <c r="D570">
        <v>2</v>
      </c>
      <c r="E570">
        <v>2</v>
      </c>
      <c r="F570">
        <v>249.5</v>
      </c>
      <c r="G570" s="195">
        <v>249.5</v>
      </c>
      <c r="H570">
        <v>499</v>
      </c>
      <c r="I570">
        <v>64.813519999999997</v>
      </c>
      <c r="J570">
        <v>0.14968480000000001</v>
      </c>
      <c r="K570">
        <v>64.813519999999997</v>
      </c>
      <c r="L570">
        <v>64.813519999999997</v>
      </c>
      <c r="M570">
        <v>2</v>
      </c>
      <c r="N570">
        <v>51.436199999999999</v>
      </c>
      <c r="O570">
        <v>-1</v>
      </c>
      <c r="P570">
        <v>-1</v>
      </c>
      <c r="Q570">
        <v>-1</v>
      </c>
      <c r="R570" s="196">
        <v>1</v>
      </c>
      <c r="T570" s="196">
        <v>34</v>
      </c>
      <c r="U570" s="196">
        <v>83</v>
      </c>
      <c r="V570" s="196">
        <v>1934</v>
      </c>
      <c r="W570" s="196">
        <v>-1</v>
      </c>
      <c r="X570" s="196">
        <v>-1</v>
      </c>
      <c r="Y570" s="196">
        <v>1</v>
      </c>
      <c r="Z570" s="196">
        <v>1934</v>
      </c>
      <c r="AA570" s="196">
        <v>150.453</v>
      </c>
      <c r="AB570" s="196">
        <v>77.793719999999993</v>
      </c>
      <c r="AC570" s="196">
        <v>1</v>
      </c>
      <c r="AD570" s="196">
        <v>0.5170631</v>
      </c>
    </row>
    <row r="571" spans="2:30" x14ac:dyDescent="0.2">
      <c r="B571" t="s">
        <v>489</v>
      </c>
      <c r="C571" t="s">
        <v>718</v>
      </c>
      <c r="D571">
        <v>0</v>
      </c>
      <c r="E571">
        <v>0</v>
      </c>
      <c r="F571">
        <v>-1</v>
      </c>
      <c r="G571" s="195">
        <v>-1</v>
      </c>
      <c r="H571">
        <v>-1</v>
      </c>
      <c r="I571">
        <v>-1</v>
      </c>
      <c r="J571">
        <v>-1</v>
      </c>
      <c r="K571">
        <v>-1</v>
      </c>
      <c r="L571">
        <v>-1</v>
      </c>
      <c r="M571">
        <v>0</v>
      </c>
      <c r="N571">
        <v>554.08280000000002</v>
      </c>
      <c r="O571">
        <v>-1</v>
      </c>
      <c r="P571">
        <v>-1</v>
      </c>
      <c r="Q571">
        <v>-1</v>
      </c>
      <c r="R571" s="196">
        <v>1</v>
      </c>
      <c r="T571" s="196">
        <v>0</v>
      </c>
      <c r="U571" s="196">
        <v>84</v>
      </c>
      <c r="V571" s="196">
        <v>1997</v>
      </c>
      <c r="W571" s="196">
        <v>-1</v>
      </c>
      <c r="X571" s="196">
        <v>-1</v>
      </c>
      <c r="Y571" s="196">
        <v>0</v>
      </c>
      <c r="Z571" s="196">
        <v>33</v>
      </c>
      <c r="AA571" s="196">
        <v>0</v>
      </c>
      <c r="AB571" s="196">
        <v>0</v>
      </c>
      <c r="AC571" s="196">
        <v>1</v>
      </c>
      <c r="AD571" s="196">
        <v>-1</v>
      </c>
    </row>
    <row r="572" spans="2:30" x14ac:dyDescent="0.2">
      <c r="B572" t="s">
        <v>490</v>
      </c>
      <c r="C572" t="s">
        <v>718</v>
      </c>
      <c r="D572">
        <v>1</v>
      </c>
      <c r="E572">
        <v>0.85763290000000003</v>
      </c>
      <c r="F572">
        <v>233</v>
      </c>
      <c r="G572" s="195">
        <v>233</v>
      </c>
      <c r="H572">
        <v>199.82847341337899</v>
      </c>
      <c r="I572">
        <v>-1</v>
      </c>
      <c r="J572">
        <v>-1</v>
      </c>
      <c r="K572">
        <v>-1</v>
      </c>
      <c r="L572">
        <v>-1</v>
      </c>
      <c r="M572">
        <v>1</v>
      </c>
      <c r="N572">
        <v>91.430689999999998</v>
      </c>
      <c r="O572">
        <v>-1</v>
      </c>
      <c r="P572">
        <v>-1</v>
      </c>
      <c r="Q572">
        <v>-1</v>
      </c>
      <c r="R572" s="196">
        <v>1</v>
      </c>
      <c r="T572" s="196">
        <v>25</v>
      </c>
      <c r="U572" s="196">
        <v>85</v>
      </c>
      <c r="V572" s="196">
        <v>1066</v>
      </c>
      <c r="W572" s="196">
        <v>-1</v>
      </c>
      <c r="X572" s="196">
        <v>-1</v>
      </c>
      <c r="Y572" s="196">
        <v>1</v>
      </c>
      <c r="Z572" s="196">
        <v>1066</v>
      </c>
      <c r="AA572" s="196">
        <v>172.53389999999999</v>
      </c>
      <c r="AB572" s="196">
        <v>161.85169999999999</v>
      </c>
      <c r="AC572" s="196">
        <v>1</v>
      </c>
      <c r="AD572" s="196">
        <v>0.93808630000000004</v>
      </c>
    </row>
    <row r="573" spans="2:30" x14ac:dyDescent="0.2">
      <c r="B573" t="s">
        <v>491</v>
      </c>
      <c r="C573" t="s">
        <v>718</v>
      </c>
      <c r="D573">
        <v>2</v>
      </c>
      <c r="E573">
        <v>2.0020020000000001</v>
      </c>
      <c r="F573">
        <v>433</v>
      </c>
      <c r="G573" s="195">
        <v>433</v>
      </c>
      <c r="H573">
        <v>866.86686686686699</v>
      </c>
      <c r="I573">
        <v>104.4987</v>
      </c>
      <c r="J573">
        <v>1.559682</v>
      </c>
      <c r="K573">
        <v>104.4987</v>
      </c>
      <c r="L573">
        <v>104.6033</v>
      </c>
      <c r="M573">
        <v>2</v>
      </c>
      <c r="N573">
        <v>35.744630000000001</v>
      </c>
      <c r="O573">
        <v>-1</v>
      </c>
      <c r="P573">
        <v>-1</v>
      </c>
      <c r="Q573">
        <v>-1</v>
      </c>
      <c r="R573" s="196">
        <v>2</v>
      </c>
      <c r="T573" s="196">
        <v>0</v>
      </c>
      <c r="U573" s="196">
        <v>86</v>
      </c>
      <c r="V573" s="196">
        <v>1998</v>
      </c>
      <c r="W573" s="196">
        <v>-1</v>
      </c>
      <c r="X573" s="196">
        <v>-1</v>
      </c>
      <c r="Y573" s="196">
        <v>0</v>
      </c>
      <c r="Z573" s="196">
        <v>66</v>
      </c>
      <c r="AA573" s="196">
        <v>1</v>
      </c>
      <c r="AB573" s="196">
        <v>0.50050050000000001</v>
      </c>
      <c r="AC573" s="196">
        <v>1</v>
      </c>
      <c r="AD573" s="196">
        <v>-1</v>
      </c>
    </row>
    <row r="574" spans="2:30" x14ac:dyDescent="0.2">
      <c r="B574" t="s">
        <v>285</v>
      </c>
      <c r="C574" t="s">
        <v>718</v>
      </c>
      <c r="D574">
        <v>2</v>
      </c>
      <c r="E574">
        <v>2.3121390000000002</v>
      </c>
      <c r="F574">
        <v>283</v>
      </c>
      <c r="G574" s="195">
        <v>283</v>
      </c>
      <c r="H574">
        <v>654.33526011560696</v>
      </c>
      <c r="I574">
        <v>150.08279999999999</v>
      </c>
      <c r="J574">
        <v>4.4142000000000001</v>
      </c>
      <c r="K574">
        <v>150.08279999999999</v>
      </c>
      <c r="L574">
        <v>173.5061</v>
      </c>
      <c r="M574">
        <v>2</v>
      </c>
      <c r="N574">
        <v>73.521240000000006</v>
      </c>
      <c r="O574">
        <v>-1</v>
      </c>
      <c r="P574">
        <v>-1</v>
      </c>
      <c r="Q574">
        <v>-1</v>
      </c>
      <c r="R574" s="196">
        <v>1</v>
      </c>
      <c r="T574" s="196">
        <v>21</v>
      </c>
      <c r="U574" s="196">
        <v>87</v>
      </c>
      <c r="V574" s="196">
        <v>800</v>
      </c>
      <c r="W574" s="196">
        <v>-1</v>
      </c>
      <c r="X574" s="196">
        <v>-1</v>
      </c>
      <c r="Y574" s="196">
        <v>1</v>
      </c>
      <c r="Z574" s="196">
        <v>800</v>
      </c>
      <c r="AA574" s="196">
        <v>94.343940000000003</v>
      </c>
      <c r="AB574" s="196">
        <v>117.9299</v>
      </c>
      <c r="AC574" s="196">
        <v>1</v>
      </c>
      <c r="AD574" s="196">
        <v>1.25</v>
      </c>
    </row>
    <row r="575" spans="2:30" x14ac:dyDescent="0.2">
      <c r="B575" t="s">
        <v>492</v>
      </c>
      <c r="C575" t="s">
        <v>718</v>
      </c>
      <c r="D575">
        <v>2</v>
      </c>
      <c r="E575">
        <v>2.73224</v>
      </c>
      <c r="F575">
        <v>267</v>
      </c>
      <c r="G575" s="195">
        <v>267</v>
      </c>
      <c r="H575">
        <v>729.50819672131104</v>
      </c>
      <c r="I575">
        <v>74.494560000000007</v>
      </c>
      <c r="J575">
        <v>0.56010950000000004</v>
      </c>
      <c r="K575">
        <v>74.494560000000007</v>
      </c>
      <c r="L575">
        <v>101.7685</v>
      </c>
      <c r="M575">
        <v>2</v>
      </c>
      <c r="N575">
        <v>41.281799999999997</v>
      </c>
      <c r="O575">
        <v>-1</v>
      </c>
      <c r="P575">
        <v>-1</v>
      </c>
      <c r="Q575">
        <v>-1</v>
      </c>
      <c r="R575" s="196">
        <v>1</v>
      </c>
      <c r="T575" s="196">
        <v>0</v>
      </c>
      <c r="U575" s="196">
        <v>88</v>
      </c>
      <c r="V575" s="196">
        <v>1997</v>
      </c>
      <c r="W575" s="196">
        <v>-1</v>
      </c>
      <c r="X575" s="196">
        <v>-1</v>
      </c>
      <c r="Y575" s="196">
        <v>0</v>
      </c>
      <c r="Z575" s="196">
        <v>66</v>
      </c>
      <c r="AA575" s="196">
        <v>0</v>
      </c>
      <c r="AB575" s="196">
        <v>0</v>
      </c>
      <c r="AC575" s="196">
        <v>1</v>
      </c>
      <c r="AD575" s="196">
        <v>-1</v>
      </c>
    </row>
    <row r="576" spans="2:30" x14ac:dyDescent="0.2">
      <c r="B576" t="s">
        <v>474</v>
      </c>
      <c r="C576" t="s">
        <v>718</v>
      </c>
      <c r="D576">
        <v>2</v>
      </c>
      <c r="E576">
        <v>2.728513</v>
      </c>
      <c r="F576">
        <v>265.5</v>
      </c>
      <c r="G576" s="195">
        <v>265.5</v>
      </c>
      <c r="H576">
        <v>724.42019099590698</v>
      </c>
      <c r="I576">
        <v>56.550820000000002</v>
      </c>
      <c r="J576">
        <v>0.42202099999999998</v>
      </c>
      <c r="K576">
        <v>56.550820000000002</v>
      </c>
      <c r="L576">
        <v>77.149820000000005</v>
      </c>
      <c r="M576">
        <v>2</v>
      </c>
      <c r="N576">
        <v>30.43599</v>
      </c>
      <c r="O576">
        <v>-1</v>
      </c>
      <c r="P576">
        <v>-1</v>
      </c>
      <c r="Q576">
        <v>-1</v>
      </c>
      <c r="R576" s="196">
        <v>1</v>
      </c>
      <c r="T576" s="196">
        <v>30</v>
      </c>
      <c r="U576" s="196">
        <v>89</v>
      </c>
      <c r="V576" s="196">
        <v>1866</v>
      </c>
      <c r="W576" s="196">
        <v>-1</v>
      </c>
      <c r="X576" s="196">
        <v>-1</v>
      </c>
      <c r="Y576" s="196">
        <v>1</v>
      </c>
      <c r="Z576" s="196">
        <v>1866</v>
      </c>
      <c r="AA576" s="196">
        <v>60.681420000000003</v>
      </c>
      <c r="AB576" s="196">
        <v>32.51952</v>
      </c>
      <c r="AC576" s="196">
        <v>1</v>
      </c>
      <c r="AD576" s="196">
        <v>0.53590570000000004</v>
      </c>
    </row>
    <row r="577" spans="2:30" x14ac:dyDescent="0.2">
      <c r="B577" t="s">
        <v>475</v>
      </c>
      <c r="C577" t="s">
        <v>718</v>
      </c>
      <c r="D577">
        <v>2</v>
      </c>
      <c r="E577">
        <v>2.1436229999999998</v>
      </c>
      <c r="F577">
        <v>216</v>
      </c>
      <c r="G577" s="195">
        <v>216</v>
      </c>
      <c r="H577">
        <v>463.02250803858499</v>
      </c>
      <c r="I577">
        <v>98.027839999999998</v>
      </c>
      <c r="J577">
        <v>0.22639219999999999</v>
      </c>
      <c r="K577">
        <v>98.027839999999998</v>
      </c>
      <c r="L577">
        <v>105.06740000000001</v>
      </c>
      <c r="M577">
        <v>2</v>
      </c>
      <c r="N577">
        <v>33.716360000000002</v>
      </c>
      <c r="O577">
        <v>-1</v>
      </c>
      <c r="P577">
        <v>-1</v>
      </c>
      <c r="Q577">
        <v>-1</v>
      </c>
      <c r="R577" s="196">
        <v>1</v>
      </c>
      <c r="T577" s="196">
        <v>0</v>
      </c>
      <c r="U577" s="196">
        <v>90</v>
      </c>
      <c r="V577" s="196">
        <v>1999</v>
      </c>
      <c r="W577" s="196">
        <v>-1</v>
      </c>
      <c r="X577" s="196">
        <v>-1</v>
      </c>
      <c r="Y577" s="196">
        <v>0</v>
      </c>
      <c r="Z577" s="196">
        <v>101</v>
      </c>
      <c r="AA577" s="196">
        <v>0</v>
      </c>
      <c r="AB577" s="196">
        <v>0</v>
      </c>
      <c r="AC577" s="196">
        <v>1</v>
      </c>
      <c r="AD577" s="196">
        <v>-1</v>
      </c>
    </row>
    <row r="578" spans="2:30" x14ac:dyDescent="0.2">
      <c r="B578" t="s">
        <v>476</v>
      </c>
      <c r="C578" t="s">
        <v>718</v>
      </c>
      <c r="D578">
        <v>0</v>
      </c>
      <c r="E578">
        <v>0</v>
      </c>
      <c r="F578">
        <v>-1</v>
      </c>
      <c r="G578" s="195">
        <v>-1</v>
      </c>
      <c r="H578">
        <v>-1</v>
      </c>
      <c r="I578">
        <v>-1</v>
      </c>
      <c r="J578">
        <v>-1</v>
      </c>
      <c r="K578">
        <v>-1</v>
      </c>
      <c r="L578">
        <v>-1</v>
      </c>
      <c r="M578">
        <v>0</v>
      </c>
      <c r="N578">
        <v>45.218780000000002</v>
      </c>
      <c r="O578">
        <v>-1</v>
      </c>
      <c r="P578">
        <v>-1</v>
      </c>
      <c r="Q578">
        <v>-1</v>
      </c>
      <c r="R578" s="196">
        <v>2</v>
      </c>
      <c r="T578" s="196">
        <v>28</v>
      </c>
      <c r="U578" s="196">
        <v>91</v>
      </c>
      <c r="V578" s="196">
        <v>1099</v>
      </c>
      <c r="W578" s="196">
        <v>-1</v>
      </c>
      <c r="X578" s="196">
        <v>-1</v>
      </c>
      <c r="Y578" s="196">
        <v>1</v>
      </c>
      <c r="Z578" s="196">
        <v>1099</v>
      </c>
      <c r="AA578" s="196">
        <v>169.9067</v>
      </c>
      <c r="AB578" s="196">
        <v>154.60120000000001</v>
      </c>
      <c r="AC578" s="196">
        <v>1</v>
      </c>
      <c r="AD578" s="196">
        <v>0.90991809999999995</v>
      </c>
    </row>
    <row r="579" spans="2:30" x14ac:dyDescent="0.2">
      <c r="B579" t="s">
        <v>477</v>
      </c>
      <c r="C579" t="s">
        <v>718</v>
      </c>
      <c r="D579">
        <v>1</v>
      </c>
      <c r="E579">
        <v>1.2019230000000001</v>
      </c>
      <c r="F579">
        <v>234</v>
      </c>
      <c r="G579" s="195">
        <v>234</v>
      </c>
      <c r="H579">
        <v>281.25</v>
      </c>
      <c r="I579">
        <v>-1</v>
      </c>
      <c r="J579">
        <v>-1</v>
      </c>
      <c r="K579">
        <v>-1</v>
      </c>
      <c r="L579">
        <v>-1</v>
      </c>
      <c r="M579">
        <v>1</v>
      </c>
      <c r="N579">
        <v>112.9404</v>
      </c>
      <c r="O579">
        <v>-1</v>
      </c>
      <c r="P579">
        <v>-1</v>
      </c>
      <c r="Q579">
        <v>-1</v>
      </c>
      <c r="R579" s="196">
        <v>2</v>
      </c>
      <c r="T579" s="196">
        <v>0</v>
      </c>
      <c r="U579" s="196">
        <v>92</v>
      </c>
      <c r="V579" s="196">
        <v>1998</v>
      </c>
      <c r="W579" s="196">
        <v>-1</v>
      </c>
      <c r="X579" s="196">
        <v>-1</v>
      </c>
      <c r="Y579" s="196">
        <v>0</v>
      </c>
      <c r="Z579" s="196">
        <v>99</v>
      </c>
      <c r="AA579" s="196">
        <v>0</v>
      </c>
      <c r="AB579" s="196">
        <v>0</v>
      </c>
      <c r="AC579" s="196">
        <v>1</v>
      </c>
      <c r="AD579" s="196">
        <v>-1</v>
      </c>
    </row>
    <row r="580" spans="2:30" x14ac:dyDescent="0.2">
      <c r="B580" t="s">
        <v>478</v>
      </c>
      <c r="C580" t="s">
        <v>718</v>
      </c>
      <c r="D580">
        <v>3</v>
      </c>
      <c r="E580">
        <v>2.8169010000000001</v>
      </c>
      <c r="F580">
        <v>300</v>
      </c>
      <c r="G580" s="195">
        <v>266.66666666666703</v>
      </c>
      <c r="H580">
        <v>751.17370892018801</v>
      </c>
      <c r="I580">
        <v>113.5312</v>
      </c>
      <c r="J580">
        <v>1.4109529999999999</v>
      </c>
      <c r="K580">
        <v>227.0624</v>
      </c>
      <c r="L580">
        <v>213.20410000000001</v>
      </c>
      <c r="M580">
        <v>3</v>
      </c>
      <c r="N580">
        <v>59.61065</v>
      </c>
      <c r="O580">
        <v>-1</v>
      </c>
      <c r="P580">
        <v>-1</v>
      </c>
      <c r="Q580">
        <v>-1</v>
      </c>
      <c r="R580" s="196">
        <v>1</v>
      </c>
      <c r="T580" s="196">
        <v>37</v>
      </c>
      <c r="U580" s="196">
        <v>93</v>
      </c>
      <c r="V580" s="196">
        <v>965</v>
      </c>
      <c r="W580" s="196">
        <v>-1</v>
      </c>
      <c r="X580" s="196">
        <v>-1</v>
      </c>
      <c r="Y580" s="196">
        <v>1</v>
      </c>
      <c r="Z580" s="196">
        <v>965</v>
      </c>
      <c r="AA580" s="196">
        <v>167.81450000000001</v>
      </c>
      <c r="AB580" s="196">
        <v>173.90100000000001</v>
      </c>
      <c r="AC580" s="196">
        <v>1</v>
      </c>
      <c r="AD580" s="196">
        <v>1.0362690000000001</v>
      </c>
    </row>
    <row r="581" spans="2:30" x14ac:dyDescent="0.2">
      <c r="B581" t="s">
        <v>479</v>
      </c>
      <c r="C581" t="s">
        <v>718</v>
      </c>
      <c r="D581">
        <v>2</v>
      </c>
      <c r="E581">
        <v>2.8571430000000002</v>
      </c>
      <c r="F581">
        <v>233</v>
      </c>
      <c r="G581" s="195">
        <v>233</v>
      </c>
      <c r="H581">
        <v>665.71428571428601</v>
      </c>
      <c r="I581">
        <v>130.04519999999999</v>
      </c>
      <c r="J581">
        <v>0.77871349999999995</v>
      </c>
      <c r="K581">
        <v>130.04519999999999</v>
      </c>
      <c r="L581">
        <v>185.77879999999999</v>
      </c>
      <c r="M581">
        <v>2</v>
      </c>
      <c r="N581">
        <v>48.503349999999998</v>
      </c>
      <c r="O581">
        <v>-1</v>
      </c>
      <c r="P581">
        <v>-1</v>
      </c>
      <c r="Q581">
        <v>-1</v>
      </c>
      <c r="R581" s="196">
        <v>1</v>
      </c>
      <c r="T581" s="196">
        <v>0</v>
      </c>
      <c r="U581" s="196">
        <v>94</v>
      </c>
      <c r="V581" s="196">
        <v>2000</v>
      </c>
      <c r="W581" s="196">
        <v>-1</v>
      </c>
      <c r="X581" s="196">
        <v>-1</v>
      </c>
      <c r="Y581" s="196">
        <v>0</v>
      </c>
      <c r="Z581" s="196">
        <v>101</v>
      </c>
      <c r="AA581" s="196">
        <v>0</v>
      </c>
      <c r="AB581" s="196">
        <v>0</v>
      </c>
      <c r="AC581" s="196">
        <v>1</v>
      </c>
      <c r="AD581" s="196">
        <v>-1</v>
      </c>
    </row>
    <row r="582" spans="2:30" x14ac:dyDescent="0.2">
      <c r="B582" t="s">
        <v>480</v>
      </c>
      <c r="C582" t="s">
        <v>718</v>
      </c>
      <c r="D582">
        <v>0</v>
      </c>
      <c r="E582">
        <v>0</v>
      </c>
      <c r="F582">
        <v>-1</v>
      </c>
      <c r="G582" s="195">
        <v>-1</v>
      </c>
      <c r="H582">
        <v>-1</v>
      </c>
      <c r="I582">
        <v>-1</v>
      </c>
      <c r="J582">
        <v>-1</v>
      </c>
      <c r="K582">
        <v>-1</v>
      </c>
      <c r="L582">
        <v>-1</v>
      </c>
      <c r="M582">
        <v>0</v>
      </c>
      <c r="N582">
        <v>140.6558</v>
      </c>
      <c r="O582">
        <v>-1</v>
      </c>
      <c r="P582">
        <v>-1</v>
      </c>
      <c r="Q582">
        <v>-1</v>
      </c>
      <c r="R582" s="196">
        <v>1</v>
      </c>
      <c r="T582" s="196">
        <v>47</v>
      </c>
      <c r="U582" s="196">
        <v>95</v>
      </c>
      <c r="V582" s="196">
        <v>1499</v>
      </c>
      <c r="W582" s="196">
        <v>-1</v>
      </c>
      <c r="X582" s="196">
        <v>-1</v>
      </c>
      <c r="Y582" s="196">
        <v>1</v>
      </c>
      <c r="Z582" s="196">
        <v>1499</v>
      </c>
      <c r="AA582" s="196">
        <v>313.7013</v>
      </c>
      <c r="AB582" s="196">
        <v>209.27369999999999</v>
      </c>
      <c r="AC582" s="196">
        <v>1</v>
      </c>
      <c r="AD582" s="196">
        <v>0.66711140000000002</v>
      </c>
    </row>
    <row r="583" spans="2:30" x14ac:dyDescent="0.2">
      <c r="B583" t="s">
        <v>472</v>
      </c>
      <c r="C583" t="s">
        <v>685</v>
      </c>
      <c r="D583">
        <v>2</v>
      </c>
      <c r="E583">
        <v>1.765225</v>
      </c>
      <c r="F583">
        <v>500</v>
      </c>
      <c r="G583" s="195">
        <v>500</v>
      </c>
      <c r="H583">
        <v>882.61253309796996</v>
      </c>
      <c r="I583">
        <v>58.513240000000003</v>
      </c>
      <c r="J583">
        <v>0.88656429999999997</v>
      </c>
      <c r="K583">
        <v>58.513240000000003</v>
      </c>
      <c r="L583">
        <v>51.64452</v>
      </c>
      <c r="M583">
        <v>2</v>
      </c>
      <c r="N583">
        <v>63.642060000000001</v>
      </c>
      <c r="O583">
        <v>-1</v>
      </c>
      <c r="P583">
        <v>-1</v>
      </c>
      <c r="Q583">
        <v>-1</v>
      </c>
      <c r="R583" s="196">
        <v>1</v>
      </c>
      <c r="T583" s="196">
        <v>0</v>
      </c>
      <c r="U583" s="196">
        <v>96</v>
      </c>
      <c r="V583" s="196">
        <v>2030</v>
      </c>
      <c r="W583" s="196">
        <v>-1</v>
      </c>
      <c r="X583" s="196">
        <v>-1</v>
      </c>
      <c r="Y583" s="196">
        <v>0</v>
      </c>
      <c r="Z583" s="196">
        <v>133</v>
      </c>
      <c r="AA583" s="196">
        <v>0</v>
      </c>
      <c r="AB583" s="196">
        <v>0</v>
      </c>
      <c r="AC583" s="196">
        <v>1</v>
      </c>
      <c r="AD583" s="196">
        <v>-1</v>
      </c>
    </row>
    <row r="584" spans="2:30" x14ac:dyDescent="0.2">
      <c r="B584" t="s">
        <v>481</v>
      </c>
      <c r="C584" t="s">
        <v>685</v>
      </c>
      <c r="D584">
        <v>4</v>
      </c>
      <c r="E584">
        <v>4.1450779999999998</v>
      </c>
      <c r="F584">
        <v>166.5</v>
      </c>
      <c r="G584" s="195">
        <v>199.75</v>
      </c>
      <c r="H584">
        <v>827.97927461139898</v>
      </c>
      <c r="I584">
        <v>101.8147</v>
      </c>
      <c r="J584">
        <v>3.0568439999999999</v>
      </c>
      <c r="K584">
        <v>305.44420000000002</v>
      </c>
      <c r="L584">
        <v>316.52249999999998</v>
      </c>
      <c r="M584">
        <v>4</v>
      </c>
      <c r="N584">
        <v>57.297339999999998</v>
      </c>
      <c r="O584">
        <v>-1</v>
      </c>
      <c r="P584">
        <v>-1</v>
      </c>
      <c r="Q584">
        <v>-1</v>
      </c>
      <c r="R584" s="196">
        <v>1</v>
      </c>
      <c r="T584" s="196">
        <v>33</v>
      </c>
      <c r="U584" s="196">
        <v>97</v>
      </c>
      <c r="V584" s="196">
        <v>1134</v>
      </c>
      <c r="W584" s="196">
        <v>-1</v>
      </c>
      <c r="X584" s="196">
        <v>-1</v>
      </c>
      <c r="Y584" s="196">
        <v>1</v>
      </c>
      <c r="Z584" s="196">
        <v>1134</v>
      </c>
      <c r="AA584" s="196">
        <v>254.79750000000001</v>
      </c>
      <c r="AB584" s="196">
        <v>224.6892</v>
      </c>
      <c r="AC584" s="196">
        <v>1</v>
      </c>
      <c r="AD584" s="196">
        <v>0.88183420000000001</v>
      </c>
    </row>
    <row r="585" spans="2:30" x14ac:dyDescent="0.2">
      <c r="B585" t="s">
        <v>483</v>
      </c>
      <c r="C585" t="s">
        <v>685</v>
      </c>
      <c r="D585">
        <v>2</v>
      </c>
      <c r="E585">
        <v>2.3068050000000002</v>
      </c>
      <c r="F585">
        <v>199.5</v>
      </c>
      <c r="G585" s="195">
        <v>199.5</v>
      </c>
      <c r="H585">
        <v>460.20761245674697</v>
      </c>
      <c r="I585">
        <v>99.528980000000004</v>
      </c>
      <c r="J585">
        <v>0.2488224</v>
      </c>
      <c r="K585">
        <v>99.528980000000004</v>
      </c>
      <c r="L585">
        <v>114.797</v>
      </c>
      <c r="M585">
        <v>2</v>
      </c>
      <c r="N585">
        <v>86.614429999999999</v>
      </c>
      <c r="O585">
        <v>-1</v>
      </c>
      <c r="P585">
        <v>-1</v>
      </c>
      <c r="Q585">
        <v>-1</v>
      </c>
      <c r="R585" s="196">
        <v>1</v>
      </c>
      <c r="T585" s="196">
        <v>0</v>
      </c>
      <c r="U585" s="196">
        <v>1</v>
      </c>
      <c r="V585" s="196">
        <v>1998</v>
      </c>
      <c r="W585" s="196">
        <v>-1</v>
      </c>
      <c r="X585" s="196">
        <v>-1</v>
      </c>
      <c r="Y585" s="196">
        <v>0</v>
      </c>
      <c r="Z585" s="196">
        <v>-1</v>
      </c>
      <c r="AA585" s="196">
        <v>0</v>
      </c>
      <c r="AB585" s="196">
        <v>0</v>
      </c>
      <c r="AC585" s="196">
        <v>-1</v>
      </c>
      <c r="AD585" s="196">
        <v>-1</v>
      </c>
    </row>
    <row r="586" spans="2:30" x14ac:dyDescent="0.2">
      <c r="B586" t="s">
        <v>484</v>
      </c>
      <c r="C586" t="s">
        <v>685</v>
      </c>
      <c r="D586">
        <v>4</v>
      </c>
      <c r="E586">
        <v>2.0009999999999999</v>
      </c>
      <c r="F586">
        <v>216.5</v>
      </c>
      <c r="G586" s="195">
        <v>349.5</v>
      </c>
      <c r="H586">
        <v>699.349674837419</v>
      </c>
      <c r="I586">
        <v>68.643500000000003</v>
      </c>
      <c r="J586">
        <v>0.45593400000000001</v>
      </c>
      <c r="K586">
        <v>205.93049999999999</v>
      </c>
      <c r="L586">
        <v>103.0168</v>
      </c>
      <c r="M586">
        <v>4</v>
      </c>
      <c r="N586">
        <v>55.058280000000003</v>
      </c>
      <c r="O586">
        <v>-1</v>
      </c>
      <c r="P586">
        <v>-1</v>
      </c>
      <c r="Q586">
        <v>-1</v>
      </c>
      <c r="R586" s="196">
        <v>2</v>
      </c>
      <c r="T586" s="196">
        <v>0</v>
      </c>
      <c r="U586" s="196">
        <v>2</v>
      </c>
      <c r="V586" s="196">
        <v>1999</v>
      </c>
      <c r="W586" s="196">
        <v>-1</v>
      </c>
      <c r="X586" s="196">
        <v>-1</v>
      </c>
      <c r="Y586" s="196">
        <v>0</v>
      </c>
      <c r="Z586" s="196">
        <v>-1</v>
      </c>
      <c r="AA586" s="196">
        <v>0</v>
      </c>
      <c r="AB586" s="196">
        <v>0</v>
      </c>
      <c r="AC586" s="196">
        <v>-1</v>
      </c>
      <c r="AD586" s="196">
        <v>-1</v>
      </c>
    </row>
    <row r="587" spans="2:30" x14ac:dyDescent="0.2">
      <c r="B587" t="s">
        <v>485</v>
      </c>
      <c r="C587" t="s">
        <v>685</v>
      </c>
      <c r="D587">
        <v>0</v>
      </c>
      <c r="E587">
        <v>0</v>
      </c>
      <c r="F587">
        <v>-1</v>
      </c>
      <c r="G587" s="195">
        <v>-1</v>
      </c>
      <c r="H587">
        <v>-1</v>
      </c>
      <c r="I587">
        <v>-1</v>
      </c>
      <c r="J587">
        <v>-1</v>
      </c>
      <c r="K587">
        <v>-1</v>
      </c>
      <c r="L587">
        <v>-1</v>
      </c>
      <c r="M587">
        <v>0</v>
      </c>
      <c r="N587">
        <v>-1</v>
      </c>
      <c r="O587">
        <v>-1</v>
      </c>
      <c r="P587">
        <v>-1</v>
      </c>
      <c r="Q587">
        <v>-1</v>
      </c>
      <c r="R587" s="196">
        <v>2</v>
      </c>
      <c r="T587" s="196">
        <v>39</v>
      </c>
      <c r="U587" s="196">
        <v>3</v>
      </c>
      <c r="V587" s="196">
        <v>1465</v>
      </c>
      <c r="W587" s="196">
        <v>-1</v>
      </c>
      <c r="X587" s="196">
        <v>-1</v>
      </c>
      <c r="Y587" s="196">
        <v>1</v>
      </c>
      <c r="Z587" s="196">
        <v>1465</v>
      </c>
      <c r="AA587" s="196">
        <v>198.87719999999999</v>
      </c>
      <c r="AB587" s="196">
        <v>135.75239999999999</v>
      </c>
      <c r="AC587" s="196">
        <v>1</v>
      </c>
      <c r="AD587" s="196">
        <v>0.68259389999999998</v>
      </c>
    </row>
    <row r="588" spans="2:30" x14ac:dyDescent="0.2">
      <c r="B588" t="s">
        <v>486</v>
      </c>
      <c r="C588" t="s">
        <v>685</v>
      </c>
      <c r="D588">
        <v>2</v>
      </c>
      <c r="E588">
        <v>2.0040079999999998</v>
      </c>
      <c r="F588">
        <v>383.5</v>
      </c>
      <c r="G588" s="195">
        <v>383.5</v>
      </c>
      <c r="H588">
        <v>768.53707414829705</v>
      </c>
      <c r="I588">
        <v>59.180349999999997</v>
      </c>
      <c r="J588">
        <v>0.444965</v>
      </c>
      <c r="K588">
        <v>59.180349999999997</v>
      </c>
      <c r="L588">
        <v>59.298949999999998</v>
      </c>
      <c r="M588">
        <v>2</v>
      </c>
      <c r="N588">
        <v>63.285260000000001</v>
      </c>
      <c r="O588">
        <v>-1</v>
      </c>
      <c r="P588">
        <v>-1</v>
      </c>
      <c r="Q588">
        <v>-1</v>
      </c>
      <c r="R588" s="196">
        <v>1</v>
      </c>
      <c r="T588" s="196">
        <v>0</v>
      </c>
      <c r="U588" s="196">
        <v>4</v>
      </c>
      <c r="V588" s="196">
        <v>1999</v>
      </c>
      <c r="W588" s="196">
        <v>2.6693639999999998</v>
      </c>
      <c r="X588" s="196">
        <v>220.2225</v>
      </c>
      <c r="Y588" s="196">
        <v>0</v>
      </c>
      <c r="Z588" s="196">
        <v>99</v>
      </c>
      <c r="AA588" s="196">
        <v>1249.837</v>
      </c>
      <c r="AB588" s="196">
        <v>625.23090000000002</v>
      </c>
      <c r="AC588" s="196">
        <v>1</v>
      </c>
      <c r="AD588" s="196">
        <v>-1</v>
      </c>
    </row>
    <row r="589" spans="2:30" x14ac:dyDescent="0.2">
      <c r="B589" t="s">
        <v>487</v>
      </c>
      <c r="C589" t="s">
        <v>685</v>
      </c>
      <c r="D589">
        <v>1</v>
      </c>
      <c r="E589">
        <v>1.0362690000000001</v>
      </c>
      <c r="F589">
        <v>366</v>
      </c>
      <c r="G589" s="195">
        <v>366</v>
      </c>
      <c r="H589">
        <v>379.274611398964</v>
      </c>
      <c r="I589">
        <v>-1</v>
      </c>
      <c r="J589">
        <v>-1</v>
      </c>
      <c r="K589">
        <v>-1</v>
      </c>
      <c r="L589">
        <v>-1</v>
      </c>
      <c r="M589">
        <v>1</v>
      </c>
      <c r="N589">
        <v>80.036199999999994</v>
      </c>
      <c r="O589">
        <v>-1</v>
      </c>
      <c r="P589">
        <v>-1</v>
      </c>
      <c r="Q589">
        <v>-1</v>
      </c>
      <c r="R589" s="196">
        <v>2</v>
      </c>
      <c r="T589" s="196">
        <v>3</v>
      </c>
      <c r="U589" s="196">
        <v>5</v>
      </c>
      <c r="V589" s="196">
        <v>2831</v>
      </c>
      <c r="W589" s="196">
        <v>-1</v>
      </c>
      <c r="X589" s="196">
        <v>-1</v>
      </c>
      <c r="Y589" s="196">
        <v>1</v>
      </c>
      <c r="Z589" s="196">
        <v>2831</v>
      </c>
      <c r="AA589" s="196">
        <v>1461.444</v>
      </c>
      <c r="AB589" s="196">
        <v>516.22889999999995</v>
      </c>
      <c r="AC589" s="196">
        <v>1</v>
      </c>
      <c r="AD589" s="196">
        <v>0.35323209999999999</v>
      </c>
    </row>
    <row r="590" spans="2:30" x14ac:dyDescent="0.2">
      <c r="B590" t="s">
        <v>488</v>
      </c>
      <c r="C590" t="s">
        <v>685</v>
      </c>
      <c r="D590">
        <v>4</v>
      </c>
      <c r="E590">
        <v>1.7406440000000001</v>
      </c>
      <c r="F590">
        <v>283.5</v>
      </c>
      <c r="G590" s="195">
        <v>274.5</v>
      </c>
      <c r="H590">
        <v>477.80678851174901</v>
      </c>
      <c r="I590">
        <v>188.99700000000001</v>
      </c>
      <c r="J590">
        <v>0.8937638</v>
      </c>
      <c r="K590">
        <v>566.99109999999996</v>
      </c>
      <c r="L590">
        <v>246.73240000000001</v>
      </c>
      <c r="M590">
        <v>4</v>
      </c>
      <c r="N590">
        <v>100.6585</v>
      </c>
      <c r="O590">
        <v>-1</v>
      </c>
      <c r="P590">
        <v>-1</v>
      </c>
      <c r="Q590">
        <v>-1</v>
      </c>
      <c r="R590" s="196">
        <v>1</v>
      </c>
      <c r="T590" s="196">
        <v>0</v>
      </c>
      <c r="U590" s="196">
        <v>6</v>
      </c>
      <c r="V590" s="196">
        <v>1997</v>
      </c>
      <c r="W590" s="196">
        <v>0.72731939999999995</v>
      </c>
      <c r="X590" s="196">
        <v>48.36674</v>
      </c>
      <c r="Y590" s="196">
        <v>0</v>
      </c>
      <c r="Z590" s="196">
        <v>133</v>
      </c>
      <c r="AA590" s="196">
        <v>110.0261</v>
      </c>
      <c r="AB590" s="196">
        <v>55.095680000000002</v>
      </c>
      <c r="AC590" s="196">
        <v>1</v>
      </c>
      <c r="AD590" s="196">
        <v>-1</v>
      </c>
    </row>
    <row r="591" spans="2:30" x14ac:dyDescent="0.2">
      <c r="B591" t="s">
        <v>489</v>
      </c>
      <c r="C591" t="s">
        <v>685</v>
      </c>
      <c r="D591">
        <v>1</v>
      </c>
      <c r="E591">
        <v>0.77041599999999999</v>
      </c>
      <c r="F591">
        <v>333</v>
      </c>
      <c r="G591" s="195">
        <v>333</v>
      </c>
      <c r="H591">
        <v>256.54853620955299</v>
      </c>
      <c r="I591">
        <v>-1</v>
      </c>
      <c r="J591">
        <v>-1</v>
      </c>
      <c r="K591">
        <v>-1</v>
      </c>
      <c r="L591">
        <v>-1</v>
      </c>
      <c r="M591">
        <v>1</v>
      </c>
      <c r="N591">
        <v>375.43340000000001</v>
      </c>
      <c r="O591">
        <v>-1</v>
      </c>
      <c r="P591">
        <v>-1</v>
      </c>
      <c r="Q591">
        <v>-1</v>
      </c>
      <c r="R591" s="196">
        <v>1</v>
      </c>
      <c r="T591" s="196">
        <v>49</v>
      </c>
      <c r="U591" s="196">
        <v>7</v>
      </c>
      <c r="V591" s="196">
        <v>1300</v>
      </c>
      <c r="W591" s="196">
        <v>-1</v>
      </c>
      <c r="X591" s="196">
        <v>-1</v>
      </c>
      <c r="Y591" s="196">
        <v>1</v>
      </c>
      <c r="Z591" s="196">
        <v>1300</v>
      </c>
      <c r="AA591" s="196">
        <v>362.48430000000002</v>
      </c>
      <c r="AB591" s="196">
        <v>278.83409999999998</v>
      </c>
      <c r="AC591" s="196">
        <v>1</v>
      </c>
      <c r="AD591" s="196">
        <v>0.76923079999999999</v>
      </c>
    </row>
    <row r="592" spans="2:30" x14ac:dyDescent="0.2">
      <c r="B592" t="s">
        <v>490</v>
      </c>
      <c r="C592" t="s">
        <v>685</v>
      </c>
      <c r="D592">
        <v>0</v>
      </c>
      <c r="E592">
        <v>0</v>
      </c>
      <c r="F592">
        <v>-1</v>
      </c>
      <c r="G592" s="195">
        <v>-1</v>
      </c>
      <c r="H592">
        <v>-1</v>
      </c>
      <c r="I592">
        <v>-1</v>
      </c>
      <c r="J592">
        <v>-1</v>
      </c>
      <c r="K592">
        <v>-1</v>
      </c>
      <c r="L592">
        <v>-1</v>
      </c>
      <c r="M592">
        <v>0</v>
      </c>
      <c r="N592">
        <v>92.950689999999994</v>
      </c>
      <c r="O592">
        <v>-1</v>
      </c>
      <c r="P592">
        <v>-1</v>
      </c>
      <c r="Q592">
        <v>-1</v>
      </c>
      <c r="R592" s="196">
        <v>2</v>
      </c>
      <c r="T592" s="196">
        <v>0</v>
      </c>
      <c r="U592" s="196">
        <v>8</v>
      </c>
      <c r="V592" s="196">
        <v>2032</v>
      </c>
      <c r="W592" s="196">
        <v>1.0584340000000001</v>
      </c>
      <c r="X592" s="196">
        <v>70.385850000000005</v>
      </c>
      <c r="Y592" s="196">
        <v>0</v>
      </c>
      <c r="Z592" s="196">
        <v>167</v>
      </c>
      <c r="AA592" s="196">
        <v>152.74969999999999</v>
      </c>
      <c r="AB592" s="196">
        <v>75.172089999999997</v>
      </c>
      <c r="AC592" s="196">
        <v>1</v>
      </c>
      <c r="AD592" s="196">
        <v>-1</v>
      </c>
    </row>
    <row r="593" spans="2:30" x14ac:dyDescent="0.2">
      <c r="B593" t="s">
        <v>491</v>
      </c>
      <c r="C593" t="s">
        <v>685</v>
      </c>
      <c r="D593">
        <v>4</v>
      </c>
      <c r="E593">
        <v>2.8591850000000001</v>
      </c>
      <c r="F593">
        <v>232.5</v>
      </c>
      <c r="G593" s="195">
        <v>241</v>
      </c>
      <c r="H593">
        <v>689.06361686919195</v>
      </c>
      <c r="I593">
        <v>204.8845</v>
      </c>
      <c r="J593">
        <v>1.7061679999999999</v>
      </c>
      <c r="K593">
        <v>614.65359999999998</v>
      </c>
      <c r="L593">
        <v>439.35210000000001</v>
      </c>
      <c r="M593">
        <v>4</v>
      </c>
      <c r="N593">
        <v>85.127179999999996</v>
      </c>
      <c r="O593">
        <v>-1</v>
      </c>
      <c r="P593">
        <v>-1</v>
      </c>
      <c r="Q593">
        <v>-1</v>
      </c>
      <c r="R593" s="196">
        <v>1</v>
      </c>
      <c r="T593" s="196">
        <v>40</v>
      </c>
      <c r="U593" s="196">
        <v>9</v>
      </c>
      <c r="V593" s="196">
        <v>2298</v>
      </c>
      <c r="W593" s="196">
        <v>0.14722560000000001</v>
      </c>
      <c r="X593" s="196">
        <v>100.5551</v>
      </c>
      <c r="Y593" s="196">
        <v>1</v>
      </c>
      <c r="Z593" s="196">
        <v>2298</v>
      </c>
      <c r="AA593" s="196">
        <v>1383.645</v>
      </c>
      <c r="AB593" s="196">
        <v>602.10829999999999</v>
      </c>
      <c r="AC593" s="196">
        <v>2</v>
      </c>
      <c r="AD593" s="196">
        <v>0.43516100000000002</v>
      </c>
    </row>
    <row r="594" spans="2:30" x14ac:dyDescent="0.2">
      <c r="B594" t="s">
        <v>285</v>
      </c>
      <c r="C594" t="s">
        <v>685</v>
      </c>
      <c r="D594">
        <v>3</v>
      </c>
      <c r="E594">
        <v>3.1055899999999999</v>
      </c>
      <c r="F594">
        <v>199</v>
      </c>
      <c r="G594" s="195">
        <v>221.333333333333</v>
      </c>
      <c r="H594">
        <v>687.37060041407904</v>
      </c>
      <c r="I594">
        <v>202.7818</v>
      </c>
      <c r="J594">
        <v>3.0265939999999998</v>
      </c>
      <c r="K594">
        <v>405.56360000000001</v>
      </c>
      <c r="L594">
        <v>419.8381</v>
      </c>
      <c r="M594">
        <v>3</v>
      </c>
      <c r="N594">
        <v>108.13249999999999</v>
      </c>
      <c r="O594">
        <v>-1</v>
      </c>
      <c r="P594">
        <v>-1</v>
      </c>
      <c r="Q594">
        <v>-1</v>
      </c>
      <c r="R594" s="196">
        <v>1</v>
      </c>
      <c r="T594" s="196">
        <v>0</v>
      </c>
      <c r="U594" s="196">
        <v>10</v>
      </c>
      <c r="V594" s="196">
        <v>1998</v>
      </c>
      <c r="W594" s="196">
        <v>-1</v>
      </c>
      <c r="X594" s="196">
        <v>-1</v>
      </c>
      <c r="Y594" s="196">
        <v>0</v>
      </c>
      <c r="Z594" s="196">
        <v>66</v>
      </c>
      <c r="AA594" s="196">
        <v>5</v>
      </c>
      <c r="AB594" s="196">
        <v>2.5025019999999998</v>
      </c>
      <c r="AC594" s="196">
        <v>1</v>
      </c>
      <c r="AD594" s="196">
        <v>-1</v>
      </c>
    </row>
    <row r="595" spans="2:30" x14ac:dyDescent="0.2">
      <c r="B595" t="s">
        <v>492</v>
      </c>
      <c r="C595" t="s">
        <v>685</v>
      </c>
      <c r="D595">
        <v>2</v>
      </c>
      <c r="E595">
        <v>2.0060180000000001</v>
      </c>
      <c r="F595">
        <v>448.5</v>
      </c>
      <c r="G595" s="195">
        <v>448.5</v>
      </c>
      <c r="H595">
        <v>899.699097291876</v>
      </c>
      <c r="I595">
        <v>85.553160000000005</v>
      </c>
      <c r="J595">
        <v>2.5162689999999999</v>
      </c>
      <c r="K595">
        <v>85.553160000000005</v>
      </c>
      <c r="L595">
        <v>85.810590000000005</v>
      </c>
      <c r="M595">
        <v>2</v>
      </c>
      <c r="N595">
        <v>77.767240000000001</v>
      </c>
      <c r="O595">
        <v>-1</v>
      </c>
      <c r="P595">
        <v>-1</v>
      </c>
      <c r="Q595">
        <v>-1</v>
      </c>
      <c r="R595" s="196">
        <v>1</v>
      </c>
      <c r="T595" s="196">
        <v>16</v>
      </c>
      <c r="U595" s="196">
        <v>11</v>
      </c>
      <c r="V595" s="196">
        <v>1166</v>
      </c>
      <c r="W595" s="196">
        <v>-1</v>
      </c>
      <c r="X595" s="196">
        <v>-1</v>
      </c>
      <c r="Y595" s="196">
        <v>1</v>
      </c>
      <c r="Z595" s="196">
        <v>1166</v>
      </c>
      <c r="AA595" s="196">
        <v>336.92</v>
      </c>
      <c r="AB595" s="196">
        <v>288.95359999999999</v>
      </c>
      <c r="AC595" s="196">
        <v>1</v>
      </c>
      <c r="AD595" s="196">
        <v>0.85763290000000003</v>
      </c>
    </row>
    <row r="596" spans="2:30" x14ac:dyDescent="0.2">
      <c r="B596" t="s">
        <v>474</v>
      </c>
      <c r="C596" t="s">
        <v>685</v>
      </c>
      <c r="D596">
        <v>8</v>
      </c>
      <c r="E596">
        <v>4.3668120000000004</v>
      </c>
      <c r="F596">
        <v>151</v>
      </c>
      <c r="G596" s="195">
        <v>158.75</v>
      </c>
      <c r="H596">
        <v>693.23144104803498</v>
      </c>
      <c r="I596">
        <v>114.26009999999999</v>
      </c>
      <c r="J596">
        <v>1.608614</v>
      </c>
      <c r="K596">
        <v>799.82100000000003</v>
      </c>
      <c r="L596">
        <v>436.58350000000002</v>
      </c>
      <c r="M596">
        <v>8</v>
      </c>
      <c r="N596">
        <v>103.6031</v>
      </c>
      <c r="O596">
        <v>-1</v>
      </c>
      <c r="P596">
        <v>-1</v>
      </c>
      <c r="Q596">
        <v>-1</v>
      </c>
      <c r="R596" s="196">
        <v>1</v>
      </c>
      <c r="T596" s="196">
        <v>0</v>
      </c>
      <c r="U596" s="196">
        <v>12</v>
      </c>
      <c r="V596" s="196">
        <v>1998</v>
      </c>
      <c r="W596" s="196">
        <v>1.2387440000000001</v>
      </c>
      <c r="X596" s="196">
        <v>27.252379999999999</v>
      </c>
      <c r="Y596" s="196">
        <v>0</v>
      </c>
      <c r="Z596" s="196">
        <v>100</v>
      </c>
      <c r="AA596" s="196">
        <v>97.247829999999993</v>
      </c>
      <c r="AB596" s="196">
        <v>48.67259</v>
      </c>
      <c r="AC596" s="196">
        <v>1</v>
      </c>
      <c r="AD596" s="196">
        <v>-1</v>
      </c>
    </row>
    <row r="597" spans="2:30" x14ac:dyDescent="0.2">
      <c r="B597" t="s">
        <v>475</v>
      </c>
      <c r="C597" t="s">
        <v>685</v>
      </c>
      <c r="D597">
        <v>4</v>
      </c>
      <c r="E597">
        <v>2.3529409999999999</v>
      </c>
      <c r="F597">
        <v>183</v>
      </c>
      <c r="G597" s="195">
        <v>207.5</v>
      </c>
      <c r="H597">
        <v>488.23529411764702</v>
      </c>
      <c r="I597">
        <v>263.02460000000002</v>
      </c>
      <c r="J597">
        <v>1.0720400000000001</v>
      </c>
      <c r="K597">
        <v>789.07370000000003</v>
      </c>
      <c r="L597">
        <v>464.161</v>
      </c>
      <c r="M597">
        <v>4</v>
      </c>
      <c r="N597">
        <v>125.6645</v>
      </c>
      <c r="O597">
        <v>-1</v>
      </c>
      <c r="P597">
        <v>-1</v>
      </c>
      <c r="Q597">
        <v>-1</v>
      </c>
      <c r="R597" s="196">
        <v>2</v>
      </c>
      <c r="T597" s="196">
        <v>20</v>
      </c>
      <c r="U597" s="196">
        <v>13</v>
      </c>
      <c r="V597" s="196">
        <v>967</v>
      </c>
      <c r="W597" s="196">
        <v>-1</v>
      </c>
      <c r="X597" s="196">
        <v>-1</v>
      </c>
      <c r="Y597" s="196">
        <v>1</v>
      </c>
      <c r="Z597" s="196">
        <v>967</v>
      </c>
      <c r="AA597" s="196">
        <v>230.3468</v>
      </c>
      <c r="AB597" s="196">
        <v>238.20769999999999</v>
      </c>
      <c r="AC597" s="196">
        <v>1</v>
      </c>
      <c r="AD597" s="196">
        <v>1.0341260000000001</v>
      </c>
    </row>
    <row r="598" spans="2:30" x14ac:dyDescent="0.2">
      <c r="B598" t="s">
        <v>476</v>
      </c>
      <c r="C598" t="s">
        <v>685</v>
      </c>
      <c r="D598">
        <v>4</v>
      </c>
      <c r="E598">
        <v>1.009336</v>
      </c>
      <c r="F598">
        <v>200</v>
      </c>
      <c r="G598" s="195">
        <v>191.5</v>
      </c>
      <c r="H598">
        <v>193.28791319707301</v>
      </c>
      <c r="I598">
        <v>215.88120000000001</v>
      </c>
      <c r="J598">
        <v>0.98878100000000002</v>
      </c>
      <c r="K598">
        <v>647.64359999999999</v>
      </c>
      <c r="L598">
        <v>163.42259999999999</v>
      </c>
      <c r="M598">
        <v>4</v>
      </c>
      <c r="N598">
        <v>152.12860000000001</v>
      </c>
      <c r="O598">
        <v>-1</v>
      </c>
      <c r="P598">
        <v>-1</v>
      </c>
      <c r="Q598">
        <v>-1</v>
      </c>
      <c r="R598" s="196">
        <v>2</v>
      </c>
      <c r="T598" s="196">
        <v>0</v>
      </c>
      <c r="U598" s="196">
        <v>14</v>
      </c>
      <c r="V598" s="196">
        <v>1997</v>
      </c>
      <c r="W598" s="196">
        <v>-1</v>
      </c>
      <c r="X598" s="196">
        <v>-1</v>
      </c>
      <c r="Y598" s="196">
        <v>0</v>
      </c>
      <c r="Z598" s="196">
        <v>98</v>
      </c>
      <c r="AA598" s="196">
        <v>98.109049999999996</v>
      </c>
      <c r="AB598" s="196">
        <v>49.128219999999999</v>
      </c>
      <c r="AC598" s="196">
        <v>0</v>
      </c>
      <c r="AD598" s="196">
        <v>-1</v>
      </c>
    </row>
    <row r="599" spans="2:30" x14ac:dyDescent="0.2">
      <c r="B599" t="s">
        <v>477</v>
      </c>
      <c r="C599" t="s">
        <v>685</v>
      </c>
      <c r="D599">
        <v>3</v>
      </c>
      <c r="E599">
        <v>3.340757</v>
      </c>
      <c r="F599">
        <v>233</v>
      </c>
      <c r="G599" s="195">
        <v>244.333333333333</v>
      </c>
      <c r="H599">
        <v>816.25835189309601</v>
      </c>
      <c r="I599">
        <v>110.62779999999999</v>
      </c>
      <c r="J599">
        <v>2.127977</v>
      </c>
      <c r="K599">
        <v>221.25569999999999</v>
      </c>
      <c r="L599">
        <v>246.38720000000001</v>
      </c>
      <c r="M599">
        <v>3</v>
      </c>
      <c r="N599">
        <v>99.782809999999998</v>
      </c>
      <c r="O599">
        <v>-1</v>
      </c>
      <c r="P599">
        <v>-1</v>
      </c>
      <c r="Q599">
        <v>-1</v>
      </c>
      <c r="R599" s="196">
        <v>1</v>
      </c>
      <c r="T599" s="196">
        <v>23</v>
      </c>
      <c r="U599" s="196">
        <v>15</v>
      </c>
      <c r="V599" s="196">
        <v>965</v>
      </c>
      <c r="W599" s="196">
        <v>-1</v>
      </c>
      <c r="X599" s="196">
        <v>-1</v>
      </c>
      <c r="Y599" s="196">
        <v>1</v>
      </c>
      <c r="Z599" s="196">
        <v>965</v>
      </c>
      <c r="AA599" s="196">
        <v>158.81819999999999</v>
      </c>
      <c r="AB599" s="196">
        <v>164.57839999999999</v>
      </c>
      <c r="AC599" s="196">
        <v>1</v>
      </c>
      <c r="AD599" s="196">
        <v>1.0362690000000001</v>
      </c>
    </row>
    <row r="600" spans="2:30" x14ac:dyDescent="0.2">
      <c r="B600" t="s">
        <v>478</v>
      </c>
      <c r="C600" t="s">
        <v>685</v>
      </c>
      <c r="D600">
        <v>3</v>
      </c>
      <c r="E600">
        <v>1.9582250000000001</v>
      </c>
      <c r="F600">
        <v>233</v>
      </c>
      <c r="G600" s="195">
        <v>222.333333333333</v>
      </c>
      <c r="H600">
        <v>435.37859007832901</v>
      </c>
      <c r="I600">
        <v>111.65730000000001</v>
      </c>
      <c r="J600">
        <v>1.469158</v>
      </c>
      <c r="K600">
        <v>223.31450000000001</v>
      </c>
      <c r="L600">
        <v>145.76669999999999</v>
      </c>
      <c r="M600">
        <v>3</v>
      </c>
      <c r="N600">
        <v>38.552759999999999</v>
      </c>
      <c r="O600">
        <v>-1</v>
      </c>
      <c r="P600">
        <v>-1</v>
      </c>
      <c r="Q600">
        <v>-1</v>
      </c>
      <c r="R600" s="196">
        <v>2</v>
      </c>
      <c r="T600" s="196">
        <v>0</v>
      </c>
      <c r="U600" s="196">
        <v>16</v>
      </c>
      <c r="V600" s="196">
        <v>1967</v>
      </c>
      <c r="W600" s="196">
        <v>-1</v>
      </c>
      <c r="X600" s="196">
        <v>-1</v>
      </c>
      <c r="Y600" s="196">
        <v>0</v>
      </c>
      <c r="Z600" s="196">
        <v>201</v>
      </c>
      <c r="AA600" s="196">
        <v>13.335089999999999</v>
      </c>
      <c r="AB600" s="196">
        <v>6.7794040000000004</v>
      </c>
      <c r="AC600" s="196">
        <v>1</v>
      </c>
      <c r="AD600" s="196">
        <v>-1</v>
      </c>
    </row>
    <row r="601" spans="2:30" x14ac:dyDescent="0.2">
      <c r="B601" t="s">
        <v>479</v>
      </c>
      <c r="C601" t="s">
        <v>685</v>
      </c>
      <c r="D601">
        <v>2</v>
      </c>
      <c r="E601">
        <v>2.5</v>
      </c>
      <c r="F601">
        <v>233</v>
      </c>
      <c r="G601" s="195">
        <v>233</v>
      </c>
      <c r="H601">
        <v>582.5</v>
      </c>
      <c r="I601">
        <v>102.2687</v>
      </c>
      <c r="J601">
        <v>0.38302890000000001</v>
      </c>
      <c r="K601">
        <v>102.2687</v>
      </c>
      <c r="L601">
        <v>127.8359</v>
      </c>
      <c r="M601">
        <v>2</v>
      </c>
      <c r="N601">
        <v>51.372689999999999</v>
      </c>
      <c r="O601">
        <v>-1</v>
      </c>
      <c r="P601">
        <v>-1</v>
      </c>
      <c r="Q601">
        <v>-1</v>
      </c>
      <c r="R601" s="196">
        <v>1</v>
      </c>
      <c r="T601" s="196">
        <v>35</v>
      </c>
      <c r="U601" s="196">
        <v>17</v>
      </c>
      <c r="V601" s="196">
        <v>1332</v>
      </c>
      <c r="W601" s="196">
        <v>-1</v>
      </c>
      <c r="X601" s="196">
        <v>-1</v>
      </c>
      <c r="Y601" s="196">
        <v>1</v>
      </c>
      <c r="Z601" s="196">
        <v>1332</v>
      </c>
      <c r="AA601" s="196">
        <v>555.33249999999998</v>
      </c>
      <c r="AB601" s="196">
        <v>416.91629999999998</v>
      </c>
      <c r="AC601" s="196">
        <v>1</v>
      </c>
      <c r="AD601" s="196">
        <v>0.75075080000000005</v>
      </c>
    </row>
    <row r="602" spans="2:30" x14ac:dyDescent="0.2">
      <c r="B602" t="s">
        <v>480</v>
      </c>
      <c r="C602" t="s">
        <v>685</v>
      </c>
      <c r="D602">
        <v>0</v>
      </c>
      <c r="E602">
        <v>0</v>
      </c>
      <c r="F602">
        <v>-1</v>
      </c>
      <c r="G602" s="195">
        <v>-1</v>
      </c>
      <c r="H602">
        <v>-1</v>
      </c>
      <c r="I602">
        <v>-1</v>
      </c>
      <c r="J602">
        <v>-1</v>
      </c>
      <c r="K602">
        <v>-1</v>
      </c>
      <c r="L602">
        <v>-1</v>
      </c>
      <c r="M602">
        <v>0</v>
      </c>
      <c r="N602">
        <v>66.129509999999996</v>
      </c>
      <c r="O602">
        <v>-1</v>
      </c>
      <c r="P602">
        <v>-1</v>
      </c>
      <c r="Q602">
        <v>-1</v>
      </c>
      <c r="R602" s="196">
        <v>1</v>
      </c>
      <c r="T602" s="196">
        <v>0</v>
      </c>
      <c r="U602" s="196">
        <v>18</v>
      </c>
      <c r="V602" s="196">
        <v>1997</v>
      </c>
      <c r="W602" s="196">
        <v>-1</v>
      </c>
      <c r="X602" s="196">
        <v>-1</v>
      </c>
      <c r="Y602" s="196">
        <v>0</v>
      </c>
      <c r="Z602" s="196">
        <v>99</v>
      </c>
      <c r="AA602" s="196">
        <v>226.46539999999999</v>
      </c>
      <c r="AB602" s="196">
        <v>113.4028</v>
      </c>
      <c r="AC602" s="196">
        <v>0</v>
      </c>
      <c r="AD602" s="196">
        <v>-1</v>
      </c>
    </row>
    <row r="603" spans="2:30" x14ac:dyDescent="0.2">
      <c r="B603" t="s">
        <v>472</v>
      </c>
      <c r="C603" t="s">
        <v>719</v>
      </c>
      <c r="D603">
        <v>2</v>
      </c>
      <c r="E603">
        <v>1.464129</v>
      </c>
      <c r="F603">
        <v>549</v>
      </c>
      <c r="G603" s="195">
        <v>549</v>
      </c>
      <c r="H603">
        <v>803.80673499267903</v>
      </c>
      <c r="I603">
        <v>173.61529999999999</v>
      </c>
      <c r="J603">
        <v>0.86375760000000001</v>
      </c>
      <c r="K603">
        <v>173.61529999999999</v>
      </c>
      <c r="L603">
        <v>127.0976</v>
      </c>
      <c r="M603">
        <v>2</v>
      </c>
      <c r="N603">
        <v>80.808490000000006</v>
      </c>
      <c r="O603">
        <v>-1</v>
      </c>
      <c r="P603">
        <v>-1</v>
      </c>
      <c r="Q603">
        <v>-1</v>
      </c>
      <c r="R603" s="196">
        <v>2</v>
      </c>
      <c r="T603" s="196">
        <v>29</v>
      </c>
      <c r="U603" s="196">
        <v>19</v>
      </c>
      <c r="V603" s="196">
        <v>799</v>
      </c>
      <c r="W603" s="196">
        <v>-1</v>
      </c>
      <c r="X603" s="196">
        <v>-1</v>
      </c>
      <c r="Y603" s="196">
        <v>1</v>
      </c>
      <c r="Z603" s="196">
        <v>799</v>
      </c>
      <c r="AA603" s="196">
        <v>76.040729999999996</v>
      </c>
      <c r="AB603" s="196">
        <v>95.169870000000003</v>
      </c>
      <c r="AC603" s="196">
        <v>1</v>
      </c>
      <c r="AD603" s="196">
        <v>1.251565</v>
      </c>
    </row>
    <row r="604" spans="2:30" x14ac:dyDescent="0.2">
      <c r="B604" t="s">
        <v>481</v>
      </c>
      <c r="C604" t="s">
        <v>719</v>
      </c>
      <c r="D604">
        <v>9</v>
      </c>
      <c r="E604">
        <v>2.5974029999999999</v>
      </c>
      <c r="F604">
        <v>200</v>
      </c>
      <c r="G604" s="195">
        <v>233.111111111111</v>
      </c>
      <c r="H604">
        <v>605.48340548340502</v>
      </c>
      <c r="I604">
        <v>234.2414</v>
      </c>
      <c r="J604">
        <v>2.6098819999999998</v>
      </c>
      <c r="K604">
        <v>1873.931</v>
      </c>
      <c r="L604">
        <v>540.81709999999998</v>
      </c>
      <c r="M604">
        <v>9</v>
      </c>
      <c r="N604">
        <v>118.02290000000001</v>
      </c>
      <c r="O604">
        <v>-1</v>
      </c>
      <c r="P604">
        <v>-1</v>
      </c>
      <c r="Q604">
        <v>-1</v>
      </c>
      <c r="R604" s="196">
        <v>2</v>
      </c>
      <c r="T604" s="196">
        <v>0</v>
      </c>
      <c r="U604" s="196">
        <v>20</v>
      </c>
      <c r="V604" s="196">
        <v>2032</v>
      </c>
      <c r="W604" s="196">
        <v>-1</v>
      </c>
      <c r="X604" s="196">
        <v>-1</v>
      </c>
      <c r="Y604" s="196">
        <v>0</v>
      </c>
      <c r="Z604" s="196">
        <v>102</v>
      </c>
      <c r="AA604" s="196">
        <v>28.619959999999999</v>
      </c>
      <c r="AB604" s="196">
        <v>14.084630000000001</v>
      </c>
      <c r="AC604" s="196">
        <v>0</v>
      </c>
      <c r="AD604" s="196">
        <v>-1</v>
      </c>
    </row>
    <row r="605" spans="2:30" x14ac:dyDescent="0.2">
      <c r="B605" t="s">
        <v>483</v>
      </c>
      <c r="C605" t="s">
        <v>719</v>
      </c>
      <c r="D605">
        <v>2</v>
      </c>
      <c r="E605">
        <v>2.6109659999999999</v>
      </c>
      <c r="F605">
        <v>283</v>
      </c>
      <c r="G605" s="195">
        <v>283</v>
      </c>
      <c r="H605">
        <v>738.90339425587501</v>
      </c>
      <c r="I605">
        <v>139.67859999999999</v>
      </c>
      <c r="J605">
        <v>1.3967860000000001</v>
      </c>
      <c r="K605">
        <v>139.67859999999999</v>
      </c>
      <c r="L605">
        <v>182.34800000000001</v>
      </c>
      <c r="M605">
        <v>2</v>
      </c>
      <c r="N605">
        <v>82.357219999999998</v>
      </c>
      <c r="O605">
        <v>-1</v>
      </c>
      <c r="P605">
        <v>-1</v>
      </c>
      <c r="Q605">
        <v>-1</v>
      </c>
      <c r="R605" s="196">
        <v>1</v>
      </c>
      <c r="T605" s="196">
        <v>37</v>
      </c>
      <c r="U605" s="196">
        <v>21</v>
      </c>
      <c r="V605" s="196">
        <v>1300</v>
      </c>
      <c r="W605" s="196">
        <v>0.59631060000000002</v>
      </c>
      <c r="X605" s="196">
        <v>99.583879999999994</v>
      </c>
      <c r="Y605" s="196">
        <v>1</v>
      </c>
      <c r="Z605" s="196">
        <v>1300</v>
      </c>
      <c r="AA605" s="196">
        <v>207.75059999999999</v>
      </c>
      <c r="AB605" s="196">
        <v>159.8082</v>
      </c>
      <c r="AC605" s="196">
        <v>2</v>
      </c>
      <c r="AD605" s="196">
        <v>0.76923079999999999</v>
      </c>
    </row>
    <row r="606" spans="2:30" x14ac:dyDescent="0.2">
      <c r="B606" t="s">
        <v>484</v>
      </c>
      <c r="C606" t="s">
        <v>719</v>
      </c>
      <c r="D606">
        <v>1</v>
      </c>
      <c r="E606">
        <v>0.96899219999999997</v>
      </c>
      <c r="F606">
        <v>201</v>
      </c>
      <c r="G606" s="195">
        <v>201</v>
      </c>
      <c r="H606">
        <v>194.767441860465</v>
      </c>
      <c r="I606">
        <v>-1</v>
      </c>
      <c r="J606">
        <v>-1</v>
      </c>
      <c r="K606">
        <v>-1</v>
      </c>
      <c r="L606">
        <v>-1</v>
      </c>
      <c r="M606">
        <v>1</v>
      </c>
      <c r="N606">
        <v>59.52872</v>
      </c>
      <c r="O606">
        <v>-1</v>
      </c>
      <c r="P606">
        <v>-1</v>
      </c>
      <c r="Q606">
        <v>-1</v>
      </c>
      <c r="R606" s="196">
        <v>1</v>
      </c>
      <c r="T606" s="196">
        <v>0</v>
      </c>
      <c r="U606" s="196">
        <v>22</v>
      </c>
      <c r="V606" s="196">
        <v>1997</v>
      </c>
      <c r="W606" s="196">
        <v>1.116376</v>
      </c>
      <c r="X606" s="196">
        <v>80.217749999999995</v>
      </c>
      <c r="Y606" s="196">
        <v>0</v>
      </c>
      <c r="Z606" s="196">
        <v>99</v>
      </c>
      <c r="AA606" s="196">
        <v>264.4194</v>
      </c>
      <c r="AB606" s="196">
        <v>132.4083</v>
      </c>
      <c r="AC606" s="196">
        <v>1</v>
      </c>
      <c r="AD606" s="196">
        <v>-1</v>
      </c>
    </row>
    <row r="607" spans="2:30" x14ac:dyDescent="0.2">
      <c r="B607" t="s">
        <v>485</v>
      </c>
      <c r="C607" t="s">
        <v>719</v>
      </c>
      <c r="D607">
        <v>0</v>
      </c>
      <c r="E607">
        <v>0</v>
      </c>
      <c r="F607">
        <v>-1</v>
      </c>
      <c r="G607" s="195">
        <v>-1</v>
      </c>
      <c r="H607">
        <v>-1</v>
      </c>
      <c r="I607">
        <v>-1</v>
      </c>
      <c r="J607">
        <v>-1</v>
      </c>
      <c r="K607">
        <v>-1</v>
      </c>
      <c r="L607">
        <v>-1</v>
      </c>
      <c r="M607">
        <v>0</v>
      </c>
      <c r="N607">
        <v>73.49933</v>
      </c>
      <c r="O607">
        <v>-1</v>
      </c>
      <c r="P607">
        <v>-1</v>
      </c>
      <c r="Q607">
        <v>-1</v>
      </c>
      <c r="R607" s="196">
        <v>1</v>
      </c>
      <c r="T607" s="196">
        <v>50</v>
      </c>
      <c r="U607" s="196">
        <v>23</v>
      </c>
      <c r="V607" s="196">
        <v>1301</v>
      </c>
      <c r="W607" s="196">
        <v>-1</v>
      </c>
      <c r="X607" s="196">
        <v>-1</v>
      </c>
      <c r="Y607" s="196">
        <v>1</v>
      </c>
      <c r="Z607" s="196">
        <v>1301</v>
      </c>
      <c r="AA607" s="196">
        <v>672.87840000000006</v>
      </c>
      <c r="AB607" s="196">
        <v>517.20090000000005</v>
      </c>
      <c r="AC607" s="196">
        <v>1</v>
      </c>
      <c r="AD607" s="196">
        <v>0.76863950000000003</v>
      </c>
    </row>
    <row r="608" spans="2:30" x14ac:dyDescent="0.2">
      <c r="B608" t="s">
        <v>486</v>
      </c>
      <c r="C608" t="s">
        <v>719</v>
      </c>
      <c r="D608">
        <v>1</v>
      </c>
      <c r="E608">
        <v>0.88183420000000001</v>
      </c>
      <c r="F608">
        <v>267</v>
      </c>
      <c r="G608" s="195">
        <v>267</v>
      </c>
      <c r="H608">
        <v>235.44973544973499</v>
      </c>
      <c r="I608">
        <v>-1</v>
      </c>
      <c r="J608">
        <v>-1</v>
      </c>
      <c r="K608">
        <v>-1</v>
      </c>
      <c r="L608">
        <v>-1</v>
      </c>
      <c r="M608">
        <v>1</v>
      </c>
      <c r="N608">
        <v>70.278670000000005</v>
      </c>
      <c r="O608">
        <v>-1</v>
      </c>
      <c r="P608">
        <v>-1</v>
      </c>
      <c r="Q608">
        <v>-1</v>
      </c>
      <c r="R608" s="196">
        <v>1</v>
      </c>
      <c r="T608" s="196">
        <v>0</v>
      </c>
      <c r="U608" s="196">
        <v>24</v>
      </c>
      <c r="V608" s="196">
        <v>1997</v>
      </c>
      <c r="W608" s="196">
        <v>0.9395249</v>
      </c>
      <c r="X608" s="196">
        <v>15.50216</v>
      </c>
      <c r="Y608" s="196">
        <v>0</v>
      </c>
      <c r="Z608" s="196">
        <v>98</v>
      </c>
      <c r="AA608" s="196">
        <v>31.367450000000002</v>
      </c>
      <c r="AB608" s="196">
        <v>15.707280000000001</v>
      </c>
      <c r="AC608" s="196">
        <v>1</v>
      </c>
      <c r="AD608" s="196">
        <v>-1</v>
      </c>
    </row>
    <row r="609" spans="2:30" x14ac:dyDescent="0.2">
      <c r="B609" t="s">
        <v>487</v>
      </c>
      <c r="C609" t="s">
        <v>719</v>
      </c>
      <c r="D609">
        <v>1</v>
      </c>
      <c r="E609">
        <v>0.81168830000000003</v>
      </c>
      <c r="F609">
        <v>333</v>
      </c>
      <c r="G609" s="195">
        <v>333</v>
      </c>
      <c r="H609">
        <v>270.29220779220799</v>
      </c>
      <c r="I609">
        <v>-1</v>
      </c>
      <c r="J609">
        <v>-1</v>
      </c>
      <c r="K609">
        <v>-1</v>
      </c>
      <c r="L609">
        <v>-1</v>
      </c>
      <c r="M609">
        <v>1</v>
      </c>
      <c r="N609">
        <v>80.228300000000004</v>
      </c>
      <c r="O609">
        <v>-1</v>
      </c>
      <c r="P609">
        <v>-1</v>
      </c>
      <c r="Q609">
        <v>-1</v>
      </c>
      <c r="R609" s="196">
        <v>2</v>
      </c>
      <c r="T609" s="196">
        <v>31</v>
      </c>
      <c r="U609" s="196">
        <v>25</v>
      </c>
      <c r="V609" s="196">
        <v>833</v>
      </c>
      <c r="W609" s="196">
        <v>-1</v>
      </c>
      <c r="X609" s="196">
        <v>-1</v>
      </c>
      <c r="Y609" s="196">
        <v>1</v>
      </c>
      <c r="Z609" s="196">
        <v>833</v>
      </c>
      <c r="AA609" s="196">
        <v>91.543300000000002</v>
      </c>
      <c r="AB609" s="196">
        <v>109.8959</v>
      </c>
      <c r="AC609" s="196">
        <v>1</v>
      </c>
      <c r="AD609" s="196">
        <v>1.20048</v>
      </c>
    </row>
    <row r="610" spans="2:30" x14ac:dyDescent="0.2">
      <c r="B610" t="s">
        <v>488</v>
      </c>
      <c r="C610" t="s">
        <v>719</v>
      </c>
      <c r="D610">
        <v>0</v>
      </c>
      <c r="E610">
        <v>0</v>
      </c>
      <c r="F610">
        <v>-1</v>
      </c>
      <c r="G610" s="195">
        <v>-1</v>
      </c>
      <c r="H610">
        <v>-1</v>
      </c>
      <c r="I610">
        <v>-1</v>
      </c>
      <c r="J610">
        <v>-1</v>
      </c>
      <c r="K610">
        <v>-1</v>
      </c>
      <c r="L610">
        <v>-1</v>
      </c>
      <c r="M610">
        <v>0</v>
      </c>
      <c r="N610">
        <v>88.790499999999994</v>
      </c>
      <c r="O610">
        <v>-1</v>
      </c>
      <c r="P610">
        <v>-1</v>
      </c>
      <c r="Q610">
        <v>-1</v>
      </c>
      <c r="R610" s="196">
        <v>0</v>
      </c>
      <c r="T610" s="196">
        <v>0</v>
      </c>
      <c r="U610" s="196">
        <v>26</v>
      </c>
      <c r="V610" s="196">
        <v>1999</v>
      </c>
      <c r="W610" s="196">
        <v>-1</v>
      </c>
      <c r="X610" s="196">
        <v>-1</v>
      </c>
      <c r="Y610" s="196">
        <v>0</v>
      </c>
      <c r="Z610" s="196">
        <v>100</v>
      </c>
      <c r="AA610" s="196">
        <v>1</v>
      </c>
      <c r="AB610" s="196">
        <v>0.50025010000000003</v>
      </c>
      <c r="AC610" s="196">
        <v>1</v>
      </c>
      <c r="AD610" s="196">
        <v>-1</v>
      </c>
    </row>
    <row r="611" spans="2:30" x14ac:dyDescent="0.2">
      <c r="B611" t="s">
        <v>489</v>
      </c>
      <c r="C611" t="s">
        <v>719</v>
      </c>
      <c r="D611">
        <v>1</v>
      </c>
      <c r="E611">
        <v>1.3054829999999999</v>
      </c>
      <c r="F611">
        <v>200</v>
      </c>
      <c r="G611" s="195">
        <v>200</v>
      </c>
      <c r="H611">
        <v>261.09660574412499</v>
      </c>
      <c r="I611">
        <v>-1</v>
      </c>
      <c r="J611">
        <v>-1</v>
      </c>
      <c r="K611">
        <v>-1</v>
      </c>
      <c r="L611">
        <v>-1</v>
      </c>
      <c r="M611">
        <v>1</v>
      </c>
      <c r="N611">
        <v>595.05989999999997</v>
      </c>
      <c r="O611">
        <v>-1</v>
      </c>
      <c r="P611">
        <v>-1</v>
      </c>
      <c r="Q611">
        <v>-1</v>
      </c>
      <c r="R611" s="196">
        <v>0</v>
      </c>
      <c r="T611" s="196">
        <v>30</v>
      </c>
      <c r="U611" s="196">
        <v>27</v>
      </c>
      <c r="V611" s="196">
        <v>833</v>
      </c>
      <c r="W611" s="196">
        <v>-1</v>
      </c>
      <c r="X611" s="196">
        <v>-1</v>
      </c>
      <c r="Y611" s="196">
        <v>1</v>
      </c>
      <c r="Z611" s="196">
        <v>833</v>
      </c>
      <c r="AA611" s="196">
        <v>79.12961</v>
      </c>
      <c r="AB611" s="196">
        <v>94.993530000000007</v>
      </c>
      <c r="AC611" s="196">
        <v>1</v>
      </c>
      <c r="AD611" s="196">
        <v>1.20048</v>
      </c>
    </row>
    <row r="612" spans="2:30" x14ac:dyDescent="0.2">
      <c r="B612" t="s">
        <v>490</v>
      </c>
      <c r="C612" t="s">
        <v>719</v>
      </c>
      <c r="D612">
        <v>4</v>
      </c>
      <c r="E612">
        <v>2.3121390000000002</v>
      </c>
      <c r="F612">
        <v>200</v>
      </c>
      <c r="G612" s="195">
        <v>208.25</v>
      </c>
      <c r="H612">
        <v>481.50289017340998</v>
      </c>
      <c r="I612">
        <v>179.3184</v>
      </c>
      <c r="J612">
        <v>2.4247169999999998</v>
      </c>
      <c r="K612">
        <v>537.95529999999997</v>
      </c>
      <c r="L612">
        <v>310.95679999999999</v>
      </c>
      <c r="M612">
        <v>4</v>
      </c>
      <c r="N612">
        <v>122.8947</v>
      </c>
      <c r="O612">
        <v>-1</v>
      </c>
      <c r="P612">
        <v>-1</v>
      </c>
      <c r="Q612">
        <v>-1</v>
      </c>
      <c r="R612" s="196">
        <v>2</v>
      </c>
      <c r="T612" s="196">
        <v>0</v>
      </c>
      <c r="U612" s="196">
        <v>28</v>
      </c>
      <c r="V612" s="196">
        <v>2031</v>
      </c>
      <c r="W612" s="196">
        <v>0.98057030000000001</v>
      </c>
      <c r="X612" s="196">
        <v>21.57255</v>
      </c>
      <c r="Y612" s="196">
        <v>0</v>
      </c>
      <c r="Z612" s="196">
        <v>100</v>
      </c>
      <c r="AA612" s="196">
        <v>189.7621</v>
      </c>
      <c r="AB612" s="196">
        <v>93.432820000000007</v>
      </c>
      <c r="AC612" s="196">
        <v>0</v>
      </c>
      <c r="AD612" s="196">
        <v>-1</v>
      </c>
    </row>
    <row r="613" spans="2:30" x14ac:dyDescent="0.2">
      <c r="B613" t="s">
        <v>491</v>
      </c>
      <c r="C613" t="s">
        <v>719</v>
      </c>
      <c r="D613">
        <v>2</v>
      </c>
      <c r="E613">
        <v>1.6680569999999999</v>
      </c>
      <c r="F613">
        <v>449</v>
      </c>
      <c r="G613" s="195">
        <v>449</v>
      </c>
      <c r="H613">
        <v>748.95746455379503</v>
      </c>
      <c r="I613">
        <v>189.94499999999999</v>
      </c>
      <c r="J613">
        <v>0.80827669999999996</v>
      </c>
      <c r="K613">
        <v>189.94499999999999</v>
      </c>
      <c r="L613">
        <v>158.4195</v>
      </c>
      <c r="M613">
        <v>2</v>
      </c>
      <c r="N613">
        <v>69.158259999999999</v>
      </c>
      <c r="O613">
        <v>-1</v>
      </c>
      <c r="P613">
        <v>-1</v>
      </c>
      <c r="Q613">
        <v>-1</v>
      </c>
      <c r="R613" s="196">
        <v>2</v>
      </c>
      <c r="T613" s="196">
        <v>26</v>
      </c>
      <c r="U613" s="196">
        <v>29</v>
      </c>
      <c r="V613" s="196">
        <v>965</v>
      </c>
      <c r="W613" s="196">
        <v>-1</v>
      </c>
      <c r="X613" s="196">
        <v>-1</v>
      </c>
      <c r="Y613" s="196">
        <v>1</v>
      </c>
      <c r="Z613" s="196">
        <v>965</v>
      </c>
      <c r="AA613" s="196">
        <v>218.1122</v>
      </c>
      <c r="AB613" s="196">
        <v>226.02289999999999</v>
      </c>
      <c r="AC613" s="196">
        <v>1</v>
      </c>
      <c r="AD613" s="196">
        <v>1.0362690000000001</v>
      </c>
    </row>
    <row r="614" spans="2:30" x14ac:dyDescent="0.2">
      <c r="B614" t="s">
        <v>285</v>
      </c>
      <c r="C614" t="s">
        <v>719</v>
      </c>
      <c r="D614">
        <v>3</v>
      </c>
      <c r="E614">
        <v>2.4350649999999998</v>
      </c>
      <c r="F614">
        <v>234</v>
      </c>
      <c r="G614" s="195">
        <v>322.66666666666703</v>
      </c>
      <c r="H614">
        <v>785.71428571428601</v>
      </c>
      <c r="I614">
        <v>101.026</v>
      </c>
      <c r="J614">
        <v>1.051747</v>
      </c>
      <c r="K614">
        <v>202.05189999999999</v>
      </c>
      <c r="L614">
        <v>164.00319999999999</v>
      </c>
      <c r="M614">
        <v>3</v>
      </c>
      <c r="N614">
        <v>79.503979999999999</v>
      </c>
      <c r="O614">
        <v>-1</v>
      </c>
      <c r="P614">
        <v>-1</v>
      </c>
      <c r="Q614">
        <v>-1</v>
      </c>
      <c r="R614" s="196">
        <v>1</v>
      </c>
      <c r="T614" s="196">
        <v>0</v>
      </c>
      <c r="U614" s="196">
        <v>30</v>
      </c>
      <c r="V614" s="196">
        <v>2032</v>
      </c>
      <c r="W614" s="196">
        <v>1.234839</v>
      </c>
      <c r="X614" s="196">
        <v>26.871099999999998</v>
      </c>
      <c r="Y614" s="196">
        <v>0</v>
      </c>
      <c r="Z614" s="196">
        <v>67</v>
      </c>
      <c r="AA614" s="196">
        <v>116.67230000000001</v>
      </c>
      <c r="AB614" s="196">
        <v>57.417459999999998</v>
      </c>
      <c r="AC614" s="196">
        <v>1</v>
      </c>
      <c r="AD614" s="196">
        <v>-1</v>
      </c>
    </row>
    <row r="615" spans="2:30" x14ac:dyDescent="0.2">
      <c r="B615" t="s">
        <v>492</v>
      </c>
      <c r="C615" t="s">
        <v>719</v>
      </c>
      <c r="D615">
        <v>2</v>
      </c>
      <c r="E615">
        <v>2.0725389999999999</v>
      </c>
      <c r="F615">
        <v>333</v>
      </c>
      <c r="G615" s="195">
        <v>333</v>
      </c>
      <c r="H615">
        <v>690.15544041450801</v>
      </c>
      <c r="I615">
        <v>164.709</v>
      </c>
      <c r="J615">
        <v>0.82354490000000002</v>
      </c>
      <c r="K615">
        <v>164.709</v>
      </c>
      <c r="L615">
        <v>170.68289999999999</v>
      </c>
      <c r="M615">
        <v>2</v>
      </c>
      <c r="N615">
        <v>95.55659</v>
      </c>
      <c r="O615">
        <v>-1</v>
      </c>
      <c r="P615">
        <v>-1</v>
      </c>
      <c r="Q615">
        <v>-1</v>
      </c>
      <c r="R615" s="196">
        <v>1</v>
      </c>
      <c r="T615" s="196">
        <v>8</v>
      </c>
      <c r="U615" s="196">
        <v>31</v>
      </c>
      <c r="V615" s="196">
        <v>1366</v>
      </c>
      <c r="W615" s="196">
        <v>-1</v>
      </c>
      <c r="X615" s="196">
        <v>-1</v>
      </c>
      <c r="Y615" s="196">
        <v>1</v>
      </c>
      <c r="Z615" s="196">
        <v>1366</v>
      </c>
      <c r="AA615" s="196">
        <v>652.51819999999998</v>
      </c>
      <c r="AB615" s="196">
        <v>477.68540000000002</v>
      </c>
      <c r="AC615" s="196">
        <v>1</v>
      </c>
      <c r="AD615" s="196">
        <v>0.73206439999999995</v>
      </c>
    </row>
    <row r="616" spans="2:30" x14ac:dyDescent="0.2">
      <c r="B616" t="s">
        <v>474</v>
      </c>
      <c r="C616" t="s">
        <v>719</v>
      </c>
      <c r="D616">
        <v>4</v>
      </c>
      <c r="E616">
        <v>3.3361130000000001</v>
      </c>
      <c r="F616">
        <v>167</v>
      </c>
      <c r="G616" s="195">
        <v>200.25</v>
      </c>
      <c r="H616">
        <v>668.05671392827401</v>
      </c>
      <c r="I616">
        <v>147.94990000000001</v>
      </c>
      <c r="J616">
        <v>1.159321</v>
      </c>
      <c r="K616">
        <v>443.84969999999998</v>
      </c>
      <c r="L616">
        <v>370.18329999999997</v>
      </c>
      <c r="M616">
        <v>4</v>
      </c>
      <c r="N616">
        <v>121.0201</v>
      </c>
      <c r="O616">
        <v>-1</v>
      </c>
      <c r="P616">
        <v>-1</v>
      </c>
      <c r="Q616">
        <v>-1</v>
      </c>
      <c r="R616" s="196">
        <v>1</v>
      </c>
      <c r="T616" s="196">
        <v>0</v>
      </c>
      <c r="U616" s="196">
        <v>32</v>
      </c>
      <c r="V616" s="196">
        <v>1999</v>
      </c>
      <c r="W616" s="196">
        <v>0.61004130000000001</v>
      </c>
      <c r="X616" s="196">
        <v>50.633420000000001</v>
      </c>
      <c r="Y616" s="196">
        <v>0</v>
      </c>
      <c r="Z616" s="196">
        <v>101</v>
      </c>
      <c r="AA616" s="196">
        <v>109.51909999999999</v>
      </c>
      <c r="AB616" s="196">
        <v>54.786920000000002</v>
      </c>
      <c r="AC616" s="196">
        <v>1</v>
      </c>
      <c r="AD616" s="196">
        <v>-1</v>
      </c>
    </row>
    <row r="617" spans="2:30" x14ac:dyDescent="0.2">
      <c r="B617" t="s">
        <v>475</v>
      </c>
      <c r="C617" t="s">
        <v>719</v>
      </c>
      <c r="D617">
        <v>2</v>
      </c>
      <c r="E617">
        <v>2.2222219999999999</v>
      </c>
      <c r="F617">
        <v>350</v>
      </c>
      <c r="G617" s="195">
        <v>350</v>
      </c>
      <c r="H617">
        <v>777.77777777777806</v>
      </c>
      <c r="I617">
        <v>177.61109999999999</v>
      </c>
      <c r="J617">
        <v>1.3354220000000001</v>
      </c>
      <c r="K617">
        <v>177.61109999999999</v>
      </c>
      <c r="L617">
        <v>197.34569999999999</v>
      </c>
      <c r="M617">
        <v>2</v>
      </c>
      <c r="N617">
        <v>59.040860000000002</v>
      </c>
      <c r="O617">
        <v>-1</v>
      </c>
      <c r="P617">
        <v>-1</v>
      </c>
      <c r="Q617">
        <v>-1</v>
      </c>
      <c r="R617" s="196">
        <v>1</v>
      </c>
      <c r="T617" s="196">
        <v>38</v>
      </c>
      <c r="U617" s="196">
        <v>33</v>
      </c>
      <c r="V617" s="196">
        <v>1198</v>
      </c>
      <c r="W617" s="196">
        <v>0.50445870000000004</v>
      </c>
      <c r="X617" s="196">
        <v>92.315939999999998</v>
      </c>
      <c r="Y617" s="196">
        <v>1</v>
      </c>
      <c r="Z617" s="196">
        <v>1198</v>
      </c>
      <c r="AA617" s="196">
        <v>215.87559999999999</v>
      </c>
      <c r="AB617" s="196">
        <v>180.19669999999999</v>
      </c>
      <c r="AC617" s="196">
        <v>2</v>
      </c>
      <c r="AD617" s="196">
        <v>0.83472449999999998</v>
      </c>
    </row>
    <row r="618" spans="2:30" x14ac:dyDescent="0.2">
      <c r="B618" t="s">
        <v>476</v>
      </c>
      <c r="C618" t="s">
        <v>719</v>
      </c>
      <c r="D618">
        <v>4</v>
      </c>
      <c r="E618">
        <v>1.4831289999999999</v>
      </c>
      <c r="F618">
        <v>250</v>
      </c>
      <c r="G618" s="195">
        <v>266.75</v>
      </c>
      <c r="H618">
        <v>395.62476826103102</v>
      </c>
      <c r="I618">
        <v>278.10930000000002</v>
      </c>
      <c r="J618">
        <v>0.7375138</v>
      </c>
      <c r="K618">
        <v>834.32780000000002</v>
      </c>
      <c r="L618">
        <v>309.35399999999998</v>
      </c>
      <c r="M618">
        <v>4</v>
      </c>
      <c r="N618">
        <v>221.4452</v>
      </c>
      <c r="O618">
        <v>-1</v>
      </c>
      <c r="P618">
        <v>-1</v>
      </c>
      <c r="Q618">
        <v>-1</v>
      </c>
      <c r="R618" s="196">
        <v>2</v>
      </c>
      <c r="T618" s="196">
        <v>0</v>
      </c>
      <c r="U618" s="196">
        <v>34</v>
      </c>
      <c r="V618" s="196">
        <v>2066</v>
      </c>
      <c r="W618" s="196">
        <v>0.97987369999999996</v>
      </c>
      <c r="X618" s="196">
        <v>16.167919999999999</v>
      </c>
      <c r="Y618" s="196">
        <v>0</v>
      </c>
      <c r="Z618" s="196">
        <v>166</v>
      </c>
      <c r="AA618" s="196">
        <v>32.706200000000003</v>
      </c>
      <c r="AB618" s="196">
        <v>15.830690000000001</v>
      </c>
      <c r="AC618" s="196">
        <v>1</v>
      </c>
      <c r="AD618" s="196">
        <v>-1</v>
      </c>
    </row>
    <row r="619" spans="2:30" x14ac:dyDescent="0.2">
      <c r="B619" t="s">
        <v>477</v>
      </c>
      <c r="C619" t="s">
        <v>719</v>
      </c>
      <c r="D619">
        <v>2</v>
      </c>
      <c r="E619">
        <v>1.8214939999999999</v>
      </c>
      <c r="F619">
        <v>283.5</v>
      </c>
      <c r="G619" s="195">
        <v>283.5</v>
      </c>
      <c r="H619">
        <v>516.39344262295106</v>
      </c>
      <c r="I619">
        <v>196.7784</v>
      </c>
      <c r="J619">
        <v>0.49441810000000003</v>
      </c>
      <c r="K619">
        <v>196.7784</v>
      </c>
      <c r="L619">
        <v>179.21530000000001</v>
      </c>
      <c r="M619">
        <v>2</v>
      </c>
      <c r="N619">
        <v>152.51050000000001</v>
      </c>
      <c r="O619">
        <v>-1</v>
      </c>
      <c r="P619">
        <v>-1</v>
      </c>
      <c r="Q619">
        <v>-1</v>
      </c>
      <c r="R619" s="196">
        <v>1</v>
      </c>
      <c r="T619" s="196">
        <v>33</v>
      </c>
      <c r="U619" s="196">
        <v>35</v>
      </c>
      <c r="V619" s="196">
        <v>1232</v>
      </c>
      <c r="W619" s="196">
        <v>0.69418449999999998</v>
      </c>
      <c r="X619" s="196">
        <v>81.219579999999993</v>
      </c>
      <c r="Y619" s="196">
        <v>1</v>
      </c>
      <c r="Z619" s="196">
        <v>1232</v>
      </c>
      <c r="AA619" s="196">
        <v>180.58340000000001</v>
      </c>
      <c r="AB619" s="196">
        <v>146.57740000000001</v>
      </c>
      <c r="AC619" s="196">
        <v>2</v>
      </c>
      <c r="AD619" s="196">
        <v>0.81168830000000003</v>
      </c>
    </row>
    <row r="620" spans="2:30" x14ac:dyDescent="0.2">
      <c r="B620" t="s">
        <v>478</v>
      </c>
      <c r="C620" t="s">
        <v>719</v>
      </c>
      <c r="D620">
        <v>2</v>
      </c>
      <c r="E620">
        <v>1.818182</v>
      </c>
      <c r="F620">
        <v>301</v>
      </c>
      <c r="G620" s="195">
        <v>301</v>
      </c>
      <c r="H620">
        <v>547.27272727272702</v>
      </c>
      <c r="I620">
        <v>184.6859</v>
      </c>
      <c r="J620">
        <v>0.42751359999999999</v>
      </c>
      <c r="K620">
        <v>184.6859</v>
      </c>
      <c r="L620">
        <v>167.89619999999999</v>
      </c>
      <c r="M620">
        <v>2</v>
      </c>
      <c r="N620">
        <v>46.397289999999998</v>
      </c>
      <c r="O620">
        <v>-1</v>
      </c>
      <c r="P620">
        <v>-1</v>
      </c>
      <c r="Q620">
        <v>-1</v>
      </c>
      <c r="R620" s="196">
        <v>2</v>
      </c>
      <c r="T620" s="196">
        <v>0</v>
      </c>
      <c r="U620" s="196">
        <v>36</v>
      </c>
      <c r="V620" s="196">
        <v>1998</v>
      </c>
      <c r="W620" s="196">
        <v>-1</v>
      </c>
      <c r="X620" s="196">
        <v>-1</v>
      </c>
      <c r="Y620" s="196">
        <v>0</v>
      </c>
      <c r="Z620" s="196">
        <v>99</v>
      </c>
      <c r="AA620" s="196">
        <v>10.12242</v>
      </c>
      <c r="AB620" s="196">
        <v>5.0662750000000001</v>
      </c>
      <c r="AC620" s="196">
        <v>1</v>
      </c>
      <c r="AD620" s="196">
        <v>-1</v>
      </c>
    </row>
    <row r="621" spans="2:30" x14ac:dyDescent="0.2">
      <c r="B621" t="s">
        <v>479</v>
      </c>
      <c r="C621" t="s">
        <v>719</v>
      </c>
      <c r="D621">
        <v>4</v>
      </c>
      <c r="E621">
        <v>3.5304500000000001</v>
      </c>
      <c r="F621">
        <v>167.5</v>
      </c>
      <c r="G621" s="195">
        <v>241.75</v>
      </c>
      <c r="H621">
        <v>853.48631950573701</v>
      </c>
      <c r="I621">
        <v>111.9481</v>
      </c>
      <c r="J621">
        <v>3.4158930000000001</v>
      </c>
      <c r="K621">
        <v>335.84429999999998</v>
      </c>
      <c r="L621">
        <v>296.42039999999997</v>
      </c>
      <c r="M621">
        <v>3</v>
      </c>
      <c r="N621">
        <v>83.717560000000006</v>
      </c>
      <c r="O621">
        <v>-1</v>
      </c>
      <c r="P621">
        <v>-1</v>
      </c>
      <c r="Q621">
        <v>-1</v>
      </c>
      <c r="R621" s="196">
        <v>1</v>
      </c>
      <c r="T621" s="196">
        <v>14</v>
      </c>
      <c r="U621" s="196">
        <v>37</v>
      </c>
      <c r="V621" s="196">
        <v>1066</v>
      </c>
      <c r="W621" s="196">
        <v>-1</v>
      </c>
      <c r="X621" s="196">
        <v>-1</v>
      </c>
      <c r="Y621" s="196">
        <v>1</v>
      </c>
      <c r="Z621" s="196">
        <v>1066</v>
      </c>
      <c r="AA621" s="196">
        <v>211.3817</v>
      </c>
      <c r="AB621" s="196">
        <v>198.29419999999999</v>
      </c>
      <c r="AC621" s="196">
        <v>1</v>
      </c>
      <c r="AD621" s="196">
        <v>0.93808630000000004</v>
      </c>
    </row>
    <row r="622" spans="2:30" x14ac:dyDescent="0.2">
      <c r="B622" t="s">
        <v>480</v>
      </c>
      <c r="C622" t="s">
        <v>719</v>
      </c>
      <c r="D622">
        <v>0</v>
      </c>
      <c r="E622">
        <v>0</v>
      </c>
      <c r="F622">
        <v>-1</v>
      </c>
      <c r="G622" s="195">
        <v>-1</v>
      </c>
      <c r="H622">
        <v>-1</v>
      </c>
      <c r="I622">
        <v>-1</v>
      </c>
      <c r="J622">
        <v>-1</v>
      </c>
      <c r="K622">
        <v>-1</v>
      </c>
      <c r="L622">
        <v>-1</v>
      </c>
      <c r="M622">
        <v>0</v>
      </c>
      <c r="N622">
        <v>96.598770000000002</v>
      </c>
      <c r="O622">
        <v>-1</v>
      </c>
      <c r="P622">
        <v>-1</v>
      </c>
      <c r="Q622">
        <v>-1</v>
      </c>
      <c r="R622" s="196">
        <v>1</v>
      </c>
      <c r="T622" s="196">
        <v>0</v>
      </c>
      <c r="U622" s="196">
        <v>38</v>
      </c>
      <c r="V622" s="196">
        <v>1999</v>
      </c>
      <c r="W622" s="196">
        <v>1.130336</v>
      </c>
      <c r="X622" s="196">
        <v>18.650539999999999</v>
      </c>
      <c r="Y622" s="196">
        <v>0</v>
      </c>
      <c r="Z622" s="196">
        <v>34</v>
      </c>
      <c r="AA622" s="196">
        <v>44.734659999999998</v>
      </c>
      <c r="AB622" s="196">
        <v>22.378520000000002</v>
      </c>
      <c r="AC622" s="196">
        <v>1</v>
      </c>
      <c r="AD622" s="196">
        <v>-1</v>
      </c>
    </row>
    <row r="623" spans="2:30" x14ac:dyDescent="0.2">
      <c r="B623" t="s">
        <v>472</v>
      </c>
      <c r="C623" t="s">
        <v>686</v>
      </c>
      <c r="D623">
        <v>3</v>
      </c>
      <c r="E623">
        <v>2.575107</v>
      </c>
      <c r="F623">
        <v>267</v>
      </c>
      <c r="G623" s="195">
        <v>311</v>
      </c>
      <c r="H623">
        <v>800.85836909871205</v>
      </c>
      <c r="I623">
        <v>96.21651</v>
      </c>
      <c r="J623">
        <v>1.050527</v>
      </c>
      <c r="K623">
        <v>192.43299999999999</v>
      </c>
      <c r="L623">
        <v>165.17859999999999</v>
      </c>
      <c r="M623">
        <v>3</v>
      </c>
      <c r="N623">
        <v>76.079269999999994</v>
      </c>
      <c r="O623">
        <v>-1</v>
      </c>
      <c r="P623">
        <v>-1</v>
      </c>
      <c r="Q623">
        <v>-1</v>
      </c>
      <c r="R623" s="196">
        <v>1</v>
      </c>
      <c r="T623" s="196">
        <v>42</v>
      </c>
      <c r="U623" s="196">
        <v>39</v>
      </c>
      <c r="V623" s="196">
        <v>1132</v>
      </c>
      <c r="W623" s="196">
        <v>-1</v>
      </c>
      <c r="X623" s="196">
        <v>-1</v>
      </c>
      <c r="Y623" s="196">
        <v>1</v>
      </c>
      <c r="Z623" s="196">
        <v>1132</v>
      </c>
      <c r="AA623" s="196">
        <v>288.77620000000002</v>
      </c>
      <c r="AB623" s="196">
        <v>255.1026</v>
      </c>
      <c r="AC623" s="196">
        <v>1</v>
      </c>
      <c r="AD623" s="196">
        <v>0.88339219999999996</v>
      </c>
    </row>
    <row r="624" spans="2:30" x14ac:dyDescent="0.2">
      <c r="B624" t="s">
        <v>481</v>
      </c>
      <c r="C624" t="s">
        <v>686</v>
      </c>
      <c r="D624">
        <v>3</v>
      </c>
      <c r="E624">
        <v>1.8018019999999999</v>
      </c>
      <c r="F624">
        <v>200</v>
      </c>
      <c r="G624" s="195">
        <v>266.66666666666703</v>
      </c>
      <c r="H624">
        <v>480.48048048048003</v>
      </c>
      <c r="I624">
        <v>56.628959999999999</v>
      </c>
      <c r="J624">
        <v>1.676817</v>
      </c>
      <c r="K624">
        <v>113.25790000000001</v>
      </c>
      <c r="L624">
        <v>68.022779999999997</v>
      </c>
      <c r="M624">
        <v>3</v>
      </c>
      <c r="N624">
        <v>100.7829</v>
      </c>
      <c r="O624">
        <v>-1</v>
      </c>
      <c r="P624">
        <v>-1</v>
      </c>
      <c r="Q624">
        <v>-1</v>
      </c>
      <c r="R624" s="196">
        <v>1</v>
      </c>
      <c r="T624" s="196">
        <v>0</v>
      </c>
      <c r="U624" s="196">
        <v>40</v>
      </c>
      <c r="V624" s="196">
        <v>1999</v>
      </c>
      <c r="W624" s="196">
        <v>-1</v>
      </c>
      <c r="X624" s="196">
        <v>-1</v>
      </c>
      <c r="Y624" s="196">
        <v>0</v>
      </c>
      <c r="Z624" s="196">
        <v>100</v>
      </c>
      <c r="AA624" s="196">
        <v>24.80536</v>
      </c>
      <c r="AB624" s="196">
        <v>12.40889</v>
      </c>
      <c r="AC624" s="196">
        <v>1</v>
      </c>
      <c r="AD624" s="196">
        <v>-1</v>
      </c>
    </row>
    <row r="625" spans="2:30" x14ac:dyDescent="0.2">
      <c r="B625" t="s">
        <v>483</v>
      </c>
      <c r="C625" t="s">
        <v>686</v>
      </c>
      <c r="D625">
        <v>2</v>
      </c>
      <c r="E625">
        <v>2.5031289999999999</v>
      </c>
      <c r="F625">
        <v>250.5</v>
      </c>
      <c r="G625" s="195">
        <v>250.5</v>
      </c>
      <c r="H625">
        <v>627.03379224030004</v>
      </c>
      <c r="I625">
        <v>118.7358</v>
      </c>
      <c r="J625">
        <v>0.71961079999999999</v>
      </c>
      <c r="K625">
        <v>118.7358</v>
      </c>
      <c r="L625">
        <v>148.60550000000001</v>
      </c>
      <c r="M625">
        <v>2</v>
      </c>
      <c r="N625">
        <v>84.963660000000004</v>
      </c>
      <c r="O625">
        <v>-1</v>
      </c>
      <c r="P625">
        <v>-1</v>
      </c>
      <c r="Q625">
        <v>-1</v>
      </c>
      <c r="R625" s="196">
        <v>1</v>
      </c>
      <c r="T625" s="196">
        <v>32</v>
      </c>
      <c r="U625" s="196">
        <v>41</v>
      </c>
      <c r="V625" s="196">
        <v>965</v>
      </c>
      <c r="W625" s="196">
        <v>1.8984289999999999</v>
      </c>
      <c r="X625" s="196">
        <v>31.324079999999999</v>
      </c>
      <c r="Y625" s="196">
        <v>1</v>
      </c>
      <c r="Z625" s="196">
        <v>965</v>
      </c>
      <c r="AA625" s="196">
        <v>80.741780000000006</v>
      </c>
      <c r="AB625" s="196">
        <v>83.670230000000004</v>
      </c>
      <c r="AC625" s="196">
        <v>2</v>
      </c>
      <c r="AD625" s="196">
        <v>1.0362690000000001</v>
      </c>
    </row>
    <row r="626" spans="2:30" x14ac:dyDescent="0.2">
      <c r="B626" t="s">
        <v>484</v>
      </c>
      <c r="C626" t="s">
        <v>686</v>
      </c>
      <c r="D626">
        <v>2</v>
      </c>
      <c r="E626">
        <v>1.6680569999999999</v>
      </c>
      <c r="F626">
        <v>200.5</v>
      </c>
      <c r="G626" s="195">
        <v>200.5</v>
      </c>
      <c r="H626">
        <v>334.44537114261902</v>
      </c>
      <c r="I626">
        <v>165.2809</v>
      </c>
      <c r="J626">
        <v>0.23679220000000001</v>
      </c>
      <c r="K626">
        <v>165.2809</v>
      </c>
      <c r="L626">
        <v>137.84899999999999</v>
      </c>
      <c r="M626">
        <v>2</v>
      </c>
      <c r="N626">
        <v>46.465730000000001</v>
      </c>
      <c r="O626">
        <v>-1</v>
      </c>
      <c r="P626">
        <v>-1</v>
      </c>
      <c r="Q626">
        <v>-1</v>
      </c>
      <c r="R626" s="196">
        <v>1</v>
      </c>
      <c r="T626" s="196">
        <v>0</v>
      </c>
      <c r="U626" s="196">
        <v>42</v>
      </c>
      <c r="V626" s="196">
        <v>1997</v>
      </c>
      <c r="W626" s="196">
        <v>-1</v>
      </c>
      <c r="X626" s="196">
        <v>-1</v>
      </c>
      <c r="Y626" s="196">
        <v>0</v>
      </c>
      <c r="Z626" s="196">
        <v>100</v>
      </c>
      <c r="AA626" s="196">
        <v>12.877050000000001</v>
      </c>
      <c r="AB626" s="196">
        <v>6.4481989999999998</v>
      </c>
      <c r="AC626" s="196">
        <v>1</v>
      </c>
      <c r="AD626" s="196">
        <v>-1</v>
      </c>
    </row>
    <row r="627" spans="2:30" x14ac:dyDescent="0.2">
      <c r="B627" t="s">
        <v>485</v>
      </c>
      <c r="C627" t="s">
        <v>686</v>
      </c>
      <c r="D627">
        <v>0</v>
      </c>
      <c r="E627">
        <v>0</v>
      </c>
      <c r="F627">
        <v>-1</v>
      </c>
      <c r="G627" s="195">
        <v>-1</v>
      </c>
      <c r="H627">
        <v>-1</v>
      </c>
      <c r="I627">
        <v>-1</v>
      </c>
      <c r="J627">
        <v>-1</v>
      </c>
      <c r="K627">
        <v>-1</v>
      </c>
      <c r="L627">
        <v>-1</v>
      </c>
      <c r="M627">
        <v>0</v>
      </c>
      <c r="N627">
        <v>90.058800000000005</v>
      </c>
      <c r="O627">
        <v>-1</v>
      </c>
      <c r="P627">
        <v>-1</v>
      </c>
      <c r="Q627">
        <v>-1</v>
      </c>
      <c r="R627" s="196">
        <v>1</v>
      </c>
      <c r="T627" s="196">
        <v>13</v>
      </c>
      <c r="U627" s="196">
        <v>43</v>
      </c>
      <c r="V627" s="196">
        <v>1167</v>
      </c>
      <c r="W627" s="196">
        <v>-1</v>
      </c>
      <c r="X627" s="196">
        <v>-1</v>
      </c>
      <c r="Y627" s="196">
        <v>1</v>
      </c>
      <c r="Z627" s="196">
        <v>1167</v>
      </c>
      <c r="AA627" s="196">
        <v>225.9589</v>
      </c>
      <c r="AB627" s="196">
        <v>193.62370000000001</v>
      </c>
      <c r="AC627" s="196">
        <v>1</v>
      </c>
      <c r="AD627" s="196">
        <v>0.85689800000000005</v>
      </c>
    </row>
    <row r="628" spans="2:30" x14ac:dyDescent="0.2">
      <c r="B628" t="s">
        <v>486</v>
      </c>
      <c r="C628" t="s">
        <v>686</v>
      </c>
      <c r="D628">
        <v>2</v>
      </c>
      <c r="E628">
        <v>1.0341260000000001</v>
      </c>
      <c r="F628">
        <v>166</v>
      </c>
      <c r="G628" s="195">
        <v>166</v>
      </c>
      <c r="H628">
        <v>171.66494312306099</v>
      </c>
      <c r="I628">
        <v>152.6079</v>
      </c>
      <c r="J628">
        <v>0.11171879999999999</v>
      </c>
      <c r="K628">
        <v>152.6079</v>
      </c>
      <c r="L628">
        <v>78.907899999999998</v>
      </c>
      <c r="M628">
        <v>2</v>
      </c>
      <c r="N628">
        <v>131.06460000000001</v>
      </c>
      <c r="O628">
        <v>-1</v>
      </c>
      <c r="P628">
        <v>-1</v>
      </c>
      <c r="Q628">
        <v>-1</v>
      </c>
      <c r="R628" s="196">
        <v>1</v>
      </c>
      <c r="T628" s="196">
        <v>0</v>
      </c>
      <c r="U628" s="196">
        <v>44</v>
      </c>
      <c r="V628" s="196">
        <v>1999</v>
      </c>
      <c r="W628" s="196">
        <v>-1</v>
      </c>
      <c r="X628" s="196">
        <v>-1</v>
      </c>
      <c r="Y628" s="196">
        <v>0</v>
      </c>
      <c r="Z628" s="196">
        <v>133</v>
      </c>
      <c r="AA628" s="196">
        <v>3.2360679999999999</v>
      </c>
      <c r="AB628" s="196">
        <v>1.618843</v>
      </c>
      <c r="AC628" s="196">
        <v>1</v>
      </c>
      <c r="AD628" s="196">
        <v>-1</v>
      </c>
    </row>
    <row r="629" spans="2:30" x14ac:dyDescent="0.2">
      <c r="B629" t="s">
        <v>487</v>
      </c>
      <c r="C629" t="s">
        <v>686</v>
      </c>
      <c r="D629">
        <v>2</v>
      </c>
      <c r="E629">
        <v>2.0020020000000001</v>
      </c>
      <c r="F629">
        <v>332.5</v>
      </c>
      <c r="G629" s="195">
        <v>332.5</v>
      </c>
      <c r="H629">
        <v>665.66566566566598</v>
      </c>
      <c r="I629">
        <v>192.21539999999999</v>
      </c>
      <c r="J629">
        <v>0.71722169999999996</v>
      </c>
      <c r="K629">
        <v>192.21539999999999</v>
      </c>
      <c r="L629">
        <v>192.40780000000001</v>
      </c>
      <c r="M629">
        <v>2</v>
      </c>
      <c r="N629">
        <v>65.849100000000007</v>
      </c>
      <c r="O629">
        <v>-1</v>
      </c>
      <c r="P629">
        <v>-1</v>
      </c>
      <c r="Q629">
        <v>-1</v>
      </c>
      <c r="R629" s="196">
        <v>2</v>
      </c>
      <c r="T629" s="196">
        <v>21</v>
      </c>
      <c r="U629" s="196">
        <v>45</v>
      </c>
      <c r="V629" s="196">
        <v>898</v>
      </c>
      <c r="W629" s="196">
        <v>-1</v>
      </c>
      <c r="X629" s="196">
        <v>-1</v>
      </c>
      <c r="Y629" s="196">
        <v>1</v>
      </c>
      <c r="Z629" s="196">
        <v>898</v>
      </c>
      <c r="AA629" s="196">
        <v>95.363460000000003</v>
      </c>
      <c r="AB629" s="196">
        <v>106.19540000000001</v>
      </c>
      <c r="AC629" s="196">
        <v>1</v>
      </c>
      <c r="AD629" s="196">
        <v>1.113586</v>
      </c>
    </row>
    <row r="630" spans="2:30" x14ac:dyDescent="0.2">
      <c r="B630" t="s">
        <v>488</v>
      </c>
      <c r="C630" t="s">
        <v>686</v>
      </c>
      <c r="D630">
        <v>5</v>
      </c>
      <c r="E630">
        <v>2.6343519999999998</v>
      </c>
      <c r="F630">
        <v>200</v>
      </c>
      <c r="G630" s="195">
        <v>200.2</v>
      </c>
      <c r="H630">
        <v>527.39726027397296</v>
      </c>
      <c r="I630">
        <v>130.505</v>
      </c>
      <c r="J630">
        <v>1.179934</v>
      </c>
      <c r="K630">
        <v>522.02</v>
      </c>
      <c r="L630">
        <v>275.0369</v>
      </c>
      <c r="M630">
        <v>5</v>
      </c>
      <c r="N630">
        <v>106.6146</v>
      </c>
      <c r="O630">
        <v>-1</v>
      </c>
      <c r="P630">
        <v>-1</v>
      </c>
      <c r="Q630">
        <v>-1</v>
      </c>
      <c r="R630" s="196">
        <v>1</v>
      </c>
      <c r="T630" s="196">
        <v>0</v>
      </c>
      <c r="U630" s="196">
        <v>46</v>
      </c>
      <c r="V630" s="196">
        <v>2031</v>
      </c>
      <c r="W630" s="196">
        <v>-1</v>
      </c>
      <c r="X630" s="196">
        <v>-1</v>
      </c>
      <c r="Y630" s="196">
        <v>0</v>
      </c>
      <c r="Z630" s="196">
        <v>134</v>
      </c>
      <c r="AA630" s="196">
        <v>14.80147</v>
      </c>
      <c r="AB630" s="196">
        <v>7.2877749999999999</v>
      </c>
      <c r="AC630" s="196">
        <v>1</v>
      </c>
      <c r="AD630" s="196">
        <v>-1</v>
      </c>
    </row>
    <row r="631" spans="2:30" x14ac:dyDescent="0.2">
      <c r="B631" t="s">
        <v>489</v>
      </c>
      <c r="C631" t="s">
        <v>686</v>
      </c>
      <c r="D631">
        <v>1</v>
      </c>
      <c r="E631">
        <v>0.85763290000000003</v>
      </c>
      <c r="F631">
        <v>166</v>
      </c>
      <c r="G631" s="195">
        <v>166</v>
      </c>
      <c r="H631">
        <v>142.36706689536899</v>
      </c>
      <c r="I631">
        <v>-1</v>
      </c>
      <c r="J631">
        <v>-1</v>
      </c>
      <c r="K631">
        <v>-1</v>
      </c>
      <c r="L631">
        <v>-1</v>
      </c>
      <c r="M631">
        <v>1</v>
      </c>
      <c r="N631">
        <v>426.4606</v>
      </c>
      <c r="O631">
        <v>-1</v>
      </c>
      <c r="P631">
        <v>-1</v>
      </c>
      <c r="Q631">
        <v>-1</v>
      </c>
      <c r="R631" s="196">
        <v>0</v>
      </c>
      <c r="T631" s="196">
        <v>17</v>
      </c>
      <c r="U631" s="196">
        <v>47</v>
      </c>
      <c r="V631" s="196">
        <v>1101</v>
      </c>
      <c r="W631" s="196">
        <v>-1</v>
      </c>
      <c r="X631" s="196">
        <v>-1</v>
      </c>
      <c r="Y631" s="196">
        <v>1</v>
      </c>
      <c r="Z631" s="196">
        <v>1101</v>
      </c>
      <c r="AA631" s="196">
        <v>254.74019999999999</v>
      </c>
      <c r="AB631" s="196">
        <v>231.3716</v>
      </c>
      <c r="AC631" s="196">
        <v>1</v>
      </c>
      <c r="AD631" s="196">
        <v>0.90826519999999999</v>
      </c>
    </row>
    <row r="632" spans="2:30" x14ac:dyDescent="0.2">
      <c r="B632" t="s">
        <v>490</v>
      </c>
      <c r="C632" t="s">
        <v>686</v>
      </c>
      <c r="D632">
        <v>3</v>
      </c>
      <c r="E632">
        <v>1.6666669999999999</v>
      </c>
      <c r="F632">
        <v>201</v>
      </c>
      <c r="G632" s="195">
        <v>266.66666666666703</v>
      </c>
      <c r="H632">
        <v>444.444444444444</v>
      </c>
      <c r="I632">
        <v>182.33779999999999</v>
      </c>
      <c r="J632">
        <v>0.90170039999999996</v>
      </c>
      <c r="K632">
        <v>364.67570000000001</v>
      </c>
      <c r="L632">
        <v>202.5976</v>
      </c>
      <c r="M632">
        <v>3</v>
      </c>
      <c r="N632">
        <v>125.5262</v>
      </c>
      <c r="O632">
        <v>-1</v>
      </c>
      <c r="P632">
        <v>-1</v>
      </c>
      <c r="Q632">
        <v>-1</v>
      </c>
      <c r="R632" s="196">
        <v>1</v>
      </c>
      <c r="T632" s="196">
        <v>0</v>
      </c>
      <c r="U632" s="196">
        <v>48</v>
      </c>
      <c r="V632" s="196">
        <v>1998</v>
      </c>
      <c r="W632" s="196">
        <v>1.169956</v>
      </c>
      <c r="X632" s="196">
        <v>19.304269999999999</v>
      </c>
      <c r="Y632" s="196">
        <v>0</v>
      </c>
      <c r="Z632" s="196">
        <v>132</v>
      </c>
      <c r="AA632" s="196">
        <v>53.853099999999998</v>
      </c>
      <c r="AB632" s="196">
        <v>26.953499999999998</v>
      </c>
      <c r="AC632" s="196">
        <v>1</v>
      </c>
      <c r="AD632" s="196">
        <v>-1</v>
      </c>
    </row>
    <row r="633" spans="2:30" x14ac:dyDescent="0.2">
      <c r="B633" t="s">
        <v>491</v>
      </c>
      <c r="C633" t="s">
        <v>686</v>
      </c>
      <c r="D633">
        <v>2</v>
      </c>
      <c r="E633">
        <v>1.669449</v>
      </c>
      <c r="F633">
        <v>416.5</v>
      </c>
      <c r="G633" s="195">
        <v>416.5</v>
      </c>
      <c r="H633">
        <v>695.32554257095205</v>
      </c>
      <c r="I633">
        <v>151.85040000000001</v>
      </c>
      <c r="J633">
        <v>0.75925209999999999</v>
      </c>
      <c r="K633">
        <v>151.85040000000001</v>
      </c>
      <c r="L633">
        <v>126.7533</v>
      </c>
      <c r="M633">
        <v>2</v>
      </c>
      <c r="N633">
        <v>96.955889999999997</v>
      </c>
      <c r="O633">
        <v>-1</v>
      </c>
      <c r="P633">
        <v>-1</v>
      </c>
      <c r="Q633">
        <v>-1</v>
      </c>
      <c r="R633" s="196">
        <v>1</v>
      </c>
      <c r="T633" s="196">
        <v>41</v>
      </c>
      <c r="U633" s="196">
        <v>49</v>
      </c>
      <c r="V633" s="196">
        <v>1165</v>
      </c>
      <c r="W633" s="196">
        <v>-1</v>
      </c>
      <c r="X633" s="196">
        <v>-1</v>
      </c>
      <c r="Y633" s="196">
        <v>1</v>
      </c>
      <c r="Z633" s="196">
        <v>1165</v>
      </c>
      <c r="AA633" s="196">
        <v>419.03320000000002</v>
      </c>
      <c r="AB633" s="196">
        <v>359.68520000000001</v>
      </c>
      <c r="AC633" s="196">
        <v>1</v>
      </c>
      <c r="AD633" s="196">
        <v>0.8583691</v>
      </c>
    </row>
    <row r="634" spans="2:30" x14ac:dyDescent="0.2">
      <c r="B634" t="s">
        <v>285</v>
      </c>
      <c r="C634" t="s">
        <v>686</v>
      </c>
      <c r="D634">
        <v>3</v>
      </c>
      <c r="E634">
        <v>2.7272729999999998</v>
      </c>
      <c r="F634">
        <v>233</v>
      </c>
      <c r="G634" s="195">
        <v>277.33333333333297</v>
      </c>
      <c r="H634">
        <v>756.36363636363603</v>
      </c>
      <c r="I634">
        <v>58.461820000000003</v>
      </c>
      <c r="J634">
        <v>0.62565959999999998</v>
      </c>
      <c r="K634">
        <v>116.92359999999999</v>
      </c>
      <c r="L634">
        <v>106.2942</v>
      </c>
      <c r="M634">
        <v>3</v>
      </c>
      <c r="N634">
        <v>47.824460000000002</v>
      </c>
      <c r="O634">
        <v>-1</v>
      </c>
      <c r="P634">
        <v>-1</v>
      </c>
      <c r="Q634">
        <v>-1</v>
      </c>
      <c r="R634" s="196">
        <v>2</v>
      </c>
      <c r="T634" s="196">
        <v>0</v>
      </c>
      <c r="U634" s="196">
        <v>50</v>
      </c>
      <c r="V634" s="196">
        <v>1999</v>
      </c>
      <c r="W634" s="196">
        <v>-1</v>
      </c>
      <c r="X634" s="196">
        <v>-1</v>
      </c>
      <c r="Y634" s="196">
        <v>0</v>
      </c>
      <c r="Z634" s="196">
        <v>101</v>
      </c>
      <c r="AA634" s="196">
        <v>0</v>
      </c>
      <c r="AB634" s="196">
        <v>0</v>
      </c>
      <c r="AC634" s="196">
        <v>1</v>
      </c>
      <c r="AD634" s="196">
        <v>-1</v>
      </c>
    </row>
    <row r="635" spans="2:30" x14ac:dyDescent="0.2">
      <c r="B635" t="s">
        <v>492</v>
      </c>
      <c r="C635" t="s">
        <v>686</v>
      </c>
      <c r="D635">
        <v>3</v>
      </c>
      <c r="E635">
        <v>2.1978019999999998</v>
      </c>
      <c r="F635">
        <v>201</v>
      </c>
      <c r="G635" s="195">
        <v>200.333333333333</v>
      </c>
      <c r="H635">
        <v>440.29304029304001</v>
      </c>
      <c r="I635">
        <v>109.9027</v>
      </c>
      <c r="J635">
        <v>0.37624099999999999</v>
      </c>
      <c r="K635">
        <v>219.80539999999999</v>
      </c>
      <c r="L635">
        <v>161.02959999999999</v>
      </c>
      <c r="M635">
        <v>3</v>
      </c>
      <c r="N635">
        <v>75.691069999999996</v>
      </c>
      <c r="O635">
        <v>-1</v>
      </c>
      <c r="P635">
        <v>-1</v>
      </c>
      <c r="Q635">
        <v>-1</v>
      </c>
      <c r="R635" s="196">
        <v>1</v>
      </c>
      <c r="T635" s="196">
        <v>47</v>
      </c>
      <c r="U635" s="196">
        <v>51</v>
      </c>
      <c r="V635" s="196">
        <v>1432</v>
      </c>
      <c r="W635" s="196">
        <v>0.63883840000000003</v>
      </c>
      <c r="X635" s="196">
        <v>159.39019999999999</v>
      </c>
      <c r="Y635" s="196">
        <v>1</v>
      </c>
      <c r="Z635" s="196">
        <v>1432</v>
      </c>
      <c r="AA635" s="196">
        <v>370.72210000000001</v>
      </c>
      <c r="AB635" s="196">
        <v>258.88409999999999</v>
      </c>
      <c r="AC635" s="196">
        <v>2</v>
      </c>
      <c r="AD635" s="196">
        <v>0.69832399999999994</v>
      </c>
    </row>
    <row r="636" spans="2:30" x14ac:dyDescent="0.2">
      <c r="B636" t="s">
        <v>474</v>
      </c>
      <c r="C636" t="s">
        <v>686</v>
      </c>
      <c r="D636">
        <v>3</v>
      </c>
      <c r="E636">
        <v>2.5773199999999998</v>
      </c>
      <c r="F636">
        <v>265</v>
      </c>
      <c r="G636" s="195">
        <v>299.33333333333297</v>
      </c>
      <c r="H636">
        <v>771.47766323024098</v>
      </c>
      <c r="I636">
        <v>155.5197</v>
      </c>
      <c r="J636">
        <v>2.162344</v>
      </c>
      <c r="K636">
        <v>311.0394</v>
      </c>
      <c r="L636">
        <v>267.21600000000001</v>
      </c>
      <c r="M636">
        <v>3</v>
      </c>
      <c r="N636">
        <v>122.05459999999999</v>
      </c>
      <c r="O636">
        <v>-1</v>
      </c>
      <c r="P636">
        <v>-1</v>
      </c>
      <c r="Q636">
        <v>-1</v>
      </c>
      <c r="R636" s="196">
        <v>1</v>
      </c>
      <c r="T636" s="196">
        <v>0</v>
      </c>
      <c r="U636" s="196">
        <v>52</v>
      </c>
      <c r="V636" s="196">
        <v>1999</v>
      </c>
      <c r="W636" s="196">
        <v>0.69943409999999995</v>
      </c>
      <c r="X636" s="196">
        <v>15.387549999999999</v>
      </c>
      <c r="Y636" s="196">
        <v>0</v>
      </c>
      <c r="Z636" s="196">
        <v>166</v>
      </c>
      <c r="AA636" s="196">
        <v>62.896740000000001</v>
      </c>
      <c r="AB636" s="196">
        <v>31.464099999999998</v>
      </c>
      <c r="AC636" s="196">
        <v>1</v>
      </c>
      <c r="AD636" s="196">
        <v>-1</v>
      </c>
    </row>
    <row r="637" spans="2:30" x14ac:dyDescent="0.2">
      <c r="B637" t="s">
        <v>475</v>
      </c>
      <c r="C637" t="s">
        <v>686</v>
      </c>
      <c r="D637">
        <v>2</v>
      </c>
      <c r="E637">
        <v>1.1547339999999999</v>
      </c>
      <c r="F637">
        <v>382.5</v>
      </c>
      <c r="G637" s="195">
        <v>382.5</v>
      </c>
      <c r="H637">
        <v>441.68591224018502</v>
      </c>
      <c r="I637">
        <v>184.03720000000001</v>
      </c>
      <c r="J637">
        <v>0.2044858</v>
      </c>
      <c r="K637">
        <v>184.03720000000001</v>
      </c>
      <c r="L637">
        <v>106.25700000000001</v>
      </c>
      <c r="M637">
        <v>2</v>
      </c>
      <c r="N637">
        <v>99.639319999999998</v>
      </c>
      <c r="O637">
        <v>-1</v>
      </c>
      <c r="P637">
        <v>-1</v>
      </c>
      <c r="Q637">
        <v>-1</v>
      </c>
      <c r="R637" s="196">
        <v>1</v>
      </c>
      <c r="T637" s="196">
        <v>27</v>
      </c>
      <c r="U637" s="196">
        <v>53</v>
      </c>
      <c r="V637" s="196">
        <v>866</v>
      </c>
      <c r="W637" s="196">
        <v>-1</v>
      </c>
      <c r="X637" s="196">
        <v>-1</v>
      </c>
      <c r="Y637" s="196">
        <v>1</v>
      </c>
      <c r="Z637" s="196">
        <v>866</v>
      </c>
      <c r="AA637" s="196">
        <v>178.22489999999999</v>
      </c>
      <c r="AB637" s="196">
        <v>205.80240000000001</v>
      </c>
      <c r="AC637" s="196">
        <v>1</v>
      </c>
      <c r="AD637" s="196">
        <v>1.1547339999999999</v>
      </c>
    </row>
    <row r="638" spans="2:30" x14ac:dyDescent="0.2">
      <c r="B638" t="s">
        <v>476</v>
      </c>
      <c r="C638" t="s">
        <v>686</v>
      </c>
      <c r="D638">
        <v>0</v>
      </c>
      <c r="E638">
        <v>0</v>
      </c>
      <c r="F638">
        <v>-1</v>
      </c>
      <c r="G638" s="195">
        <v>-1</v>
      </c>
      <c r="H638">
        <v>-1</v>
      </c>
      <c r="I638">
        <v>-1</v>
      </c>
      <c r="J638">
        <v>-1</v>
      </c>
      <c r="K638">
        <v>-1</v>
      </c>
      <c r="L638">
        <v>-1</v>
      </c>
      <c r="M638">
        <v>0</v>
      </c>
      <c r="N638">
        <v>148.47499999999999</v>
      </c>
      <c r="O638">
        <v>-1</v>
      </c>
      <c r="P638">
        <v>-1</v>
      </c>
      <c r="Q638">
        <v>-1</v>
      </c>
      <c r="R638" s="196">
        <v>2</v>
      </c>
      <c r="T638" s="196">
        <v>0</v>
      </c>
      <c r="U638" s="196">
        <v>54</v>
      </c>
      <c r="V638" s="196">
        <v>1997</v>
      </c>
      <c r="W638" s="196">
        <v>0.74752580000000002</v>
      </c>
      <c r="X638" s="196">
        <v>44.25656</v>
      </c>
      <c r="Y638" s="196">
        <v>0</v>
      </c>
      <c r="Z638" s="196">
        <v>100</v>
      </c>
      <c r="AA638" s="196">
        <v>188.56460000000001</v>
      </c>
      <c r="AB638" s="196">
        <v>94.423950000000005</v>
      </c>
      <c r="AC638" s="196">
        <v>1</v>
      </c>
      <c r="AD638" s="196">
        <v>-1</v>
      </c>
    </row>
    <row r="639" spans="2:30" x14ac:dyDescent="0.2">
      <c r="B639" t="s">
        <v>477</v>
      </c>
      <c r="C639" t="s">
        <v>686</v>
      </c>
      <c r="D639">
        <v>5</v>
      </c>
      <c r="E639">
        <v>2.5445289999999998</v>
      </c>
      <c r="F639">
        <v>199</v>
      </c>
      <c r="G639" s="195">
        <v>212.4</v>
      </c>
      <c r="H639">
        <v>540.45801526717503</v>
      </c>
      <c r="I639">
        <v>217.68199999999999</v>
      </c>
      <c r="J639">
        <v>2.3329460000000002</v>
      </c>
      <c r="K639">
        <v>870.72799999999995</v>
      </c>
      <c r="L639">
        <v>443.11860000000001</v>
      </c>
      <c r="M639">
        <v>5</v>
      </c>
      <c r="N639">
        <v>209.52189999999999</v>
      </c>
      <c r="O639">
        <v>-1</v>
      </c>
      <c r="P639">
        <v>-1</v>
      </c>
      <c r="Q639">
        <v>-1</v>
      </c>
      <c r="R639" s="196">
        <v>1</v>
      </c>
      <c r="T639" s="196">
        <v>19</v>
      </c>
      <c r="U639" s="196">
        <v>55</v>
      </c>
      <c r="V639" s="196">
        <v>967</v>
      </c>
      <c r="W639" s="196">
        <v>-1</v>
      </c>
      <c r="X639" s="196">
        <v>-1</v>
      </c>
      <c r="Y639" s="196">
        <v>1</v>
      </c>
      <c r="Z639" s="196">
        <v>967</v>
      </c>
      <c r="AA639" s="196">
        <v>144.2679</v>
      </c>
      <c r="AB639" s="196">
        <v>149.19120000000001</v>
      </c>
      <c r="AC639" s="196">
        <v>1</v>
      </c>
      <c r="AD639" s="196">
        <v>1.0341260000000001</v>
      </c>
    </row>
    <row r="640" spans="2:30" x14ac:dyDescent="0.2">
      <c r="B640" t="s">
        <v>478</v>
      </c>
      <c r="C640" t="s">
        <v>686</v>
      </c>
      <c r="D640">
        <v>4</v>
      </c>
      <c r="E640">
        <v>2.4038460000000001</v>
      </c>
      <c r="F640">
        <v>234</v>
      </c>
      <c r="G640" s="195">
        <v>233.5</v>
      </c>
      <c r="H640">
        <v>561.29807692307702</v>
      </c>
      <c r="I640">
        <v>197.36689999999999</v>
      </c>
      <c r="J640">
        <v>0.90381149999999999</v>
      </c>
      <c r="K640">
        <v>592.10080000000005</v>
      </c>
      <c r="L640">
        <v>355.82979999999998</v>
      </c>
      <c r="M640">
        <v>4</v>
      </c>
      <c r="N640">
        <v>120.2287</v>
      </c>
      <c r="O640">
        <v>-1</v>
      </c>
      <c r="P640">
        <v>-1</v>
      </c>
      <c r="Q640">
        <v>-1</v>
      </c>
      <c r="R640" s="196">
        <v>2</v>
      </c>
      <c r="T640" s="196">
        <v>0</v>
      </c>
      <c r="U640" s="196">
        <v>56</v>
      </c>
      <c r="V640" s="196">
        <v>1997</v>
      </c>
      <c r="W640" s="196">
        <v>1.172477</v>
      </c>
      <c r="X640" s="196">
        <v>109.11490000000001</v>
      </c>
      <c r="Y640" s="196">
        <v>0</v>
      </c>
      <c r="Z640" s="196">
        <v>132</v>
      </c>
      <c r="AA640" s="196">
        <v>362.71809999999999</v>
      </c>
      <c r="AB640" s="196">
        <v>181.63149999999999</v>
      </c>
      <c r="AC640" s="196">
        <v>1</v>
      </c>
      <c r="AD640" s="196">
        <v>-1</v>
      </c>
    </row>
    <row r="641" spans="2:30" x14ac:dyDescent="0.2">
      <c r="B641" t="s">
        <v>479</v>
      </c>
      <c r="C641" t="s">
        <v>686</v>
      </c>
      <c r="D641">
        <v>2</v>
      </c>
      <c r="E641">
        <v>2</v>
      </c>
      <c r="F641">
        <v>266.5</v>
      </c>
      <c r="G641" s="195">
        <v>266.5</v>
      </c>
      <c r="H641">
        <v>533</v>
      </c>
      <c r="I641">
        <v>175.0872</v>
      </c>
      <c r="J641">
        <v>0.4377181</v>
      </c>
      <c r="K641">
        <v>175.0872</v>
      </c>
      <c r="L641">
        <v>175.0872</v>
      </c>
      <c r="M641">
        <v>2</v>
      </c>
      <c r="N641">
        <v>67.624229999999997</v>
      </c>
      <c r="O641">
        <v>-1</v>
      </c>
      <c r="P641">
        <v>-1</v>
      </c>
      <c r="Q641">
        <v>-1</v>
      </c>
      <c r="R641" s="196">
        <v>1</v>
      </c>
      <c r="T641" s="196">
        <v>25</v>
      </c>
      <c r="U641" s="196">
        <v>57</v>
      </c>
      <c r="V641" s="196">
        <v>900</v>
      </c>
      <c r="W641" s="196">
        <v>-1</v>
      </c>
      <c r="X641" s="196">
        <v>-1</v>
      </c>
      <c r="Y641" s="196">
        <v>1</v>
      </c>
      <c r="Z641" s="196">
        <v>900</v>
      </c>
      <c r="AA641" s="196">
        <v>274.68099999999998</v>
      </c>
      <c r="AB641" s="196">
        <v>305.2011</v>
      </c>
      <c r="AC641" s="196">
        <v>1</v>
      </c>
      <c r="AD641" s="196">
        <v>1.111111</v>
      </c>
    </row>
    <row r="642" spans="2:30" x14ac:dyDescent="0.2">
      <c r="B642" t="s">
        <v>480</v>
      </c>
      <c r="C642" t="s">
        <v>686</v>
      </c>
      <c r="D642">
        <v>0</v>
      </c>
      <c r="E642">
        <v>0</v>
      </c>
      <c r="F642">
        <v>-1</v>
      </c>
      <c r="G642" s="195">
        <v>-1</v>
      </c>
      <c r="H642">
        <v>-1</v>
      </c>
      <c r="I642">
        <v>-1</v>
      </c>
      <c r="J642">
        <v>-1</v>
      </c>
      <c r="K642">
        <v>-1</v>
      </c>
      <c r="L642">
        <v>-1</v>
      </c>
      <c r="M642">
        <v>0</v>
      </c>
      <c r="N642">
        <v>123.3278</v>
      </c>
      <c r="O642">
        <v>-1</v>
      </c>
      <c r="P642">
        <v>-1</v>
      </c>
      <c r="Q642">
        <v>-1</v>
      </c>
      <c r="R642" s="196">
        <v>1</v>
      </c>
      <c r="T642" s="196">
        <v>0</v>
      </c>
      <c r="U642" s="196">
        <v>58</v>
      </c>
      <c r="V642" s="196">
        <v>2066</v>
      </c>
      <c r="W642" s="196">
        <v>-1</v>
      </c>
      <c r="X642" s="196">
        <v>-1</v>
      </c>
      <c r="Y642" s="196">
        <v>0</v>
      </c>
      <c r="Z642" s="196">
        <v>99</v>
      </c>
      <c r="AA642" s="196">
        <v>2</v>
      </c>
      <c r="AB642" s="196">
        <v>0.96805419999999998</v>
      </c>
      <c r="AC642" s="196">
        <v>1</v>
      </c>
      <c r="AD642" s="196">
        <v>-1</v>
      </c>
    </row>
    <row r="643" spans="2:30" x14ac:dyDescent="0.2">
      <c r="B643" t="s">
        <v>472</v>
      </c>
      <c r="C643" t="s">
        <v>720</v>
      </c>
      <c r="D643">
        <v>2</v>
      </c>
      <c r="E643">
        <v>1.3966479999999999</v>
      </c>
      <c r="F643">
        <v>549</v>
      </c>
      <c r="G643" s="195">
        <v>549</v>
      </c>
      <c r="H643">
        <v>766.75977653631298</v>
      </c>
      <c r="I643">
        <v>223.54640000000001</v>
      </c>
      <c r="J643">
        <v>0.83725249999999996</v>
      </c>
      <c r="K643">
        <v>223.54640000000001</v>
      </c>
      <c r="L643">
        <v>156.1078</v>
      </c>
      <c r="M643">
        <v>2</v>
      </c>
      <c r="N643">
        <v>119.0789</v>
      </c>
      <c r="O643">
        <v>-1</v>
      </c>
      <c r="P643">
        <v>-1</v>
      </c>
      <c r="Q643">
        <v>-1</v>
      </c>
      <c r="R643" s="196">
        <v>1</v>
      </c>
      <c r="T643" s="196">
        <v>28</v>
      </c>
      <c r="U643" s="196">
        <v>59</v>
      </c>
      <c r="V643" s="196">
        <v>899</v>
      </c>
      <c r="W643" s="196">
        <v>-1</v>
      </c>
      <c r="X643" s="196">
        <v>-1</v>
      </c>
      <c r="Y643" s="196">
        <v>1</v>
      </c>
      <c r="Z643" s="196">
        <v>899</v>
      </c>
      <c r="AA643" s="196">
        <v>155.83029999999999</v>
      </c>
      <c r="AB643" s="196">
        <v>173.3373</v>
      </c>
      <c r="AC643" s="196">
        <v>1</v>
      </c>
      <c r="AD643" s="196">
        <v>1.112347</v>
      </c>
    </row>
    <row r="644" spans="2:30" x14ac:dyDescent="0.2">
      <c r="B644" t="s">
        <v>481</v>
      </c>
      <c r="C644" t="s">
        <v>720</v>
      </c>
      <c r="D644">
        <v>4</v>
      </c>
      <c r="E644">
        <v>3.3361130000000001</v>
      </c>
      <c r="F644">
        <v>216</v>
      </c>
      <c r="G644" s="195">
        <v>208</v>
      </c>
      <c r="H644">
        <v>693.91159299416199</v>
      </c>
      <c r="I644">
        <v>119.8642</v>
      </c>
      <c r="J644">
        <v>3.011819</v>
      </c>
      <c r="K644">
        <v>359.5926</v>
      </c>
      <c r="L644">
        <v>299.91039999999998</v>
      </c>
      <c r="M644">
        <v>4</v>
      </c>
      <c r="N644">
        <v>90.672659999999993</v>
      </c>
      <c r="O644">
        <v>-1</v>
      </c>
      <c r="P644">
        <v>-1</v>
      </c>
      <c r="Q644">
        <v>-1</v>
      </c>
      <c r="R644" s="196">
        <v>1</v>
      </c>
      <c r="T644" s="196">
        <v>0</v>
      </c>
      <c r="U644" s="196">
        <v>60</v>
      </c>
      <c r="V644" s="196">
        <v>1998</v>
      </c>
      <c r="W644" s="196">
        <v>-1</v>
      </c>
      <c r="X644" s="196">
        <v>-1</v>
      </c>
      <c r="Y644" s="196">
        <v>0</v>
      </c>
      <c r="Z644" s="196">
        <v>100</v>
      </c>
      <c r="AA644" s="196">
        <v>2.4142139999999999</v>
      </c>
      <c r="AB644" s="196">
        <v>1.208315</v>
      </c>
      <c r="AC644" s="196">
        <v>1</v>
      </c>
      <c r="AD644" s="196">
        <v>-1</v>
      </c>
    </row>
    <row r="645" spans="2:30" x14ac:dyDescent="0.2">
      <c r="B645" t="s">
        <v>483</v>
      </c>
      <c r="C645" t="s">
        <v>720</v>
      </c>
      <c r="D645">
        <v>1</v>
      </c>
      <c r="E645">
        <v>1.2531330000000001</v>
      </c>
      <c r="F645">
        <v>298</v>
      </c>
      <c r="G645" s="195">
        <v>298</v>
      </c>
      <c r="H645">
        <v>373.43358395989998</v>
      </c>
      <c r="I645">
        <v>-1</v>
      </c>
      <c r="J645">
        <v>-1</v>
      </c>
      <c r="K645">
        <v>-1</v>
      </c>
      <c r="L645">
        <v>-1</v>
      </c>
      <c r="M645">
        <v>1</v>
      </c>
      <c r="N645">
        <v>91.227490000000003</v>
      </c>
      <c r="O645">
        <v>-1</v>
      </c>
      <c r="P645">
        <v>-1</v>
      </c>
      <c r="Q645">
        <v>-1</v>
      </c>
      <c r="R645" s="196">
        <v>1</v>
      </c>
      <c r="T645" s="196">
        <v>24</v>
      </c>
      <c r="U645" s="196">
        <v>61</v>
      </c>
      <c r="V645" s="196">
        <v>999</v>
      </c>
      <c r="W645" s="196">
        <v>1.4933879999999999</v>
      </c>
      <c r="X645" s="196">
        <v>50.028489999999998</v>
      </c>
      <c r="Y645" s="196">
        <v>1</v>
      </c>
      <c r="Z645" s="196">
        <v>999</v>
      </c>
      <c r="AA645" s="196">
        <v>134.79079999999999</v>
      </c>
      <c r="AB645" s="196">
        <v>134.92570000000001</v>
      </c>
      <c r="AC645" s="196">
        <v>2</v>
      </c>
      <c r="AD645" s="196">
        <v>1.001001</v>
      </c>
    </row>
    <row r="646" spans="2:30" x14ac:dyDescent="0.2">
      <c r="B646" t="s">
        <v>484</v>
      </c>
      <c r="C646" t="s">
        <v>720</v>
      </c>
      <c r="D646">
        <v>1</v>
      </c>
      <c r="E646">
        <v>0.75018759999999995</v>
      </c>
      <c r="F646">
        <v>166</v>
      </c>
      <c r="G646" s="195">
        <v>166</v>
      </c>
      <c r="H646">
        <v>124.531132783196</v>
      </c>
      <c r="I646">
        <v>-1</v>
      </c>
      <c r="J646">
        <v>-1</v>
      </c>
      <c r="K646">
        <v>-1</v>
      </c>
      <c r="L646">
        <v>-1</v>
      </c>
      <c r="M646">
        <v>1</v>
      </c>
      <c r="N646">
        <v>82.352860000000007</v>
      </c>
      <c r="O646">
        <v>-1</v>
      </c>
      <c r="P646">
        <v>-1</v>
      </c>
      <c r="Q646">
        <v>-1</v>
      </c>
      <c r="R646" s="196">
        <v>2</v>
      </c>
      <c r="T646" s="196">
        <v>0</v>
      </c>
      <c r="U646" s="196">
        <v>62</v>
      </c>
      <c r="V646" s="196">
        <v>2032</v>
      </c>
      <c r="W646" s="196">
        <v>-1</v>
      </c>
      <c r="X646" s="196">
        <v>-1</v>
      </c>
      <c r="Y646" s="196">
        <v>0</v>
      </c>
      <c r="Z646" s="196">
        <v>134</v>
      </c>
      <c r="AA646" s="196">
        <v>0</v>
      </c>
      <c r="AB646" s="196">
        <v>0</v>
      </c>
      <c r="AC646" s="196">
        <v>1</v>
      </c>
      <c r="AD646" s="196">
        <v>-1</v>
      </c>
    </row>
    <row r="647" spans="2:30" x14ac:dyDescent="0.2">
      <c r="B647" t="s">
        <v>485</v>
      </c>
      <c r="C647" t="s">
        <v>720</v>
      </c>
      <c r="D647">
        <v>1</v>
      </c>
      <c r="E647">
        <v>0.85763290000000003</v>
      </c>
      <c r="F647">
        <v>167</v>
      </c>
      <c r="G647" s="195">
        <v>167</v>
      </c>
      <c r="H647">
        <v>143.22469982847301</v>
      </c>
      <c r="I647">
        <v>-1</v>
      </c>
      <c r="J647">
        <v>-1</v>
      </c>
      <c r="K647">
        <v>-1</v>
      </c>
      <c r="L647">
        <v>-1</v>
      </c>
      <c r="M647">
        <v>1</v>
      </c>
      <c r="N647">
        <v>92.313040000000001</v>
      </c>
      <c r="O647">
        <v>-1</v>
      </c>
      <c r="P647">
        <v>-1</v>
      </c>
      <c r="Q647">
        <v>-1</v>
      </c>
      <c r="R647" s="196">
        <v>2</v>
      </c>
      <c r="T647" s="196">
        <v>44</v>
      </c>
      <c r="U647" s="196">
        <v>63</v>
      </c>
      <c r="V647" s="196">
        <v>1099</v>
      </c>
      <c r="W647" s="196">
        <v>-1</v>
      </c>
      <c r="X647" s="196">
        <v>-1</v>
      </c>
      <c r="Y647" s="196">
        <v>1</v>
      </c>
      <c r="Z647" s="196">
        <v>1099</v>
      </c>
      <c r="AA647" s="196">
        <v>337.9914</v>
      </c>
      <c r="AB647" s="196">
        <v>307.54450000000003</v>
      </c>
      <c r="AC647" s="196">
        <v>1</v>
      </c>
      <c r="AD647" s="196">
        <v>0.90991809999999995</v>
      </c>
    </row>
    <row r="648" spans="2:30" x14ac:dyDescent="0.2">
      <c r="B648" t="s">
        <v>486</v>
      </c>
      <c r="C648" t="s">
        <v>720</v>
      </c>
      <c r="D648">
        <v>2</v>
      </c>
      <c r="E648">
        <v>2.0703930000000001</v>
      </c>
      <c r="F648">
        <v>267</v>
      </c>
      <c r="G648" s="195">
        <v>267</v>
      </c>
      <c r="H648">
        <v>552.79503105590095</v>
      </c>
      <c r="I648">
        <v>260.8954</v>
      </c>
      <c r="J648">
        <v>0.71282889999999999</v>
      </c>
      <c r="K648">
        <v>260.8954</v>
      </c>
      <c r="L648">
        <v>270.07799999999997</v>
      </c>
      <c r="M648">
        <v>2</v>
      </c>
      <c r="N648">
        <v>75.534189999999995</v>
      </c>
      <c r="O648">
        <v>-1</v>
      </c>
      <c r="P648">
        <v>-1</v>
      </c>
      <c r="Q648">
        <v>-1</v>
      </c>
      <c r="R648" s="196">
        <v>1</v>
      </c>
      <c r="T648" s="196">
        <v>0</v>
      </c>
      <c r="U648" s="196">
        <v>64</v>
      </c>
      <c r="V648" s="196">
        <v>1998</v>
      </c>
      <c r="W648" s="196">
        <v>1.110139</v>
      </c>
      <c r="X648" s="196">
        <v>223.24189999999999</v>
      </c>
      <c r="Y648" s="196">
        <v>0</v>
      </c>
      <c r="Z648" s="196">
        <v>100</v>
      </c>
      <c r="AA648" s="196">
        <v>745.35810000000004</v>
      </c>
      <c r="AB648" s="196">
        <v>373.0521</v>
      </c>
      <c r="AC648" s="196">
        <v>1</v>
      </c>
      <c r="AD648" s="196">
        <v>-1</v>
      </c>
    </row>
    <row r="649" spans="2:30" x14ac:dyDescent="0.2">
      <c r="B649" t="s">
        <v>487</v>
      </c>
      <c r="C649" t="s">
        <v>720</v>
      </c>
      <c r="D649">
        <v>0</v>
      </c>
      <c r="E649">
        <v>0</v>
      </c>
      <c r="F649">
        <v>-1</v>
      </c>
      <c r="G649" s="195">
        <v>-1</v>
      </c>
      <c r="H649">
        <v>-1</v>
      </c>
      <c r="I649">
        <v>-1</v>
      </c>
      <c r="J649">
        <v>-1</v>
      </c>
      <c r="K649">
        <v>-1</v>
      </c>
      <c r="L649">
        <v>-1</v>
      </c>
      <c r="M649">
        <v>0</v>
      </c>
      <c r="N649">
        <v>-1</v>
      </c>
      <c r="O649">
        <v>-1</v>
      </c>
      <c r="P649">
        <v>-1</v>
      </c>
      <c r="Q649">
        <v>-1</v>
      </c>
      <c r="R649" s="196">
        <v>1</v>
      </c>
      <c r="T649" s="196">
        <v>45</v>
      </c>
      <c r="U649" s="196">
        <v>65</v>
      </c>
      <c r="V649" s="196">
        <v>1100</v>
      </c>
      <c r="W649" s="196">
        <v>-1</v>
      </c>
      <c r="X649" s="196">
        <v>-1</v>
      </c>
      <c r="Y649" s="196">
        <v>1</v>
      </c>
      <c r="Z649" s="196">
        <v>1100</v>
      </c>
      <c r="AA649" s="196">
        <v>380.44909999999999</v>
      </c>
      <c r="AB649" s="196">
        <v>345.86279999999999</v>
      </c>
      <c r="AC649" s="196">
        <v>1</v>
      </c>
      <c r="AD649" s="196">
        <v>0.90909090000000004</v>
      </c>
    </row>
    <row r="650" spans="2:30" x14ac:dyDescent="0.2">
      <c r="B650" t="s">
        <v>488</v>
      </c>
      <c r="C650" t="s">
        <v>720</v>
      </c>
      <c r="D650">
        <v>2</v>
      </c>
      <c r="E650">
        <v>1.4295929999999999</v>
      </c>
      <c r="F650">
        <v>300</v>
      </c>
      <c r="G650" s="195">
        <v>300</v>
      </c>
      <c r="H650">
        <v>428.87776983559701</v>
      </c>
      <c r="I650">
        <v>231.77459999999999</v>
      </c>
      <c r="J650">
        <v>0.34853319999999999</v>
      </c>
      <c r="K650">
        <v>231.77459999999999</v>
      </c>
      <c r="L650">
        <v>165.67160000000001</v>
      </c>
      <c r="M650">
        <v>2</v>
      </c>
      <c r="N650">
        <v>137.15289999999999</v>
      </c>
      <c r="O650">
        <v>-1</v>
      </c>
      <c r="P650">
        <v>-1</v>
      </c>
      <c r="Q650">
        <v>-1</v>
      </c>
      <c r="R650" s="196">
        <v>2</v>
      </c>
      <c r="T650" s="196">
        <v>0</v>
      </c>
      <c r="U650" s="196">
        <v>66</v>
      </c>
      <c r="V650" s="196">
        <v>2031</v>
      </c>
      <c r="W650" s="196">
        <v>0.62743669999999996</v>
      </c>
      <c r="X650" s="196">
        <v>167.21190000000001</v>
      </c>
      <c r="Y650" s="196">
        <v>0</v>
      </c>
      <c r="Z650" s="196">
        <v>132</v>
      </c>
      <c r="AA650" s="196">
        <v>773.91489999999999</v>
      </c>
      <c r="AB650" s="196">
        <v>381.05119999999999</v>
      </c>
      <c r="AC650" s="196">
        <v>0</v>
      </c>
      <c r="AD650" s="196">
        <v>-1</v>
      </c>
    </row>
    <row r="651" spans="2:30" x14ac:dyDescent="0.2">
      <c r="B651" t="s">
        <v>489</v>
      </c>
      <c r="C651" t="s">
        <v>720</v>
      </c>
      <c r="D651">
        <v>0</v>
      </c>
      <c r="E651">
        <v>0</v>
      </c>
      <c r="F651">
        <v>-1</v>
      </c>
      <c r="G651" s="195">
        <v>-1</v>
      </c>
      <c r="H651">
        <v>-1</v>
      </c>
      <c r="I651">
        <v>-1</v>
      </c>
      <c r="J651">
        <v>-1</v>
      </c>
      <c r="K651">
        <v>-1</v>
      </c>
      <c r="L651">
        <v>-1</v>
      </c>
      <c r="M651">
        <v>0</v>
      </c>
      <c r="N651">
        <v>513.4556</v>
      </c>
      <c r="O651">
        <v>-1</v>
      </c>
      <c r="P651">
        <v>-1</v>
      </c>
      <c r="Q651">
        <v>-1</v>
      </c>
      <c r="R651" s="196">
        <v>1</v>
      </c>
      <c r="T651" s="196">
        <v>5</v>
      </c>
      <c r="U651" s="196">
        <v>67</v>
      </c>
      <c r="V651" s="196">
        <v>1133</v>
      </c>
      <c r="W651" s="196">
        <v>-1</v>
      </c>
      <c r="X651" s="196">
        <v>-1</v>
      </c>
      <c r="Y651" s="196">
        <v>1</v>
      </c>
      <c r="Z651" s="196">
        <v>1133</v>
      </c>
      <c r="AA651" s="196">
        <v>453.44330000000002</v>
      </c>
      <c r="AB651" s="196">
        <v>400.21480000000003</v>
      </c>
      <c r="AC651" s="196">
        <v>1</v>
      </c>
      <c r="AD651" s="196">
        <v>0.88261250000000002</v>
      </c>
    </row>
    <row r="652" spans="2:30" x14ac:dyDescent="0.2">
      <c r="B652" t="s">
        <v>490</v>
      </c>
      <c r="C652" t="s">
        <v>720</v>
      </c>
      <c r="D652">
        <v>2</v>
      </c>
      <c r="E652">
        <v>1.3956729999999999</v>
      </c>
      <c r="F652">
        <v>383.5</v>
      </c>
      <c r="G652" s="195">
        <v>383.5</v>
      </c>
      <c r="H652">
        <v>535.24075366364298</v>
      </c>
      <c r="I652">
        <v>625.72159999999997</v>
      </c>
      <c r="J652">
        <v>1.105515</v>
      </c>
      <c r="K652">
        <v>625.72159999999997</v>
      </c>
      <c r="L652">
        <v>436.6515</v>
      </c>
      <c r="M652">
        <v>2</v>
      </c>
      <c r="N652">
        <v>144.07759999999999</v>
      </c>
      <c r="O652">
        <v>-1</v>
      </c>
      <c r="P652">
        <v>-1</v>
      </c>
      <c r="Q652">
        <v>-1</v>
      </c>
      <c r="R652" s="196">
        <v>1</v>
      </c>
      <c r="T652" s="196">
        <v>0</v>
      </c>
      <c r="U652" s="196">
        <v>68</v>
      </c>
      <c r="V652" s="196">
        <v>2032</v>
      </c>
      <c r="W652" s="196">
        <v>0.79549250000000005</v>
      </c>
      <c r="X652" s="196">
        <v>111.8415</v>
      </c>
      <c r="Y652" s="196">
        <v>0</v>
      </c>
      <c r="Z652" s="196">
        <v>166</v>
      </c>
      <c r="AA652" s="196">
        <v>474.8329</v>
      </c>
      <c r="AB652" s="196">
        <v>233.67760000000001</v>
      </c>
      <c r="AC652" s="196">
        <v>1</v>
      </c>
      <c r="AD652" s="196">
        <v>-1</v>
      </c>
    </row>
    <row r="653" spans="2:30" x14ac:dyDescent="0.2">
      <c r="B653" t="s">
        <v>491</v>
      </c>
      <c r="C653" t="s">
        <v>720</v>
      </c>
      <c r="D653">
        <v>4</v>
      </c>
      <c r="E653">
        <v>3.1595580000000001</v>
      </c>
      <c r="F653">
        <v>217</v>
      </c>
      <c r="G653" s="195">
        <v>224.75</v>
      </c>
      <c r="H653">
        <v>710.110584518167</v>
      </c>
      <c r="I653">
        <v>112.3032</v>
      </c>
      <c r="J653">
        <v>1.991911</v>
      </c>
      <c r="K653">
        <v>336.90949999999998</v>
      </c>
      <c r="L653">
        <v>266.12119999999999</v>
      </c>
      <c r="M653">
        <v>4</v>
      </c>
      <c r="N653">
        <v>113.1917</v>
      </c>
      <c r="O653">
        <v>-1</v>
      </c>
      <c r="P653">
        <v>-1</v>
      </c>
      <c r="Q653">
        <v>-1</v>
      </c>
      <c r="R653" s="196">
        <v>1</v>
      </c>
      <c r="T653" s="196">
        <v>18</v>
      </c>
      <c r="U653" s="196">
        <v>69</v>
      </c>
      <c r="V653" s="196">
        <v>1131</v>
      </c>
      <c r="W653" s="196">
        <v>-1</v>
      </c>
      <c r="X653" s="196">
        <v>-1</v>
      </c>
      <c r="Y653" s="196">
        <v>1</v>
      </c>
      <c r="Z653" s="196">
        <v>1131</v>
      </c>
      <c r="AA653" s="196">
        <v>238.16550000000001</v>
      </c>
      <c r="AB653" s="196">
        <v>210.5796</v>
      </c>
      <c r="AC653" s="196">
        <v>1</v>
      </c>
      <c r="AD653" s="196">
        <v>0.88417330000000005</v>
      </c>
    </row>
    <row r="654" spans="2:30" x14ac:dyDescent="0.2">
      <c r="B654" t="s">
        <v>285</v>
      </c>
      <c r="C654" t="s">
        <v>720</v>
      </c>
      <c r="D654">
        <v>3</v>
      </c>
      <c r="E654">
        <v>2.2505630000000001</v>
      </c>
      <c r="F654">
        <v>200</v>
      </c>
      <c r="G654" s="195">
        <v>199.333333333333</v>
      </c>
      <c r="H654">
        <v>448.61215303825998</v>
      </c>
      <c r="I654">
        <v>323.79129999999998</v>
      </c>
      <c r="J654">
        <v>3.5815320000000002</v>
      </c>
      <c r="K654">
        <v>647.58259999999996</v>
      </c>
      <c r="L654">
        <v>485.80840000000001</v>
      </c>
      <c r="M654">
        <v>3</v>
      </c>
      <c r="N654">
        <v>78.307980000000001</v>
      </c>
      <c r="O654">
        <v>-1</v>
      </c>
      <c r="P654">
        <v>-1</v>
      </c>
      <c r="Q654">
        <v>-1</v>
      </c>
      <c r="R654" s="196">
        <v>1</v>
      </c>
      <c r="T654" s="196">
        <v>0</v>
      </c>
      <c r="U654" s="196">
        <v>70</v>
      </c>
      <c r="V654" s="196">
        <v>1999</v>
      </c>
      <c r="W654" s="196">
        <v>-1</v>
      </c>
      <c r="X654" s="196">
        <v>-1</v>
      </c>
      <c r="Y654" s="196">
        <v>0</v>
      </c>
      <c r="Z654" s="196">
        <v>133</v>
      </c>
      <c r="AA654" s="196">
        <v>203.42449999999999</v>
      </c>
      <c r="AB654" s="196">
        <v>101.76309999999999</v>
      </c>
      <c r="AC654" s="196">
        <v>0</v>
      </c>
      <c r="AD654" s="196">
        <v>-1</v>
      </c>
    </row>
    <row r="655" spans="2:30" x14ac:dyDescent="0.2">
      <c r="B655" t="s">
        <v>492</v>
      </c>
      <c r="C655" t="s">
        <v>720</v>
      </c>
      <c r="D655">
        <v>3</v>
      </c>
      <c r="E655">
        <v>2.2539440000000002</v>
      </c>
      <c r="F655">
        <v>233</v>
      </c>
      <c r="G655" s="195">
        <v>232.333333333333</v>
      </c>
      <c r="H655">
        <v>523.66641622839995</v>
      </c>
      <c r="I655">
        <v>146.00559999999999</v>
      </c>
      <c r="J655">
        <v>0.58118760000000003</v>
      </c>
      <c r="K655">
        <v>292.0111</v>
      </c>
      <c r="L655">
        <v>219.39230000000001</v>
      </c>
      <c r="M655">
        <v>3</v>
      </c>
      <c r="N655">
        <v>99.545270000000002</v>
      </c>
      <c r="O655">
        <v>-1</v>
      </c>
      <c r="P655">
        <v>-1</v>
      </c>
      <c r="Q655">
        <v>-1</v>
      </c>
      <c r="R655" s="196">
        <v>1</v>
      </c>
      <c r="T655" s="196">
        <v>36</v>
      </c>
      <c r="U655" s="196">
        <v>71</v>
      </c>
      <c r="V655" s="196">
        <v>900</v>
      </c>
      <c r="W655" s="196">
        <v>-1</v>
      </c>
      <c r="X655" s="196">
        <v>-1</v>
      </c>
      <c r="Y655" s="196">
        <v>1</v>
      </c>
      <c r="Z655" s="196">
        <v>900</v>
      </c>
      <c r="AA655" s="196">
        <v>275.97570000000002</v>
      </c>
      <c r="AB655" s="196">
        <v>306.6397</v>
      </c>
      <c r="AC655" s="196">
        <v>1</v>
      </c>
      <c r="AD655" s="196">
        <v>1.111111</v>
      </c>
    </row>
    <row r="656" spans="2:30" x14ac:dyDescent="0.2">
      <c r="B656" t="s">
        <v>474</v>
      </c>
      <c r="C656" t="s">
        <v>720</v>
      </c>
      <c r="D656">
        <v>3</v>
      </c>
      <c r="E656">
        <v>1.8382350000000001</v>
      </c>
      <c r="F656">
        <v>332</v>
      </c>
      <c r="G656" s="195">
        <v>310.66666666666703</v>
      </c>
      <c r="H656">
        <v>571.07843137254895</v>
      </c>
      <c r="I656">
        <v>311.3553</v>
      </c>
      <c r="J656">
        <v>0.98166410000000004</v>
      </c>
      <c r="K656">
        <v>622.71069999999997</v>
      </c>
      <c r="L656">
        <v>381.56290000000001</v>
      </c>
      <c r="M656">
        <v>3</v>
      </c>
      <c r="N656">
        <v>129.74019999999999</v>
      </c>
      <c r="O656">
        <v>-1</v>
      </c>
      <c r="P656">
        <v>-1</v>
      </c>
      <c r="Q656">
        <v>-1</v>
      </c>
      <c r="R656" s="196">
        <v>1</v>
      </c>
      <c r="T656" s="196">
        <v>0</v>
      </c>
      <c r="U656" s="196">
        <v>72</v>
      </c>
      <c r="V656" s="196">
        <v>1997</v>
      </c>
      <c r="W656" s="196">
        <v>4.5080200000000001E-2</v>
      </c>
      <c r="X656" s="196">
        <v>14.26788</v>
      </c>
      <c r="Y656" s="196">
        <v>0</v>
      </c>
      <c r="Z656" s="196">
        <v>131</v>
      </c>
      <c r="AA656" s="196">
        <v>329.87860000000001</v>
      </c>
      <c r="AB656" s="196">
        <v>165.18709999999999</v>
      </c>
      <c r="AC656" s="196">
        <v>1</v>
      </c>
      <c r="AD656" s="196">
        <v>-1</v>
      </c>
    </row>
    <row r="657" spans="2:30" x14ac:dyDescent="0.2">
      <c r="B657" t="s">
        <v>475</v>
      </c>
      <c r="C657" t="s">
        <v>720</v>
      </c>
      <c r="D657">
        <v>2</v>
      </c>
      <c r="E657">
        <v>2.2197559999999998</v>
      </c>
      <c r="F657">
        <v>283</v>
      </c>
      <c r="G657" s="195">
        <v>283</v>
      </c>
      <c r="H657">
        <v>628.19089900110998</v>
      </c>
      <c r="I657">
        <v>227.2766</v>
      </c>
      <c r="J657">
        <v>0.85442320000000005</v>
      </c>
      <c r="K657">
        <v>227.2766</v>
      </c>
      <c r="L657">
        <v>252.2492</v>
      </c>
      <c r="M657">
        <v>2</v>
      </c>
      <c r="N657">
        <v>70.745490000000004</v>
      </c>
      <c r="O657">
        <v>-1</v>
      </c>
      <c r="P657">
        <v>-1</v>
      </c>
      <c r="Q657">
        <v>-1</v>
      </c>
      <c r="R657" s="196">
        <v>1</v>
      </c>
      <c r="T657" s="196">
        <v>12</v>
      </c>
      <c r="U657" s="196">
        <v>73</v>
      </c>
      <c r="V657" s="196">
        <v>1067</v>
      </c>
      <c r="W657" s="196">
        <v>-1</v>
      </c>
      <c r="X657" s="196">
        <v>-1</v>
      </c>
      <c r="Y657" s="196">
        <v>1</v>
      </c>
      <c r="Z657" s="196">
        <v>1067</v>
      </c>
      <c r="AA657" s="196">
        <v>266.48509999999999</v>
      </c>
      <c r="AB657" s="196">
        <v>249.7517</v>
      </c>
      <c r="AC657" s="196">
        <v>1</v>
      </c>
      <c r="AD657" s="196">
        <v>0.93720709999999996</v>
      </c>
    </row>
    <row r="658" spans="2:30" x14ac:dyDescent="0.2">
      <c r="B658" t="s">
        <v>476</v>
      </c>
      <c r="C658" t="s">
        <v>720</v>
      </c>
      <c r="D658">
        <v>2</v>
      </c>
      <c r="E658">
        <v>1.3966479999999999</v>
      </c>
      <c r="F658">
        <v>250</v>
      </c>
      <c r="G658" s="195">
        <v>250</v>
      </c>
      <c r="H658">
        <v>349.162011173184</v>
      </c>
      <c r="I658">
        <v>265.2799</v>
      </c>
      <c r="J658">
        <v>2.0096959999999999</v>
      </c>
      <c r="K658">
        <v>265.2799</v>
      </c>
      <c r="L658">
        <v>185.25139999999999</v>
      </c>
      <c r="M658">
        <v>2</v>
      </c>
      <c r="N658">
        <v>109.32</v>
      </c>
      <c r="O658">
        <v>-1</v>
      </c>
      <c r="P658">
        <v>-1</v>
      </c>
      <c r="Q658">
        <v>-1</v>
      </c>
      <c r="R658" s="196">
        <v>1</v>
      </c>
      <c r="T658" s="196">
        <v>0</v>
      </c>
      <c r="U658" s="196">
        <v>74</v>
      </c>
      <c r="V658" s="196">
        <v>1998</v>
      </c>
      <c r="W658" s="196">
        <v>0.62604519999999997</v>
      </c>
      <c r="X658" s="196">
        <v>130.44460000000001</v>
      </c>
      <c r="Y658" s="196">
        <v>0</v>
      </c>
      <c r="Z658" s="196">
        <v>133</v>
      </c>
      <c r="AA658" s="196">
        <v>434.62099999999998</v>
      </c>
      <c r="AB658" s="196">
        <v>217.52799999999999</v>
      </c>
      <c r="AC658" s="196">
        <v>1</v>
      </c>
      <c r="AD658" s="196">
        <v>-1</v>
      </c>
    </row>
    <row r="659" spans="2:30" x14ac:dyDescent="0.2">
      <c r="B659" t="s">
        <v>477</v>
      </c>
      <c r="C659" t="s">
        <v>720</v>
      </c>
      <c r="D659">
        <v>4</v>
      </c>
      <c r="E659">
        <v>2.5031289999999999</v>
      </c>
      <c r="F659">
        <v>199</v>
      </c>
      <c r="G659" s="195">
        <v>208</v>
      </c>
      <c r="H659">
        <v>520.65081351689605</v>
      </c>
      <c r="I659">
        <v>233.0145</v>
      </c>
      <c r="J659">
        <v>4.0438520000000002</v>
      </c>
      <c r="K659">
        <v>699.04330000000004</v>
      </c>
      <c r="L659">
        <v>437.44889999999998</v>
      </c>
      <c r="M659">
        <v>4</v>
      </c>
      <c r="N659">
        <v>117.0968</v>
      </c>
      <c r="O659">
        <v>-1</v>
      </c>
      <c r="P659">
        <v>-1</v>
      </c>
      <c r="Q659">
        <v>-1</v>
      </c>
      <c r="R659" s="196">
        <v>1</v>
      </c>
      <c r="T659" s="196">
        <v>46</v>
      </c>
      <c r="U659" s="196">
        <v>75</v>
      </c>
      <c r="V659" s="196">
        <v>999</v>
      </c>
      <c r="W659" s="196">
        <v>-1</v>
      </c>
      <c r="X659" s="196">
        <v>-1</v>
      </c>
      <c r="Y659" s="196">
        <v>1</v>
      </c>
      <c r="Z659" s="196">
        <v>999</v>
      </c>
      <c r="AA659" s="196">
        <v>319.69209999999998</v>
      </c>
      <c r="AB659" s="196">
        <v>320.01209999999998</v>
      </c>
      <c r="AC659" s="196">
        <v>1</v>
      </c>
      <c r="AD659" s="196">
        <v>1.001001</v>
      </c>
    </row>
    <row r="660" spans="2:30" x14ac:dyDescent="0.2">
      <c r="B660" t="s">
        <v>478</v>
      </c>
      <c r="C660" t="s">
        <v>720</v>
      </c>
      <c r="D660">
        <v>5</v>
      </c>
      <c r="E660">
        <v>2.3452160000000002</v>
      </c>
      <c r="F660">
        <v>199</v>
      </c>
      <c r="G660" s="195">
        <v>200</v>
      </c>
      <c r="H660">
        <v>469.04315196998101</v>
      </c>
      <c r="I660">
        <v>160.87479999999999</v>
      </c>
      <c r="J660">
        <v>4.0204360000000001</v>
      </c>
      <c r="K660">
        <v>643.4991</v>
      </c>
      <c r="L660">
        <v>301.82889999999998</v>
      </c>
      <c r="M660">
        <v>5</v>
      </c>
      <c r="N660">
        <v>107.62869999999999</v>
      </c>
      <c r="O660">
        <v>-1</v>
      </c>
      <c r="P660">
        <v>-1</v>
      </c>
      <c r="Q660">
        <v>-1</v>
      </c>
      <c r="R660" s="196">
        <v>1</v>
      </c>
      <c r="T660" s="196">
        <v>0</v>
      </c>
      <c r="U660" s="196">
        <v>76</v>
      </c>
      <c r="V660" s="196">
        <v>1999</v>
      </c>
      <c r="W660" s="196">
        <v>9.8009299999999994E-2</v>
      </c>
      <c r="X660" s="196">
        <v>26.119479999999999</v>
      </c>
      <c r="Y660" s="196">
        <v>0</v>
      </c>
      <c r="Z660" s="196">
        <v>200</v>
      </c>
      <c r="AA660" s="196">
        <v>285.4196</v>
      </c>
      <c r="AB660" s="196">
        <v>142.78120000000001</v>
      </c>
      <c r="AC660" s="196">
        <v>1</v>
      </c>
      <c r="AD660" s="196">
        <v>-1</v>
      </c>
    </row>
    <row r="661" spans="2:30" x14ac:dyDescent="0.2">
      <c r="B661" t="s">
        <v>479</v>
      </c>
      <c r="C661" t="s">
        <v>720</v>
      </c>
      <c r="D661">
        <v>3</v>
      </c>
      <c r="E661">
        <v>2.7272729999999998</v>
      </c>
      <c r="F661">
        <v>135</v>
      </c>
      <c r="G661" s="195">
        <v>233.666666666667</v>
      </c>
      <c r="H661">
        <v>637.27272727272702</v>
      </c>
      <c r="I661">
        <v>130.24959999999999</v>
      </c>
      <c r="J661">
        <v>1.326918</v>
      </c>
      <c r="K661">
        <v>260.49930000000001</v>
      </c>
      <c r="L661">
        <v>236.8175</v>
      </c>
      <c r="M661">
        <v>3</v>
      </c>
      <c r="N661">
        <v>65.058899999999994</v>
      </c>
      <c r="O661">
        <v>-1</v>
      </c>
      <c r="P661">
        <v>-1</v>
      </c>
      <c r="Q661">
        <v>-1</v>
      </c>
      <c r="R661" s="196">
        <v>1</v>
      </c>
      <c r="T661" s="196">
        <v>15</v>
      </c>
      <c r="U661" s="196">
        <v>77</v>
      </c>
      <c r="V661" s="196">
        <v>966</v>
      </c>
      <c r="W661" s="196">
        <v>-1</v>
      </c>
      <c r="X661" s="196">
        <v>-1</v>
      </c>
      <c r="Y661" s="196">
        <v>1</v>
      </c>
      <c r="Z661" s="196">
        <v>966</v>
      </c>
      <c r="AA661" s="196">
        <v>279.44619999999998</v>
      </c>
      <c r="AB661" s="196">
        <v>289.28179999999998</v>
      </c>
      <c r="AC661" s="196">
        <v>1</v>
      </c>
      <c r="AD661" s="196">
        <v>1.0351969999999999</v>
      </c>
    </row>
    <row r="662" spans="2:30" x14ac:dyDescent="0.2">
      <c r="B662" t="s">
        <v>480</v>
      </c>
      <c r="C662" t="s">
        <v>720</v>
      </c>
      <c r="D662">
        <v>0</v>
      </c>
      <c r="E662">
        <v>0</v>
      </c>
      <c r="F662">
        <v>-1</v>
      </c>
      <c r="G662" s="195">
        <v>-1</v>
      </c>
      <c r="H662">
        <v>-1</v>
      </c>
      <c r="I662">
        <v>-1</v>
      </c>
      <c r="J662">
        <v>-1</v>
      </c>
      <c r="K662">
        <v>-1</v>
      </c>
      <c r="L662">
        <v>-1</v>
      </c>
      <c r="M662">
        <v>0</v>
      </c>
      <c r="N662">
        <v>72.981970000000004</v>
      </c>
      <c r="O662">
        <v>-1</v>
      </c>
      <c r="P662">
        <v>-1</v>
      </c>
      <c r="Q662">
        <v>-1</v>
      </c>
      <c r="R662" s="196">
        <v>1</v>
      </c>
      <c r="T662" s="196">
        <v>0</v>
      </c>
      <c r="U662" s="196">
        <v>78</v>
      </c>
      <c r="V662" s="196">
        <v>1998</v>
      </c>
      <c r="W662" s="196">
        <v>0.7436796</v>
      </c>
      <c r="X662" s="196">
        <v>61.353569999999998</v>
      </c>
      <c r="Y662" s="196">
        <v>0</v>
      </c>
      <c r="Z662" s="196">
        <v>99</v>
      </c>
      <c r="AA662" s="196">
        <v>174.6028</v>
      </c>
      <c r="AB662" s="196">
        <v>87.38879</v>
      </c>
      <c r="AC662" s="196">
        <v>1</v>
      </c>
      <c r="AD662" s="196">
        <v>-1</v>
      </c>
    </row>
    <row r="663" spans="2:30" x14ac:dyDescent="0.2">
      <c r="B663" t="s">
        <v>472</v>
      </c>
      <c r="C663" t="s">
        <v>687</v>
      </c>
      <c r="D663">
        <v>2</v>
      </c>
      <c r="E663">
        <v>1.6680569999999999</v>
      </c>
      <c r="F663">
        <v>333</v>
      </c>
      <c r="G663" s="195">
        <v>333</v>
      </c>
      <c r="H663">
        <v>555.46288573811501</v>
      </c>
      <c r="I663">
        <v>226.69059999999999</v>
      </c>
      <c r="J663">
        <v>0.48541879999999998</v>
      </c>
      <c r="K663">
        <v>226.69059999999999</v>
      </c>
      <c r="L663">
        <v>189.06639999999999</v>
      </c>
      <c r="M663">
        <v>2</v>
      </c>
      <c r="N663">
        <v>95.338409999999996</v>
      </c>
      <c r="O663">
        <v>-1</v>
      </c>
      <c r="P663">
        <v>-1</v>
      </c>
      <c r="Q663">
        <v>-1</v>
      </c>
      <c r="R663" s="196">
        <v>1</v>
      </c>
      <c r="T663" s="196">
        <v>43</v>
      </c>
      <c r="U663" s="196">
        <v>79</v>
      </c>
      <c r="V663" s="196">
        <v>1032</v>
      </c>
      <c r="W663" s="196">
        <v>-1</v>
      </c>
      <c r="X663" s="196">
        <v>-1</v>
      </c>
      <c r="Y663" s="196">
        <v>1</v>
      </c>
      <c r="Z663" s="196">
        <v>1032</v>
      </c>
      <c r="AA663" s="196">
        <v>470.18079999999998</v>
      </c>
      <c r="AB663" s="196">
        <v>455.60149999999999</v>
      </c>
      <c r="AC663" s="196">
        <v>0</v>
      </c>
      <c r="AD663" s="196">
        <v>0.96899219999999997</v>
      </c>
    </row>
    <row r="664" spans="2:30" x14ac:dyDescent="0.2">
      <c r="B664" t="s">
        <v>481</v>
      </c>
      <c r="C664" t="s">
        <v>687</v>
      </c>
      <c r="D664">
        <v>1</v>
      </c>
      <c r="E664">
        <v>0.46189380000000002</v>
      </c>
      <c r="F664">
        <v>532</v>
      </c>
      <c r="G664" s="195">
        <v>532</v>
      </c>
      <c r="H664">
        <v>245.72748267898399</v>
      </c>
      <c r="I664">
        <v>-1</v>
      </c>
      <c r="J664">
        <v>-1</v>
      </c>
      <c r="K664">
        <v>-1</v>
      </c>
      <c r="L664">
        <v>-1</v>
      </c>
      <c r="M664">
        <v>1</v>
      </c>
      <c r="N664">
        <v>88.907960000000003</v>
      </c>
      <c r="O664">
        <v>-1</v>
      </c>
      <c r="P664">
        <v>-1</v>
      </c>
      <c r="Q664">
        <v>-1</v>
      </c>
      <c r="R664" s="196">
        <v>1</v>
      </c>
      <c r="T664" s="196">
        <v>0</v>
      </c>
      <c r="U664" s="196">
        <v>80</v>
      </c>
      <c r="V664" s="196">
        <v>2031</v>
      </c>
      <c r="W664" s="196">
        <v>4.134735</v>
      </c>
      <c r="X664" s="196">
        <v>70.290490000000005</v>
      </c>
      <c r="Y664" s="196">
        <v>0</v>
      </c>
      <c r="Z664" s="196">
        <v>133</v>
      </c>
      <c r="AA664" s="196">
        <v>662.1721</v>
      </c>
      <c r="AB664" s="196">
        <v>326.03250000000003</v>
      </c>
      <c r="AC664" s="196">
        <v>1</v>
      </c>
      <c r="AD664" s="196">
        <v>-1</v>
      </c>
    </row>
    <row r="665" spans="2:30" x14ac:dyDescent="0.2">
      <c r="B665" t="s">
        <v>483</v>
      </c>
      <c r="C665" t="s">
        <v>687</v>
      </c>
      <c r="D665">
        <v>2</v>
      </c>
      <c r="E665">
        <v>2.3121390000000002</v>
      </c>
      <c r="F665">
        <v>233</v>
      </c>
      <c r="G665" s="195">
        <v>233</v>
      </c>
      <c r="H665">
        <v>538.72832369942205</v>
      </c>
      <c r="I665">
        <v>263.63819999999998</v>
      </c>
      <c r="J665">
        <v>0.79170640000000003</v>
      </c>
      <c r="K665">
        <v>263.63819999999998</v>
      </c>
      <c r="L665">
        <v>304.78410000000002</v>
      </c>
      <c r="M665">
        <v>2</v>
      </c>
      <c r="N665">
        <v>95.904470000000003</v>
      </c>
      <c r="O665">
        <v>-1</v>
      </c>
      <c r="P665">
        <v>-1</v>
      </c>
      <c r="Q665">
        <v>-1</v>
      </c>
      <c r="R665" s="196">
        <v>1</v>
      </c>
      <c r="T665" s="196">
        <v>6</v>
      </c>
      <c r="U665" s="196">
        <v>81</v>
      </c>
      <c r="V665" s="196">
        <v>1400</v>
      </c>
      <c r="W665" s="196">
        <v>-1</v>
      </c>
      <c r="X665" s="196">
        <v>-1</v>
      </c>
      <c r="Y665" s="196">
        <v>1</v>
      </c>
      <c r="Z665" s="196">
        <v>1400</v>
      </c>
      <c r="AA665" s="196">
        <v>871.29369999999994</v>
      </c>
      <c r="AB665" s="196">
        <v>622.35270000000003</v>
      </c>
      <c r="AC665" s="196">
        <v>1</v>
      </c>
      <c r="AD665" s="196">
        <v>0.71428570000000002</v>
      </c>
    </row>
    <row r="666" spans="2:30" x14ac:dyDescent="0.2">
      <c r="B666" t="s">
        <v>484</v>
      </c>
      <c r="C666" t="s">
        <v>687</v>
      </c>
      <c r="D666">
        <v>3</v>
      </c>
      <c r="E666">
        <v>1.8761730000000001</v>
      </c>
      <c r="F666">
        <v>200</v>
      </c>
      <c r="G666" s="195">
        <v>278</v>
      </c>
      <c r="H666">
        <v>521.57598499061896</v>
      </c>
      <c r="I666">
        <v>162.87029999999999</v>
      </c>
      <c r="J666">
        <v>0.3883509</v>
      </c>
      <c r="K666">
        <v>325.7407</v>
      </c>
      <c r="L666">
        <v>203.71530000000001</v>
      </c>
      <c r="M666">
        <v>3</v>
      </c>
      <c r="N666">
        <v>108.2308</v>
      </c>
      <c r="O666">
        <v>-1</v>
      </c>
      <c r="P666">
        <v>-1</v>
      </c>
      <c r="Q666">
        <v>-1</v>
      </c>
      <c r="R666" s="196">
        <v>1</v>
      </c>
      <c r="T666" s="196">
        <v>0</v>
      </c>
      <c r="U666" s="196">
        <v>82</v>
      </c>
      <c r="V666" s="196">
        <v>1998</v>
      </c>
      <c r="W666" s="196">
        <v>0.91294299999999995</v>
      </c>
      <c r="X666" s="196">
        <v>41.898969999999998</v>
      </c>
      <c r="Y666" s="196">
        <v>0</v>
      </c>
      <c r="Z666" s="196">
        <v>66</v>
      </c>
      <c r="AA666" s="196">
        <v>216.4041</v>
      </c>
      <c r="AB666" s="196">
        <v>108.3103</v>
      </c>
      <c r="AC666" s="196">
        <v>1</v>
      </c>
      <c r="AD666" s="196">
        <v>-1</v>
      </c>
    </row>
    <row r="667" spans="2:30" x14ac:dyDescent="0.2">
      <c r="B667" t="s">
        <v>485</v>
      </c>
      <c r="C667" t="s">
        <v>687</v>
      </c>
      <c r="D667">
        <v>1</v>
      </c>
      <c r="E667">
        <v>0.77041599999999999</v>
      </c>
      <c r="F667">
        <v>366</v>
      </c>
      <c r="G667" s="195">
        <v>366</v>
      </c>
      <c r="H667">
        <v>281.97226502311202</v>
      </c>
      <c r="I667">
        <v>-1</v>
      </c>
      <c r="J667">
        <v>-1</v>
      </c>
      <c r="K667">
        <v>-1</v>
      </c>
      <c r="L667">
        <v>-1</v>
      </c>
      <c r="M667">
        <v>1</v>
      </c>
      <c r="N667">
        <v>94.492580000000004</v>
      </c>
      <c r="O667">
        <v>-1</v>
      </c>
      <c r="P667">
        <v>-1</v>
      </c>
      <c r="Q667">
        <v>-1</v>
      </c>
      <c r="R667" s="196">
        <v>2</v>
      </c>
      <c r="T667" s="196">
        <v>9</v>
      </c>
      <c r="U667" s="196">
        <v>83</v>
      </c>
      <c r="V667" s="196">
        <v>1599</v>
      </c>
      <c r="W667" s="196">
        <v>-1</v>
      </c>
      <c r="X667" s="196">
        <v>-1</v>
      </c>
      <c r="Y667" s="196">
        <v>1</v>
      </c>
      <c r="Z667" s="196">
        <v>1599</v>
      </c>
      <c r="AA667" s="196">
        <v>825.55430000000001</v>
      </c>
      <c r="AB667" s="196">
        <v>516.29409999999996</v>
      </c>
      <c r="AC667" s="196">
        <v>1</v>
      </c>
      <c r="AD667" s="196">
        <v>0.62539089999999997</v>
      </c>
    </row>
    <row r="668" spans="2:30" x14ac:dyDescent="0.2">
      <c r="B668" t="s">
        <v>486</v>
      </c>
      <c r="C668" t="s">
        <v>687</v>
      </c>
      <c r="D668">
        <v>3</v>
      </c>
      <c r="E668">
        <v>2.572899</v>
      </c>
      <c r="F668">
        <v>265</v>
      </c>
      <c r="G668" s="195">
        <v>266</v>
      </c>
      <c r="H668">
        <v>684.39108061749596</v>
      </c>
      <c r="I668">
        <v>111.81019999999999</v>
      </c>
      <c r="J668">
        <v>1.365626</v>
      </c>
      <c r="K668">
        <v>223.62049999999999</v>
      </c>
      <c r="L668">
        <v>191.7843</v>
      </c>
      <c r="M668">
        <v>3</v>
      </c>
      <c r="N668">
        <v>78.717730000000003</v>
      </c>
      <c r="O668">
        <v>-1</v>
      </c>
      <c r="P668">
        <v>-1</v>
      </c>
      <c r="Q668">
        <v>-1</v>
      </c>
      <c r="R668" s="196">
        <v>1</v>
      </c>
      <c r="T668" s="196">
        <v>0</v>
      </c>
      <c r="U668" s="196">
        <v>84</v>
      </c>
      <c r="V668" s="196">
        <v>1998</v>
      </c>
      <c r="W668" s="196">
        <v>0.95943040000000002</v>
      </c>
      <c r="X668" s="196">
        <v>15.8306</v>
      </c>
      <c r="Y668" s="196">
        <v>0</v>
      </c>
      <c r="Z668" s="196">
        <v>67</v>
      </c>
      <c r="AA668" s="196">
        <v>66.893960000000007</v>
      </c>
      <c r="AB668" s="196">
        <v>33.480460000000001</v>
      </c>
      <c r="AC668" s="196">
        <v>1</v>
      </c>
      <c r="AD668" s="196">
        <v>-1</v>
      </c>
    </row>
    <row r="669" spans="2:30" x14ac:dyDescent="0.2">
      <c r="B669" t="s">
        <v>487</v>
      </c>
      <c r="C669" t="s">
        <v>687</v>
      </c>
      <c r="D669">
        <v>1</v>
      </c>
      <c r="E669">
        <v>1.111111</v>
      </c>
      <c r="F669">
        <v>333</v>
      </c>
      <c r="G669" s="195">
        <v>333</v>
      </c>
      <c r="H669">
        <v>370</v>
      </c>
      <c r="I669">
        <v>-1</v>
      </c>
      <c r="J669">
        <v>-1</v>
      </c>
      <c r="K669">
        <v>-1</v>
      </c>
      <c r="L669">
        <v>-1</v>
      </c>
      <c r="M669">
        <v>1</v>
      </c>
      <c r="N669">
        <v>89.280330000000006</v>
      </c>
      <c r="O669">
        <v>-1</v>
      </c>
      <c r="P669">
        <v>-1</v>
      </c>
      <c r="Q669">
        <v>-1</v>
      </c>
      <c r="R669" s="196">
        <v>1</v>
      </c>
      <c r="T669" s="196">
        <v>48</v>
      </c>
      <c r="U669" s="196">
        <v>85</v>
      </c>
      <c r="V669" s="196">
        <v>1199</v>
      </c>
      <c r="W669" s="196">
        <v>-1</v>
      </c>
      <c r="X669" s="196">
        <v>-1</v>
      </c>
      <c r="Y669" s="196">
        <v>1</v>
      </c>
      <c r="Z669" s="196">
        <v>1199</v>
      </c>
      <c r="AA669" s="196">
        <v>650.83860000000004</v>
      </c>
      <c r="AB669" s="196">
        <v>542.81780000000003</v>
      </c>
      <c r="AC669" s="196">
        <v>1</v>
      </c>
      <c r="AD669" s="196">
        <v>0.8340284</v>
      </c>
    </row>
    <row r="670" spans="2:30" x14ac:dyDescent="0.2">
      <c r="B670" t="s">
        <v>488</v>
      </c>
      <c r="C670" t="s">
        <v>687</v>
      </c>
      <c r="D670">
        <v>2</v>
      </c>
      <c r="E670">
        <v>1.5015019999999999</v>
      </c>
      <c r="F670">
        <v>199</v>
      </c>
      <c r="G670" s="195">
        <v>199</v>
      </c>
      <c r="H670">
        <v>298.798798798799</v>
      </c>
      <c r="I670">
        <v>248.4461</v>
      </c>
      <c r="J670">
        <v>0.29825459999999998</v>
      </c>
      <c r="K670">
        <v>248.4461</v>
      </c>
      <c r="L670">
        <v>186.52109999999999</v>
      </c>
      <c r="M670">
        <v>2</v>
      </c>
      <c r="N670">
        <v>79.380510000000001</v>
      </c>
      <c r="O670">
        <v>-1</v>
      </c>
      <c r="P670">
        <v>-1</v>
      </c>
      <c r="Q670">
        <v>-1</v>
      </c>
      <c r="R670" s="196">
        <v>1</v>
      </c>
      <c r="T670" s="196">
        <v>0</v>
      </c>
      <c r="U670" s="196">
        <v>86</v>
      </c>
      <c r="V670" s="196">
        <v>1999</v>
      </c>
      <c r="W670" s="196">
        <v>9.8929390000000006E-2</v>
      </c>
      <c r="X670" s="196">
        <v>13.20707</v>
      </c>
      <c r="Y670" s="196">
        <v>0</v>
      </c>
      <c r="Z670" s="196">
        <v>133</v>
      </c>
      <c r="AA670" s="196">
        <v>125.76900000000001</v>
      </c>
      <c r="AB670" s="196">
        <v>62.915950000000002</v>
      </c>
      <c r="AC670" s="196">
        <v>1</v>
      </c>
      <c r="AD670" s="196">
        <v>-1</v>
      </c>
    </row>
    <row r="671" spans="2:30" x14ac:dyDescent="0.2">
      <c r="B671" t="s">
        <v>489</v>
      </c>
      <c r="C671" t="s">
        <v>687</v>
      </c>
      <c r="D671">
        <v>0</v>
      </c>
      <c r="E671">
        <v>0</v>
      </c>
      <c r="F671">
        <v>-1</v>
      </c>
      <c r="G671" s="195">
        <v>-1</v>
      </c>
      <c r="H671">
        <v>-1</v>
      </c>
      <c r="I671">
        <v>-1</v>
      </c>
      <c r="J671">
        <v>-1</v>
      </c>
      <c r="K671">
        <v>-1</v>
      </c>
      <c r="L671">
        <v>-1</v>
      </c>
      <c r="M671">
        <v>0</v>
      </c>
      <c r="N671">
        <v>516.63070000000005</v>
      </c>
      <c r="O671">
        <v>-1</v>
      </c>
      <c r="P671">
        <v>-1</v>
      </c>
      <c r="Q671">
        <v>-1</v>
      </c>
      <c r="R671" s="196">
        <v>1</v>
      </c>
      <c r="T671" s="196">
        <v>11</v>
      </c>
      <c r="U671" s="196">
        <v>87</v>
      </c>
      <c r="V671" s="196">
        <v>1032</v>
      </c>
      <c r="W671" s="196">
        <v>-1</v>
      </c>
      <c r="X671" s="196">
        <v>-1</v>
      </c>
      <c r="Y671" s="196">
        <v>1</v>
      </c>
      <c r="Z671" s="196">
        <v>1032</v>
      </c>
      <c r="AA671" s="196">
        <v>283.98540000000003</v>
      </c>
      <c r="AB671" s="196">
        <v>275.17970000000003</v>
      </c>
      <c r="AC671" s="196">
        <v>1</v>
      </c>
      <c r="AD671" s="196">
        <v>0.96899219999999997</v>
      </c>
    </row>
    <row r="672" spans="2:30" x14ac:dyDescent="0.2">
      <c r="B672" t="s">
        <v>490</v>
      </c>
      <c r="C672" t="s">
        <v>687</v>
      </c>
      <c r="D672">
        <v>0</v>
      </c>
      <c r="E672">
        <v>0</v>
      </c>
      <c r="F672">
        <v>-1</v>
      </c>
      <c r="G672" s="195">
        <v>-1</v>
      </c>
      <c r="H672">
        <v>-1</v>
      </c>
      <c r="I672">
        <v>-1</v>
      </c>
      <c r="J672">
        <v>-1</v>
      </c>
      <c r="K672">
        <v>-1</v>
      </c>
      <c r="L672">
        <v>-1</v>
      </c>
      <c r="M672">
        <v>0</v>
      </c>
      <c r="N672">
        <v>178.96299999999999</v>
      </c>
      <c r="O672">
        <v>-1</v>
      </c>
      <c r="P672">
        <v>-1</v>
      </c>
      <c r="Q672">
        <v>-1</v>
      </c>
      <c r="R672" s="196">
        <v>2</v>
      </c>
      <c r="T672" s="196">
        <v>0</v>
      </c>
      <c r="U672" s="196">
        <v>88</v>
      </c>
      <c r="V672" s="196">
        <v>1998</v>
      </c>
      <c r="W672" s="196">
        <v>-1</v>
      </c>
      <c r="X672" s="196">
        <v>-1</v>
      </c>
      <c r="Y672" s="196">
        <v>0</v>
      </c>
      <c r="Z672" s="196">
        <v>99</v>
      </c>
      <c r="AA672" s="196">
        <v>734.1979</v>
      </c>
      <c r="AB672" s="196">
        <v>367.46640000000002</v>
      </c>
      <c r="AC672" s="196">
        <v>0</v>
      </c>
      <c r="AD672" s="196">
        <v>-1</v>
      </c>
    </row>
    <row r="673" spans="2:30" x14ac:dyDescent="0.2">
      <c r="B673" t="s">
        <v>491</v>
      </c>
      <c r="C673" t="s">
        <v>687</v>
      </c>
      <c r="D673">
        <v>2</v>
      </c>
      <c r="E673">
        <v>1.430615</v>
      </c>
      <c r="F673">
        <v>399.5</v>
      </c>
      <c r="G673" s="195">
        <v>399.5</v>
      </c>
      <c r="H673">
        <v>571.53075822603705</v>
      </c>
      <c r="I673">
        <v>252.36410000000001</v>
      </c>
      <c r="J673">
        <v>0.94518389999999997</v>
      </c>
      <c r="K673">
        <v>252.36410000000001</v>
      </c>
      <c r="L673">
        <v>180.518</v>
      </c>
      <c r="M673">
        <v>2</v>
      </c>
      <c r="N673">
        <v>150.8323</v>
      </c>
      <c r="O673">
        <v>-1</v>
      </c>
      <c r="P673">
        <v>-1</v>
      </c>
      <c r="Q673">
        <v>-1</v>
      </c>
      <c r="R673" s="196">
        <v>2</v>
      </c>
      <c r="T673" s="196">
        <v>22</v>
      </c>
      <c r="U673" s="196">
        <v>89</v>
      </c>
      <c r="V673" s="196">
        <v>1899</v>
      </c>
      <c r="W673" s="196">
        <v>-1</v>
      </c>
      <c r="X673" s="196">
        <v>-1</v>
      </c>
      <c r="Y673" s="196">
        <v>1</v>
      </c>
      <c r="Z673" s="196">
        <v>1899</v>
      </c>
      <c r="AA673" s="196">
        <v>890.88900000000001</v>
      </c>
      <c r="AB673" s="196">
        <v>469.13589999999999</v>
      </c>
      <c r="AC673" s="196">
        <v>1</v>
      </c>
      <c r="AD673" s="196">
        <v>0.52659299999999998</v>
      </c>
    </row>
    <row r="674" spans="2:30" x14ac:dyDescent="0.2">
      <c r="B674" t="s">
        <v>285</v>
      </c>
      <c r="C674" t="s">
        <v>687</v>
      </c>
      <c r="D674">
        <v>2</v>
      </c>
      <c r="E674">
        <v>2.5062660000000001</v>
      </c>
      <c r="F674">
        <v>299.5</v>
      </c>
      <c r="G674" s="195">
        <v>299.5</v>
      </c>
      <c r="H674">
        <v>750.62656641603996</v>
      </c>
      <c r="I674">
        <v>168.83250000000001</v>
      </c>
      <c r="J674">
        <v>2.5198870000000002</v>
      </c>
      <c r="K674">
        <v>168.83250000000001</v>
      </c>
      <c r="L674">
        <v>211.56950000000001</v>
      </c>
      <c r="M674">
        <v>2</v>
      </c>
      <c r="N674">
        <v>47.902850000000001</v>
      </c>
      <c r="O674">
        <v>-1</v>
      </c>
      <c r="P674">
        <v>-1</v>
      </c>
      <c r="Q674">
        <v>-1</v>
      </c>
      <c r="R674" s="196">
        <v>1</v>
      </c>
      <c r="T674" s="196">
        <v>0</v>
      </c>
      <c r="U674" s="196">
        <v>90</v>
      </c>
      <c r="V674" s="196">
        <v>2032</v>
      </c>
      <c r="W674" s="196">
        <v>1.308816</v>
      </c>
      <c r="X674" s="196">
        <v>43.360460000000003</v>
      </c>
      <c r="Y674" s="196">
        <v>0</v>
      </c>
      <c r="Z674" s="196">
        <v>100</v>
      </c>
      <c r="AA674" s="196">
        <v>189.12450000000001</v>
      </c>
      <c r="AB674" s="196">
        <v>93.073089999999993</v>
      </c>
      <c r="AC674" s="196">
        <v>1</v>
      </c>
      <c r="AD674" s="196">
        <v>-1</v>
      </c>
    </row>
    <row r="675" spans="2:30" x14ac:dyDescent="0.2">
      <c r="B675" t="s">
        <v>492</v>
      </c>
      <c r="C675" t="s">
        <v>687</v>
      </c>
      <c r="D675">
        <v>3</v>
      </c>
      <c r="E675">
        <v>2.8142589999999998</v>
      </c>
      <c r="F675">
        <v>200</v>
      </c>
      <c r="G675" s="195">
        <v>266.33333333333297</v>
      </c>
      <c r="H675">
        <v>749.53095684802997</v>
      </c>
      <c r="I675">
        <v>205.9203</v>
      </c>
      <c r="J675">
        <v>1.858921</v>
      </c>
      <c r="K675">
        <v>411.84059999999999</v>
      </c>
      <c r="L675">
        <v>386.34210000000002</v>
      </c>
      <c r="M675">
        <v>3</v>
      </c>
      <c r="N675">
        <v>77.01173</v>
      </c>
      <c r="O675">
        <v>-1</v>
      </c>
      <c r="P675">
        <v>-1</v>
      </c>
      <c r="Q675">
        <v>-1</v>
      </c>
      <c r="R675" s="196">
        <v>1</v>
      </c>
      <c r="T675" s="196">
        <v>34</v>
      </c>
      <c r="U675" s="196">
        <v>91</v>
      </c>
      <c r="V675" s="196">
        <v>999</v>
      </c>
      <c r="W675" s="196">
        <v>0.81281510000000001</v>
      </c>
      <c r="X675" s="196">
        <v>67.870059999999995</v>
      </c>
      <c r="Y675" s="196">
        <v>1</v>
      </c>
      <c r="Z675" s="196">
        <v>999</v>
      </c>
      <c r="AA675" s="196">
        <v>259.02289999999999</v>
      </c>
      <c r="AB675" s="196">
        <v>259.28219999999999</v>
      </c>
      <c r="AC675" s="196">
        <v>2</v>
      </c>
      <c r="AD675" s="196">
        <v>1.001001</v>
      </c>
    </row>
    <row r="676" spans="2:30" x14ac:dyDescent="0.2">
      <c r="B676" t="s">
        <v>474</v>
      </c>
      <c r="C676" t="s">
        <v>687</v>
      </c>
      <c r="D676">
        <v>4</v>
      </c>
      <c r="E676">
        <v>2.6092629999999999</v>
      </c>
      <c r="F676">
        <v>200</v>
      </c>
      <c r="G676" s="195">
        <v>216.75</v>
      </c>
      <c r="H676">
        <v>565.557729941292</v>
      </c>
      <c r="I676">
        <v>186.53540000000001</v>
      </c>
      <c r="J676">
        <v>0.91040019999999999</v>
      </c>
      <c r="K676">
        <v>559.60609999999997</v>
      </c>
      <c r="L676">
        <v>365.03989999999999</v>
      </c>
      <c r="M676">
        <v>4</v>
      </c>
      <c r="N676">
        <v>177.81720000000001</v>
      </c>
      <c r="O676">
        <v>-1</v>
      </c>
      <c r="P676">
        <v>-1</v>
      </c>
      <c r="Q676">
        <v>-1</v>
      </c>
      <c r="R676" s="196">
        <v>1</v>
      </c>
      <c r="T676" s="196">
        <v>0</v>
      </c>
      <c r="U676" s="196">
        <v>92</v>
      </c>
      <c r="V676" s="196">
        <v>1998</v>
      </c>
      <c r="W676" s="196">
        <v>1.7200120000000001</v>
      </c>
      <c r="X676" s="196">
        <v>28.380189999999999</v>
      </c>
      <c r="Y676" s="196">
        <v>0</v>
      </c>
      <c r="Z676" s="196">
        <v>66</v>
      </c>
      <c r="AA676" s="196">
        <v>277.19040000000001</v>
      </c>
      <c r="AB676" s="196">
        <v>138.73390000000001</v>
      </c>
      <c r="AC676" s="196">
        <v>1</v>
      </c>
      <c r="AD676" s="196">
        <v>-1</v>
      </c>
    </row>
    <row r="677" spans="2:30" x14ac:dyDescent="0.2">
      <c r="B677" t="s">
        <v>475</v>
      </c>
      <c r="C677" t="s">
        <v>687</v>
      </c>
      <c r="D677">
        <v>4</v>
      </c>
      <c r="E677">
        <v>1.7406440000000001</v>
      </c>
      <c r="F677">
        <v>133.5</v>
      </c>
      <c r="G677" s="195">
        <v>183.25</v>
      </c>
      <c r="H677">
        <v>318.97302001740599</v>
      </c>
      <c r="I677">
        <v>260.87419999999997</v>
      </c>
      <c r="J677">
        <v>2.1537730000000002</v>
      </c>
      <c r="K677">
        <v>782.62260000000003</v>
      </c>
      <c r="L677">
        <v>340.5668</v>
      </c>
      <c r="M677">
        <v>4</v>
      </c>
      <c r="N677">
        <v>129.03460000000001</v>
      </c>
      <c r="O677">
        <v>-1</v>
      </c>
      <c r="P677">
        <v>-1</v>
      </c>
      <c r="Q677">
        <v>-1</v>
      </c>
      <c r="R677" s="196">
        <v>1</v>
      </c>
      <c r="T677" s="196">
        <v>4</v>
      </c>
      <c r="U677" s="196">
        <v>93</v>
      </c>
      <c r="V677" s="196">
        <v>1632</v>
      </c>
      <c r="W677" s="196">
        <v>-1</v>
      </c>
      <c r="X677" s="196">
        <v>-1</v>
      </c>
      <c r="Y677" s="196">
        <v>1</v>
      </c>
      <c r="Z677" s="196">
        <v>1632</v>
      </c>
      <c r="AA677" s="196">
        <v>791.79190000000006</v>
      </c>
      <c r="AB677" s="196">
        <v>485.16660000000002</v>
      </c>
      <c r="AC677" s="196">
        <v>1</v>
      </c>
      <c r="AD677" s="196">
        <v>0.61274510000000004</v>
      </c>
    </row>
    <row r="678" spans="2:30" x14ac:dyDescent="0.2">
      <c r="B678" t="s">
        <v>476</v>
      </c>
      <c r="C678" t="s">
        <v>687</v>
      </c>
      <c r="D678">
        <v>3</v>
      </c>
      <c r="E678">
        <v>1.608579</v>
      </c>
      <c r="F678">
        <v>198</v>
      </c>
      <c r="G678" s="195">
        <v>187.333333333333</v>
      </c>
      <c r="H678">
        <v>301.340482573727</v>
      </c>
      <c r="I678">
        <v>225.02279999999999</v>
      </c>
      <c r="J678">
        <v>0.48160510000000001</v>
      </c>
      <c r="K678">
        <v>450.04570000000001</v>
      </c>
      <c r="L678">
        <v>241.31139999999999</v>
      </c>
      <c r="M678">
        <v>3</v>
      </c>
      <c r="N678">
        <v>155.51689999999999</v>
      </c>
      <c r="O678">
        <v>-1</v>
      </c>
      <c r="P678">
        <v>-1</v>
      </c>
      <c r="Q678">
        <v>-1</v>
      </c>
      <c r="R678" s="196">
        <v>1</v>
      </c>
      <c r="T678" s="196">
        <v>0</v>
      </c>
      <c r="U678" s="196">
        <v>94</v>
      </c>
      <c r="V678" s="196">
        <v>1998</v>
      </c>
      <c r="W678" s="196">
        <v>-1</v>
      </c>
      <c r="X678" s="196">
        <v>-1</v>
      </c>
      <c r="Y678" s="196">
        <v>0</v>
      </c>
      <c r="Z678" s="196">
        <v>100</v>
      </c>
      <c r="AA678" s="196">
        <v>536.87450000000001</v>
      </c>
      <c r="AB678" s="196">
        <v>268.70589999999999</v>
      </c>
      <c r="AC678" s="196">
        <v>0</v>
      </c>
      <c r="AD678" s="196">
        <v>-1</v>
      </c>
    </row>
    <row r="679" spans="2:30" x14ac:dyDescent="0.2">
      <c r="B679" t="s">
        <v>477</v>
      </c>
      <c r="C679" t="s">
        <v>687</v>
      </c>
      <c r="D679">
        <v>4</v>
      </c>
      <c r="E679">
        <v>3.4305319999999999</v>
      </c>
      <c r="F679">
        <v>199</v>
      </c>
      <c r="G679" s="195">
        <v>215.5</v>
      </c>
      <c r="H679">
        <v>739.27958833619198</v>
      </c>
      <c r="I679">
        <v>191.9025</v>
      </c>
      <c r="J679">
        <v>4.7108889999999999</v>
      </c>
      <c r="K679">
        <v>575.70749999999998</v>
      </c>
      <c r="L679">
        <v>493.7457</v>
      </c>
      <c r="M679">
        <v>4</v>
      </c>
      <c r="N679">
        <v>137.52539999999999</v>
      </c>
      <c r="O679">
        <v>-1</v>
      </c>
      <c r="P679">
        <v>-1</v>
      </c>
      <c r="Q679">
        <v>-1</v>
      </c>
      <c r="R679" s="196">
        <v>1</v>
      </c>
      <c r="T679" s="196">
        <v>7</v>
      </c>
      <c r="U679" s="196">
        <v>95</v>
      </c>
      <c r="V679" s="196">
        <v>1233</v>
      </c>
      <c r="W679" s="196">
        <v>-1</v>
      </c>
      <c r="X679" s="196">
        <v>-1</v>
      </c>
      <c r="Y679" s="196">
        <v>1</v>
      </c>
      <c r="Z679" s="196">
        <v>1233</v>
      </c>
      <c r="AA679" s="196">
        <v>291.93599999999998</v>
      </c>
      <c r="AB679" s="196">
        <v>236.7689</v>
      </c>
      <c r="AC679" s="196">
        <v>1</v>
      </c>
      <c r="AD679" s="196">
        <v>0.81103000000000003</v>
      </c>
    </row>
    <row r="680" spans="2:30" x14ac:dyDescent="0.2">
      <c r="B680" t="s">
        <v>478</v>
      </c>
      <c r="C680" t="s">
        <v>687</v>
      </c>
      <c r="D680">
        <v>2</v>
      </c>
      <c r="E680">
        <v>1.463058</v>
      </c>
      <c r="F680">
        <v>283.5</v>
      </c>
      <c r="G680" s="195">
        <v>283.5</v>
      </c>
      <c r="H680">
        <v>414.77688368690599</v>
      </c>
      <c r="I680">
        <v>131.63059999999999</v>
      </c>
      <c r="J680">
        <v>3.9888059999999999</v>
      </c>
      <c r="K680">
        <v>131.63059999999999</v>
      </c>
      <c r="L680">
        <v>96.291600000000003</v>
      </c>
      <c r="M680">
        <v>2</v>
      </c>
      <c r="N680">
        <v>117.8905</v>
      </c>
      <c r="O680">
        <v>-1</v>
      </c>
      <c r="P680">
        <v>-1</v>
      </c>
      <c r="Q680">
        <v>-1</v>
      </c>
      <c r="R680" s="196">
        <v>1</v>
      </c>
      <c r="T680" s="196">
        <v>0</v>
      </c>
      <c r="U680" s="196">
        <v>96</v>
      </c>
      <c r="V680" s="196">
        <v>2031</v>
      </c>
      <c r="W680" s="196">
        <v>1.56721</v>
      </c>
      <c r="X680" s="196">
        <v>25.858969999999999</v>
      </c>
      <c r="Y680" s="196">
        <v>0</v>
      </c>
      <c r="Z680" s="196">
        <v>100</v>
      </c>
      <c r="AA680" s="196">
        <v>513.85140000000001</v>
      </c>
      <c r="AB680" s="196">
        <v>253.0042</v>
      </c>
      <c r="AC680" s="196">
        <v>0</v>
      </c>
      <c r="AD680" s="196">
        <v>-1</v>
      </c>
    </row>
    <row r="681" spans="2:30" x14ac:dyDescent="0.2">
      <c r="B681" t="s">
        <v>479</v>
      </c>
      <c r="C681" t="s">
        <v>687</v>
      </c>
      <c r="D681">
        <v>3</v>
      </c>
      <c r="E681">
        <v>2.4350649999999998</v>
      </c>
      <c r="F681">
        <v>233</v>
      </c>
      <c r="G681" s="195">
        <v>322.33333333333297</v>
      </c>
      <c r="H681">
        <v>784.90259740259705</v>
      </c>
      <c r="I681">
        <v>111.91970000000001</v>
      </c>
      <c r="J681">
        <v>1.4277139999999999</v>
      </c>
      <c r="K681">
        <v>223.83940000000001</v>
      </c>
      <c r="L681">
        <v>181.68780000000001</v>
      </c>
      <c r="M681">
        <v>3</v>
      </c>
      <c r="N681">
        <v>73.876300000000001</v>
      </c>
      <c r="O681">
        <v>-1</v>
      </c>
      <c r="P681">
        <v>-1</v>
      </c>
      <c r="Q681">
        <v>-1</v>
      </c>
      <c r="R681" s="196">
        <v>1</v>
      </c>
      <c r="T681" s="196">
        <v>10</v>
      </c>
      <c r="U681" s="196">
        <v>97</v>
      </c>
      <c r="V681" s="196">
        <v>1233</v>
      </c>
      <c r="W681" s="196">
        <v>0.80000479999999996</v>
      </c>
      <c r="X681" s="196">
        <v>172.80099999999999</v>
      </c>
      <c r="Y681" s="196">
        <v>1</v>
      </c>
      <c r="Z681" s="196">
        <v>1233</v>
      </c>
      <c r="AA681" s="196">
        <v>410.68540000000002</v>
      </c>
      <c r="AB681" s="196">
        <v>333.07819999999998</v>
      </c>
      <c r="AC681" s="196">
        <v>2</v>
      </c>
      <c r="AD681" s="196">
        <v>0.81103000000000003</v>
      </c>
    </row>
    <row r="682" spans="2:30" x14ac:dyDescent="0.2">
      <c r="B682" t="s">
        <v>480</v>
      </c>
      <c r="C682" t="s">
        <v>687</v>
      </c>
      <c r="D682">
        <v>0</v>
      </c>
      <c r="E682">
        <v>0</v>
      </c>
      <c r="F682">
        <v>-1</v>
      </c>
      <c r="G682" s="195">
        <v>-1</v>
      </c>
      <c r="H682">
        <v>-1</v>
      </c>
      <c r="I682">
        <v>-1</v>
      </c>
      <c r="J682">
        <v>-1</v>
      </c>
      <c r="K682">
        <v>-1</v>
      </c>
      <c r="L682">
        <v>-1</v>
      </c>
      <c r="M682">
        <v>0</v>
      </c>
      <c r="N682">
        <v>97.815169999999995</v>
      </c>
      <c r="O682">
        <v>-1</v>
      </c>
      <c r="P682">
        <v>-1</v>
      </c>
      <c r="Q682">
        <v>-1</v>
      </c>
      <c r="R682" s="196">
        <v>1</v>
      </c>
      <c r="T682" s="196">
        <v>0</v>
      </c>
      <c r="U682" s="196">
        <v>1</v>
      </c>
      <c r="V682" s="196">
        <v>1998</v>
      </c>
      <c r="W682" s="196">
        <v>-1</v>
      </c>
      <c r="X682" s="196">
        <v>-1</v>
      </c>
      <c r="Y682" s="196">
        <v>0</v>
      </c>
      <c r="Z682" s="196">
        <v>-1</v>
      </c>
      <c r="AA682" s="196">
        <v>1.4142140000000001</v>
      </c>
      <c r="AB682" s="196">
        <v>0.70781459999999996</v>
      </c>
      <c r="AC682" s="196">
        <v>-1</v>
      </c>
      <c r="AD682" s="196">
        <v>-1</v>
      </c>
    </row>
    <row r="683" spans="2:30" x14ac:dyDescent="0.2">
      <c r="B683" t="s">
        <v>472</v>
      </c>
      <c r="C683" t="s">
        <v>721</v>
      </c>
      <c r="D683">
        <v>4</v>
      </c>
      <c r="E683">
        <v>3.00075</v>
      </c>
      <c r="F683">
        <v>199</v>
      </c>
      <c r="G683" s="195">
        <v>249.25</v>
      </c>
      <c r="H683">
        <v>747.936984246061</v>
      </c>
      <c r="I683">
        <v>127.0966</v>
      </c>
      <c r="J683">
        <v>1.869756</v>
      </c>
      <c r="K683">
        <v>381.28980000000001</v>
      </c>
      <c r="L683">
        <v>286.03879999999998</v>
      </c>
      <c r="M683">
        <v>4</v>
      </c>
      <c r="N683">
        <v>94.790180000000007</v>
      </c>
      <c r="O683">
        <v>-1</v>
      </c>
      <c r="P683">
        <v>-1</v>
      </c>
      <c r="Q683">
        <v>-1</v>
      </c>
      <c r="R683" s="196">
        <v>1</v>
      </c>
      <c r="T683" s="196">
        <v>0</v>
      </c>
      <c r="U683" s="196">
        <v>2</v>
      </c>
      <c r="V683" s="196">
        <v>1999</v>
      </c>
      <c r="W683" s="196">
        <v>-1</v>
      </c>
      <c r="X683" s="196">
        <v>-1</v>
      </c>
      <c r="Y683" s="196">
        <v>0</v>
      </c>
      <c r="Z683" s="196">
        <v>-1</v>
      </c>
      <c r="AA683" s="196">
        <v>0</v>
      </c>
      <c r="AB683" s="196">
        <v>0</v>
      </c>
      <c r="AC683" s="196">
        <v>-1</v>
      </c>
      <c r="AD683" s="196">
        <v>-1</v>
      </c>
    </row>
    <row r="684" spans="2:30" x14ac:dyDescent="0.2">
      <c r="B684" t="s">
        <v>481</v>
      </c>
      <c r="C684" t="s">
        <v>721</v>
      </c>
      <c r="D684">
        <v>3</v>
      </c>
      <c r="E684">
        <v>2.1978019999999998</v>
      </c>
      <c r="F684">
        <v>200</v>
      </c>
      <c r="G684" s="195">
        <v>221.666666666667</v>
      </c>
      <c r="H684">
        <v>487.17948717948701</v>
      </c>
      <c r="I684">
        <v>156.01159999999999</v>
      </c>
      <c r="J684">
        <v>0.73853749999999996</v>
      </c>
      <c r="K684">
        <v>312.02319999999997</v>
      </c>
      <c r="L684">
        <v>228.58840000000001</v>
      </c>
      <c r="M684">
        <v>3</v>
      </c>
      <c r="N684">
        <v>115.4722</v>
      </c>
      <c r="O684">
        <v>-1</v>
      </c>
      <c r="P684">
        <v>-1</v>
      </c>
      <c r="Q684">
        <v>-1</v>
      </c>
      <c r="R684" s="196">
        <v>1</v>
      </c>
      <c r="T684" s="196">
        <v>34</v>
      </c>
      <c r="U684" s="196">
        <v>3</v>
      </c>
      <c r="V684" s="196">
        <v>1898</v>
      </c>
      <c r="W684" s="196">
        <v>-1</v>
      </c>
      <c r="X684" s="196">
        <v>-1</v>
      </c>
      <c r="Y684" s="196">
        <v>1</v>
      </c>
      <c r="Z684" s="196">
        <v>1898</v>
      </c>
      <c r="AA684" s="196">
        <v>436.35730000000001</v>
      </c>
      <c r="AB684" s="196">
        <v>229.90369999999999</v>
      </c>
      <c r="AC684" s="196">
        <v>1</v>
      </c>
      <c r="AD684" s="196">
        <v>0.52687039999999996</v>
      </c>
    </row>
    <row r="685" spans="2:30" x14ac:dyDescent="0.2">
      <c r="B685" t="s">
        <v>483</v>
      </c>
      <c r="C685" t="s">
        <v>721</v>
      </c>
      <c r="D685">
        <v>1</v>
      </c>
      <c r="E685">
        <v>1.112347</v>
      </c>
      <c r="F685">
        <v>268</v>
      </c>
      <c r="G685" s="195">
        <v>268</v>
      </c>
      <c r="H685">
        <v>298.10901001112302</v>
      </c>
      <c r="I685">
        <v>-1</v>
      </c>
      <c r="J685">
        <v>-1</v>
      </c>
      <c r="K685">
        <v>-1</v>
      </c>
      <c r="L685">
        <v>-1</v>
      </c>
      <c r="M685">
        <v>1</v>
      </c>
      <c r="N685">
        <v>80.776430000000005</v>
      </c>
      <c r="O685">
        <v>-1</v>
      </c>
      <c r="P685">
        <v>-1</v>
      </c>
      <c r="Q685">
        <v>-1</v>
      </c>
      <c r="R685" s="196">
        <v>1</v>
      </c>
      <c r="T685" s="196">
        <v>0</v>
      </c>
      <c r="U685" s="196">
        <v>4</v>
      </c>
      <c r="V685" s="196">
        <v>1999</v>
      </c>
      <c r="W685" s="196">
        <v>-1</v>
      </c>
      <c r="X685" s="196">
        <v>-1</v>
      </c>
      <c r="Y685" s="196">
        <v>0</v>
      </c>
      <c r="Z685" s="196">
        <v>167</v>
      </c>
      <c r="AA685" s="196">
        <v>4.8284269999999996</v>
      </c>
      <c r="AB685" s="196">
        <v>2.4154209999999998</v>
      </c>
      <c r="AC685" s="196">
        <v>1</v>
      </c>
      <c r="AD685" s="196">
        <v>-1</v>
      </c>
    </row>
    <row r="686" spans="2:30" x14ac:dyDescent="0.2">
      <c r="B686" t="s">
        <v>484</v>
      </c>
      <c r="C686" t="s">
        <v>721</v>
      </c>
      <c r="D686">
        <v>1</v>
      </c>
      <c r="E686">
        <v>0.62539089999999997</v>
      </c>
      <c r="F686">
        <v>332</v>
      </c>
      <c r="G686" s="195">
        <v>332</v>
      </c>
      <c r="H686">
        <v>207.62976860537799</v>
      </c>
      <c r="I686">
        <v>-1</v>
      </c>
      <c r="J686">
        <v>-1</v>
      </c>
      <c r="K686">
        <v>-1</v>
      </c>
      <c r="L686">
        <v>-1</v>
      </c>
      <c r="M686">
        <v>1</v>
      </c>
      <c r="N686">
        <v>94.783910000000006</v>
      </c>
      <c r="O686">
        <v>-1</v>
      </c>
      <c r="P686">
        <v>-1</v>
      </c>
      <c r="Q686">
        <v>-1</v>
      </c>
      <c r="R686" s="196">
        <v>2</v>
      </c>
      <c r="T686" s="196">
        <v>45</v>
      </c>
      <c r="U686" s="196">
        <v>5</v>
      </c>
      <c r="V686" s="196">
        <v>1698</v>
      </c>
      <c r="W686" s="196">
        <v>0.64753870000000002</v>
      </c>
      <c r="X686" s="196">
        <v>161.5609</v>
      </c>
      <c r="Y686" s="196">
        <v>1</v>
      </c>
      <c r="Z686" s="196">
        <v>1698</v>
      </c>
      <c r="AA686" s="196">
        <v>608.24580000000003</v>
      </c>
      <c r="AB686" s="196">
        <v>358.2131</v>
      </c>
      <c r="AC686" s="196">
        <v>2</v>
      </c>
      <c r="AD686" s="196">
        <v>0.58892820000000001</v>
      </c>
    </row>
    <row r="687" spans="2:30" x14ac:dyDescent="0.2">
      <c r="B687" t="s">
        <v>485</v>
      </c>
      <c r="C687" t="s">
        <v>721</v>
      </c>
      <c r="D687">
        <v>1</v>
      </c>
      <c r="E687">
        <v>0.85763290000000003</v>
      </c>
      <c r="F687">
        <v>300</v>
      </c>
      <c r="G687" s="195">
        <v>300</v>
      </c>
      <c r="H687">
        <v>257.28987993138901</v>
      </c>
      <c r="I687">
        <v>-1</v>
      </c>
      <c r="J687">
        <v>-1</v>
      </c>
      <c r="K687">
        <v>-1</v>
      </c>
      <c r="L687">
        <v>-1</v>
      </c>
      <c r="M687">
        <v>1</v>
      </c>
      <c r="N687">
        <v>88.468609999999998</v>
      </c>
      <c r="O687">
        <v>-1</v>
      </c>
      <c r="P687">
        <v>-1</v>
      </c>
      <c r="Q687">
        <v>-1</v>
      </c>
      <c r="R687" s="196">
        <v>2</v>
      </c>
      <c r="T687" s="196">
        <v>0</v>
      </c>
      <c r="U687" s="196">
        <v>6</v>
      </c>
      <c r="V687" s="196">
        <v>1999</v>
      </c>
      <c r="W687" s="196">
        <v>-1</v>
      </c>
      <c r="X687" s="196">
        <v>-1</v>
      </c>
      <c r="Y687" s="196">
        <v>0</v>
      </c>
      <c r="Z687" s="196">
        <v>133</v>
      </c>
      <c r="AA687" s="196">
        <v>3.828427</v>
      </c>
      <c r="AB687" s="196">
        <v>1.915171</v>
      </c>
      <c r="AC687" s="196">
        <v>1</v>
      </c>
      <c r="AD687" s="196">
        <v>-1</v>
      </c>
    </row>
    <row r="688" spans="2:30" x14ac:dyDescent="0.2">
      <c r="B688" t="s">
        <v>486</v>
      </c>
      <c r="C688" t="s">
        <v>721</v>
      </c>
      <c r="D688">
        <v>2</v>
      </c>
      <c r="E688">
        <v>2.0725389999999999</v>
      </c>
      <c r="F688">
        <v>366</v>
      </c>
      <c r="G688" s="195">
        <v>366</v>
      </c>
      <c r="H688">
        <v>758.54922279792697</v>
      </c>
      <c r="I688">
        <v>197.58179999999999</v>
      </c>
      <c r="J688">
        <v>1.1831240000000001</v>
      </c>
      <c r="K688">
        <v>197.58179999999999</v>
      </c>
      <c r="L688">
        <v>204.74789999999999</v>
      </c>
      <c r="M688">
        <v>2</v>
      </c>
      <c r="N688">
        <v>78.173310000000001</v>
      </c>
      <c r="O688">
        <v>-1</v>
      </c>
      <c r="P688">
        <v>-1</v>
      </c>
      <c r="Q688">
        <v>-1</v>
      </c>
      <c r="R688" s="196">
        <v>1</v>
      </c>
      <c r="T688" s="196">
        <v>35</v>
      </c>
      <c r="U688" s="196">
        <v>7</v>
      </c>
      <c r="V688" s="196">
        <v>1399</v>
      </c>
      <c r="W688" s="196">
        <v>0.64769049999999995</v>
      </c>
      <c r="X688" s="196">
        <v>96.829729999999998</v>
      </c>
      <c r="Y688" s="196">
        <v>1</v>
      </c>
      <c r="Z688" s="196">
        <v>1399</v>
      </c>
      <c r="AA688" s="196">
        <v>346.54669999999999</v>
      </c>
      <c r="AB688" s="196">
        <v>247.71029999999999</v>
      </c>
      <c r="AC688" s="196">
        <v>2</v>
      </c>
      <c r="AD688" s="196">
        <v>0.71479630000000005</v>
      </c>
    </row>
    <row r="689" spans="2:30" x14ac:dyDescent="0.2">
      <c r="B689" t="s">
        <v>487</v>
      </c>
      <c r="C689" t="s">
        <v>721</v>
      </c>
      <c r="D689">
        <v>1</v>
      </c>
      <c r="E689">
        <v>0.76923079999999999</v>
      </c>
      <c r="F689">
        <v>167</v>
      </c>
      <c r="G689" s="195">
        <v>167</v>
      </c>
      <c r="H689">
        <v>128.461538461538</v>
      </c>
      <c r="I689">
        <v>-1</v>
      </c>
      <c r="J689">
        <v>-1</v>
      </c>
      <c r="K689">
        <v>-1</v>
      </c>
      <c r="L689">
        <v>-1</v>
      </c>
      <c r="M689">
        <v>1</v>
      </c>
      <c r="N689">
        <v>73.717190000000002</v>
      </c>
      <c r="O689">
        <v>-1</v>
      </c>
      <c r="P689">
        <v>-1</v>
      </c>
      <c r="Q689">
        <v>-1</v>
      </c>
      <c r="R689" s="196">
        <v>2</v>
      </c>
      <c r="T689" s="196">
        <v>0</v>
      </c>
      <c r="U689" s="196">
        <v>8</v>
      </c>
      <c r="V689" s="196">
        <v>1998</v>
      </c>
      <c r="W689" s="196">
        <v>-1</v>
      </c>
      <c r="X689" s="196">
        <v>-1</v>
      </c>
      <c r="Y689" s="196">
        <v>0</v>
      </c>
      <c r="Z689" s="196">
        <v>133</v>
      </c>
      <c r="AA689" s="196">
        <v>5.4142140000000003</v>
      </c>
      <c r="AB689" s="196">
        <v>2.7098170000000001</v>
      </c>
      <c r="AC689" s="196">
        <v>1</v>
      </c>
      <c r="AD689" s="196">
        <v>-1</v>
      </c>
    </row>
    <row r="690" spans="2:30" x14ac:dyDescent="0.2">
      <c r="B690" t="s">
        <v>488</v>
      </c>
      <c r="C690" t="s">
        <v>721</v>
      </c>
      <c r="D690">
        <v>1</v>
      </c>
      <c r="E690">
        <v>0.73152890000000004</v>
      </c>
      <c r="F690">
        <v>266</v>
      </c>
      <c r="G690" s="195">
        <v>266</v>
      </c>
      <c r="H690">
        <v>194.58668617410399</v>
      </c>
      <c r="I690">
        <v>-1</v>
      </c>
      <c r="J690">
        <v>-1</v>
      </c>
      <c r="K690">
        <v>-1</v>
      </c>
      <c r="L690">
        <v>-1</v>
      </c>
      <c r="M690">
        <v>1</v>
      </c>
      <c r="N690">
        <v>75.812290000000004</v>
      </c>
      <c r="O690">
        <v>-1</v>
      </c>
      <c r="P690">
        <v>-1</v>
      </c>
      <c r="Q690">
        <v>-1</v>
      </c>
      <c r="R690" s="196">
        <v>2</v>
      </c>
      <c r="T690" s="196">
        <v>26</v>
      </c>
      <c r="U690" s="196">
        <v>9</v>
      </c>
      <c r="V690" s="196">
        <v>2764</v>
      </c>
      <c r="W690" s="196">
        <v>-1</v>
      </c>
      <c r="X690" s="196">
        <v>-1</v>
      </c>
      <c r="Y690" s="196">
        <v>1</v>
      </c>
      <c r="Z690" s="196">
        <v>2764</v>
      </c>
      <c r="AA690" s="196">
        <v>1745.22</v>
      </c>
      <c r="AB690" s="196">
        <v>631.41079999999999</v>
      </c>
      <c r="AC690" s="196">
        <v>1</v>
      </c>
      <c r="AD690" s="196">
        <v>0.36179450000000002</v>
      </c>
    </row>
    <row r="691" spans="2:30" x14ac:dyDescent="0.2">
      <c r="B691" t="s">
        <v>489</v>
      </c>
      <c r="C691" t="s">
        <v>721</v>
      </c>
      <c r="D691">
        <v>0</v>
      </c>
      <c r="E691">
        <v>0</v>
      </c>
      <c r="F691">
        <v>-1</v>
      </c>
      <c r="G691" s="195">
        <v>-1</v>
      </c>
      <c r="H691">
        <v>-1</v>
      </c>
      <c r="I691">
        <v>-1</v>
      </c>
      <c r="J691">
        <v>-1</v>
      </c>
      <c r="K691">
        <v>-1</v>
      </c>
      <c r="L691">
        <v>-1</v>
      </c>
      <c r="M691">
        <v>0</v>
      </c>
      <c r="N691">
        <v>473.83179999999999</v>
      </c>
      <c r="O691">
        <v>-1</v>
      </c>
      <c r="P691">
        <v>-1</v>
      </c>
      <c r="Q691">
        <v>-1</v>
      </c>
      <c r="R691" s="196">
        <v>1</v>
      </c>
      <c r="T691" s="196">
        <v>0</v>
      </c>
      <c r="U691" s="196">
        <v>10</v>
      </c>
      <c r="V691" s="196">
        <v>1999</v>
      </c>
      <c r="W691" s="196">
        <v>-1</v>
      </c>
      <c r="X691" s="196">
        <v>-1</v>
      </c>
      <c r="Y691" s="196">
        <v>0</v>
      </c>
      <c r="Z691" s="196">
        <v>134</v>
      </c>
      <c r="AA691" s="196">
        <v>3.828427</v>
      </c>
      <c r="AB691" s="196">
        <v>1.915171</v>
      </c>
      <c r="AC691" s="196">
        <v>1</v>
      </c>
      <c r="AD691" s="196">
        <v>-1</v>
      </c>
    </row>
    <row r="692" spans="2:30" x14ac:dyDescent="0.2">
      <c r="B692" t="s">
        <v>490</v>
      </c>
      <c r="C692" t="s">
        <v>721</v>
      </c>
      <c r="D692">
        <v>0</v>
      </c>
      <c r="E692">
        <v>0</v>
      </c>
      <c r="F692">
        <v>-1</v>
      </c>
      <c r="G692" s="195">
        <v>-1</v>
      </c>
      <c r="H692">
        <v>-1</v>
      </c>
      <c r="I692">
        <v>-1</v>
      </c>
      <c r="J692">
        <v>-1</v>
      </c>
      <c r="K692">
        <v>-1</v>
      </c>
      <c r="L692">
        <v>-1</v>
      </c>
      <c r="M692">
        <v>0</v>
      </c>
      <c r="N692">
        <v>80.808130000000006</v>
      </c>
      <c r="O692">
        <v>-1</v>
      </c>
      <c r="P692">
        <v>-1</v>
      </c>
      <c r="Q692">
        <v>-1</v>
      </c>
      <c r="R692" s="196">
        <v>1</v>
      </c>
      <c r="T692" s="196">
        <v>30</v>
      </c>
      <c r="U692" s="196">
        <v>11</v>
      </c>
      <c r="V692" s="196">
        <v>2665</v>
      </c>
      <c r="W692" s="196">
        <v>-1</v>
      </c>
      <c r="X692" s="196">
        <v>-1</v>
      </c>
      <c r="Y692" s="196">
        <v>1</v>
      </c>
      <c r="Z692" s="196">
        <v>2665</v>
      </c>
      <c r="AA692" s="196">
        <v>1258.3489999999999</v>
      </c>
      <c r="AB692" s="196">
        <v>472.17599999999999</v>
      </c>
      <c r="AC692" s="196">
        <v>1</v>
      </c>
      <c r="AD692" s="196">
        <v>0.37523450000000003</v>
      </c>
    </row>
    <row r="693" spans="2:30" x14ac:dyDescent="0.2">
      <c r="B693" t="s">
        <v>491</v>
      </c>
      <c r="C693" t="s">
        <v>721</v>
      </c>
      <c r="D693">
        <v>2</v>
      </c>
      <c r="E693">
        <v>1.277955</v>
      </c>
      <c r="F693">
        <v>233.5</v>
      </c>
      <c r="G693" s="195">
        <v>233.5</v>
      </c>
      <c r="H693">
        <v>298.40255591054301</v>
      </c>
      <c r="I693">
        <v>305.58929999999998</v>
      </c>
      <c r="J693">
        <v>0.31667279999999998</v>
      </c>
      <c r="K693">
        <v>305.58929999999998</v>
      </c>
      <c r="L693">
        <v>195.2647</v>
      </c>
      <c r="M693">
        <v>2</v>
      </c>
      <c r="N693">
        <v>151.17230000000001</v>
      </c>
      <c r="O693">
        <v>-1</v>
      </c>
      <c r="P693">
        <v>-1</v>
      </c>
      <c r="Q693">
        <v>-1</v>
      </c>
      <c r="R693" s="196">
        <v>1</v>
      </c>
      <c r="T693" s="196">
        <v>0</v>
      </c>
      <c r="U693" s="196">
        <v>12</v>
      </c>
      <c r="V693" s="196">
        <v>1997</v>
      </c>
      <c r="W693" s="196">
        <v>-1</v>
      </c>
      <c r="X693" s="196">
        <v>-1</v>
      </c>
      <c r="Y693" s="196">
        <v>0</v>
      </c>
      <c r="Z693" s="196">
        <v>133</v>
      </c>
      <c r="AA693" s="196">
        <v>3</v>
      </c>
      <c r="AB693" s="196">
        <v>1.5022530000000001</v>
      </c>
      <c r="AC693" s="196">
        <v>1</v>
      </c>
      <c r="AD693" s="196">
        <v>-1</v>
      </c>
    </row>
    <row r="694" spans="2:30" x14ac:dyDescent="0.2">
      <c r="B694" t="s">
        <v>285</v>
      </c>
      <c r="C694" t="s">
        <v>721</v>
      </c>
      <c r="D694">
        <v>2</v>
      </c>
      <c r="E694">
        <v>2.1459229999999998</v>
      </c>
      <c r="F694">
        <v>333</v>
      </c>
      <c r="G694" s="195">
        <v>333</v>
      </c>
      <c r="H694">
        <v>714.59227467811195</v>
      </c>
      <c r="I694">
        <v>142.69540000000001</v>
      </c>
      <c r="J694">
        <v>4.3241040000000002</v>
      </c>
      <c r="K694">
        <v>142.69540000000001</v>
      </c>
      <c r="L694">
        <v>153.10669999999999</v>
      </c>
      <c r="M694">
        <v>2</v>
      </c>
      <c r="N694">
        <v>42.722340000000003</v>
      </c>
      <c r="O694">
        <v>-1</v>
      </c>
      <c r="P694">
        <v>-1</v>
      </c>
      <c r="Q694">
        <v>-1</v>
      </c>
      <c r="R694" s="196">
        <v>1</v>
      </c>
      <c r="T694" s="196">
        <v>24</v>
      </c>
      <c r="U694" s="196">
        <v>13</v>
      </c>
      <c r="V694" s="196">
        <v>1367</v>
      </c>
      <c r="W694" s="196">
        <v>-1</v>
      </c>
      <c r="X694" s="196">
        <v>-1</v>
      </c>
      <c r="Y694" s="196">
        <v>1</v>
      </c>
      <c r="Z694" s="196">
        <v>1367</v>
      </c>
      <c r="AA694" s="196">
        <v>86.679289999999995</v>
      </c>
      <c r="AB694" s="196">
        <v>63.408410000000003</v>
      </c>
      <c r="AC694" s="196">
        <v>1</v>
      </c>
      <c r="AD694" s="196">
        <v>0.73152890000000004</v>
      </c>
    </row>
    <row r="695" spans="2:30" x14ac:dyDescent="0.2">
      <c r="B695" t="s">
        <v>492</v>
      </c>
      <c r="C695" t="s">
        <v>721</v>
      </c>
      <c r="D695">
        <v>3</v>
      </c>
      <c r="E695">
        <v>2.311248</v>
      </c>
      <c r="F695">
        <v>234</v>
      </c>
      <c r="G695" s="195">
        <v>266.66666666666703</v>
      </c>
      <c r="H695">
        <v>616.33281972265002</v>
      </c>
      <c r="I695">
        <v>115.8618</v>
      </c>
      <c r="J695">
        <v>1.1166879999999999</v>
      </c>
      <c r="K695">
        <v>231.72370000000001</v>
      </c>
      <c r="L695">
        <v>178.52359999999999</v>
      </c>
      <c r="M695">
        <v>3</v>
      </c>
      <c r="N695">
        <v>110.2226</v>
      </c>
      <c r="O695">
        <v>-1</v>
      </c>
      <c r="P695">
        <v>-1</v>
      </c>
      <c r="Q695">
        <v>-1</v>
      </c>
      <c r="R695" s="196">
        <v>1</v>
      </c>
      <c r="T695" s="196">
        <v>0</v>
      </c>
      <c r="U695" s="196">
        <v>14</v>
      </c>
      <c r="V695" s="196">
        <v>1996</v>
      </c>
      <c r="W695" s="196">
        <v>-1</v>
      </c>
      <c r="X695" s="196">
        <v>-1</v>
      </c>
      <c r="Y695" s="196">
        <v>0</v>
      </c>
      <c r="Z695" s="196">
        <v>132</v>
      </c>
      <c r="AA695" s="196">
        <v>0</v>
      </c>
      <c r="AB695" s="196">
        <v>0</v>
      </c>
      <c r="AC695" s="196">
        <v>1</v>
      </c>
      <c r="AD695" s="196">
        <v>-1</v>
      </c>
    </row>
    <row r="696" spans="2:30" x14ac:dyDescent="0.2">
      <c r="B696" t="s">
        <v>474</v>
      </c>
      <c r="C696" t="s">
        <v>721</v>
      </c>
      <c r="D696">
        <v>3</v>
      </c>
      <c r="E696">
        <v>2.8142589999999998</v>
      </c>
      <c r="F696">
        <v>200</v>
      </c>
      <c r="G696" s="195">
        <v>244.666666666667</v>
      </c>
      <c r="H696">
        <v>688.55534709193205</v>
      </c>
      <c r="I696">
        <v>166.59639999999999</v>
      </c>
      <c r="J696">
        <v>1.4153549999999999</v>
      </c>
      <c r="K696">
        <v>333.19279999999998</v>
      </c>
      <c r="L696">
        <v>312.56360000000001</v>
      </c>
      <c r="M696">
        <v>3</v>
      </c>
      <c r="N696">
        <v>111.1861</v>
      </c>
      <c r="O696">
        <v>-1</v>
      </c>
      <c r="P696">
        <v>-1</v>
      </c>
      <c r="Q696">
        <v>-1</v>
      </c>
      <c r="R696" s="196">
        <v>1</v>
      </c>
      <c r="T696" s="196">
        <v>40</v>
      </c>
      <c r="U696" s="196">
        <v>15</v>
      </c>
      <c r="V696" s="196">
        <v>1534</v>
      </c>
      <c r="W696" s="196">
        <v>-1</v>
      </c>
      <c r="X696" s="196">
        <v>-1</v>
      </c>
      <c r="Y696" s="196">
        <v>1</v>
      </c>
      <c r="Z696" s="196">
        <v>1534</v>
      </c>
      <c r="AA696" s="196">
        <v>354.79829999999998</v>
      </c>
      <c r="AB696" s="196">
        <v>231.28970000000001</v>
      </c>
      <c r="AC696" s="196">
        <v>1</v>
      </c>
      <c r="AD696" s="196">
        <v>0.65189050000000004</v>
      </c>
    </row>
    <row r="697" spans="2:30" x14ac:dyDescent="0.2">
      <c r="B697" t="s">
        <v>475</v>
      </c>
      <c r="C697" t="s">
        <v>721</v>
      </c>
      <c r="D697">
        <v>3</v>
      </c>
      <c r="E697">
        <v>2.6501769999999998</v>
      </c>
      <c r="F697">
        <v>234</v>
      </c>
      <c r="G697" s="195">
        <v>322.33333333333297</v>
      </c>
      <c r="H697">
        <v>854.24028268551206</v>
      </c>
      <c r="I697">
        <v>163.50530000000001</v>
      </c>
      <c r="J697">
        <v>3.0874600000000001</v>
      </c>
      <c r="K697">
        <v>327.01060000000001</v>
      </c>
      <c r="L697">
        <v>288.87860000000001</v>
      </c>
      <c r="M697">
        <v>3</v>
      </c>
      <c r="N697">
        <v>72.613299999999995</v>
      </c>
      <c r="O697">
        <v>-1</v>
      </c>
      <c r="P697">
        <v>-1</v>
      </c>
      <c r="Q697">
        <v>-1</v>
      </c>
      <c r="R697" s="196">
        <v>1</v>
      </c>
      <c r="T697" s="196">
        <v>0</v>
      </c>
      <c r="U697" s="196">
        <v>16</v>
      </c>
      <c r="V697" s="196">
        <v>1998</v>
      </c>
      <c r="W697" s="196">
        <v>-1</v>
      </c>
      <c r="X697" s="196">
        <v>-1</v>
      </c>
      <c r="Y697" s="196">
        <v>0</v>
      </c>
      <c r="Z697" s="196">
        <v>133</v>
      </c>
      <c r="AA697" s="196">
        <v>0</v>
      </c>
      <c r="AB697" s="196">
        <v>0</v>
      </c>
      <c r="AC697" s="196">
        <v>1</v>
      </c>
      <c r="AD697" s="196">
        <v>-1</v>
      </c>
    </row>
    <row r="698" spans="2:30" x14ac:dyDescent="0.2">
      <c r="B698" t="s">
        <v>476</v>
      </c>
      <c r="C698" t="s">
        <v>721</v>
      </c>
      <c r="D698">
        <v>0</v>
      </c>
      <c r="E698">
        <v>0</v>
      </c>
      <c r="F698">
        <v>-1</v>
      </c>
      <c r="G698" s="195">
        <v>-1</v>
      </c>
      <c r="H698">
        <v>-1</v>
      </c>
      <c r="I698">
        <v>-1</v>
      </c>
      <c r="J698">
        <v>-1</v>
      </c>
      <c r="K698">
        <v>-1</v>
      </c>
      <c r="L698">
        <v>-1</v>
      </c>
      <c r="M698">
        <v>0</v>
      </c>
      <c r="N698">
        <v>150.08600000000001</v>
      </c>
      <c r="O698">
        <v>-1</v>
      </c>
      <c r="P698">
        <v>-1</v>
      </c>
      <c r="Q698">
        <v>-1</v>
      </c>
      <c r="R698" s="196">
        <v>2</v>
      </c>
      <c r="T698" s="196">
        <v>39</v>
      </c>
      <c r="U698" s="196">
        <v>17</v>
      </c>
      <c r="V698" s="196">
        <v>1964</v>
      </c>
      <c r="W698" s="196">
        <v>0.27962680000000001</v>
      </c>
      <c r="X698" s="196">
        <v>83.888040000000004</v>
      </c>
      <c r="Y698" s="196">
        <v>1</v>
      </c>
      <c r="Z698" s="196">
        <v>1964</v>
      </c>
      <c r="AA698" s="196">
        <v>644.58199999999999</v>
      </c>
      <c r="AB698" s="196">
        <v>328.1986</v>
      </c>
      <c r="AC698" s="196">
        <v>2</v>
      </c>
      <c r="AD698" s="196">
        <v>0.50916499999999998</v>
      </c>
    </row>
    <row r="699" spans="2:30" x14ac:dyDescent="0.2">
      <c r="B699" t="s">
        <v>477</v>
      </c>
      <c r="C699" t="s">
        <v>721</v>
      </c>
      <c r="D699">
        <v>4</v>
      </c>
      <c r="E699">
        <v>3.1595580000000001</v>
      </c>
      <c r="F699">
        <v>166.5</v>
      </c>
      <c r="G699" s="195">
        <v>174.75</v>
      </c>
      <c r="H699">
        <v>552.13270142180102</v>
      </c>
      <c r="I699">
        <v>124.9971</v>
      </c>
      <c r="J699">
        <v>1.44214</v>
      </c>
      <c r="K699">
        <v>374.99130000000002</v>
      </c>
      <c r="L699">
        <v>296.20170000000002</v>
      </c>
      <c r="M699">
        <v>4</v>
      </c>
      <c r="N699">
        <v>107.5624</v>
      </c>
      <c r="O699">
        <v>-1</v>
      </c>
      <c r="P699">
        <v>-1</v>
      </c>
      <c r="Q699">
        <v>-1</v>
      </c>
      <c r="R699" s="196">
        <v>1</v>
      </c>
      <c r="T699" s="196">
        <v>0</v>
      </c>
      <c r="U699" s="196">
        <v>18</v>
      </c>
      <c r="V699" s="196">
        <v>1999</v>
      </c>
      <c r="W699" s="196">
        <v>1.2541070000000001</v>
      </c>
      <c r="X699" s="196">
        <v>41.406680000000001</v>
      </c>
      <c r="Y699" s="196">
        <v>0</v>
      </c>
      <c r="Z699" s="196">
        <v>101</v>
      </c>
      <c r="AA699" s="196">
        <v>137.82859999999999</v>
      </c>
      <c r="AB699" s="196">
        <v>68.948759999999993</v>
      </c>
      <c r="AC699" s="196">
        <v>1</v>
      </c>
      <c r="AD699" s="196">
        <v>-1</v>
      </c>
    </row>
    <row r="700" spans="2:30" x14ac:dyDescent="0.2">
      <c r="B700" t="s">
        <v>478</v>
      </c>
      <c r="C700" t="s">
        <v>721</v>
      </c>
      <c r="D700">
        <v>1</v>
      </c>
      <c r="E700">
        <v>1</v>
      </c>
      <c r="F700">
        <v>267</v>
      </c>
      <c r="G700" s="195">
        <v>267</v>
      </c>
      <c r="H700">
        <v>267</v>
      </c>
      <c r="I700">
        <v>-1</v>
      </c>
      <c r="J700">
        <v>-1</v>
      </c>
      <c r="K700">
        <v>-1</v>
      </c>
      <c r="L700">
        <v>-1</v>
      </c>
      <c r="M700">
        <v>1</v>
      </c>
      <c r="N700">
        <v>36.663710000000002</v>
      </c>
      <c r="O700">
        <v>-1</v>
      </c>
      <c r="P700">
        <v>-1</v>
      </c>
      <c r="Q700">
        <v>-1</v>
      </c>
      <c r="R700" s="196">
        <v>2</v>
      </c>
      <c r="T700" s="196">
        <v>13</v>
      </c>
      <c r="U700" s="196">
        <v>19</v>
      </c>
      <c r="V700" s="196">
        <v>1100</v>
      </c>
      <c r="W700" s="196">
        <v>-1</v>
      </c>
      <c r="X700" s="196">
        <v>-1</v>
      </c>
      <c r="Y700" s="196">
        <v>1</v>
      </c>
      <c r="Z700" s="196">
        <v>1100</v>
      </c>
      <c r="AA700" s="196">
        <v>323.10379999999998</v>
      </c>
      <c r="AB700" s="196">
        <v>293.73070000000001</v>
      </c>
      <c r="AC700" s="196">
        <v>1</v>
      </c>
      <c r="AD700" s="196">
        <v>0.90909090000000004</v>
      </c>
    </row>
    <row r="701" spans="2:30" x14ac:dyDescent="0.2">
      <c r="B701" t="s">
        <v>479</v>
      </c>
      <c r="C701" t="s">
        <v>721</v>
      </c>
      <c r="D701">
        <v>2</v>
      </c>
      <c r="E701">
        <v>2.5</v>
      </c>
      <c r="F701">
        <v>250</v>
      </c>
      <c r="G701" s="195">
        <v>250</v>
      </c>
      <c r="H701">
        <v>625</v>
      </c>
      <c r="I701">
        <v>182.94900000000001</v>
      </c>
      <c r="J701">
        <v>0.78518900000000003</v>
      </c>
      <c r="K701">
        <v>182.94900000000001</v>
      </c>
      <c r="L701">
        <v>228.68629999999999</v>
      </c>
      <c r="M701">
        <v>2</v>
      </c>
      <c r="N701">
        <v>50.24926</v>
      </c>
      <c r="O701">
        <v>-1</v>
      </c>
      <c r="P701">
        <v>-1</v>
      </c>
      <c r="Q701">
        <v>-1</v>
      </c>
      <c r="R701" s="196">
        <v>1</v>
      </c>
      <c r="T701" s="196">
        <v>0</v>
      </c>
      <c r="U701" s="196">
        <v>20</v>
      </c>
      <c r="V701" s="196">
        <v>2032</v>
      </c>
      <c r="W701" s="196">
        <v>-1</v>
      </c>
      <c r="X701" s="196">
        <v>-1</v>
      </c>
      <c r="Y701" s="196">
        <v>0</v>
      </c>
      <c r="Z701" s="196">
        <v>165</v>
      </c>
      <c r="AA701" s="196">
        <v>0</v>
      </c>
      <c r="AB701" s="196">
        <v>0</v>
      </c>
      <c r="AC701" s="196">
        <v>1</v>
      </c>
      <c r="AD701" s="196">
        <v>-1</v>
      </c>
    </row>
    <row r="702" spans="2:30" x14ac:dyDescent="0.2">
      <c r="B702" t="s">
        <v>480</v>
      </c>
      <c r="C702" t="s">
        <v>721</v>
      </c>
      <c r="D702">
        <v>1</v>
      </c>
      <c r="E702">
        <v>1.0362690000000001</v>
      </c>
      <c r="F702">
        <v>233</v>
      </c>
      <c r="G702" s="195">
        <v>233</v>
      </c>
      <c r="H702">
        <v>241.450777202073</v>
      </c>
      <c r="I702">
        <v>-1</v>
      </c>
      <c r="J702">
        <v>-1</v>
      </c>
      <c r="K702">
        <v>-1</v>
      </c>
      <c r="L702">
        <v>-1</v>
      </c>
      <c r="M702">
        <v>1</v>
      </c>
      <c r="N702">
        <v>100.88039999999999</v>
      </c>
      <c r="O702">
        <v>-1</v>
      </c>
      <c r="P702">
        <v>-1</v>
      </c>
      <c r="Q702">
        <v>-1</v>
      </c>
      <c r="R702" s="196">
        <v>1</v>
      </c>
      <c r="T702" s="196">
        <v>29</v>
      </c>
      <c r="U702" s="196">
        <v>21</v>
      </c>
      <c r="V702" s="196">
        <v>932</v>
      </c>
      <c r="W702" s="196">
        <v>-1</v>
      </c>
      <c r="X702" s="196">
        <v>-1</v>
      </c>
      <c r="Y702" s="196">
        <v>1</v>
      </c>
      <c r="Z702" s="196">
        <v>932</v>
      </c>
      <c r="AA702" s="196">
        <v>112.46559999999999</v>
      </c>
      <c r="AB702" s="196">
        <v>120.6712</v>
      </c>
      <c r="AC702" s="196">
        <v>1</v>
      </c>
      <c r="AD702" s="196">
        <v>1.0729610000000001</v>
      </c>
    </row>
    <row r="703" spans="2:30" x14ac:dyDescent="0.2">
      <c r="B703" t="s">
        <v>472</v>
      </c>
      <c r="C703" t="s">
        <v>688</v>
      </c>
      <c r="D703">
        <v>5</v>
      </c>
      <c r="E703">
        <v>3.1948880000000002</v>
      </c>
      <c r="F703">
        <v>234</v>
      </c>
      <c r="G703" s="195">
        <v>247</v>
      </c>
      <c r="H703">
        <v>789.13738019169296</v>
      </c>
      <c r="I703">
        <v>136.7627</v>
      </c>
      <c r="J703">
        <v>2.0908869999999999</v>
      </c>
      <c r="K703">
        <v>547.05100000000004</v>
      </c>
      <c r="L703">
        <v>349.55329999999998</v>
      </c>
      <c r="M703">
        <v>5</v>
      </c>
      <c r="N703">
        <v>109.361</v>
      </c>
      <c r="O703">
        <v>-1</v>
      </c>
      <c r="P703">
        <v>-1</v>
      </c>
      <c r="Q703">
        <v>-1</v>
      </c>
      <c r="R703" s="196">
        <v>1</v>
      </c>
      <c r="T703" s="196">
        <v>0</v>
      </c>
      <c r="U703" s="196">
        <v>22</v>
      </c>
      <c r="V703" s="196">
        <v>1998</v>
      </c>
      <c r="W703" s="196">
        <v>-1</v>
      </c>
      <c r="X703" s="196">
        <v>-1</v>
      </c>
      <c r="Y703" s="196">
        <v>0</v>
      </c>
      <c r="Z703" s="196">
        <v>133</v>
      </c>
      <c r="AA703" s="196">
        <v>0</v>
      </c>
      <c r="AB703" s="196">
        <v>0</v>
      </c>
      <c r="AC703" s="196">
        <v>1</v>
      </c>
      <c r="AD703" s="196">
        <v>-1</v>
      </c>
    </row>
    <row r="704" spans="2:30" x14ac:dyDescent="0.2">
      <c r="B704" t="s">
        <v>481</v>
      </c>
      <c r="C704" t="s">
        <v>688</v>
      </c>
      <c r="D704">
        <v>2</v>
      </c>
      <c r="E704">
        <v>1.2507820000000001</v>
      </c>
      <c r="F704">
        <v>333</v>
      </c>
      <c r="G704" s="195">
        <v>333</v>
      </c>
      <c r="H704">
        <v>416.510318949343</v>
      </c>
      <c r="I704">
        <v>190.0103</v>
      </c>
      <c r="J704">
        <v>5.5885379999999998</v>
      </c>
      <c r="K704">
        <v>190.0103</v>
      </c>
      <c r="L704">
        <v>118.83069999999999</v>
      </c>
      <c r="M704">
        <v>2</v>
      </c>
      <c r="N704">
        <v>129.2508</v>
      </c>
      <c r="O704">
        <v>-1</v>
      </c>
      <c r="P704">
        <v>-1</v>
      </c>
      <c r="Q704">
        <v>-1</v>
      </c>
      <c r="R704" s="196">
        <v>2</v>
      </c>
      <c r="T704" s="196">
        <v>19</v>
      </c>
      <c r="U704" s="196">
        <v>23</v>
      </c>
      <c r="V704" s="196">
        <v>1000</v>
      </c>
      <c r="W704" s="196">
        <v>0.6649138</v>
      </c>
      <c r="X704" s="196">
        <v>66.158919999999995</v>
      </c>
      <c r="Y704" s="196">
        <v>1</v>
      </c>
      <c r="Z704" s="196">
        <v>1000</v>
      </c>
      <c r="AA704" s="196">
        <v>192.804</v>
      </c>
      <c r="AB704" s="196">
        <v>192.804</v>
      </c>
      <c r="AC704" s="196">
        <v>2</v>
      </c>
      <c r="AD704" s="196">
        <v>1</v>
      </c>
    </row>
    <row r="705" spans="2:30" x14ac:dyDescent="0.2">
      <c r="B705" t="s">
        <v>483</v>
      </c>
      <c r="C705" t="s">
        <v>688</v>
      </c>
      <c r="D705">
        <v>2</v>
      </c>
      <c r="E705">
        <v>1.877934</v>
      </c>
      <c r="F705">
        <v>332</v>
      </c>
      <c r="G705" s="195">
        <v>332</v>
      </c>
      <c r="H705">
        <v>623.47417840375601</v>
      </c>
      <c r="I705">
        <v>200.4624</v>
      </c>
      <c r="J705">
        <v>0.60018680000000002</v>
      </c>
      <c r="K705">
        <v>200.4624</v>
      </c>
      <c r="L705">
        <v>188.2276</v>
      </c>
      <c r="M705">
        <v>2</v>
      </c>
      <c r="N705">
        <v>84.599019999999996</v>
      </c>
      <c r="O705">
        <v>-1</v>
      </c>
      <c r="P705">
        <v>-1</v>
      </c>
      <c r="Q705">
        <v>-1</v>
      </c>
      <c r="R705" s="196">
        <v>1</v>
      </c>
      <c r="T705" s="196">
        <v>0</v>
      </c>
      <c r="U705" s="196">
        <v>24</v>
      </c>
      <c r="V705" s="196">
        <v>1996</v>
      </c>
      <c r="W705" s="196">
        <v>-1</v>
      </c>
      <c r="X705" s="196">
        <v>-1</v>
      </c>
      <c r="Y705" s="196">
        <v>0</v>
      </c>
      <c r="Z705" s="196">
        <v>134</v>
      </c>
      <c r="AA705" s="196">
        <v>0</v>
      </c>
      <c r="AB705" s="196">
        <v>0</v>
      </c>
      <c r="AC705" s="196">
        <v>1</v>
      </c>
      <c r="AD705" s="196">
        <v>-1</v>
      </c>
    </row>
    <row r="706" spans="2:30" x14ac:dyDescent="0.2">
      <c r="B706" t="s">
        <v>484</v>
      </c>
      <c r="C706" t="s">
        <v>688</v>
      </c>
      <c r="D706">
        <v>1</v>
      </c>
      <c r="E706">
        <v>0.85763290000000003</v>
      </c>
      <c r="F706">
        <v>433</v>
      </c>
      <c r="G706" s="195">
        <v>433</v>
      </c>
      <c r="H706">
        <v>371.35506003430498</v>
      </c>
      <c r="I706">
        <v>-1</v>
      </c>
      <c r="J706">
        <v>-1</v>
      </c>
      <c r="K706">
        <v>-1</v>
      </c>
      <c r="L706">
        <v>-1</v>
      </c>
      <c r="M706">
        <v>1</v>
      </c>
      <c r="N706">
        <v>81.49136</v>
      </c>
      <c r="O706">
        <v>-1</v>
      </c>
      <c r="P706">
        <v>-1</v>
      </c>
      <c r="Q706">
        <v>-1</v>
      </c>
      <c r="R706" s="196">
        <v>2</v>
      </c>
      <c r="T706" s="196">
        <v>37</v>
      </c>
      <c r="U706" s="196">
        <v>25</v>
      </c>
      <c r="V706" s="196">
        <v>1367</v>
      </c>
      <c r="W706" s="196">
        <v>0.33609030000000001</v>
      </c>
      <c r="X706" s="196">
        <v>72.93159</v>
      </c>
      <c r="Y706" s="196">
        <v>1</v>
      </c>
      <c r="Z706" s="196">
        <v>1367</v>
      </c>
      <c r="AA706" s="196">
        <v>435.70429999999999</v>
      </c>
      <c r="AB706" s="196">
        <v>318.7303</v>
      </c>
      <c r="AC706" s="196">
        <v>2</v>
      </c>
      <c r="AD706" s="196">
        <v>0.73152890000000004</v>
      </c>
    </row>
    <row r="707" spans="2:30" x14ac:dyDescent="0.2">
      <c r="B707" t="s">
        <v>485</v>
      </c>
      <c r="C707" t="s">
        <v>688</v>
      </c>
      <c r="D707">
        <v>0</v>
      </c>
      <c r="E707">
        <v>0</v>
      </c>
      <c r="F707">
        <v>-1</v>
      </c>
      <c r="G707" s="195">
        <v>-1</v>
      </c>
      <c r="H707">
        <v>-1</v>
      </c>
      <c r="I707">
        <v>-1</v>
      </c>
      <c r="J707">
        <v>-1</v>
      </c>
      <c r="K707">
        <v>-1</v>
      </c>
      <c r="L707">
        <v>-1</v>
      </c>
      <c r="M707">
        <v>0</v>
      </c>
      <c r="N707">
        <v>145.61709999999999</v>
      </c>
      <c r="O707">
        <v>-1</v>
      </c>
      <c r="P707">
        <v>-1</v>
      </c>
      <c r="Q707">
        <v>-1</v>
      </c>
      <c r="R707" s="196">
        <v>3</v>
      </c>
      <c r="T707" s="196">
        <v>0</v>
      </c>
      <c r="U707" s="196">
        <v>26</v>
      </c>
      <c r="V707" s="196">
        <v>1999</v>
      </c>
      <c r="W707" s="196">
        <v>-1</v>
      </c>
      <c r="X707" s="196">
        <v>-1</v>
      </c>
      <c r="Y707" s="196">
        <v>0</v>
      </c>
      <c r="Z707" s="196">
        <v>133</v>
      </c>
      <c r="AA707" s="196">
        <v>0</v>
      </c>
      <c r="AB707" s="196">
        <v>0</v>
      </c>
      <c r="AC707" s="196">
        <v>1</v>
      </c>
      <c r="AD707" s="196">
        <v>-1</v>
      </c>
    </row>
    <row r="708" spans="2:30" x14ac:dyDescent="0.2">
      <c r="B708" t="s">
        <v>486</v>
      </c>
      <c r="C708" t="s">
        <v>688</v>
      </c>
      <c r="D708">
        <v>3</v>
      </c>
      <c r="E708">
        <v>1.7667839999999999</v>
      </c>
      <c r="F708">
        <v>266</v>
      </c>
      <c r="G708" s="195">
        <v>344</v>
      </c>
      <c r="H708">
        <v>607.77385159010601</v>
      </c>
      <c r="I708">
        <v>141.86019999999999</v>
      </c>
      <c r="J708">
        <v>0.47286719999999999</v>
      </c>
      <c r="K708">
        <v>283.72030000000001</v>
      </c>
      <c r="L708">
        <v>167.0909</v>
      </c>
      <c r="M708">
        <v>3</v>
      </c>
      <c r="N708">
        <v>87.854609999999994</v>
      </c>
      <c r="O708">
        <v>-1</v>
      </c>
      <c r="P708">
        <v>-1</v>
      </c>
      <c r="Q708">
        <v>-1</v>
      </c>
      <c r="R708" s="196">
        <v>1</v>
      </c>
      <c r="T708" s="196">
        <v>49</v>
      </c>
      <c r="U708" s="196">
        <v>27</v>
      </c>
      <c r="V708" s="196">
        <v>1765</v>
      </c>
      <c r="W708" s="196">
        <v>0.41685460000000002</v>
      </c>
      <c r="X708" s="196">
        <v>173.41149999999999</v>
      </c>
      <c r="Y708" s="196">
        <v>1</v>
      </c>
      <c r="Z708" s="196">
        <v>1765</v>
      </c>
      <c r="AA708" s="196">
        <v>1182.441</v>
      </c>
      <c r="AB708" s="196">
        <v>669.93799999999999</v>
      </c>
      <c r="AC708" s="196">
        <v>2</v>
      </c>
      <c r="AD708" s="196">
        <v>0.56657219999999997</v>
      </c>
    </row>
    <row r="709" spans="2:30" x14ac:dyDescent="0.2">
      <c r="B709" t="s">
        <v>487</v>
      </c>
      <c r="C709" t="s">
        <v>688</v>
      </c>
      <c r="D709">
        <v>0</v>
      </c>
      <c r="E709">
        <v>0</v>
      </c>
      <c r="F709">
        <v>-1</v>
      </c>
      <c r="G709" s="195">
        <v>-1</v>
      </c>
      <c r="H709">
        <v>-1</v>
      </c>
      <c r="I709">
        <v>-1</v>
      </c>
      <c r="J709">
        <v>-1</v>
      </c>
      <c r="K709">
        <v>-1</v>
      </c>
      <c r="L709">
        <v>-1</v>
      </c>
      <c r="M709">
        <v>0</v>
      </c>
      <c r="N709">
        <v>-1</v>
      </c>
      <c r="O709">
        <v>-1</v>
      </c>
      <c r="P709">
        <v>-1</v>
      </c>
      <c r="Q709">
        <v>-1</v>
      </c>
      <c r="R709" s="196">
        <v>2</v>
      </c>
      <c r="T709" s="196">
        <v>0</v>
      </c>
      <c r="U709" s="196">
        <v>28</v>
      </c>
      <c r="V709" s="196">
        <v>1999</v>
      </c>
      <c r="W709" s="196">
        <v>-1</v>
      </c>
      <c r="X709" s="196">
        <v>-1</v>
      </c>
      <c r="Y709" s="196">
        <v>0</v>
      </c>
      <c r="Z709" s="196">
        <v>132</v>
      </c>
      <c r="AA709" s="196">
        <v>2</v>
      </c>
      <c r="AB709" s="196">
        <v>1.0004999999999999</v>
      </c>
      <c r="AC709" s="196">
        <v>1</v>
      </c>
      <c r="AD709" s="196">
        <v>-1</v>
      </c>
    </row>
    <row r="710" spans="2:30" x14ac:dyDescent="0.2">
      <c r="B710" t="s">
        <v>488</v>
      </c>
      <c r="C710" t="s">
        <v>688</v>
      </c>
      <c r="D710">
        <v>1</v>
      </c>
      <c r="E710">
        <v>0.75075080000000005</v>
      </c>
      <c r="F710">
        <v>133</v>
      </c>
      <c r="G710" s="195">
        <v>133</v>
      </c>
      <c r="H710">
        <v>99.849849849849804</v>
      </c>
      <c r="I710">
        <v>-1</v>
      </c>
      <c r="J710">
        <v>-1</v>
      </c>
      <c r="K710">
        <v>-1</v>
      </c>
      <c r="L710">
        <v>-1</v>
      </c>
      <c r="M710">
        <v>1</v>
      </c>
      <c r="N710">
        <v>94.148660000000007</v>
      </c>
      <c r="O710">
        <v>-1</v>
      </c>
      <c r="P710">
        <v>-1</v>
      </c>
      <c r="Q710">
        <v>-1</v>
      </c>
      <c r="R710" s="196">
        <v>1</v>
      </c>
      <c r="T710" s="196">
        <v>5</v>
      </c>
      <c r="U710" s="196">
        <v>29</v>
      </c>
      <c r="V710" s="196">
        <v>1464</v>
      </c>
      <c r="W710" s="196">
        <v>0.5767892</v>
      </c>
      <c r="X710" s="196">
        <v>144.19730000000001</v>
      </c>
      <c r="Y710" s="196">
        <v>1</v>
      </c>
      <c r="Z710" s="196">
        <v>1464</v>
      </c>
      <c r="AA710" s="196">
        <v>511.90550000000002</v>
      </c>
      <c r="AB710" s="196">
        <v>349.66219999999998</v>
      </c>
      <c r="AC710" s="196">
        <v>2</v>
      </c>
      <c r="AD710" s="196">
        <v>0.68306009999999995</v>
      </c>
    </row>
    <row r="711" spans="2:30" x14ac:dyDescent="0.2">
      <c r="B711" t="s">
        <v>489</v>
      </c>
      <c r="C711" t="s">
        <v>688</v>
      </c>
      <c r="D711">
        <v>0</v>
      </c>
      <c r="E711">
        <v>0</v>
      </c>
      <c r="F711">
        <v>-1</v>
      </c>
      <c r="G711" s="195">
        <v>-1</v>
      </c>
      <c r="H711">
        <v>-1</v>
      </c>
      <c r="I711">
        <v>-1</v>
      </c>
      <c r="J711">
        <v>-1</v>
      </c>
      <c r="K711">
        <v>-1</v>
      </c>
      <c r="L711">
        <v>-1</v>
      </c>
      <c r="M711">
        <v>0</v>
      </c>
      <c r="N711">
        <v>567.92880000000002</v>
      </c>
      <c r="O711">
        <v>-1</v>
      </c>
      <c r="P711">
        <v>-1</v>
      </c>
      <c r="Q711">
        <v>-1</v>
      </c>
      <c r="R711" s="196">
        <v>1</v>
      </c>
      <c r="T711" s="196">
        <v>0</v>
      </c>
      <c r="U711" s="196">
        <v>30</v>
      </c>
      <c r="V711" s="196">
        <v>1998</v>
      </c>
      <c r="W711" s="196">
        <v>-1</v>
      </c>
      <c r="X711" s="196">
        <v>-1</v>
      </c>
      <c r="Y711" s="196">
        <v>0</v>
      </c>
      <c r="Z711" s="196">
        <v>167</v>
      </c>
      <c r="AA711" s="196">
        <v>0</v>
      </c>
      <c r="AB711" s="196">
        <v>0</v>
      </c>
      <c r="AC711" s="196">
        <v>1</v>
      </c>
      <c r="AD711" s="196">
        <v>-1</v>
      </c>
    </row>
    <row r="712" spans="2:30" x14ac:dyDescent="0.2">
      <c r="B712" t="s">
        <v>490</v>
      </c>
      <c r="C712" t="s">
        <v>688</v>
      </c>
      <c r="D712">
        <v>2</v>
      </c>
      <c r="E712">
        <v>1.428571</v>
      </c>
      <c r="F712">
        <v>251</v>
      </c>
      <c r="G712" s="195">
        <v>251</v>
      </c>
      <c r="H712">
        <v>358.57142857142901</v>
      </c>
      <c r="I712">
        <v>65.930070000000001</v>
      </c>
      <c r="J712">
        <v>0.49571480000000001</v>
      </c>
      <c r="K712">
        <v>65.930070000000001</v>
      </c>
      <c r="L712">
        <v>47.092910000000003</v>
      </c>
      <c r="M712">
        <v>2</v>
      </c>
      <c r="N712">
        <v>163.02070000000001</v>
      </c>
      <c r="O712">
        <v>-1</v>
      </c>
      <c r="P712">
        <v>-1</v>
      </c>
      <c r="Q712">
        <v>-1</v>
      </c>
      <c r="R712" s="196">
        <v>1</v>
      </c>
      <c r="T712" s="196">
        <v>20</v>
      </c>
      <c r="U712" s="196">
        <v>31</v>
      </c>
      <c r="V712" s="196">
        <v>999</v>
      </c>
      <c r="W712" s="196">
        <v>-1</v>
      </c>
      <c r="X712" s="196">
        <v>-1</v>
      </c>
      <c r="Y712" s="196">
        <v>1</v>
      </c>
      <c r="Z712" s="196">
        <v>999</v>
      </c>
      <c r="AA712" s="196">
        <v>162.0121</v>
      </c>
      <c r="AB712" s="196">
        <v>162.17420000000001</v>
      </c>
      <c r="AC712" s="196">
        <v>1</v>
      </c>
      <c r="AD712" s="196">
        <v>1.001001</v>
      </c>
    </row>
    <row r="713" spans="2:30" x14ac:dyDescent="0.2">
      <c r="B713" t="s">
        <v>491</v>
      </c>
      <c r="C713" t="s">
        <v>688</v>
      </c>
      <c r="D713">
        <v>7</v>
      </c>
      <c r="E713">
        <v>3.2332559999999999</v>
      </c>
      <c r="F713">
        <v>134</v>
      </c>
      <c r="G713" s="195">
        <v>147.857142857143</v>
      </c>
      <c r="H713">
        <v>478.06004618937601</v>
      </c>
      <c r="I713">
        <v>303.90199999999999</v>
      </c>
      <c r="J713">
        <v>2.5344980000000001</v>
      </c>
      <c r="K713">
        <v>1823.412</v>
      </c>
      <c r="L713">
        <v>842.22270000000003</v>
      </c>
      <c r="M713">
        <v>7</v>
      </c>
      <c r="N713">
        <v>133.66669999999999</v>
      </c>
      <c r="O713">
        <v>-1</v>
      </c>
      <c r="P713">
        <v>-1</v>
      </c>
      <c r="Q713">
        <v>-1</v>
      </c>
      <c r="R713" s="196">
        <v>1</v>
      </c>
      <c r="T713" s="196">
        <v>0</v>
      </c>
      <c r="U713" s="196">
        <v>32</v>
      </c>
      <c r="V713" s="196">
        <v>2000</v>
      </c>
      <c r="W713" s="196">
        <v>-1</v>
      </c>
      <c r="X713" s="196">
        <v>-1</v>
      </c>
      <c r="Y713" s="196">
        <v>0</v>
      </c>
      <c r="Z713" s="196">
        <v>134</v>
      </c>
      <c r="AA713" s="196">
        <v>0</v>
      </c>
      <c r="AB713" s="196">
        <v>0</v>
      </c>
      <c r="AC713" s="196">
        <v>1</v>
      </c>
      <c r="AD713" s="196">
        <v>-1</v>
      </c>
    </row>
    <row r="714" spans="2:30" x14ac:dyDescent="0.2">
      <c r="B714" t="s">
        <v>285</v>
      </c>
      <c r="C714" t="s">
        <v>688</v>
      </c>
      <c r="D714">
        <v>2</v>
      </c>
      <c r="E714">
        <v>1.428571</v>
      </c>
      <c r="F714">
        <v>216.5</v>
      </c>
      <c r="G714" s="195">
        <v>216.5</v>
      </c>
      <c r="H714">
        <v>309.28571428571399</v>
      </c>
      <c r="I714">
        <v>95.420739999999995</v>
      </c>
      <c r="J714">
        <v>1.4241900000000001</v>
      </c>
      <c r="K714">
        <v>95.420739999999995</v>
      </c>
      <c r="L714">
        <v>68.157669999999996</v>
      </c>
      <c r="M714">
        <v>2</v>
      </c>
      <c r="N714">
        <v>98.017229999999998</v>
      </c>
      <c r="O714">
        <v>-1</v>
      </c>
      <c r="P714">
        <v>-1</v>
      </c>
      <c r="Q714">
        <v>-1</v>
      </c>
      <c r="R714" s="196">
        <v>2</v>
      </c>
      <c r="T714" s="196">
        <v>21</v>
      </c>
      <c r="U714" s="196">
        <v>33</v>
      </c>
      <c r="V714" s="196">
        <v>932</v>
      </c>
      <c r="W714" s="196">
        <v>-1</v>
      </c>
      <c r="X714" s="196">
        <v>-1</v>
      </c>
      <c r="Y714" s="196">
        <v>1</v>
      </c>
      <c r="Z714" s="196">
        <v>932</v>
      </c>
      <c r="AA714" s="196">
        <v>77.615530000000007</v>
      </c>
      <c r="AB714" s="196">
        <v>83.278469999999999</v>
      </c>
      <c r="AC714" s="196">
        <v>1</v>
      </c>
      <c r="AD714" s="196">
        <v>1.0729610000000001</v>
      </c>
    </row>
    <row r="715" spans="2:30" x14ac:dyDescent="0.2">
      <c r="B715" t="s">
        <v>492</v>
      </c>
      <c r="C715" t="s">
        <v>688</v>
      </c>
      <c r="D715">
        <v>4</v>
      </c>
      <c r="E715">
        <v>3.246753</v>
      </c>
      <c r="F715">
        <v>200.5</v>
      </c>
      <c r="G715" s="195">
        <v>208</v>
      </c>
      <c r="H715">
        <v>675.32467532467501</v>
      </c>
      <c r="I715">
        <v>191.20330000000001</v>
      </c>
      <c r="J715">
        <v>1.859575</v>
      </c>
      <c r="K715">
        <v>573.60990000000004</v>
      </c>
      <c r="L715">
        <v>465.5924</v>
      </c>
      <c r="M715">
        <v>4</v>
      </c>
      <c r="N715">
        <v>89.115309999999994</v>
      </c>
      <c r="O715">
        <v>-1</v>
      </c>
      <c r="P715">
        <v>-1</v>
      </c>
      <c r="Q715">
        <v>-1</v>
      </c>
      <c r="R715" s="196">
        <v>2</v>
      </c>
      <c r="T715" s="196">
        <v>0</v>
      </c>
      <c r="U715" s="196">
        <v>34</v>
      </c>
      <c r="V715" s="196">
        <v>1999</v>
      </c>
      <c r="W715" s="196">
        <v>-1</v>
      </c>
      <c r="X715" s="196">
        <v>-1</v>
      </c>
      <c r="Y715" s="196">
        <v>0</v>
      </c>
      <c r="Z715" s="196">
        <v>133</v>
      </c>
      <c r="AA715" s="196">
        <v>0</v>
      </c>
      <c r="AB715" s="196">
        <v>0</v>
      </c>
      <c r="AC715" s="196">
        <v>1</v>
      </c>
      <c r="AD715" s="196">
        <v>-1</v>
      </c>
    </row>
    <row r="716" spans="2:30" x14ac:dyDescent="0.2">
      <c r="B716" t="s">
        <v>474</v>
      </c>
      <c r="C716" t="s">
        <v>688</v>
      </c>
      <c r="D716">
        <v>2</v>
      </c>
      <c r="E716">
        <v>2.148228</v>
      </c>
      <c r="F716">
        <v>282</v>
      </c>
      <c r="G716" s="195">
        <v>282</v>
      </c>
      <c r="H716">
        <v>605.80021482277095</v>
      </c>
      <c r="I716">
        <v>129.2124</v>
      </c>
      <c r="J716">
        <v>0.42927700000000002</v>
      </c>
      <c r="K716">
        <v>129.2124</v>
      </c>
      <c r="L716">
        <v>138.78880000000001</v>
      </c>
      <c r="M716">
        <v>2</v>
      </c>
      <c r="N716">
        <v>55.866199999999999</v>
      </c>
      <c r="O716">
        <v>-1</v>
      </c>
      <c r="P716">
        <v>-1</v>
      </c>
      <c r="Q716">
        <v>-1</v>
      </c>
      <c r="R716" s="196">
        <v>1</v>
      </c>
      <c r="T716" s="196">
        <v>10</v>
      </c>
      <c r="U716" s="196">
        <v>35</v>
      </c>
      <c r="V716" s="196">
        <v>1565</v>
      </c>
      <c r="W716" s="196">
        <v>-1</v>
      </c>
      <c r="X716" s="196">
        <v>-1</v>
      </c>
      <c r="Y716" s="196">
        <v>1</v>
      </c>
      <c r="Z716" s="196">
        <v>1565</v>
      </c>
      <c r="AA716" s="196">
        <v>590.19000000000005</v>
      </c>
      <c r="AB716" s="196">
        <v>377.1182</v>
      </c>
      <c r="AC716" s="196">
        <v>1</v>
      </c>
      <c r="AD716" s="196">
        <v>0.63897760000000003</v>
      </c>
    </row>
    <row r="717" spans="2:30" x14ac:dyDescent="0.2">
      <c r="B717" t="s">
        <v>475</v>
      </c>
      <c r="C717" t="s">
        <v>688</v>
      </c>
      <c r="D717">
        <v>3</v>
      </c>
      <c r="E717">
        <v>2.6501769999999998</v>
      </c>
      <c r="F717">
        <v>299</v>
      </c>
      <c r="G717" s="195">
        <v>310.66666666666703</v>
      </c>
      <c r="H717">
        <v>823.32155477031802</v>
      </c>
      <c r="I717">
        <v>165.60419999999999</v>
      </c>
      <c r="J717">
        <v>2.4717039999999999</v>
      </c>
      <c r="K717">
        <v>331.20839999999998</v>
      </c>
      <c r="L717">
        <v>292.58690000000001</v>
      </c>
      <c r="M717">
        <v>3</v>
      </c>
      <c r="N717">
        <v>110.1362</v>
      </c>
      <c r="O717">
        <v>-1</v>
      </c>
      <c r="P717">
        <v>-1</v>
      </c>
      <c r="Q717">
        <v>-1</v>
      </c>
      <c r="R717" s="196">
        <v>1</v>
      </c>
      <c r="T717" s="196">
        <v>0</v>
      </c>
      <c r="U717" s="196">
        <v>36</v>
      </c>
      <c r="V717" s="196">
        <v>2031</v>
      </c>
      <c r="W717" s="196">
        <v>-1</v>
      </c>
      <c r="X717" s="196">
        <v>-1</v>
      </c>
      <c r="Y717" s="196">
        <v>0</v>
      </c>
      <c r="Z717" s="196">
        <v>166</v>
      </c>
      <c r="AA717" s="196">
        <v>0</v>
      </c>
      <c r="AB717" s="196">
        <v>0</v>
      </c>
      <c r="AC717" s="196">
        <v>1</v>
      </c>
      <c r="AD717" s="196">
        <v>-1</v>
      </c>
    </row>
    <row r="718" spans="2:30" x14ac:dyDescent="0.2">
      <c r="B718" t="s">
        <v>476</v>
      </c>
      <c r="C718" t="s">
        <v>688</v>
      </c>
      <c r="D718">
        <v>0</v>
      </c>
      <c r="E718">
        <v>0</v>
      </c>
      <c r="F718">
        <v>-1</v>
      </c>
      <c r="G718" s="195">
        <v>-1</v>
      </c>
      <c r="H718">
        <v>-1</v>
      </c>
      <c r="I718">
        <v>-1</v>
      </c>
      <c r="J718">
        <v>-1</v>
      </c>
      <c r="K718">
        <v>-1</v>
      </c>
      <c r="L718">
        <v>-1</v>
      </c>
      <c r="M718">
        <v>0</v>
      </c>
      <c r="N718">
        <v>126.63290000000001</v>
      </c>
      <c r="O718">
        <v>-1</v>
      </c>
      <c r="P718">
        <v>-1</v>
      </c>
      <c r="Q718">
        <v>-1</v>
      </c>
      <c r="R718" s="196">
        <v>1</v>
      </c>
      <c r="T718" s="196">
        <v>25</v>
      </c>
      <c r="U718" s="196">
        <v>37</v>
      </c>
      <c r="V718" s="196">
        <v>867</v>
      </c>
      <c r="W718" s="196">
        <v>-1</v>
      </c>
      <c r="X718" s="196">
        <v>-1</v>
      </c>
      <c r="Y718" s="196">
        <v>1</v>
      </c>
      <c r="Z718" s="196">
        <v>867</v>
      </c>
      <c r="AA718" s="196">
        <v>184.96510000000001</v>
      </c>
      <c r="AB718" s="196">
        <v>213.33920000000001</v>
      </c>
      <c r="AC718" s="196">
        <v>1</v>
      </c>
      <c r="AD718" s="196">
        <v>1.153403</v>
      </c>
    </row>
    <row r="719" spans="2:30" x14ac:dyDescent="0.2">
      <c r="B719" t="s">
        <v>477</v>
      </c>
      <c r="C719" t="s">
        <v>688</v>
      </c>
      <c r="D719">
        <v>5</v>
      </c>
      <c r="E719">
        <v>3.125</v>
      </c>
      <c r="F719">
        <v>168</v>
      </c>
      <c r="G719" s="195">
        <v>200.2</v>
      </c>
      <c r="H719">
        <v>625.625</v>
      </c>
      <c r="I719">
        <v>236.35050000000001</v>
      </c>
      <c r="J719">
        <v>2.054729</v>
      </c>
      <c r="K719">
        <v>945.40200000000004</v>
      </c>
      <c r="L719">
        <v>590.87630000000001</v>
      </c>
      <c r="M719">
        <v>5</v>
      </c>
      <c r="N719">
        <v>148.4383</v>
      </c>
      <c r="O719">
        <v>-1</v>
      </c>
      <c r="P719">
        <v>-1</v>
      </c>
      <c r="Q719">
        <v>-1</v>
      </c>
      <c r="R719" s="196">
        <v>1</v>
      </c>
      <c r="T719" s="196">
        <v>0</v>
      </c>
      <c r="U719" s="196">
        <v>38</v>
      </c>
      <c r="V719" s="196">
        <v>2030</v>
      </c>
      <c r="W719" s="196">
        <v>-1</v>
      </c>
      <c r="X719" s="196">
        <v>-1</v>
      </c>
      <c r="Y719" s="196">
        <v>0</v>
      </c>
      <c r="Z719" s="196">
        <v>166</v>
      </c>
      <c r="AA719" s="196">
        <v>0</v>
      </c>
      <c r="AB719" s="196">
        <v>0</v>
      </c>
      <c r="AC719" s="196">
        <v>1</v>
      </c>
      <c r="AD719" s="196">
        <v>-1</v>
      </c>
    </row>
    <row r="720" spans="2:30" x14ac:dyDescent="0.2">
      <c r="B720" t="s">
        <v>478</v>
      </c>
      <c r="C720" t="s">
        <v>688</v>
      </c>
      <c r="D720">
        <v>3</v>
      </c>
      <c r="E720">
        <v>2.6478380000000001</v>
      </c>
      <c r="F720">
        <v>233</v>
      </c>
      <c r="G720" s="195">
        <v>266.66666666666703</v>
      </c>
      <c r="H720">
        <v>706.09002647837599</v>
      </c>
      <c r="I720">
        <v>92.768600000000006</v>
      </c>
      <c r="J720">
        <v>1.2040379999999999</v>
      </c>
      <c r="K720">
        <v>185.53720000000001</v>
      </c>
      <c r="L720">
        <v>163.75749999999999</v>
      </c>
      <c r="M720">
        <v>3</v>
      </c>
      <c r="N720">
        <v>57.845709999999997</v>
      </c>
      <c r="O720">
        <v>-1</v>
      </c>
      <c r="P720">
        <v>-1</v>
      </c>
      <c r="Q720">
        <v>-1</v>
      </c>
      <c r="R720" s="196">
        <v>1</v>
      </c>
      <c r="T720" s="196">
        <v>31</v>
      </c>
      <c r="U720" s="196">
        <v>39</v>
      </c>
      <c r="V720" s="196">
        <v>1000</v>
      </c>
      <c r="W720" s="196">
        <v>-1</v>
      </c>
      <c r="X720" s="196">
        <v>-1</v>
      </c>
      <c r="Y720" s="196">
        <v>1</v>
      </c>
      <c r="Z720" s="196">
        <v>1000</v>
      </c>
      <c r="AA720" s="196">
        <v>102.6529</v>
      </c>
      <c r="AB720" s="196">
        <v>102.6529</v>
      </c>
      <c r="AC720" s="196">
        <v>1</v>
      </c>
      <c r="AD720" s="196">
        <v>1</v>
      </c>
    </row>
    <row r="721" spans="2:30" x14ac:dyDescent="0.2">
      <c r="B721" t="s">
        <v>479</v>
      </c>
      <c r="C721" t="s">
        <v>688</v>
      </c>
      <c r="D721">
        <v>5</v>
      </c>
      <c r="E721">
        <v>3.0030030000000001</v>
      </c>
      <c r="F721">
        <v>233</v>
      </c>
      <c r="G721" s="195">
        <v>232.6</v>
      </c>
      <c r="H721">
        <v>698.49849849849898</v>
      </c>
      <c r="I721">
        <v>151.46860000000001</v>
      </c>
      <c r="J721">
        <v>2.7165279999999998</v>
      </c>
      <c r="K721">
        <v>605.87459999999999</v>
      </c>
      <c r="L721">
        <v>363.8886</v>
      </c>
      <c r="M721">
        <v>5</v>
      </c>
      <c r="N721">
        <v>107.75660000000001</v>
      </c>
      <c r="O721">
        <v>-1</v>
      </c>
      <c r="P721">
        <v>-1</v>
      </c>
      <c r="Q721">
        <v>-1</v>
      </c>
      <c r="R721" s="196">
        <v>2</v>
      </c>
      <c r="T721" s="196">
        <v>0</v>
      </c>
      <c r="U721" s="196">
        <v>40</v>
      </c>
      <c r="V721" s="196">
        <v>1999</v>
      </c>
      <c r="W721" s="196">
        <v>-1</v>
      </c>
      <c r="X721" s="196">
        <v>-1</v>
      </c>
      <c r="Y721" s="196">
        <v>0</v>
      </c>
      <c r="Z721" s="196">
        <v>134</v>
      </c>
      <c r="AA721" s="196">
        <v>2</v>
      </c>
      <c r="AB721" s="196">
        <v>1.0004999999999999</v>
      </c>
      <c r="AC721" s="196">
        <v>1</v>
      </c>
      <c r="AD721" s="196">
        <v>-1</v>
      </c>
    </row>
    <row r="722" spans="2:30" x14ac:dyDescent="0.2">
      <c r="B722" t="s">
        <v>480</v>
      </c>
      <c r="C722" t="s">
        <v>688</v>
      </c>
      <c r="D722">
        <v>2</v>
      </c>
      <c r="E722">
        <v>2.3068050000000002</v>
      </c>
      <c r="F722">
        <v>216.5</v>
      </c>
      <c r="G722" s="195">
        <v>216.5</v>
      </c>
      <c r="H722">
        <v>499.42329873125698</v>
      </c>
      <c r="I722">
        <v>60.542439999999999</v>
      </c>
      <c r="J722">
        <v>0.45180930000000002</v>
      </c>
      <c r="K722">
        <v>60.542439999999999</v>
      </c>
      <c r="L722">
        <v>69.829800000000006</v>
      </c>
      <c r="M722">
        <v>2</v>
      </c>
      <c r="N722">
        <v>54.263019999999997</v>
      </c>
      <c r="O722">
        <v>-1</v>
      </c>
      <c r="P722">
        <v>-1</v>
      </c>
      <c r="Q722">
        <v>-1</v>
      </c>
      <c r="R722" s="196">
        <v>1</v>
      </c>
      <c r="T722" s="196">
        <v>8</v>
      </c>
      <c r="U722" s="196">
        <v>41</v>
      </c>
      <c r="V722" s="196">
        <v>1532</v>
      </c>
      <c r="W722" s="196">
        <v>-1</v>
      </c>
      <c r="X722" s="196">
        <v>-1</v>
      </c>
      <c r="Y722" s="196">
        <v>1</v>
      </c>
      <c r="Z722" s="196">
        <v>1532</v>
      </c>
      <c r="AA722" s="196">
        <v>482.7679</v>
      </c>
      <c r="AB722" s="196">
        <v>315.12259999999998</v>
      </c>
      <c r="AC722" s="196">
        <v>1</v>
      </c>
      <c r="AD722" s="196">
        <v>0.65274149999999997</v>
      </c>
    </row>
    <row r="723" spans="2:30" x14ac:dyDescent="0.2">
      <c r="B723" t="s">
        <v>472</v>
      </c>
      <c r="C723" t="s">
        <v>722</v>
      </c>
      <c r="D723">
        <v>2</v>
      </c>
      <c r="E723">
        <v>1.669449</v>
      </c>
      <c r="F723">
        <v>532.5</v>
      </c>
      <c r="G723" s="195">
        <v>532.5</v>
      </c>
      <c r="H723">
        <v>888.98163606009996</v>
      </c>
      <c r="I723">
        <v>144.0462</v>
      </c>
      <c r="J723">
        <v>2.1499440000000001</v>
      </c>
      <c r="K723">
        <v>144.0462</v>
      </c>
      <c r="L723">
        <v>120.2389</v>
      </c>
      <c r="M723">
        <v>2</v>
      </c>
      <c r="N723">
        <v>99.194270000000003</v>
      </c>
      <c r="O723">
        <v>-1</v>
      </c>
      <c r="P723">
        <v>-1</v>
      </c>
      <c r="Q723">
        <v>-1</v>
      </c>
      <c r="R723" s="196">
        <v>2</v>
      </c>
      <c r="T723" s="196">
        <v>0</v>
      </c>
      <c r="U723" s="196">
        <v>42</v>
      </c>
      <c r="V723" s="196">
        <v>1999</v>
      </c>
      <c r="W723" s="196">
        <v>-1</v>
      </c>
      <c r="X723" s="196">
        <v>-1</v>
      </c>
      <c r="Y723" s="196">
        <v>0</v>
      </c>
      <c r="Z723" s="196">
        <v>133</v>
      </c>
      <c r="AA723" s="196">
        <v>0</v>
      </c>
      <c r="AB723" s="196">
        <v>0</v>
      </c>
      <c r="AC723" s="196">
        <v>1</v>
      </c>
      <c r="AD723" s="196">
        <v>-1</v>
      </c>
    </row>
    <row r="724" spans="2:30" x14ac:dyDescent="0.2">
      <c r="B724" t="s">
        <v>481</v>
      </c>
      <c r="C724" t="s">
        <v>722</v>
      </c>
      <c r="D724">
        <v>2</v>
      </c>
      <c r="E724">
        <v>0.85763290000000003</v>
      </c>
      <c r="F724">
        <v>166</v>
      </c>
      <c r="G724" s="195">
        <v>166</v>
      </c>
      <c r="H724">
        <v>142.36706689536899</v>
      </c>
      <c r="I724">
        <v>171.98769999999999</v>
      </c>
      <c r="J724">
        <v>0.64657050000000005</v>
      </c>
      <c r="K724">
        <v>171.98769999999999</v>
      </c>
      <c r="L724">
        <v>73.751170000000002</v>
      </c>
      <c r="M724">
        <v>2</v>
      </c>
      <c r="N724">
        <v>109.6374</v>
      </c>
      <c r="O724">
        <v>-1</v>
      </c>
      <c r="P724">
        <v>-1</v>
      </c>
      <c r="Q724">
        <v>-1</v>
      </c>
      <c r="R724" s="196">
        <v>3</v>
      </c>
      <c r="T724" s="196">
        <v>15</v>
      </c>
      <c r="U724" s="196">
        <v>43</v>
      </c>
      <c r="V724" s="196">
        <v>1232</v>
      </c>
      <c r="W724" s="196">
        <v>0.69584500000000005</v>
      </c>
      <c r="X724" s="196">
        <v>104.7247</v>
      </c>
      <c r="Y724" s="196">
        <v>1</v>
      </c>
      <c r="Z724" s="196">
        <v>1232</v>
      </c>
      <c r="AA724" s="196">
        <v>215.89879999999999</v>
      </c>
      <c r="AB724" s="196">
        <v>175.24250000000001</v>
      </c>
      <c r="AC724" s="196">
        <v>2</v>
      </c>
      <c r="AD724" s="196">
        <v>0.81168830000000003</v>
      </c>
    </row>
    <row r="725" spans="2:30" x14ac:dyDescent="0.2">
      <c r="B725" t="s">
        <v>483</v>
      </c>
      <c r="C725" t="s">
        <v>722</v>
      </c>
      <c r="D725">
        <v>2</v>
      </c>
      <c r="E725">
        <v>2.5</v>
      </c>
      <c r="F725">
        <v>283</v>
      </c>
      <c r="G725" s="195">
        <v>283</v>
      </c>
      <c r="H725">
        <v>707.5</v>
      </c>
      <c r="I725">
        <v>96.908349999999999</v>
      </c>
      <c r="J725">
        <v>0.72863420000000001</v>
      </c>
      <c r="K725">
        <v>96.908349999999999</v>
      </c>
      <c r="L725">
        <v>121.1354</v>
      </c>
      <c r="M725">
        <v>2</v>
      </c>
      <c r="N725">
        <v>74.192160000000001</v>
      </c>
      <c r="O725">
        <v>-1</v>
      </c>
      <c r="P725">
        <v>-1</v>
      </c>
      <c r="Q725">
        <v>-1</v>
      </c>
      <c r="R725" s="196">
        <v>1</v>
      </c>
      <c r="T725" s="196">
        <v>0</v>
      </c>
      <c r="U725" s="196">
        <v>44</v>
      </c>
      <c r="V725" s="196">
        <v>1998</v>
      </c>
      <c r="W725" s="196">
        <v>-1</v>
      </c>
      <c r="X725" s="196">
        <v>-1</v>
      </c>
      <c r="Y725" s="196">
        <v>0</v>
      </c>
      <c r="Z725" s="196">
        <v>133</v>
      </c>
      <c r="AA725" s="196">
        <v>16.861640000000001</v>
      </c>
      <c r="AB725" s="196">
        <v>8.4392569999999996</v>
      </c>
      <c r="AC725" s="196">
        <v>1</v>
      </c>
      <c r="AD725" s="196">
        <v>-1</v>
      </c>
    </row>
    <row r="726" spans="2:30" x14ac:dyDescent="0.2">
      <c r="B726" t="s">
        <v>484</v>
      </c>
      <c r="C726" t="s">
        <v>722</v>
      </c>
      <c r="D726">
        <v>1</v>
      </c>
      <c r="E726">
        <v>0.79051380000000004</v>
      </c>
      <c r="F726">
        <v>199</v>
      </c>
      <c r="G726" s="195">
        <v>199</v>
      </c>
      <c r="H726">
        <v>157.31225296442699</v>
      </c>
      <c r="I726">
        <v>-1</v>
      </c>
      <c r="J726">
        <v>-1</v>
      </c>
      <c r="K726">
        <v>-1</v>
      </c>
      <c r="L726">
        <v>-1</v>
      </c>
      <c r="M726">
        <v>1</v>
      </c>
      <c r="N726">
        <v>90.154520000000005</v>
      </c>
      <c r="O726">
        <v>-1</v>
      </c>
      <c r="P726">
        <v>-1</v>
      </c>
      <c r="Q726">
        <v>-1</v>
      </c>
      <c r="R726" s="196">
        <v>2</v>
      </c>
      <c r="T726" s="196">
        <v>14</v>
      </c>
      <c r="U726" s="196">
        <v>45</v>
      </c>
      <c r="V726" s="196">
        <v>966</v>
      </c>
      <c r="W726" s="196">
        <v>-1</v>
      </c>
      <c r="X726" s="196">
        <v>-1</v>
      </c>
      <c r="Y726" s="196">
        <v>1</v>
      </c>
      <c r="Z726" s="196">
        <v>966</v>
      </c>
      <c r="AA726" s="196">
        <v>178.56610000000001</v>
      </c>
      <c r="AB726" s="196">
        <v>184.851</v>
      </c>
      <c r="AC726" s="196">
        <v>1</v>
      </c>
      <c r="AD726" s="196">
        <v>1.0351969999999999</v>
      </c>
    </row>
    <row r="727" spans="2:30" x14ac:dyDescent="0.2">
      <c r="B727" t="s">
        <v>485</v>
      </c>
      <c r="C727" t="s">
        <v>722</v>
      </c>
      <c r="D727">
        <v>2</v>
      </c>
      <c r="E727">
        <v>1.818182</v>
      </c>
      <c r="F727">
        <v>416.5</v>
      </c>
      <c r="G727" s="195">
        <v>416.5</v>
      </c>
      <c r="H727">
        <v>757.27272727272702</v>
      </c>
      <c r="I727">
        <v>177.67140000000001</v>
      </c>
      <c r="J727">
        <v>1.325906</v>
      </c>
      <c r="K727">
        <v>177.67140000000001</v>
      </c>
      <c r="L727">
        <v>161.51949999999999</v>
      </c>
      <c r="M727">
        <v>2</v>
      </c>
      <c r="N727">
        <v>56.15419</v>
      </c>
      <c r="O727">
        <v>-1</v>
      </c>
      <c r="P727">
        <v>-1</v>
      </c>
      <c r="Q727">
        <v>-1</v>
      </c>
      <c r="R727" s="196">
        <v>2</v>
      </c>
      <c r="T727" s="196">
        <v>0</v>
      </c>
      <c r="U727" s="196">
        <v>46</v>
      </c>
      <c r="V727" s="196">
        <v>1998</v>
      </c>
      <c r="W727" s="196">
        <v>-1</v>
      </c>
      <c r="X727" s="196">
        <v>-1</v>
      </c>
      <c r="Y727" s="196">
        <v>0</v>
      </c>
      <c r="Z727" s="196">
        <v>99</v>
      </c>
      <c r="AA727" s="196">
        <v>1</v>
      </c>
      <c r="AB727" s="196">
        <v>0.50050050000000001</v>
      </c>
      <c r="AC727" s="196">
        <v>1</v>
      </c>
      <c r="AD727" s="196">
        <v>-1</v>
      </c>
    </row>
    <row r="728" spans="2:30" x14ac:dyDescent="0.2">
      <c r="B728" t="s">
        <v>486</v>
      </c>
      <c r="C728" t="s">
        <v>722</v>
      </c>
      <c r="D728">
        <v>2</v>
      </c>
      <c r="E728">
        <v>1.5396460000000001</v>
      </c>
      <c r="F728">
        <v>399.5</v>
      </c>
      <c r="G728" s="195">
        <v>399.5</v>
      </c>
      <c r="H728">
        <v>615.08852963818299</v>
      </c>
      <c r="I728">
        <v>173.30070000000001</v>
      </c>
      <c r="J728">
        <v>0.40023259999999999</v>
      </c>
      <c r="K728">
        <v>173.30070000000001</v>
      </c>
      <c r="L728">
        <v>133.4109</v>
      </c>
      <c r="M728">
        <v>2</v>
      </c>
      <c r="N728">
        <v>96.419529999999995</v>
      </c>
      <c r="O728">
        <v>-1</v>
      </c>
      <c r="P728">
        <v>-1</v>
      </c>
      <c r="Q728">
        <v>-1</v>
      </c>
      <c r="R728" s="196">
        <v>1</v>
      </c>
      <c r="T728" s="196">
        <v>44</v>
      </c>
      <c r="U728" s="196">
        <v>47</v>
      </c>
      <c r="V728" s="196">
        <v>2032</v>
      </c>
      <c r="W728" s="196">
        <v>0.43442019999999998</v>
      </c>
      <c r="X728" s="196">
        <v>166.6001</v>
      </c>
      <c r="Y728" s="196">
        <v>1</v>
      </c>
      <c r="Z728" s="196">
        <v>2032</v>
      </c>
      <c r="AA728" s="196">
        <v>962.5634</v>
      </c>
      <c r="AB728" s="196">
        <v>473.70249999999999</v>
      </c>
      <c r="AC728" s="196">
        <v>2</v>
      </c>
      <c r="AD728" s="196">
        <v>0.49212600000000001</v>
      </c>
    </row>
    <row r="729" spans="2:30" x14ac:dyDescent="0.2">
      <c r="B729" t="s">
        <v>487</v>
      </c>
      <c r="C729" t="s">
        <v>722</v>
      </c>
      <c r="D729">
        <v>3</v>
      </c>
      <c r="E729">
        <v>2.0477810000000001</v>
      </c>
      <c r="F729">
        <v>166</v>
      </c>
      <c r="G729" s="195">
        <v>188.333333333333</v>
      </c>
      <c r="H729">
        <v>385.66552901023903</v>
      </c>
      <c r="I729">
        <v>127.34869999999999</v>
      </c>
      <c r="J729">
        <v>0.99908640000000004</v>
      </c>
      <c r="K729">
        <v>254.69749999999999</v>
      </c>
      <c r="L729">
        <v>173.85489999999999</v>
      </c>
      <c r="M729">
        <v>3</v>
      </c>
      <c r="N729">
        <v>79.900440000000003</v>
      </c>
      <c r="O729">
        <v>-1</v>
      </c>
      <c r="P729">
        <v>-1</v>
      </c>
      <c r="Q729">
        <v>-1</v>
      </c>
      <c r="R729" s="196">
        <v>1</v>
      </c>
      <c r="T729" s="196">
        <v>0</v>
      </c>
      <c r="U729" s="196">
        <v>48</v>
      </c>
      <c r="V729" s="196">
        <v>1998</v>
      </c>
      <c r="W729" s="196">
        <v>-1</v>
      </c>
      <c r="X729" s="196">
        <v>-1</v>
      </c>
      <c r="Y729" s="196">
        <v>0</v>
      </c>
      <c r="Z729" s="196">
        <v>133</v>
      </c>
      <c r="AA729" s="196">
        <v>0</v>
      </c>
      <c r="AB729" s="196">
        <v>0</v>
      </c>
      <c r="AC729" s="196">
        <v>1</v>
      </c>
      <c r="AD729" s="196">
        <v>-1</v>
      </c>
    </row>
    <row r="730" spans="2:30" x14ac:dyDescent="0.2">
      <c r="B730" t="s">
        <v>488</v>
      </c>
      <c r="C730" t="s">
        <v>722</v>
      </c>
      <c r="D730">
        <v>2</v>
      </c>
      <c r="E730">
        <v>1.01833</v>
      </c>
      <c r="F730">
        <v>317</v>
      </c>
      <c r="G730" s="195">
        <v>317</v>
      </c>
      <c r="H730">
        <v>322.81059063136502</v>
      </c>
      <c r="I730">
        <v>27.65887</v>
      </c>
      <c r="J730">
        <v>0.2064095</v>
      </c>
      <c r="K730">
        <v>27.65887</v>
      </c>
      <c r="L730">
        <v>14.082929999999999</v>
      </c>
      <c r="M730">
        <v>2</v>
      </c>
      <c r="N730">
        <v>88.884450000000001</v>
      </c>
      <c r="O730">
        <v>-1</v>
      </c>
      <c r="P730">
        <v>-1</v>
      </c>
      <c r="Q730">
        <v>-1</v>
      </c>
      <c r="R730" s="196">
        <v>2</v>
      </c>
      <c r="T730" s="196">
        <v>17</v>
      </c>
      <c r="U730" s="196">
        <v>49</v>
      </c>
      <c r="V730" s="196">
        <v>1333</v>
      </c>
      <c r="W730" s="196">
        <v>-1</v>
      </c>
      <c r="X730" s="196">
        <v>-1</v>
      </c>
      <c r="Y730" s="196">
        <v>1</v>
      </c>
      <c r="Z730" s="196">
        <v>1333</v>
      </c>
      <c r="AA730" s="196">
        <v>367.08370000000002</v>
      </c>
      <c r="AB730" s="196">
        <v>275.38159999999999</v>
      </c>
      <c r="AC730" s="196">
        <v>1</v>
      </c>
      <c r="AD730" s="196">
        <v>0.75018759999999995</v>
      </c>
    </row>
    <row r="731" spans="2:30" x14ac:dyDescent="0.2">
      <c r="B731" t="s">
        <v>489</v>
      </c>
      <c r="C731" t="s">
        <v>722</v>
      </c>
      <c r="D731">
        <v>0</v>
      </c>
      <c r="E731">
        <v>0</v>
      </c>
      <c r="F731">
        <v>-1</v>
      </c>
      <c r="G731" s="195">
        <v>-1</v>
      </c>
      <c r="H731">
        <v>-1</v>
      </c>
      <c r="I731">
        <v>-1</v>
      </c>
      <c r="J731">
        <v>-1</v>
      </c>
      <c r="K731">
        <v>-1</v>
      </c>
      <c r="L731">
        <v>-1</v>
      </c>
      <c r="M731">
        <v>0</v>
      </c>
      <c r="N731">
        <v>467.53190000000001</v>
      </c>
      <c r="O731">
        <v>-1</v>
      </c>
      <c r="P731">
        <v>-1</v>
      </c>
      <c r="Q731">
        <v>-1</v>
      </c>
      <c r="R731" s="196">
        <v>0</v>
      </c>
      <c r="T731" s="196">
        <v>0</v>
      </c>
      <c r="U731" s="196">
        <v>50</v>
      </c>
      <c r="V731" s="196">
        <v>1998</v>
      </c>
      <c r="W731" s="196">
        <v>-1</v>
      </c>
      <c r="X731" s="196">
        <v>-1</v>
      </c>
      <c r="Y731" s="196">
        <v>0</v>
      </c>
      <c r="Z731" s="196">
        <v>133</v>
      </c>
      <c r="AA731" s="196">
        <v>2.4142139999999999</v>
      </c>
      <c r="AB731" s="196">
        <v>1.208315</v>
      </c>
      <c r="AC731" s="196">
        <v>1</v>
      </c>
      <c r="AD731" s="196">
        <v>-1</v>
      </c>
    </row>
    <row r="732" spans="2:30" x14ac:dyDescent="0.2">
      <c r="B732" t="s">
        <v>490</v>
      </c>
      <c r="C732" t="s">
        <v>722</v>
      </c>
      <c r="D732">
        <v>1</v>
      </c>
      <c r="E732">
        <v>0.73206439999999995</v>
      </c>
      <c r="F732">
        <v>366</v>
      </c>
      <c r="G732" s="195">
        <v>366</v>
      </c>
      <c r="H732">
        <v>267.93557833089301</v>
      </c>
      <c r="I732">
        <v>-1</v>
      </c>
      <c r="J732">
        <v>-1</v>
      </c>
      <c r="K732">
        <v>-1</v>
      </c>
      <c r="L732">
        <v>-1</v>
      </c>
      <c r="M732">
        <v>1</v>
      </c>
      <c r="N732">
        <v>137.41829999999999</v>
      </c>
      <c r="O732">
        <v>-1</v>
      </c>
      <c r="P732">
        <v>-1</v>
      </c>
      <c r="Q732">
        <v>-1</v>
      </c>
      <c r="R732" s="196">
        <v>1</v>
      </c>
      <c r="T732" s="196">
        <v>12</v>
      </c>
      <c r="U732" s="196">
        <v>51</v>
      </c>
      <c r="V732" s="196">
        <v>1033</v>
      </c>
      <c r="W732" s="196">
        <v>1.002316</v>
      </c>
      <c r="X732" s="196">
        <v>116.7698</v>
      </c>
      <c r="Y732" s="196">
        <v>1</v>
      </c>
      <c r="Z732" s="196">
        <v>1033</v>
      </c>
      <c r="AA732" s="196">
        <v>276.53809999999999</v>
      </c>
      <c r="AB732" s="196">
        <v>267.7038</v>
      </c>
      <c r="AC732" s="196">
        <v>2</v>
      </c>
      <c r="AD732" s="196">
        <v>0.96805419999999998</v>
      </c>
    </row>
    <row r="733" spans="2:30" x14ac:dyDescent="0.2">
      <c r="B733" t="s">
        <v>491</v>
      </c>
      <c r="C733" t="s">
        <v>722</v>
      </c>
      <c r="D733">
        <v>3</v>
      </c>
      <c r="E733">
        <v>1.476378</v>
      </c>
      <c r="F733">
        <v>134</v>
      </c>
      <c r="G733" s="195">
        <v>222.333333333333</v>
      </c>
      <c r="H733">
        <v>328.24803149606299</v>
      </c>
      <c r="I733">
        <v>267.80279999999999</v>
      </c>
      <c r="J733">
        <v>0.85113039999999995</v>
      </c>
      <c r="K733">
        <v>535.60569999999996</v>
      </c>
      <c r="L733">
        <v>263.58539999999999</v>
      </c>
      <c r="M733">
        <v>3</v>
      </c>
      <c r="N733">
        <v>150.53960000000001</v>
      </c>
      <c r="O733">
        <v>-1</v>
      </c>
      <c r="P733">
        <v>-1</v>
      </c>
      <c r="Q733">
        <v>-1</v>
      </c>
      <c r="R733" s="196">
        <v>1</v>
      </c>
      <c r="T733" s="196">
        <v>0</v>
      </c>
      <c r="U733" s="196">
        <v>52</v>
      </c>
      <c r="V733" s="196">
        <v>1998</v>
      </c>
      <c r="W733" s="196">
        <v>-1</v>
      </c>
      <c r="X733" s="196">
        <v>-1</v>
      </c>
      <c r="Y733" s="196">
        <v>0</v>
      </c>
      <c r="Z733" s="196">
        <v>133</v>
      </c>
      <c r="AA733" s="196">
        <v>0</v>
      </c>
      <c r="AB733" s="196">
        <v>0</v>
      </c>
      <c r="AC733" s="196">
        <v>1</v>
      </c>
      <c r="AD733" s="196">
        <v>-1</v>
      </c>
    </row>
    <row r="734" spans="2:30" x14ac:dyDescent="0.2">
      <c r="B734" t="s">
        <v>285</v>
      </c>
      <c r="C734" t="s">
        <v>722</v>
      </c>
      <c r="D734">
        <v>2</v>
      </c>
      <c r="E734">
        <v>2.0703930000000001</v>
      </c>
      <c r="F734">
        <v>233</v>
      </c>
      <c r="G734" s="195">
        <v>233</v>
      </c>
      <c r="H734">
        <v>482.40165631470001</v>
      </c>
      <c r="I734">
        <v>258.79660000000001</v>
      </c>
      <c r="J734">
        <v>1.9313180000000001</v>
      </c>
      <c r="K734">
        <v>258.79660000000001</v>
      </c>
      <c r="L734">
        <v>267.90539999999999</v>
      </c>
      <c r="M734">
        <v>2</v>
      </c>
      <c r="N734">
        <v>98.897859999999994</v>
      </c>
      <c r="O734">
        <v>-1</v>
      </c>
      <c r="P734">
        <v>-1</v>
      </c>
      <c r="Q734">
        <v>-1</v>
      </c>
      <c r="R734" s="196">
        <v>1</v>
      </c>
      <c r="T734" s="196">
        <v>18</v>
      </c>
      <c r="U734" s="196">
        <v>53</v>
      </c>
      <c r="V734" s="196">
        <v>1332</v>
      </c>
      <c r="W734" s="196">
        <v>-1</v>
      </c>
      <c r="X734" s="196">
        <v>-1</v>
      </c>
      <c r="Y734" s="196">
        <v>1</v>
      </c>
      <c r="Z734" s="196">
        <v>1332</v>
      </c>
      <c r="AA734" s="196">
        <v>278.58510000000001</v>
      </c>
      <c r="AB734" s="196">
        <v>209.148</v>
      </c>
      <c r="AC734" s="196">
        <v>1</v>
      </c>
      <c r="AD734" s="196">
        <v>0.75075080000000005</v>
      </c>
    </row>
    <row r="735" spans="2:30" x14ac:dyDescent="0.2">
      <c r="B735" t="s">
        <v>492</v>
      </c>
      <c r="C735" t="s">
        <v>722</v>
      </c>
      <c r="D735">
        <v>2</v>
      </c>
      <c r="E735">
        <v>2.1436229999999998</v>
      </c>
      <c r="F735">
        <v>366.5</v>
      </c>
      <c r="G735" s="195">
        <v>366.5</v>
      </c>
      <c r="H735">
        <v>785.63772775991401</v>
      </c>
      <c r="I735">
        <v>167.46850000000001</v>
      </c>
      <c r="J735">
        <v>1.249765</v>
      </c>
      <c r="K735">
        <v>167.46850000000001</v>
      </c>
      <c r="L735">
        <v>179.49469999999999</v>
      </c>
      <c r="M735">
        <v>2</v>
      </c>
      <c r="N735">
        <v>70.670370000000005</v>
      </c>
      <c r="O735">
        <v>-1</v>
      </c>
      <c r="P735">
        <v>-1</v>
      </c>
      <c r="Q735">
        <v>-1</v>
      </c>
      <c r="R735" s="196">
        <v>1</v>
      </c>
      <c r="T735" s="196">
        <v>0</v>
      </c>
      <c r="U735" s="196">
        <v>54</v>
      </c>
      <c r="V735" s="196">
        <v>1999</v>
      </c>
      <c r="W735" s="196">
        <v>-1</v>
      </c>
      <c r="X735" s="196">
        <v>-1</v>
      </c>
      <c r="Y735" s="196">
        <v>0</v>
      </c>
      <c r="Z735" s="196">
        <v>133</v>
      </c>
      <c r="AA735" s="196">
        <v>0</v>
      </c>
      <c r="AB735" s="196">
        <v>0</v>
      </c>
      <c r="AC735" s="196">
        <v>1</v>
      </c>
      <c r="AD735" s="196">
        <v>-1</v>
      </c>
    </row>
    <row r="736" spans="2:30" x14ac:dyDescent="0.2">
      <c r="B736" t="s">
        <v>474</v>
      </c>
      <c r="C736" t="s">
        <v>722</v>
      </c>
      <c r="D736">
        <v>2</v>
      </c>
      <c r="E736">
        <v>1.9361079999999999</v>
      </c>
      <c r="F736">
        <v>166</v>
      </c>
      <c r="G736" s="195">
        <v>166</v>
      </c>
      <c r="H736">
        <v>321.39399806389201</v>
      </c>
      <c r="I736">
        <v>355.11009999999999</v>
      </c>
      <c r="J736">
        <v>0.56011049999999996</v>
      </c>
      <c r="K736">
        <v>355.11009999999999</v>
      </c>
      <c r="L736">
        <v>343.76580000000001</v>
      </c>
      <c r="M736">
        <v>2</v>
      </c>
      <c r="N736">
        <v>124.49639999999999</v>
      </c>
      <c r="O736">
        <v>-1</v>
      </c>
      <c r="P736">
        <v>-1</v>
      </c>
      <c r="Q736">
        <v>-1</v>
      </c>
      <c r="R736" s="196">
        <v>1</v>
      </c>
      <c r="T736" s="196">
        <v>41</v>
      </c>
      <c r="U736" s="196">
        <v>55</v>
      </c>
      <c r="V736" s="196">
        <v>1799</v>
      </c>
      <c r="W736" s="196">
        <v>-1</v>
      </c>
      <c r="X736" s="196">
        <v>-1</v>
      </c>
      <c r="Y736" s="196">
        <v>1</v>
      </c>
      <c r="Z736" s="196">
        <v>1799</v>
      </c>
      <c r="AA736" s="196">
        <v>241.0814</v>
      </c>
      <c r="AB736" s="196">
        <v>134.0086</v>
      </c>
      <c r="AC736" s="196">
        <v>1</v>
      </c>
      <c r="AD736" s="196">
        <v>0.55586440000000004</v>
      </c>
    </row>
    <row r="737" spans="2:30" x14ac:dyDescent="0.2">
      <c r="B737" t="s">
        <v>475</v>
      </c>
      <c r="C737" t="s">
        <v>722</v>
      </c>
      <c r="D737">
        <v>2</v>
      </c>
      <c r="E737">
        <v>1.6680569999999999</v>
      </c>
      <c r="F737">
        <v>332</v>
      </c>
      <c r="G737" s="195">
        <v>332</v>
      </c>
      <c r="H737">
        <v>553.79482902418704</v>
      </c>
      <c r="I737">
        <v>293.34480000000002</v>
      </c>
      <c r="J737">
        <v>0.67435579999999995</v>
      </c>
      <c r="K737">
        <v>293.34480000000002</v>
      </c>
      <c r="L737">
        <v>244.65790000000001</v>
      </c>
      <c r="M737">
        <v>2</v>
      </c>
      <c r="N737">
        <v>92.048680000000004</v>
      </c>
      <c r="O737">
        <v>-1</v>
      </c>
      <c r="P737">
        <v>-1</v>
      </c>
      <c r="Q737">
        <v>-1</v>
      </c>
      <c r="R737" s="196">
        <v>1</v>
      </c>
      <c r="T737" s="196">
        <v>0</v>
      </c>
      <c r="U737" s="196">
        <v>56</v>
      </c>
      <c r="V737" s="196">
        <v>2031</v>
      </c>
      <c r="W737" s="196">
        <v>0.72147240000000001</v>
      </c>
      <c r="X737" s="196">
        <v>12.265029999999999</v>
      </c>
      <c r="Y737" s="196">
        <v>0</v>
      </c>
      <c r="Z737" s="196">
        <v>166</v>
      </c>
      <c r="AA737" s="196">
        <v>768.97770000000003</v>
      </c>
      <c r="AB737" s="196">
        <v>378.62020000000001</v>
      </c>
      <c r="AC737" s="196">
        <v>1</v>
      </c>
      <c r="AD737" s="196">
        <v>-1</v>
      </c>
    </row>
    <row r="738" spans="2:30" x14ac:dyDescent="0.2">
      <c r="B738" t="s">
        <v>476</v>
      </c>
      <c r="C738" t="s">
        <v>722</v>
      </c>
      <c r="D738">
        <v>2</v>
      </c>
      <c r="E738">
        <v>1.3351139999999999</v>
      </c>
      <c r="F738">
        <v>449</v>
      </c>
      <c r="G738" s="195">
        <v>449</v>
      </c>
      <c r="H738">
        <v>599.46595460614196</v>
      </c>
      <c r="I738">
        <v>251.76910000000001</v>
      </c>
      <c r="J738">
        <v>0.53796809999999995</v>
      </c>
      <c r="K738">
        <v>251.76910000000001</v>
      </c>
      <c r="L738">
        <v>168.0701</v>
      </c>
      <c r="M738">
        <v>2</v>
      </c>
      <c r="N738">
        <v>80.237340000000003</v>
      </c>
      <c r="O738">
        <v>-1</v>
      </c>
      <c r="P738">
        <v>-1</v>
      </c>
      <c r="Q738">
        <v>-1</v>
      </c>
      <c r="R738" s="196">
        <v>1</v>
      </c>
      <c r="T738" s="196">
        <v>42</v>
      </c>
      <c r="U738" s="196">
        <v>57</v>
      </c>
      <c r="V738" s="196">
        <v>1865</v>
      </c>
      <c r="W738" s="196">
        <v>-1</v>
      </c>
      <c r="X738" s="196">
        <v>-1</v>
      </c>
      <c r="Y738" s="196">
        <v>1</v>
      </c>
      <c r="Z738" s="196">
        <v>1865</v>
      </c>
      <c r="AA738" s="196">
        <v>1382.4449999999999</v>
      </c>
      <c r="AB738" s="196">
        <v>741.25760000000002</v>
      </c>
      <c r="AC738" s="196">
        <v>1</v>
      </c>
      <c r="AD738" s="196">
        <v>0.53619300000000003</v>
      </c>
    </row>
    <row r="739" spans="2:30" x14ac:dyDescent="0.2">
      <c r="B739" t="s">
        <v>477</v>
      </c>
      <c r="C739" t="s">
        <v>722</v>
      </c>
      <c r="D739">
        <v>3</v>
      </c>
      <c r="E739">
        <v>2.43309</v>
      </c>
      <c r="F739">
        <v>199</v>
      </c>
      <c r="G739" s="195">
        <v>277</v>
      </c>
      <c r="H739">
        <v>673.96593673965901</v>
      </c>
      <c r="I739">
        <v>149.83580000000001</v>
      </c>
      <c r="J739">
        <v>0.85370809999999997</v>
      </c>
      <c r="K739">
        <v>299.67160000000001</v>
      </c>
      <c r="L739">
        <v>243.0427</v>
      </c>
      <c r="M739">
        <v>3</v>
      </c>
      <c r="N739">
        <v>110.3454</v>
      </c>
      <c r="O739">
        <v>-1</v>
      </c>
      <c r="P739">
        <v>-1</v>
      </c>
      <c r="Q739">
        <v>-1</v>
      </c>
      <c r="R739" s="196">
        <v>1</v>
      </c>
      <c r="T739" s="196">
        <v>0</v>
      </c>
      <c r="U739" s="196">
        <v>58</v>
      </c>
      <c r="V739" s="196">
        <v>1998</v>
      </c>
      <c r="W739" s="196">
        <v>-1</v>
      </c>
      <c r="X739" s="196">
        <v>-1</v>
      </c>
      <c r="Y739" s="196">
        <v>0</v>
      </c>
      <c r="Z739" s="196">
        <v>66</v>
      </c>
      <c r="AA739" s="196">
        <v>8.1224170000000004</v>
      </c>
      <c r="AB739" s="196">
        <v>4.0652739999999996</v>
      </c>
      <c r="AC739" s="196">
        <v>1</v>
      </c>
      <c r="AD739" s="196">
        <v>-1</v>
      </c>
    </row>
    <row r="740" spans="2:30" x14ac:dyDescent="0.2">
      <c r="B740" t="s">
        <v>478</v>
      </c>
      <c r="C740" t="s">
        <v>722</v>
      </c>
      <c r="D740">
        <v>1</v>
      </c>
      <c r="E740">
        <v>1.113586</v>
      </c>
      <c r="F740">
        <v>300</v>
      </c>
      <c r="G740" s="195">
        <v>300</v>
      </c>
      <c r="H740">
        <v>334.075723830735</v>
      </c>
      <c r="I740">
        <v>-1</v>
      </c>
      <c r="J740">
        <v>-1</v>
      </c>
      <c r="K740">
        <v>-1</v>
      </c>
      <c r="L740">
        <v>-1</v>
      </c>
      <c r="M740">
        <v>1</v>
      </c>
      <c r="N740">
        <v>125.0408</v>
      </c>
      <c r="O740">
        <v>-1</v>
      </c>
      <c r="P740">
        <v>-1</v>
      </c>
      <c r="Q740">
        <v>-1</v>
      </c>
      <c r="R740" s="196">
        <v>1</v>
      </c>
      <c r="T740" s="196">
        <v>50</v>
      </c>
      <c r="U740" s="196">
        <v>59</v>
      </c>
      <c r="V740" s="196">
        <v>1499</v>
      </c>
      <c r="W740" s="196">
        <v>-1</v>
      </c>
      <c r="X740" s="196">
        <v>-1</v>
      </c>
      <c r="Y740" s="196">
        <v>1</v>
      </c>
      <c r="Z740" s="196">
        <v>1499</v>
      </c>
      <c r="AA740" s="196">
        <v>616.50639999999999</v>
      </c>
      <c r="AB740" s="196">
        <v>411.27850000000001</v>
      </c>
      <c r="AC740" s="196">
        <v>1</v>
      </c>
      <c r="AD740" s="196">
        <v>0.66711140000000002</v>
      </c>
    </row>
    <row r="741" spans="2:30" x14ac:dyDescent="0.2">
      <c r="B741" t="s">
        <v>479</v>
      </c>
      <c r="C741" t="s">
        <v>722</v>
      </c>
      <c r="D741">
        <v>4</v>
      </c>
      <c r="E741">
        <v>2.8591850000000001</v>
      </c>
      <c r="F741">
        <v>184</v>
      </c>
      <c r="G741" s="195">
        <v>233.5</v>
      </c>
      <c r="H741">
        <v>667.619728377412</v>
      </c>
      <c r="I741">
        <v>160.92949999999999</v>
      </c>
      <c r="J741">
        <v>3.5331800000000002</v>
      </c>
      <c r="K741">
        <v>482.78840000000002</v>
      </c>
      <c r="L741">
        <v>345.09530000000001</v>
      </c>
      <c r="M741">
        <v>4</v>
      </c>
      <c r="N741">
        <v>98.742230000000006</v>
      </c>
      <c r="O741">
        <v>-1</v>
      </c>
      <c r="P741">
        <v>-1</v>
      </c>
      <c r="Q741">
        <v>-1</v>
      </c>
      <c r="R741" s="196">
        <v>1</v>
      </c>
      <c r="T741" s="196">
        <v>0</v>
      </c>
      <c r="U741" s="196">
        <v>60</v>
      </c>
      <c r="V741" s="196">
        <v>1998</v>
      </c>
      <c r="W741" s="196">
        <v>-1</v>
      </c>
      <c r="X741" s="196">
        <v>-1</v>
      </c>
      <c r="Y741" s="196">
        <v>0</v>
      </c>
      <c r="Z741" s="196">
        <v>134</v>
      </c>
      <c r="AA741" s="196">
        <v>1</v>
      </c>
      <c r="AB741" s="196">
        <v>0.50050050000000001</v>
      </c>
      <c r="AC741" s="196">
        <v>1</v>
      </c>
      <c r="AD741" s="196">
        <v>-1</v>
      </c>
    </row>
    <row r="742" spans="2:30" x14ac:dyDescent="0.2">
      <c r="B742" t="s">
        <v>480</v>
      </c>
      <c r="C742" t="s">
        <v>722</v>
      </c>
      <c r="D742">
        <v>1</v>
      </c>
      <c r="E742">
        <v>0.81168830000000003</v>
      </c>
      <c r="F742">
        <v>265</v>
      </c>
      <c r="G742" s="195">
        <v>265</v>
      </c>
      <c r="H742">
        <v>215.097402597403</v>
      </c>
      <c r="I742">
        <v>-1</v>
      </c>
      <c r="J742">
        <v>-1</v>
      </c>
      <c r="K742">
        <v>-1</v>
      </c>
      <c r="L742">
        <v>-1</v>
      </c>
      <c r="M742">
        <v>1</v>
      </c>
      <c r="N742">
        <v>74.414569999999998</v>
      </c>
      <c r="O742">
        <v>-1</v>
      </c>
      <c r="P742">
        <v>-1</v>
      </c>
      <c r="Q742">
        <v>-1</v>
      </c>
      <c r="R742" s="196">
        <v>1</v>
      </c>
      <c r="T742" s="196">
        <v>27</v>
      </c>
      <c r="U742" s="196">
        <v>61</v>
      </c>
      <c r="V742" s="196">
        <v>1133</v>
      </c>
      <c r="W742" s="196">
        <v>-1</v>
      </c>
      <c r="X742" s="196">
        <v>-1</v>
      </c>
      <c r="Y742" s="196">
        <v>1</v>
      </c>
      <c r="Z742" s="196">
        <v>1133</v>
      </c>
      <c r="AA742" s="196">
        <v>154.7689</v>
      </c>
      <c r="AB742" s="196">
        <v>136.601</v>
      </c>
      <c r="AC742" s="196">
        <v>1</v>
      </c>
      <c r="AD742" s="196">
        <v>0.88261250000000002</v>
      </c>
    </row>
    <row r="743" spans="2:30" x14ac:dyDescent="0.2">
      <c r="B743" t="s">
        <v>472</v>
      </c>
      <c r="C743" t="s">
        <v>689</v>
      </c>
      <c r="D743">
        <v>2</v>
      </c>
      <c r="E743">
        <v>1.819836</v>
      </c>
      <c r="F743">
        <v>333.5</v>
      </c>
      <c r="G743" s="195">
        <v>333.5</v>
      </c>
      <c r="H743">
        <v>606.91537761601501</v>
      </c>
      <c r="I743">
        <v>126.53700000000001</v>
      </c>
      <c r="J743">
        <v>0.34572950000000002</v>
      </c>
      <c r="K743">
        <v>126.53700000000001</v>
      </c>
      <c r="L743">
        <v>115.1383</v>
      </c>
      <c r="M743">
        <v>2</v>
      </c>
      <c r="N743">
        <v>80.830860000000001</v>
      </c>
      <c r="O743">
        <v>-1</v>
      </c>
      <c r="P743">
        <v>-1</v>
      </c>
      <c r="Q743">
        <v>-1</v>
      </c>
      <c r="R743" s="196">
        <v>1</v>
      </c>
      <c r="T743" s="196">
        <v>0</v>
      </c>
      <c r="U743" s="196">
        <v>62</v>
      </c>
      <c r="V743" s="196">
        <v>1998</v>
      </c>
      <c r="W743" s="196">
        <v>-1</v>
      </c>
      <c r="X743" s="196">
        <v>-1</v>
      </c>
      <c r="Y743" s="196">
        <v>0</v>
      </c>
      <c r="Z743" s="196">
        <v>100</v>
      </c>
      <c r="AA743" s="196">
        <v>2.2360679999999999</v>
      </c>
      <c r="AB743" s="196">
        <v>1.1191530000000001</v>
      </c>
      <c r="AC743" s="196">
        <v>1</v>
      </c>
      <c r="AD743" s="196">
        <v>-1</v>
      </c>
    </row>
    <row r="744" spans="2:30" x14ac:dyDescent="0.2">
      <c r="B744" t="s">
        <v>481</v>
      </c>
      <c r="C744" t="s">
        <v>689</v>
      </c>
      <c r="D744">
        <v>4</v>
      </c>
      <c r="E744">
        <v>1.9361079999999999</v>
      </c>
      <c r="F744">
        <v>167</v>
      </c>
      <c r="G744" s="195">
        <v>375</v>
      </c>
      <c r="H744">
        <v>726.04065827686395</v>
      </c>
      <c r="I744">
        <v>166.52600000000001</v>
      </c>
      <c r="J744">
        <v>2.112231</v>
      </c>
      <c r="K744">
        <v>499.5779</v>
      </c>
      <c r="L744">
        <v>241.80930000000001</v>
      </c>
      <c r="M744">
        <v>4</v>
      </c>
      <c r="N744">
        <v>198.8802</v>
      </c>
      <c r="O744">
        <v>-1</v>
      </c>
      <c r="P744">
        <v>-1</v>
      </c>
      <c r="Q744">
        <v>-1</v>
      </c>
      <c r="R744" s="196">
        <v>3</v>
      </c>
      <c r="T744" s="196">
        <v>6</v>
      </c>
      <c r="U744" s="196">
        <v>63</v>
      </c>
      <c r="V744" s="196">
        <v>1366</v>
      </c>
      <c r="W744" s="196">
        <v>1.110808</v>
      </c>
      <c r="X744" s="196">
        <v>129.96459999999999</v>
      </c>
      <c r="Y744" s="196">
        <v>1</v>
      </c>
      <c r="Z744" s="196">
        <v>1366</v>
      </c>
      <c r="AA744" s="196">
        <v>301.30860000000001</v>
      </c>
      <c r="AB744" s="196">
        <v>220.57730000000001</v>
      </c>
      <c r="AC744" s="196">
        <v>2</v>
      </c>
      <c r="AD744" s="196">
        <v>0.73206439999999995</v>
      </c>
    </row>
    <row r="745" spans="2:30" x14ac:dyDescent="0.2">
      <c r="B745" t="s">
        <v>483</v>
      </c>
      <c r="C745" t="s">
        <v>689</v>
      </c>
      <c r="D745">
        <v>1</v>
      </c>
      <c r="E745">
        <v>1.3071900000000001</v>
      </c>
      <c r="F745">
        <v>265</v>
      </c>
      <c r="G745" s="195">
        <v>265</v>
      </c>
      <c r="H745">
        <v>346.40522875816998</v>
      </c>
      <c r="I745">
        <v>-1</v>
      </c>
      <c r="J745">
        <v>-1</v>
      </c>
      <c r="K745">
        <v>-1</v>
      </c>
      <c r="L745">
        <v>-1</v>
      </c>
      <c r="M745">
        <v>1</v>
      </c>
      <c r="N745">
        <v>48.816870000000002</v>
      </c>
      <c r="O745">
        <v>-1</v>
      </c>
      <c r="P745">
        <v>-1</v>
      </c>
      <c r="Q745">
        <v>-1</v>
      </c>
      <c r="R745" s="196">
        <v>1</v>
      </c>
      <c r="T745" s="196">
        <v>0</v>
      </c>
      <c r="U745" s="196">
        <v>64</v>
      </c>
      <c r="V745" s="196">
        <v>1999</v>
      </c>
      <c r="W745" s="196">
        <v>1.3190219999999999</v>
      </c>
      <c r="X745" s="196">
        <v>44.187249999999999</v>
      </c>
      <c r="Y745" s="196">
        <v>0</v>
      </c>
      <c r="Z745" s="196">
        <v>133</v>
      </c>
      <c r="AA745" s="196">
        <v>118.1172</v>
      </c>
      <c r="AB745" s="196">
        <v>59.088140000000003</v>
      </c>
      <c r="AC745" s="196">
        <v>1</v>
      </c>
      <c r="AD745" s="196">
        <v>-1</v>
      </c>
    </row>
    <row r="746" spans="2:30" x14ac:dyDescent="0.2">
      <c r="B746" t="s">
        <v>484</v>
      </c>
      <c r="C746" t="s">
        <v>689</v>
      </c>
      <c r="D746">
        <v>1</v>
      </c>
      <c r="E746">
        <v>0.8583691</v>
      </c>
      <c r="F746">
        <v>134</v>
      </c>
      <c r="G746" s="195">
        <v>134</v>
      </c>
      <c r="H746">
        <v>115.021459227468</v>
      </c>
      <c r="I746">
        <v>-1</v>
      </c>
      <c r="J746">
        <v>-1</v>
      </c>
      <c r="K746">
        <v>-1</v>
      </c>
      <c r="L746">
        <v>-1</v>
      </c>
      <c r="M746">
        <v>1</v>
      </c>
      <c r="N746">
        <v>66.594719999999995</v>
      </c>
      <c r="O746">
        <v>-1</v>
      </c>
      <c r="P746">
        <v>-1</v>
      </c>
      <c r="Q746">
        <v>-1</v>
      </c>
      <c r="R746" s="196">
        <v>1</v>
      </c>
      <c r="T746" s="196">
        <v>23</v>
      </c>
      <c r="U746" s="196">
        <v>65</v>
      </c>
      <c r="V746" s="196">
        <v>1032</v>
      </c>
      <c r="W746" s="196">
        <v>-1</v>
      </c>
      <c r="X746" s="196">
        <v>-1</v>
      </c>
      <c r="Y746" s="196">
        <v>1</v>
      </c>
      <c r="Z746" s="196">
        <v>1032</v>
      </c>
      <c r="AA746" s="196">
        <v>235.90899999999999</v>
      </c>
      <c r="AB746" s="196">
        <v>228.59389999999999</v>
      </c>
      <c r="AC746" s="196">
        <v>1</v>
      </c>
      <c r="AD746" s="196">
        <v>0.96899219999999997</v>
      </c>
    </row>
    <row r="747" spans="2:30" x14ac:dyDescent="0.2">
      <c r="B747" t="s">
        <v>485</v>
      </c>
      <c r="C747" t="s">
        <v>689</v>
      </c>
      <c r="D747">
        <v>1</v>
      </c>
      <c r="E747">
        <v>0.69832399999999994</v>
      </c>
      <c r="F747">
        <v>300</v>
      </c>
      <c r="G747" s="195">
        <v>300</v>
      </c>
      <c r="H747">
        <v>209.49720670391099</v>
      </c>
      <c r="I747">
        <v>-1</v>
      </c>
      <c r="J747">
        <v>-1</v>
      </c>
      <c r="K747">
        <v>-1</v>
      </c>
      <c r="L747">
        <v>-1</v>
      </c>
      <c r="M747">
        <v>1</v>
      </c>
      <c r="N747">
        <v>71.073070000000001</v>
      </c>
      <c r="O747">
        <v>-1</v>
      </c>
      <c r="P747">
        <v>-1</v>
      </c>
      <c r="Q747">
        <v>-1</v>
      </c>
      <c r="R747" s="196">
        <v>2</v>
      </c>
      <c r="T747" s="196">
        <v>0</v>
      </c>
      <c r="U747" s="196">
        <v>66</v>
      </c>
      <c r="V747" s="196">
        <v>1998</v>
      </c>
      <c r="W747" s="196">
        <v>-1</v>
      </c>
      <c r="X747" s="196">
        <v>-1</v>
      </c>
      <c r="Y747" s="196">
        <v>0</v>
      </c>
      <c r="Z747" s="196">
        <v>167</v>
      </c>
      <c r="AA747" s="196">
        <v>0</v>
      </c>
      <c r="AB747" s="196">
        <v>0</v>
      </c>
      <c r="AC747" s="196">
        <v>1</v>
      </c>
      <c r="AD747" s="196">
        <v>-1</v>
      </c>
    </row>
    <row r="748" spans="2:30" x14ac:dyDescent="0.2">
      <c r="B748" t="s">
        <v>486</v>
      </c>
      <c r="C748" t="s">
        <v>689</v>
      </c>
      <c r="D748">
        <v>3</v>
      </c>
      <c r="E748">
        <v>1.878522</v>
      </c>
      <c r="F748">
        <v>165</v>
      </c>
      <c r="G748" s="195">
        <v>165.666666666667</v>
      </c>
      <c r="H748">
        <v>311.20851596743898</v>
      </c>
      <c r="I748">
        <v>100.8415</v>
      </c>
      <c r="J748">
        <v>0.86253170000000001</v>
      </c>
      <c r="K748">
        <v>201.68299999999999</v>
      </c>
      <c r="L748">
        <v>126.28870000000001</v>
      </c>
      <c r="M748">
        <v>3</v>
      </c>
      <c r="N748">
        <v>97.301050000000004</v>
      </c>
      <c r="O748">
        <v>-1</v>
      </c>
      <c r="P748">
        <v>-1</v>
      </c>
      <c r="Q748">
        <v>-1</v>
      </c>
      <c r="R748" s="196">
        <v>1</v>
      </c>
      <c r="T748" s="196">
        <v>28</v>
      </c>
      <c r="U748" s="196">
        <v>67</v>
      </c>
      <c r="V748" s="196">
        <v>1000</v>
      </c>
      <c r="W748" s="196">
        <v>1.3372820000000001</v>
      </c>
      <c r="X748" s="196">
        <v>68.201390000000004</v>
      </c>
      <c r="Y748" s="196">
        <v>1</v>
      </c>
      <c r="Z748" s="196">
        <v>1000</v>
      </c>
      <c r="AA748" s="196">
        <v>140.7158</v>
      </c>
      <c r="AB748" s="196">
        <v>140.7158</v>
      </c>
      <c r="AC748" s="196">
        <v>2</v>
      </c>
      <c r="AD748" s="196">
        <v>1</v>
      </c>
    </row>
    <row r="749" spans="2:30" x14ac:dyDescent="0.2">
      <c r="B749" t="s">
        <v>487</v>
      </c>
      <c r="C749" t="s">
        <v>689</v>
      </c>
      <c r="D749">
        <v>0</v>
      </c>
      <c r="E749">
        <v>0</v>
      </c>
      <c r="F749">
        <v>-1</v>
      </c>
      <c r="G749" s="195">
        <v>-1</v>
      </c>
      <c r="H749">
        <v>-1</v>
      </c>
      <c r="I749">
        <v>-1</v>
      </c>
      <c r="J749">
        <v>-1</v>
      </c>
      <c r="K749">
        <v>-1</v>
      </c>
      <c r="L749">
        <v>-1</v>
      </c>
      <c r="M749">
        <v>0</v>
      </c>
      <c r="N749">
        <v>85.36412</v>
      </c>
      <c r="O749">
        <v>-1</v>
      </c>
      <c r="P749">
        <v>-1</v>
      </c>
      <c r="Q749">
        <v>-1</v>
      </c>
      <c r="R749" s="196">
        <v>2</v>
      </c>
      <c r="T749" s="196">
        <v>0</v>
      </c>
      <c r="U749" s="196">
        <v>68</v>
      </c>
      <c r="V749" s="196">
        <v>1997</v>
      </c>
      <c r="W749" s="196">
        <v>-1</v>
      </c>
      <c r="X749" s="196">
        <v>-1</v>
      </c>
      <c r="Y749" s="196">
        <v>0</v>
      </c>
      <c r="Z749" s="196">
        <v>100</v>
      </c>
      <c r="AA749" s="196">
        <v>0</v>
      </c>
      <c r="AB749" s="196">
        <v>0</v>
      </c>
      <c r="AC749" s="196">
        <v>1</v>
      </c>
      <c r="AD749" s="196">
        <v>-1</v>
      </c>
    </row>
    <row r="750" spans="2:30" x14ac:dyDescent="0.2">
      <c r="B750" t="s">
        <v>488</v>
      </c>
      <c r="C750" t="s">
        <v>689</v>
      </c>
      <c r="D750">
        <v>2</v>
      </c>
      <c r="E750">
        <v>1.3037810000000001</v>
      </c>
      <c r="F750">
        <v>416.5</v>
      </c>
      <c r="G750" s="195">
        <v>416.5</v>
      </c>
      <c r="H750">
        <v>543.02477183833105</v>
      </c>
      <c r="I750">
        <v>414.82749999999999</v>
      </c>
      <c r="J750">
        <v>3.1190039999999999</v>
      </c>
      <c r="K750">
        <v>414.82749999999999</v>
      </c>
      <c r="L750">
        <v>270.4221</v>
      </c>
      <c r="M750">
        <v>2</v>
      </c>
      <c r="N750">
        <v>110.5354</v>
      </c>
      <c r="O750">
        <v>-1</v>
      </c>
      <c r="P750">
        <v>-1</v>
      </c>
      <c r="Q750">
        <v>-1</v>
      </c>
      <c r="R750" s="196">
        <v>1</v>
      </c>
      <c r="T750" s="196">
        <v>16</v>
      </c>
      <c r="U750" s="196">
        <v>69</v>
      </c>
      <c r="V750" s="196">
        <v>1032</v>
      </c>
      <c r="W750" s="196">
        <v>-1</v>
      </c>
      <c r="X750" s="196">
        <v>-1</v>
      </c>
      <c r="Y750" s="196">
        <v>1</v>
      </c>
      <c r="Z750" s="196">
        <v>1032</v>
      </c>
      <c r="AA750" s="196">
        <v>281.79590000000002</v>
      </c>
      <c r="AB750" s="196">
        <v>273.05799999999999</v>
      </c>
      <c r="AC750" s="196">
        <v>1</v>
      </c>
      <c r="AD750" s="196">
        <v>0.96899219999999997</v>
      </c>
    </row>
    <row r="751" spans="2:30" x14ac:dyDescent="0.2">
      <c r="B751" t="s">
        <v>489</v>
      </c>
      <c r="C751" t="s">
        <v>689</v>
      </c>
      <c r="D751">
        <v>1</v>
      </c>
      <c r="E751">
        <v>0.69832399999999994</v>
      </c>
      <c r="F751">
        <v>167</v>
      </c>
      <c r="G751" s="195">
        <v>167</v>
      </c>
      <c r="H751">
        <v>116.62011173184401</v>
      </c>
      <c r="I751">
        <v>-1</v>
      </c>
      <c r="J751">
        <v>-1</v>
      </c>
      <c r="K751">
        <v>-1</v>
      </c>
      <c r="L751">
        <v>-1</v>
      </c>
      <c r="M751">
        <v>1</v>
      </c>
      <c r="N751">
        <v>564.50160000000005</v>
      </c>
      <c r="O751">
        <v>-1</v>
      </c>
      <c r="P751">
        <v>-1</v>
      </c>
      <c r="Q751">
        <v>-1</v>
      </c>
      <c r="R751" s="196">
        <v>0</v>
      </c>
      <c r="T751" s="196">
        <v>0</v>
      </c>
      <c r="U751" s="196">
        <v>70</v>
      </c>
      <c r="V751" s="196">
        <v>1999</v>
      </c>
      <c r="W751" s="196">
        <v>-1</v>
      </c>
      <c r="X751" s="196">
        <v>-1</v>
      </c>
      <c r="Y751" s="196">
        <v>0</v>
      </c>
      <c r="Z751" s="196">
        <v>168</v>
      </c>
      <c r="AA751" s="196">
        <v>5.4721359999999999</v>
      </c>
      <c r="AB751" s="196">
        <v>2.7374369999999999</v>
      </c>
      <c r="AC751" s="196">
        <v>1</v>
      </c>
      <c r="AD751" s="196">
        <v>-1</v>
      </c>
    </row>
    <row r="752" spans="2:30" x14ac:dyDescent="0.2">
      <c r="B752" t="s">
        <v>490</v>
      </c>
      <c r="C752" t="s">
        <v>689</v>
      </c>
      <c r="D752">
        <v>3</v>
      </c>
      <c r="E752">
        <v>2.8195489999999999</v>
      </c>
      <c r="F752">
        <v>234</v>
      </c>
      <c r="G752" s="195">
        <v>244.333333333333</v>
      </c>
      <c r="H752">
        <v>688.90977443608995</v>
      </c>
      <c r="I752">
        <v>179.4169</v>
      </c>
      <c r="J752">
        <v>1.4562379999999999</v>
      </c>
      <c r="K752">
        <v>358.8338</v>
      </c>
      <c r="L752">
        <v>337.24979999999999</v>
      </c>
      <c r="M752">
        <v>3</v>
      </c>
      <c r="N752">
        <v>125.7453</v>
      </c>
      <c r="O752">
        <v>-1</v>
      </c>
      <c r="P752">
        <v>-1</v>
      </c>
      <c r="Q752">
        <v>-1</v>
      </c>
      <c r="R752" s="196">
        <v>1</v>
      </c>
      <c r="T752" s="196">
        <v>48</v>
      </c>
      <c r="U752" s="196">
        <v>71</v>
      </c>
      <c r="V752" s="196">
        <v>1499</v>
      </c>
      <c r="W752" s="196">
        <v>-1</v>
      </c>
      <c r="X752" s="196">
        <v>-1</v>
      </c>
      <c r="Y752" s="196">
        <v>1</v>
      </c>
      <c r="Z752" s="196">
        <v>1499</v>
      </c>
      <c r="AA752" s="196">
        <v>1118.123</v>
      </c>
      <c r="AB752" s="196">
        <v>745.91269999999997</v>
      </c>
      <c r="AC752" s="196">
        <v>1</v>
      </c>
      <c r="AD752" s="196">
        <v>0.66711140000000002</v>
      </c>
    </row>
    <row r="753" spans="2:30" x14ac:dyDescent="0.2">
      <c r="B753" t="s">
        <v>491</v>
      </c>
      <c r="C753" t="s">
        <v>689</v>
      </c>
      <c r="D753">
        <v>6</v>
      </c>
      <c r="E753">
        <v>2.9527559999999999</v>
      </c>
      <c r="F753">
        <v>167</v>
      </c>
      <c r="G753" s="195">
        <v>211</v>
      </c>
      <c r="H753">
        <v>623.03149606299201</v>
      </c>
      <c r="I753">
        <v>188.11070000000001</v>
      </c>
      <c r="J753">
        <v>2.3947500000000002</v>
      </c>
      <c r="K753">
        <v>940.55349999999999</v>
      </c>
      <c r="L753">
        <v>462.87079999999997</v>
      </c>
      <c r="M753">
        <v>6</v>
      </c>
      <c r="N753">
        <v>132.27760000000001</v>
      </c>
      <c r="O753">
        <v>-1</v>
      </c>
      <c r="P753">
        <v>-1</v>
      </c>
      <c r="Q753">
        <v>-1</v>
      </c>
      <c r="R753" s="196">
        <v>1</v>
      </c>
      <c r="T753" s="196">
        <v>0</v>
      </c>
      <c r="U753" s="196">
        <v>72</v>
      </c>
      <c r="V753" s="196">
        <v>1998</v>
      </c>
      <c r="W753" s="196">
        <v>-1</v>
      </c>
      <c r="X753" s="196">
        <v>-1</v>
      </c>
      <c r="Y753" s="196">
        <v>0</v>
      </c>
      <c r="Z753" s="196">
        <v>134</v>
      </c>
      <c r="AA753" s="196">
        <v>4.4142140000000003</v>
      </c>
      <c r="AB753" s="196">
        <v>2.2093159999999998</v>
      </c>
      <c r="AC753" s="196">
        <v>1</v>
      </c>
      <c r="AD753" s="196">
        <v>-1</v>
      </c>
    </row>
    <row r="754" spans="2:30" x14ac:dyDescent="0.2">
      <c r="B754" t="s">
        <v>285</v>
      </c>
      <c r="C754" t="s">
        <v>689</v>
      </c>
      <c r="D754">
        <v>2</v>
      </c>
      <c r="E754">
        <v>2.3121390000000002</v>
      </c>
      <c r="F754">
        <v>332.5</v>
      </c>
      <c r="G754" s="195">
        <v>332.5</v>
      </c>
      <c r="H754">
        <v>768.78612716762996</v>
      </c>
      <c r="I754">
        <v>110.79259999999999</v>
      </c>
      <c r="J754">
        <v>1.6536200000000001</v>
      </c>
      <c r="K754">
        <v>110.79259999999999</v>
      </c>
      <c r="L754">
        <v>128.0839</v>
      </c>
      <c r="M754">
        <v>2</v>
      </c>
      <c r="N754">
        <v>35.994590000000002</v>
      </c>
      <c r="O754">
        <v>-1</v>
      </c>
      <c r="P754">
        <v>-1</v>
      </c>
      <c r="Q754">
        <v>-1</v>
      </c>
      <c r="R754" s="196">
        <v>1</v>
      </c>
      <c r="T754" s="196">
        <v>33</v>
      </c>
      <c r="U754" s="196">
        <v>73</v>
      </c>
      <c r="V754" s="196">
        <v>1666</v>
      </c>
      <c r="W754" s="196">
        <v>-1</v>
      </c>
      <c r="X754" s="196">
        <v>-1</v>
      </c>
      <c r="Y754" s="196">
        <v>1</v>
      </c>
      <c r="Z754" s="196">
        <v>1666</v>
      </c>
      <c r="AA754" s="196">
        <v>1317.453</v>
      </c>
      <c r="AB754" s="196">
        <v>790.78800000000001</v>
      </c>
      <c r="AC754" s="196">
        <v>0</v>
      </c>
      <c r="AD754" s="196">
        <v>0.60024010000000005</v>
      </c>
    </row>
    <row r="755" spans="2:30" x14ac:dyDescent="0.2">
      <c r="B755" t="s">
        <v>492</v>
      </c>
      <c r="C755" t="s">
        <v>689</v>
      </c>
      <c r="D755">
        <v>1</v>
      </c>
      <c r="E755">
        <v>0.93720709999999996</v>
      </c>
      <c r="F755">
        <v>200</v>
      </c>
      <c r="G755" s="195">
        <v>200</v>
      </c>
      <c r="H755">
        <v>187.44142455482699</v>
      </c>
      <c r="I755">
        <v>-1</v>
      </c>
      <c r="J755">
        <v>-1</v>
      </c>
      <c r="K755">
        <v>-1</v>
      </c>
      <c r="L755">
        <v>-1</v>
      </c>
      <c r="M755">
        <v>1</v>
      </c>
      <c r="N755">
        <v>79.278549999999996</v>
      </c>
      <c r="O755">
        <v>-1</v>
      </c>
      <c r="P755">
        <v>-1</v>
      </c>
      <c r="Q755">
        <v>-1</v>
      </c>
      <c r="R755" s="196">
        <v>1</v>
      </c>
      <c r="T755" s="196">
        <v>0</v>
      </c>
      <c r="U755" s="196">
        <v>74</v>
      </c>
      <c r="V755" s="196">
        <v>2032</v>
      </c>
      <c r="W755" s="196">
        <v>-1</v>
      </c>
      <c r="X755" s="196">
        <v>-1</v>
      </c>
      <c r="Y755" s="196">
        <v>0</v>
      </c>
      <c r="Z755" s="196">
        <v>133</v>
      </c>
      <c r="AA755" s="196">
        <v>0</v>
      </c>
      <c r="AB755" s="196">
        <v>0</v>
      </c>
      <c r="AC755" s="196">
        <v>1</v>
      </c>
      <c r="AD755" s="196">
        <v>-1</v>
      </c>
    </row>
    <row r="756" spans="2:30" x14ac:dyDescent="0.2">
      <c r="B756" t="s">
        <v>474</v>
      </c>
      <c r="C756" t="s">
        <v>689</v>
      </c>
      <c r="D756">
        <v>4</v>
      </c>
      <c r="E756">
        <v>2.3081360000000002</v>
      </c>
      <c r="F756">
        <v>199</v>
      </c>
      <c r="G756" s="195">
        <v>199.25</v>
      </c>
      <c r="H756">
        <v>459.89613387189797</v>
      </c>
      <c r="I756">
        <v>228.25380000000001</v>
      </c>
      <c r="J756">
        <v>1.450591</v>
      </c>
      <c r="K756">
        <v>684.76130000000001</v>
      </c>
      <c r="L756">
        <v>395.13060000000002</v>
      </c>
      <c r="M756">
        <v>4</v>
      </c>
      <c r="N756">
        <v>140.72329999999999</v>
      </c>
      <c r="O756">
        <v>-1</v>
      </c>
      <c r="P756">
        <v>-1</v>
      </c>
      <c r="Q756">
        <v>-1</v>
      </c>
      <c r="R756" s="196">
        <v>1</v>
      </c>
      <c r="T756" s="196">
        <v>38</v>
      </c>
      <c r="U756" s="196">
        <v>75</v>
      </c>
      <c r="V756" s="196">
        <v>1332</v>
      </c>
      <c r="W756" s="196">
        <v>-1</v>
      </c>
      <c r="X756" s="196">
        <v>-1</v>
      </c>
      <c r="Y756" s="196">
        <v>1</v>
      </c>
      <c r="Z756" s="196">
        <v>1332</v>
      </c>
      <c r="AA756" s="196">
        <v>378.04899999999998</v>
      </c>
      <c r="AB756" s="196">
        <v>283.82060000000001</v>
      </c>
      <c r="AC756" s="196">
        <v>1</v>
      </c>
      <c r="AD756" s="196">
        <v>0.75075080000000005</v>
      </c>
    </row>
    <row r="757" spans="2:30" x14ac:dyDescent="0.2">
      <c r="B757" t="s">
        <v>475</v>
      </c>
      <c r="C757" t="s">
        <v>689</v>
      </c>
      <c r="D757">
        <v>3</v>
      </c>
      <c r="E757">
        <v>2.2505630000000001</v>
      </c>
      <c r="F757">
        <v>233</v>
      </c>
      <c r="G757" s="195">
        <v>255.333333333333</v>
      </c>
      <c r="H757">
        <v>574.64366091522902</v>
      </c>
      <c r="I757">
        <v>144.9854</v>
      </c>
      <c r="J757">
        <v>0.59292880000000003</v>
      </c>
      <c r="K757">
        <v>289.97070000000002</v>
      </c>
      <c r="L757">
        <v>217.5324</v>
      </c>
      <c r="M757">
        <v>3</v>
      </c>
      <c r="N757">
        <v>79.113050000000001</v>
      </c>
      <c r="O757">
        <v>-1</v>
      </c>
      <c r="P757">
        <v>-1</v>
      </c>
      <c r="Q757">
        <v>-1</v>
      </c>
      <c r="R757" s="196">
        <v>2</v>
      </c>
      <c r="T757" s="196">
        <v>0</v>
      </c>
      <c r="U757" s="196">
        <v>76</v>
      </c>
      <c r="V757" s="196">
        <v>1998</v>
      </c>
      <c r="W757" s="196">
        <v>-1</v>
      </c>
      <c r="X757" s="196">
        <v>-1</v>
      </c>
      <c r="Y757" s="196">
        <v>0</v>
      </c>
      <c r="Z757" s="196">
        <v>133</v>
      </c>
      <c r="AA757" s="196">
        <v>0</v>
      </c>
      <c r="AB757" s="196">
        <v>0</v>
      </c>
      <c r="AC757" s="196">
        <v>1</v>
      </c>
      <c r="AD757" s="196">
        <v>-1</v>
      </c>
    </row>
    <row r="758" spans="2:30" x14ac:dyDescent="0.2">
      <c r="B758" t="s">
        <v>476</v>
      </c>
      <c r="C758" t="s">
        <v>689</v>
      </c>
      <c r="D758">
        <v>2</v>
      </c>
      <c r="E758">
        <v>1.1337870000000001</v>
      </c>
      <c r="F758">
        <v>183.5</v>
      </c>
      <c r="G758" s="195">
        <v>183.5</v>
      </c>
      <c r="H758">
        <v>208.04988662131501</v>
      </c>
      <c r="I758">
        <v>183.82060000000001</v>
      </c>
      <c r="J758">
        <v>0.14932619999999999</v>
      </c>
      <c r="K758">
        <v>183.82060000000001</v>
      </c>
      <c r="L758">
        <v>104.2067</v>
      </c>
      <c r="M758">
        <v>2</v>
      </c>
      <c r="N758">
        <v>83.650080000000003</v>
      </c>
      <c r="O758">
        <v>-1</v>
      </c>
      <c r="P758">
        <v>-1</v>
      </c>
      <c r="Q758">
        <v>-1</v>
      </c>
      <c r="R758" s="196">
        <v>2</v>
      </c>
      <c r="T758" s="196">
        <v>43</v>
      </c>
      <c r="U758" s="196">
        <v>77</v>
      </c>
      <c r="V758" s="196">
        <v>1632</v>
      </c>
      <c r="W758" s="196">
        <v>-1</v>
      </c>
      <c r="X758" s="196">
        <v>-1</v>
      </c>
      <c r="Y758" s="196">
        <v>1</v>
      </c>
      <c r="Z758" s="196">
        <v>1632</v>
      </c>
      <c r="AA758" s="196">
        <v>1197.896</v>
      </c>
      <c r="AB758" s="196">
        <v>734.00480000000005</v>
      </c>
      <c r="AC758" s="196">
        <v>1</v>
      </c>
      <c r="AD758" s="196">
        <v>0.61274510000000004</v>
      </c>
    </row>
    <row r="759" spans="2:30" x14ac:dyDescent="0.2">
      <c r="B759" t="s">
        <v>477</v>
      </c>
      <c r="C759" t="s">
        <v>689</v>
      </c>
      <c r="D759">
        <v>3</v>
      </c>
      <c r="E759">
        <v>2.572899</v>
      </c>
      <c r="F759">
        <v>134</v>
      </c>
      <c r="G759" s="195">
        <v>245</v>
      </c>
      <c r="H759">
        <v>630.36020583190395</v>
      </c>
      <c r="I759">
        <v>258.69510000000002</v>
      </c>
      <c r="J759">
        <v>3.1920280000000001</v>
      </c>
      <c r="K759">
        <v>517.39009999999996</v>
      </c>
      <c r="L759">
        <v>443.73079999999999</v>
      </c>
      <c r="M759">
        <v>3</v>
      </c>
      <c r="N759">
        <v>159.69139999999999</v>
      </c>
      <c r="O759">
        <v>-1</v>
      </c>
      <c r="P759">
        <v>-1</v>
      </c>
      <c r="Q759">
        <v>-1</v>
      </c>
      <c r="R759" s="196">
        <v>1</v>
      </c>
      <c r="T759" s="196">
        <v>0</v>
      </c>
      <c r="U759" s="196">
        <v>78</v>
      </c>
      <c r="V759" s="196">
        <v>1999</v>
      </c>
      <c r="W759" s="196">
        <v>0.94534790000000002</v>
      </c>
      <c r="X759" s="196">
        <v>142.2749</v>
      </c>
      <c r="Y759" s="196">
        <v>0</v>
      </c>
      <c r="Z759" s="196">
        <v>133</v>
      </c>
      <c r="AA759" s="196">
        <v>742.99900000000002</v>
      </c>
      <c r="AB759" s="196">
        <v>371.68540000000002</v>
      </c>
      <c r="AC759" s="196">
        <v>1</v>
      </c>
      <c r="AD759" s="196">
        <v>-1</v>
      </c>
    </row>
    <row r="760" spans="2:30" x14ac:dyDescent="0.2">
      <c r="B760" t="s">
        <v>478</v>
      </c>
      <c r="C760" t="s">
        <v>689</v>
      </c>
      <c r="D760">
        <v>3</v>
      </c>
      <c r="E760">
        <v>1.476378</v>
      </c>
      <c r="F760">
        <v>199</v>
      </c>
      <c r="G760" s="195">
        <v>177.333333333333</v>
      </c>
      <c r="H760">
        <v>261.811023622047</v>
      </c>
      <c r="I760">
        <v>203.63239999999999</v>
      </c>
      <c r="J760">
        <v>4.6113119999999999</v>
      </c>
      <c r="K760">
        <v>407.26479999999998</v>
      </c>
      <c r="L760">
        <v>200.4256</v>
      </c>
      <c r="M760">
        <v>3</v>
      </c>
      <c r="N760">
        <v>119.43429999999999</v>
      </c>
      <c r="O760">
        <v>-1</v>
      </c>
      <c r="P760">
        <v>-1</v>
      </c>
      <c r="Q760">
        <v>-1</v>
      </c>
      <c r="R760" s="196">
        <v>2</v>
      </c>
      <c r="T760" s="196">
        <v>4</v>
      </c>
      <c r="U760" s="196">
        <v>79</v>
      </c>
      <c r="V760" s="196">
        <v>1233</v>
      </c>
      <c r="W760" s="196">
        <v>-1</v>
      </c>
      <c r="X760" s="196">
        <v>-1</v>
      </c>
      <c r="Y760" s="196">
        <v>1</v>
      </c>
      <c r="Z760" s="196">
        <v>1233</v>
      </c>
      <c r="AA760" s="196">
        <v>788.2722</v>
      </c>
      <c r="AB760" s="196">
        <v>639.31240000000003</v>
      </c>
      <c r="AC760" s="196">
        <v>1</v>
      </c>
      <c r="AD760" s="196">
        <v>0.81103000000000003</v>
      </c>
    </row>
    <row r="761" spans="2:30" x14ac:dyDescent="0.2">
      <c r="B761" t="s">
        <v>479</v>
      </c>
      <c r="C761" t="s">
        <v>689</v>
      </c>
      <c r="D761">
        <v>3</v>
      </c>
      <c r="E761">
        <v>2.9069769999999999</v>
      </c>
      <c r="F761">
        <v>201</v>
      </c>
      <c r="G761" s="195">
        <v>233.333333333333</v>
      </c>
      <c r="H761">
        <v>678.29457364341101</v>
      </c>
      <c r="I761">
        <v>173.44280000000001</v>
      </c>
      <c r="J761">
        <v>1.50702</v>
      </c>
      <c r="K761">
        <v>346.88569999999999</v>
      </c>
      <c r="L761">
        <v>336.12950000000001</v>
      </c>
      <c r="M761">
        <v>3</v>
      </c>
      <c r="N761">
        <v>89.565510000000003</v>
      </c>
      <c r="O761">
        <v>-1</v>
      </c>
      <c r="P761">
        <v>-1</v>
      </c>
      <c r="Q761">
        <v>-1</v>
      </c>
      <c r="R761" s="196">
        <v>1</v>
      </c>
      <c r="T761" s="196">
        <v>0</v>
      </c>
      <c r="U761" s="196">
        <v>80</v>
      </c>
      <c r="V761" s="196">
        <v>1998</v>
      </c>
      <c r="W761" s="196">
        <v>-1</v>
      </c>
      <c r="X761" s="196">
        <v>-1</v>
      </c>
      <c r="Y761" s="196">
        <v>0</v>
      </c>
      <c r="Z761" s="196">
        <v>132</v>
      </c>
      <c r="AA761" s="196">
        <v>3.6502810000000001</v>
      </c>
      <c r="AB761" s="196">
        <v>1.8269679999999999</v>
      </c>
      <c r="AC761" s="196">
        <v>1</v>
      </c>
      <c r="AD761" s="196">
        <v>-1</v>
      </c>
    </row>
    <row r="762" spans="2:30" x14ac:dyDescent="0.2">
      <c r="B762" t="s">
        <v>480</v>
      </c>
      <c r="C762" t="s">
        <v>689</v>
      </c>
      <c r="D762">
        <v>1</v>
      </c>
      <c r="E762">
        <v>0.73206439999999995</v>
      </c>
      <c r="F762">
        <v>167</v>
      </c>
      <c r="G762" s="195">
        <v>167</v>
      </c>
      <c r="H762">
        <v>122.25475841874101</v>
      </c>
      <c r="I762">
        <v>-1</v>
      </c>
      <c r="J762">
        <v>-1</v>
      </c>
      <c r="K762">
        <v>-1</v>
      </c>
      <c r="L762">
        <v>-1</v>
      </c>
      <c r="M762">
        <v>1</v>
      </c>
      <c r="N762">
        <v>137.6437</v>
      </c>
      <c r="O762">
        <v>-1</v>
      </c>
      <c r="P762">
        <v>-1</v>
      </c>
      <c r="Q762">
        <v>-1</v>
      </c>
      <c r="R762" s="196">
        <v>1</v>
      </c>
      <c r="T762" s="196">
        <v>46</v>
      </c>
      <c r="U762" s="196">
        <v>81</v>
      </c>
      <c r="V762" s="196">
        <v>1430</v>
      </c>
      <c r="W762" s="196">
        <v>0.43661250000000001</v>
      </c>
      <c r="X762" s="196">
        <v>160.01849999999999</v>
      </c>
      <c r="Y762" s="196">
        <v>1</v>
      </c>
      <c r="Z762" s="196">
        <v>1430</v>
      </c>
      <c r="AA762" s="196">
        <v>1097.896</v>
      </c>
      <c r="AB762" s="196">
        <v>767.75980000000004</v>
      </c>
      <c r="AC762" s="196">
        <v>2</v>
      </c>
      <c r="AD762" s="196">
        <v>0.6993007</v>
      </c>
    </row>
    <row r="763" spans="2:30" x14ac:dyDescent="0.2">
      <c r="B763" t="s">
        <v>472</v>
      </c>
      <c r="C763" t="s">
        <v>723</v>
      </c>
      <c r="D763">
        <v>3</v>
      </c>
      <c r="E763">
        <v>2.3696679999999999</v>
      </c>
      <c r="F763">
        <v>300</v>
      </c>
      <c r="G763" s="195">
        <v>255</v>
      </c>
      <c r="H763">
        <v>604.26540284360203</v>
      </c>
      <c r="I763">
        <v>182.1764</v>
      </c>
      <c r="J763">
        <v>1.762913</v>
      </c>
      <c r="K763">
        <v>364.35270000000003</v>
      </c>
      <c r="L763">
        <v>287.79840000000002</v>
      </c>
      <c r="M763">
        <v>3</v>
      </c>
      <c r="N763">
        <v>195.07749999999999</v>
      </c>
      <c r="O763">
        <v>-1</v>
      </c>
      <c r="P763">
        <v>-1</v>
      </c>
      <c r="Q763">
        <v>-1</v>
      </c>
      <c r="R763" s="196">
        <v>1</v>
      </c>
      <c r="T763" s="196">
        <v>0</v>
      </c>
      <c r="U763" s="196">
        <v>82</v>
      </c>
      <c r="V763" s="196">
        <v>1999</v>
      </c>
      <c r="W763" s="196">
        <v>1.193587</v>
      </c>
      <c r="X763" s="196">
        <v>109.7119</v>
      </c>
      <c r="Y763" s="196">
        <v>0</v>
      </c>
      <c r="Z763" s="196">
        <v>135</v>
      </c>
      <c r="AA763" s="196">
        <v>351.60770000000002</v>
      </c>
      <c r="AB763" s="196">
        <v>175.89179999999999</v>
      </c>
      <c r="AC763" s="196">
        <v>1</v>
      </c>
      <c r="AD763" s="196">
        <v>-1</v>
      </c>
    </row>
    <row r="764" spans="2:30" x14ac:dyDescent="0.2">
      <c r="B764" t="s">
        <v>481</v>
      </c>
      <c r="C764" t="s">
        <v>723</v>
      </c>
      <c r="D764">
        <v>2</v>
      </c>
      <c r="E764">
        <v>1.765225</v>
      </c>
      <c r="F764">
        <v>367.5</v>
      </c>
      <c r="G764" s="195">
        <v>367.5</v>
      </c>
      <c r="H764">
        <v>648.72021182700803</v>
      </c>
      <c r="I764">
        <v>215.96019999999999</v>
      </c>
      <c r="J764">
        <v>0.65244769999999996</v>
      </c>
      <c r="K764">
        <v>215.96019999999999</v>
      </c>
      <c r="L764">
        <v>190.60919999999999</v>
      </c>
      <c r="M764">
        <v>2</v>
      </c>
      <c r="N764">
        <v>70.347430000000003</v>
      </c>
      <c r="O764">
        <v>-1</v>
      </c>
      <c r="P764">
        <v>-1</v>
      </c>
      <c r="Q764">
        <v>-1</v>
      </c>
      <c r="R764" s="196">
        <v>1</v>
      </c>
      <c r="T764" s="196">
        <v>3</v>
      </c>
      <c r="U764" s="196">
        <v>83</v>
      </c>
      <c r="V764" s="196">
        <v>1399</v>
      </c>
      <c r="W764" s="196">
        <v>0.51384819999999998</v>
      </c>
      <c r="X764" s="196">
        <v>162.88990000000001</v>
      </c>
      <c r="Y764" s="196">
        <v>1</v>
      </c>
      <c r="Z764" s="196">
        <v>1399</v>
      </c>
      <c r="AA764" s="196">
        <v>662.39760000000001</v>
      </c>
      <c r="AB764" s="196">
        <v>473.47930000000002</v>
      </c>
      <c r="AC764" s="196">
        <v>2</v>
      </c>
      <c r="AD764" s="196">
        <v>0.71479630000000005</v>
      </c>
    </row>
    <row r="765" spans="2:30" x14ac:dyDescent="0.2">
      <c r="B765" t="s">
        <v>483</v>
      </c>
      <c r="C765" t="s">
        <v>723</v>
      </c>
      <c r="D765">
        <v>3</v>
      </c>
      <c r="E765">
        <v>2.0935100000000002</v>
      </c>
      <c r="F765">
        <v>300</v>
      </c>
      <c r="G765" s="195">
        <v>299</v>
      </c>
      <c r="H765">
        <v>625.95952547104002</v>
      </c>
      <c r="I765">
        <v>166.0753</v>
      </c>
      <c r="J765">
        <v>0.71192089999999997</v>
      </c>
      <c r="K765">
        <v>332.1506</v>
      </c>
      <c r="L765">
        <v>231.7869</v>
      </c>
      <c r="M765">
        <v>2</v>
      </c>
      <c r="N765">
        <v>112.4453</v>
      </c>
      <c r="O765">
        <v>-1</v>
      </c>
      <c r="P765">
        <v>-1</v>
      </c>
      <c r="Q765">
        <v>-1</v>
      </c>
      <c r="R765" s="196">
        <v>2</v>
      </c>
      <c r="T765" s="196">
        <v>0</v>
      </c>
      <c r="U765" s="196">
        <v>84</v>
      </c>
      <c r="V765" s="196">
        <v>2032</v>
      </c>
      <c r="W765" s="196">
        <v>-1</v>
      </c>
      <c r="X765" s="196">
        <v>-1</v>
      </c>
      <c r="Y765" s="196">
        <v>0</v>
      </c>
      <c r="Z765" s="196">
        <v>134</v>
      </c>
      <c r="AA765" s="196">
        <v>2.828427</v>
      </c>
      <c r="AB765" s="196">
        <v>1.3919429999999999</v>
      </c>
      <c r="AC765" s="196">
        <v>1</v>
      </c>
      <c r="AD765" s="196">
        <v>-1</v>
      </c>
    </row>
    <row r="766" spans="2:30" x14ac:dyDescent="0.2">
      <c r="B766" t="s">
        <v>484</v>
      </c>
      <c r="C766" t="s">
        <v>723</v>
      </c>
      <c r="D766">
        <v>2</v>
      </c>
      <c r="E766">
        <v>1.464129</v>
      </c>
      <c r="F766">
        <v>333.5</v>
      </c>
      <c r="G766" s="195">
        <v>333.5</v>
      </c>
      <c r="H766">
        <v>488.28696925329399</v>
      </c>
      <c r="I766">
        <v>271.45839999999998</v>
      </c>
      <c r="J766">
        <v>0.42884430000000001</v>
      </c>
      <c r="K766">
        <v>271.45839999999998</v>
      </c>
      <c r="L766">
        <v>198.7251</v>
      </c>
      <c r="M766">
        <v>2</v>
      </c>
      <c r="N766">
        <v>76.630439999999993</v>
      </c>
      <c r="O766">
        <v>-1</v>
      </c>
      <c r="P766">
        <v>-1</v>
      </c>
      <c r="Q766">
        <v>-1</v>
      </c>
      <c r="R766" s="196">
        <v>2</v>
      </c>
      <c r="T766" s="196">
        <v>22</v>
      </c>
      <c r="U766" s="196">
        <v>85</v>
      </c>
      <c r="V766" s="196">
        <v>1233</v>
      </c>
      <c r="W766" s="196">
        <v>-1</v>
      </c>
      <c r="X766" s="196">
        <v>-1</v>
      </c>
      <c r="Y766" s="196">
        <v>1</v>
      </c>
      <c r="Z766" s="196">
        <v>1233</v>
      </c>
      <c r="AA766" s="196">
        <v>389.63290000000001</v>
      </c>
      <c r="AB766" s="196">
        <v>316.00400000000002</v>
      </c>
      <c r="AC766" s="196">
        <v>1</v>
      </c>
      <c r="AD766" s="196">
        <v>0.81103000000000003</v>
      </c>
    </row>
    <row r="767" spans="2:30" x14ac:dyDescent="0.2">
      <c r="B767" t="s">
        <v>485</v>
      </c>
      <c r="C767" t="s">
        <v>723</v>
      </c>
      <c r="D767">
        <v>0</v>
      </c>
      <c r="E767">
        <v>0</v>
      </c>
      <c r="F767">
        <v>-1</v>
      </c>
      <c r="G767" s="195">
        <v>-1</v>
      </c>
      <c r="H767">
        <v>-1</v>
      </c>
      <c r="I767">
        <v>-1</v>
      </c>
      <c r="J767">
        <v>-1</v>
      </c>
      <c r="K767">
        <v>-1</v>
      </c>
      <c r="L767">
        <v>-1</v>
      </c>
      <c r="M767">
        <v>0</v>
      </c>
      <c r="N767">
        <v>128.04519999999999</v>
      </c>
      <c r="O767">
        <v>-1</v>
      </c>
      <c r="P767">
        <v>-1</v>
      </c>
      <c r="Q767">
        <v>-1</v>
      </c>
      <c r="R767" s="196">
        <v>1</v>
      </c>
      <c r="T767" s="196">
        <v>0</v>
      </c>
      <c r="U767" s="196">
        <v>86</v>
      </c>
      <c r="V767" s="196">
        <v>2032</v>
      </c>
      <c r="W767" s="196">
        <v>-1</v>
      </c>
      <c r="X767" s="196">
        <v>-1</v>
      </c>
      <c r="Y767" s="196">
        <v>0</v>
      </c>
      <c r="Z767" s="196">
        <v>100</v>
      </c>
      <c r="AA767" s="196">
        <v>0</v>
      </c>
      <c r="AB767" s="196">
        <v>0</v>
      </c>
      <c r="AC767" s="196">
        <v>1</v>
      </c>
      <c r="AD767" s="196">
        <v>-1</v>
      </c>
    </row>
    <row r="768" spans="2:30" x14ac:dyDescent="0.2">
      <c r="B768" t="s">
        <v>486</v>
      </c>
      <c r="C768" t="s">
        <v>723</v>
      </c>
      <c r="D768">
        <v>3</v>
      </c>
      <c r="E768">
        <v>2</v>
      </c>
      <c r="F768">
        <v>265</v>
      </c>
      <c r="G768" s="195">
        <v>266.66666666666703</v>
      </c>
      <c r="H768">
        <v>533.33333333333303</v>
      </c>
      <c r="I768">
        <v>168.49299999999999</v>
      </c>
      <c r="J768">
        <v>0.62393030000000005</v>
      </c>
      <c r="K768">
        <v>336.98599999999999</v>
      </c>
      <c r="L768">
        <v>224.65729999999999</v>
      </c>
      <c r="M768">
        <v>3</v>
      </c>
      <c r="N768">
        <v>130.74619999999999</v>
      </c>
      <c r="O768">
        <v>-1</v>
      </c>
      <c r="P768">
        <v>-1</v>
      </c>
      <c r="Q768">
        <v>-1</v>
      </c>
      <c r="R768" s="196">
        <v>1</v>
      </c>
      <c r="T768" s="196">
        <v>7</v>
      </c>
      <c r="U768" s="196">
        <v>87</v>
      </c>
      <c r="V768" s="196">
        <v>1065</v>
      </c>
      <c r="W768" s="196">
        <v>-1</v>
      </c>
      <c r="X768" s="196">
        <v>-1</v>
      </c>
      <c r="Y768" s="196">
        <v>1</v>
      </c>
      <c r="Z768" s="196">
        <v>1065</v>
      </c>
      <c r="AA768" s="196">
        <v>331.99459999999999</v>
      </c>
      <c r="AB768" s="196">
        <v>311.73200000000003</v>
      </c>
      <c r="AC768" s="196">
        <v>1</v>
      </c>
      <c r="AD768" s="196">
        <v>0.93896710000000005</v>
      </c>
    </row>
    <row r="769" spans="2:30" x14ac:dyDescent="0.2">
      <c r="B769" t="s">
        <v>487</v>
      </c>
      <c r="C769" t="s">
        <v>723</v>
      </c>
      <c r="D769">
        <v>1</v>
      </c>
      <c r="E769">
        <v>0.8583691</v>
      </c>
      <c r="F769">
        <v>299</v>
      </c>
      <c r="G769" s="195">
        <v>299</v>
      </c>
      <c r="H769">
        <v>256.65236051502097</v>
      </c>
      <c r="I769">
        <v>-1</v>
      </c>
      <c r="J769">
        <v>-1</v>
      </c>
      <c r="K769">
        <v>-1</v>
      </c>
      <c r="L769">
        <v>-1</v>
      </c>
      <c r="M769">
        <v>1</v>
      </c>
      <c r="N769">
        <v>101.376</v>
      </c>
      <c r="O769">
        <v>-1</v>
      </c>
      <c r="P769">
        <v>-1</v>
      </c>
      <c r="Q769">
        <v>-1</v>
      </c>
      <c r="R769" s="196">
        <v>1</v>
      </c>
      <c r="T769" s="196">
        <v>0</v>
      </c>
      <c r="U769" s="196">
        <v>88</v>
      </c>
      <c r="V769" s="196">
        <v>1998</v>
      </c>
      <c r="W769" s="196">
        <v>-1</v>
      </c>
      <c r="X769" s="196">
        <v>-1</v>
      </c>
      <c r="Y769" s="196">
        <v>0</v>
      </c>
      <c r="Z769" s="196">
        <v>100</v>
      </c>
      <c r="AA769" s="196">
        <v>9.2267720000000004</v>
      </c>
      <c r="AB769" s="196">
        <v>4.618004</v>
      </c>
      <c r="AC769" s="196">
        <v>1</v>
      </c>
      <c r="AD769" s="196">
        <v>-1</v>
      </c>
    </row>
    <row r="770" spans="2:30" x14ac:dyDescent="0.2">
      <c r="B770" t="s">
        <v>488</v>
      </c>
      <c r="C770" t="s">
        <v>723</v>
      </c>
      <c r="D770">
        <v>2</v>
      </c>
      <c r="E770">
        <v>1.111729</v>
      </c>
      <c r="F770">
        <v>166.5</v>
      </c>
      <c r="G770" s="195">
        <v>166.5</v>
      </c>
      <c r="H770">
        <v>185.10283490828201</v>
      </c>
      <c r="I770">
        <v>150.82</v>
      </c>
      <c r="J770">
        <v>0.56699259999999996</v>
      </c>
      <c r="K770">
        <v>150.82</v>
      </c>
      <c r="L770">
        <v>83.835489999999993</v>
      </c>
      <c r="M770">
        <v>2</v>
      </c>
      <c r="N770">
        <v>135.6413</v>
      </c>
      <c r="O770">
        <v>-1</v>
      </c>
      <c r="P770">
        <v>-1</v>
      </c>
      <c r="Q770">
        <v>-1</v>
      </c>
      <c r="R770" s="196">
        <v>1</v>
      </c>
      <c r="T770" s="196">
        <v>47</v>
      </c>
      <c r="U770" s="196">
        <v>89</v>
      </c>
      <c r="V770" s="196">
        <v>1199</v>
      </c>
      <c r="W770" s="196">
        <v>1.070978</v>
      </c>
      <c r="X770" s="196">
        <v>142.97559999999999</v>
      </c>
      <c r="Y770" s="196">
        <v>1</v>
      </c>
      <c r="Z770" s="196">
        <v>1199</v>
      </c>
      <c r="AA770" s="196">
        <v>337.89</v>
      </c>
      <c r="AB770" s="196">
        <v>281.8098</v>
      </c>
      <c r="AC770" s="196">
        <v>2</v>
      </c>
      <c r="AD770" s="196">
        <v>0.8340284</v>
      </c>
    </row>
    <row r="771" spans="2:30" x14ac:dyDescent="0.2">
      <c r="B771" t="s">
        <v>489</v>
      </c>
      <c r="C771" t="s">
        <v>723</v>
      </c>
      <c r="D771">
        <v>0</v>
      </c>
      <c r="E771">
        <v>0</v>
      </c>
      <c r="F771">
        <v>-1</v>
      </c>
      <c r="G771" s="195">
        <v>-1</v>
      </c>
      <c r="H771">
        <v>-1</v>
      </c>
      <c r="I771">
        <v>-1</v>
      </c>
      <c r="J771">
        <v>-1</v>
      </c>
      <c r="K771">
        <v>-1</v>
      </c>
      <c r="L771">
        <v>-1</v>
      </c>
      <c r="M771">
        <v>0</v>
      </c>
      <c r="N771">
        <v>540.74189999999999</v>
      </c>
      <c r="O771">
        <v>-1</v>
      </c>
      <c r="P771">
        <v>-1</v>
      </c>
      <c r="Q771">
        <v>-1</v>
      </c>
      <c r="R771" s="196">
        <v>1</v>
      </c>
      <c r="T771" s="196">
        <v>0</v>
      </c>
      <c r="U771" s="196">
        <v>90</v>
      </c>
      <c r="V771" s="196">
        <v>1999</v>
      </c>
      <c r="W771" s="196">
        <v>-1</v>
      </c>
      <c r="X771" s="196">
        <v>-1</v>
      </c>
      <c r="Y771" s="196">
        <v>0</v>
      </c>
      <c r="Z771" s="196">
        <v>100</v>
      </c>
      <c r="AA771" s="196">
        <v>6.1622779999999997</v>
      </c>
      <c r="AB771" s="196">
        <v>3.0826799999999999</v>
      </c>
      <c r="AC771" s="196">
        <v>1</v>
      </c>
      <c r="AD771" s="196">
        <v>-1</v>
      </c>
    </row>
    <row r="772" spans="2:30" x14ac:dyDescent="0.2">
      <c r="B772" t="s">
        <v>490</v>
      </c>
      <c r="C772" t="s">
        <v>723</v>
      </c>
      <c r="D772">
        <v>3</v>
      </c>
      <c r="E772">
        <v>2.6501769999999998</v>
      </c>
      <c r="F772">
        <v>167</v>
      </c>
      <c r="G772" s="195">
        <v>177.666666666667</v>
      </c>
      <c r="H772">
        <v>470.84805653710202</v>
      </c>
      <c r="I772">
        <v>196.1568</v>
      </c>
      <c r="J772">
        <v>0.95299940000000005</v>
      </c>
      <c r="K772">
        <v>392.31369999999998</v>
      </c>
      <c r="L772">
        <v>346.5668</v>
      </c>
      <c r="M772">
        <v>3</v>
      </c>
      <c r="N772">
        <v>81.671459999999996</v>
      </c>
      <c r="O772">
        <v>-1</v>
      </c>
      <c r="P772">
        <v>-1</v>
      </c>
      <c r="Q772">
        <v>-1</v>
      </c>
      <c r="R772" s="196">
        <v>1</v>
      </c>
      <c r="T772" s="196">
        <v>36</v>
      </c>
      <c r="U772" s="196">
        <v>91</v>
      </c>
      <c r="V772" s="196">
        <v>1332</v>
      </c>
      <c r="W772" s="196">
        <v>-1</v>
      </c>
      <c r="X772" s="196">
        <v>-1</v>
      </c>
      <c r="Y772" s="196">
        <v>1</v>
      </c>
      <c r="Z772" s="196">
        <v>1332</v>
      </c>
      <c r="AA772" s="196">
        <v>324.26920000000001</v>
      </c>
      <c r="AB772" s="196">
        <v>243.4453</v>
      </c>
      <c r="AC772" s="196">
        <v>1</v>
      </c>
      <c r="AD772" s="196">
        <v>0.75075080000000005</v>
      </c>
    </row>
    <row r="773" spans="2:30" x14ac:dyDescent="0.2">
      <c r="B773" t="s">
        <v>491</v>
      </c>
      <c r="C773" t="s">
        <v>723</v>
      </c>
      <c r="D773">
        <v>3</v>
      </c>
      <c r="E773">
        <v>2.4350649999999998</v>
      </c>
      <c r="F773">
        <v>232</v>
      </c>
      <c r="G773" s="195">
        <v>255.333333333333</v>
      </c>
      <c r="H773">
        <v>621.75324675324703</v>
      </c>
      <c r="I773">
        <v>191.91460000000001</v>
      </c>
      <c r="J773">
        <v>1.1589290000000001</v>
      </c>
      <c r="K773">
        <v>383.82920000000001</v>
      </c>
      <c r="L773">
        <v>311.54969999999997</v>
      </c>
      <c r="M773">
        <v>3</v>
      </c>
      <c r="N773">
        <v>100.2204</v>
      </c>
      <c r="O773">
        <v>-1</v>
      </c>
      <c r="P773">
        <v>-1</v>
      </c>
      <c r="Q773">
        <v>-1</v>
      </c>
      <c r="R773" s="196">
        <v>1</v>
      </c>
      <c r="T773" s="196">
        <v>0</v>
      </c>
      <c r="U773" s="196">
        <v>92</v>
      </c>
      <c r="V773" s="196">
        <v>1999</v>
      </c>
      <c r="W773" s="196">
        <v>-1</v>
      </c>
      <c r="X773" s="196">
        <v>-1</v>
      </c>
      <c r="Y773" s="196">
        <v>0</v>
      </c>
      <c r="Z773" s="196">
        <v>101</v>
      </c>
      <c r="AA773" s="196">
        <v>3.4142139999999999</v>
      </c>
      <c r="AB773" s="196">
        <v>1.7079610000000001</v>
      </c>
      <c r="AC773" s="196">
        <v>1</v>
      </c>
      <c r="AD773" s="196">
        <v>-1</v>
      </c>
    </row>
    <row r="774" spans="2:30" x14ac:dyDescent="0.2">
      <c r="B774" t="s">
        <v>285</v>
      </c>
      <c r="C774" t="s">
        <v>723</v>
      </c>
      <c r="D774">
        <v>3</v>
      </c>
      <c r="E774">
        <v>1.8761730000000001</v>
      </c>
      <c r="F774">
        <v>333</v>
      </c>
      <c r="G774" s="195">
        <v>466.33333333333297</v>
      </c>
      <c r="H774">
        <v>874.92182614133799</v>
      </c>
      <c r="I774">
        <v>133.3245</v>
      </c>
      <c r="J774">
        <v>3.365942</v>
      </c>
      <c r="K774">
        <v>266.64909999999998</v>
      </c>
      <c r="L774">
        <v>166.75989999999999</v>
      </c>
      <c r="M774">
        <v>3</v>
      </c>
      <c r="N774">
        <v>60.90522</v>
      </c>
      <c r="O774">
        <v>-1</v>
      </c>
      <c r="P774">
        <v>-1</v>
      </c>
      <c r="Q774">
        <v>-1</v>
      </c>
      <c r="R774" s="196">
        <v>2</v>
      </c>
      <c r="T774" s="196">
        <v>11</v>
      </c>
      <c r="U774" s="196">
        <v>93</v>
      </c>
      <c r="V774" s="196">
        <v>1232</v>
      </c>
      <c r="W774" s="196">
        <v>0.5815688</v>
      </c>
      <c r="X774" s="196">
        <v>116.6045</v>
      </c>
      <c r="Y774" s="196">
        <v>1</v>
      </c>
      <c r="Z774" s="196">
        <v>1232</v>
      </c>
      <c r="AA774" s="196">
        <v>351.03199999999998</v>
      </c>
      <c r="AB774" s="196">
        <v>284.92860000000002</v>
      </c>
      <c r="AC774" s="196">
        <v>2</v>
      </c>
      <c r="AD774" s="196">
        <v>0.81168830000000003</v>
      </c>
    </row>
    <row r="775" spans="2:30" x14ac:dyDescent="0.2">
      <c r="B775" t="s">
        <v>492</v>
      </c>
      <c r="C775" t="s">
        <v>723</v>
      </c>
      <c r="D775">
        <v>2</v>
      </c>
      <c r="E775">
        <v>1.6666669999999999</v>
      </c>
      <c r="F775">
        <v>267</v>
      </c>
      <c r="G775" s="195">
        <v>267</v>
      </c>
      <c r="H775">
        <v>445</v>
      </c>
      <c r="I775">
        <v>260.4144</v>
      </c>
      <c r="J775">
        <v>0.43402400000000002</v>
      </c>
      <c r="K775">
        <v>260.4144</v>
      </c>
      <c r="L775">
        <v>217.012</v>
      </c>
      <c r="M775">
        <v>2</v>
      </c>
      <c r="N775">
        <v>109.8588</v>
      </c>
      <c r="O775">
        <v>-1</v>
      </c>
      <c r="P775">
        <v>-1</v>
      </c>
      <c r="Q775">
        <v>-1</v>
      </c>
      <c r="R775" s="196">
        <v>1</v>
      </c>
      <c r="T775" s="196">
        <v>0</v>
      </c>
      <c r="U775" s="196">
        <v>94</v>
      </c>
      <c r="V775" s="196">
        <v>1999</v>
      </c>
      <c r="W775" s="196">
        <v>-1</v>
      </c>
      <c r="X775" s="196">
        <v>-1</v>
      </c>
      <c r="Y775" s="196">
        <v>0</v>
      </c>
      <c r="Z775" s="196">
        <v>134</v>
      </c>
      <c r="AA775" s="196">
        <v>0</v>
      </c>
      <c r="AB775" s="196">
        <v>0</v>
      </c>
      <c r="AC775" s="196">
        <v>1</v>
      </c>
      <c r="AD775" s="196">
        <v>-1</v>
      </c>
    </row>
    <row r="776" spans="2:30" x14ac:dyDescent="0.2">
      <c r="B776" t="s">
        <v>474</v>
      </c>
      <c r="C776" t="s">
        <v>723</v>
      </c>
      <c r="D776">
        <v>4</v>
      </c>
      <c r="E776">
        <v>2.928258</v>
      </c>
      <c r="F776">
        <v>199.5</v>
      </c>
      <c r="G776" s="195">
        <v>216.25</v>
      </c>
      <c r="H776">
        <v>633.23572474377704</v>
      </c>
      <c r="I776">
        <v>211.00020000000001</v>
      </c>
      <c r="J776">
        <v>1.82396</v>
      </c>
      <c r="K776">
        <v>633.00059999999996</v>
      </c>
      <c r="L776">
        <v>463.3972</v>
      </c>
      <c r="M776">
        <v>4</v>
      </c>
      <c r="N776">
        <v>131.9949</v>
      </c>
      <c r="O776">
        <v>-1</v>
      </c>
      <c r="P776">
        <v>-1</v>
      </c>
      <c r="Q776">
        <v>-1</v>
      </c>
      <c r="R776" s="196">
        <v>1</v>
      </c>
      <c r="T776" s="196">
        <v>9</v>
      </c>
      <c r="U776" s="196">
        <v>95</v>
      </c>
      <c r="V776" s="196">
        <v>1032</v>
      </c>
      <c r="W776" s="196">
        <v>0.93540559999999995</v>
      </c>
      <c r="X776" s="196">
        <v>171.17920000000001</v>
      </c>
      <c r="Y776" s="196">
        <v>1</v>
      </c>
      <c r="Z776" s="196">
        <v>1032</v>
      </c>
      <c r="AA776" s="196">
        <v>357.28449999999998</v>
      </c>
      <c r="AB776" s="196">
        <v>346.20589999999999</v>
      </c>
      <c r="AC776" s="196">
        <v>2</v>
      </c>
      <c r="AD776" s="196">
        <v>0.96899219999999997</v>
      </c>
    </row>
    <row r="777" spans="2:30" x14ac:dyDescent="0.2">
      <c r="B777" t="s">
        <v>475</v>
      </c>
      <c r="C777" t="s">
        <v>723</v>
      </c>
      <c r="D777">
        <v>3</v>
      </c>
      <c r="E777">
        <v>3.1088079999999998</v>
      </c>
      <c r="F777">
        <v>166</v>
      </c>
      <c r="G777" s="195">
        <v>155.333333333333</v>
      </c>
      <c r="H777">
        <v>482.90155440414497</v>
      </c>
      <c r="I777">
        <v>133.41800000000001</v>
      </c>
      <c r="J777">
        <v>0.88152790000000003</v>
      </c>
      <c r="K777">
        <v>266.83609999999999</v>
      </c>
      <c r="L777">
        <v>276.51400000000001</v>
      </c>
      <c r="M777">
        <v>3</v>
      </c>
      <c r="N777">
        <v>58.028149999999997</v>
      </c>
      <c r="O777">
        <v>-1</v>
      </c>
      <c r="P777">
        <v>-1</v>
      </c>
      <c r="Q777">
        <v>-1</v>
      </c>
      <c r="R777" s="196">
        <v>1</v>
      </c>
      <c r="T777" s="196">
        <v>0</v>
      </c>
      <c r="U777" s="196">
        <v>96</v>
      </c>
      <c r="V777" s="196">
        <v>1998</v>
      </c>
      <c r="W777" s="196">
        <v>-1</v>
      </c>
      <c r="X777" s="196">
        <v>-1</v>
      </c>
      <c r="Y777" s="196">
        <v>0</v>
      </c>
      <c r="Z777" s="196">
        <v>167</v>
      </c>
      <c r="AA777" s="196">
        <v>0</v>
      </c>
      <c r="AB777" s="196">
        <v>0</v>
      </c>
      <c r="AC777" s="196">
        <v>1</v>
      </c>
      <c r="AD777" s="196">
        <v>-1</v>
      </c>
    </row>
    <row r="778" spans="2:30" x14ac:dyDescent="0.2">
      <c r="B778" t="s">
        <v>476</v>
      </c>
      <c r="C778" t="s">
        <v>723</v>
      </c>
      <c r="D778">
        <v>1</v>
      </c>
      <c r="E778">
        <v>0.85689800000000005</v>
      </c>
      <c r="F778">
        <v>301</v>
      </c>
      <c r="G778" s="195">
        <v>301</v>
      </c>
      <c r="H778">
        <v>257.92630676949398</v>
      </c>
      <c r="I778">
        <v>-1</v>
      </c>
      <c r="J778">
        <v>-1</v>
      </c>
      <c r="K778">
        <v>-1</v>
      </c>
      <c r="L778">
        <v>-1</v>
      </c>
      <c r="M778">
        <v>1</v>
      </c>
      <c r="N778">
        <v>89.428020000000004</v>
      </c>
      <c r="O778">
        <v>-1</v>
      </c>
      <c r="P778">
        <v>-1</v>
      </c>
      <c r="Q778">
        <v>-1</v>
      </c>
      <c r="R778" s="196">
        <v>1</v>
      </c>
      <c r="T778" s="196">
        <v>32</v>
      </c>
      <c r="U778" s="196">
        <v>97</v>
      </c>
      <c r="V778" s="196">
        <v>2298</v>
      </c>
      <c r="W778" s="196">
        <v>-1</v>
      </c>
      <c r="X778" s="196">
        <v>-1</v>
      </c>
      <c r="Y778" s="196">
        <v>1</v>
      </c>
      <c r="Z778" s="196">
        <v>2298</v>
      </c>
      <c r="AA778" s="196">
        <v>1706.367</v>
      </c>
      <c r="AB778" s="196">
        <v>742.5444</v>
      </c>
      <c r="AC778" s="196">
        <v>1</v>
      </c>
      <c r="AD778" s="196">
        <v>0.43516100000000002</v>
      </c>
    </row>
    <row r="779" spans="2:30" x14ac:dyDescent="0.2">
      <c r="B779" t="s">
        <v>477</v>
      </c>
      <c r="C779" t="s">
        <v>723</v>
      </c>
      <c r="D779">
        <v>4</v>
      </c>
      <c r="E779">
        <v>3.0030030000000001</v>
      </c>
      <c r="F779">
        <v>200.5</v>
      </c>
      <c r="G779" s="195">
        <v>225</v>
      </c>
      <c r="H779">
        <v>675.67567567567596</v>
      </c>
      <c r="I779">
        <v>212.13650000000001</v>
      </c>
      <c r="J779">
        <v>3.1747540000000001</v>
      </c>
      <c r="K779">
        <v>636.40959999999995</v>
      </c>
      <c r="L779">
        <v>477.78500000000003</v>
      </c>
      <c r="M779">
        <v>4</v>
      </c>
      <c r="N779">
        <v>165.5821</v>
      </c>
      <c r="O779">
        <v>-1</v>
      </c>
      <c r="P779">
        <v>-1</v>
      </c>
      <c r="Q779">
        <v>-1</v>
      </c>
      <c r="R779" s="196">
        <v>1</v>
      </c>
      <c r="T779" s="196">
        <v>0</v>
      </c>
      <c r="U779" s="196">
        <v>1</v>
      </c>
      <c r="V779" s="196">
        <v>1998</v>
      </c>
      <c r="W779" s="196">
        <v>0.13218079999999999</v>
      </c>
      <c r="X779" s="196">
        <v>39.654240000000001</v>
      </c>
      <c r="Y779" s="196">
        <v>0</v>
      </c>
      <c r="Z779" s="196">
        <v>-1</v>
      </c>
      <c r="AA779" s="196">
        <v>378.76600000000002</v>
      </c>
      <c r="AB779" s="196">
        <v>189.57259999999999</v>
      </c>
      <c r="AC779" s="196">
        <v>-1</v>
      </c>
      <c r="AD779" s="196">
        <v>-1</v>
      </c>
    </row>
    <row r="780" spans="2:30" x14ac:dyDescent="0.2">
      <c r="B780" t="s">
        <v>478</v>
      </c>
      <c r="C780" t="s">
        <v>723</v>
      </c>
      <c r="D780">
        <v>3</v>
      </c>
      <c r="E780">
        <v>2.2522519999999999</v>
      </c>
      <c r="F780">
        <v>267</v>
      </c>
      <c r="G780" s="195">
        <v>278</v>
      </c>
      <c r="H780">
        <v>626.126126126126</v>
      </c>
      <c r="I780">
        <v>176.3586</v>
      </c>
      <c r="J780">
        <v>0.775258</v>
      </c>
      <c r="K780">
        <v>352.71710000000002</v>
      </c>
      <c r="L780">
        <v>264.80259999999998</v>
      </c>
      <c r="M780">
        <v>3</v>
      </c>
      <c r="N780">
        <v>67.786900000000003</v>
      </c>
      <c r="O780">
        <v>-1</v>
      </c>
      <c r="P780">
        <v>-1</v>
      </c>
      <c r="Q780">
        <v>-1</v>
      </c>
      <c r="R780" s="196">
        <v>1</v>
      </c>
      <c r="T780" s="196">
        <v>0</v>
      </c>
      <c r="U780" s="196">
        <v>2</v>
      </c>
      <c r="V780" s="196">
        <v>2032</v>
      </c>
      <c r="W780" s="196">
        <v>1.430625</v>
      </c>
      <c r="X780" s="196">
        <v>22.89</v>
      </c>
      <c r="Y780" s="196">
        <v>0</v>
      </c>
      <c r="Z780" s="196">
        <v>-1</v>
      </c>
      <c r="AA780" s="196">
        <v>189.3897</v>
      </c>
      <c r="AB780" s="196">
        <v>93.203609999999998</v>
      </c>
      <c r="AC780" s="196">
        <v>-1</v>
      </c>
      <c r="AD780" s="196">
        <v>-1</v>
      </c>
    </row>
    <row r="781" spans="2:30" x14ac:dyDescent="0.2">
      <c r="B781" t="s">
        <v>479</v>
      </c>
      <c r="C781" t="s">
        <v>723</v>
      </c>
      <c r="D781">
        <v>3</v>
      </c>
      <c r="E781">
        <v>2.901354</v>
      </c>
      <c r="F781">
        <v>201</v>
      </c>
      <c r="G781" s="195">
        <v>200.666666666667</v>
      </c>
      <c r="H781">
        <v>582.20502901353996</v>
      </c>
      <c r="I781">
        <v>201.9401</v>
      </c>
      <c r="J781">
        <v>1.147098</v>
      </c>
      <c r="K781">
        <v>403.88010000000003</v>
      </c>
      <c r="L781">
        <v>390.59969999999998</v>
      </c>
      <c r="M781">
        <v>3</v>
      </c>
      <c r="N781">
        <v>88.112750000000005</v>
      </c>
      <c r="O781">
        <v>-1</v>
      </c>
      <c r="P781">
        <v>-1</v>
      </c>
      <c r="Q781">
        <v>-1</v>
      </c>
      <c r="R781" s="196">
        <v>1</v>
      </c>
      <c r="T781" s="196">
        <v>11</v>
      </c>
      <c r="U781" s="196">
        <v>3</v>
      </c>
      <c r="V781" s="196">
        <v>1498</v>
      </c>
      <c r="W781" s="196">
        <v>-1</v>
      </c>
      <c r="X781" s="196">
        <v>-1</v>
      </c>
      <c r="Y781" s="196">
        <v>1</v>
      </c>
      <c r="Z781" s="196">
        <v>1498</v>
      </c>
      <c r="AA781" s="196">
        <v>758.44880000000001</v>
      </c>
      <c r="AB781" s="196">
        <v>506.30759999999998</v>
      </c>
      <c r="AC781" s="196">
        <v>1</v>
      </c>
      <c r="AD781" s="196">
        <v>0.66755679999999995</v>
      </c>
    </row>
    <row r="782" spans="2:30" x14ac:dyDescent="0.2">
      <c r="B782" t="s">
        <v>480</v>
      </c>
      <c r="C782" t="s">
        <v>723</v>
      </c>
      <c r="D782">
        <v>2</v>
      </c>
      <c r="E782">
        <v>1.579779</v>
      </c>
      <c r="F782">
        <v>216.5</v>
      </c>
      <c r="G782" s="195">
        <v>216.5</v>
      </c>
      <c r="H782">
        <v>342.02211690363401</v>
      </c>
      <c r="I782">
        <v>143.00729999999999</v>
      </c>
      <c r="J782">
        <v>1.4300729999999999</v>
      </c>
      <c r="K782">
        <v>143.00729999999999</v>
      </c>
      <c r="L782">
        <v>112.9599</v>
      </c>
      <c r="M782">
        <v>2</v>
      </c>
      <c r="N782">
        <v>120.0574</v>
      </c>
      <c r="O782">
        <v>-1</v>
      </c>
      <c r="P782">
        <v>-1</v>
      </c>
      <c r="Q782">
        <v>-1</v>
      </c>
      <c r="R782" s="196">
        <v>1</v>
      </c>
      <c r="T782" s="196">
        <v>0</v>
      </c>
      <c r="U782" s="196">
        <v>4</v>
      </c>
      <c r="V782" s="196">
        <v>2032</v>
      </c>
      <c r="W782" s="196">
        <v>-1</v>
      </c>
      <c r="X782" s="196">
        <v>-1</v>
      </c>
      <c r="Y782" s="196">
        <v>0</v>
      </c>
      <c r="Z782" s="196">
        <v>100</v>
      </c>
      <c r="AA782" s="196">
        <v>5.2360680000000004</v>
      </c>
      <c r="AB782" s="196">
        <v>2.5768049999999998</v>
      </c>
      <c r="AC782" s="196">
        <v>1</v>
      </c>
      <c r="AD782" s="196">
        <v>-1</v>
      </c>
    </row>
    <row r="783" spans="2:30" x14ac:dyDescent="0.2">
      <c r="B783" t="s">
        <v>472</v>
      </c>
      <c r="C783" t="s">
        <v>690</v>
      </c>
      <c r="D783">
        <v>2</v>
      </c>
      <c r="E783">
        <v>1.6666669999999999</v>
      </c>
      <c r="F783">
        <v>383</v>
      </c>
      <c r="G783" s="195">
        <v>383</v>
      </c>
      <c r="H783">
        <v>638.33333333333303</v>
      </c>
      <c r="I783">
        <v>237.0556</v>
      </c>
      <c r="J783">
        <v>0.64769279999999996</v>
      </c>
      <c r="K783">
        <v>237.0556</v>
      </c>
      <c r="L783">
        <v>197.5463</v>
      </c>
      <c r="M783">
        <v>2</v>
      </c>
      <c r="N783">
        <v>87.803910000000002</v>
      </c>
      <c r="O783">
        <v>-1</v>
      </c>
      <c r="P783">
        <v>-1</v>
      </c>
      <c r="Q783">
        <v>-1</v>
      </c>
      <c r="R783" s="196">
        <v>1</v>
      </c>
      <c r="T783" s="196">
        <v>9</v>
      </c>
      <c r="U783" s="196">
        <v>5</v>
      </c>
      <c r="V783" s="196">
        <v>2931</v>
      </c>
      <c r="W783" s="196">
        <v>-1</v>
      </c>
      <c r="X783" s="196">
        <v>-1</v>
      </c>
      <c r="Y783" s="196">
        <v>1</v>
      </c>
      <c r="Z783" s="196">
        <v>2931</v>
      </c>
      <c r="AA783" s="196">
        <v>980.5883</v>
      </c>
      <c r="AB783" s="196">
        <v>334.55759999999998</v>
      </c>
      <c r="AC783" s="196">
        <v>1</v>
      </c>
      <c r="AD783" s="196">
        <v>0.3411805</v>
      </c>
    </row>
    <row r="784" spans="2:30" x14ac:dyDescent="0.2">
      <c r="B784" t="s">
        <v>481</v>
      </c>
      <c r="C784" t="s">
        <v>690</v>
      </c>
      <c r="D784">
        <v>2</v>
      </c>
      <c r="E784">
        <v>1.277955</v>
      </c>
      <c r="F784">
        <v>383</v>
      </c>
      <c r="G784" s="195">
        <v>383</v>
      </c>
      <c r="H784">
        <v>489.45686900958498</v>
      </c>
      <c r="I784">
        <v>30.7303</v>
      </c>
      <c r="J784">
        <v>0.93122119999999997</v>
      </c>
      <c r="K784">
        <v>30.7303</v>
      </c>
      <c r="L784">
        <v>19.63597</v>
      </c>
      <c r="M784">
        <v>2</v>
      </c>
      <c r="N784">
        <v>116.03449999999999</v>
      </c>
      <c r="O784">
        <v>-1</v>
      </c>
      <c r="P784">
        <v>-1</v>
      </c>
      <c r="Q784">
        <v>-1</v>
      </c>
      <c r="R784" s="196">
        <v>1</v>
      </c>
      <c r="T784" s="196">
        <v>0</v>
      </c>
      <c r="U784" s="196">
        <v>6</v>
      </c>
      <c r="V784" s="196">
        <v>2032</v>
      </c>
      <c r="W784" s="196">
        <v>-1</v>
      </c>
      <c r="X784" s="196">
        <v>-1</v>
      </c>
      <c r="Y784" s="196">
        <v>0</v>
      </c>
      <c r="Z784" s="196">
        <v>100</v>
      </c>
      <c r="AA784" s="196">
        <v>26.78331</v>
      </c>
      <c r="AB784" s="196">
        <v>13.180759999999999</v>
      </c>
      <c r="AC784" s="196">
        <v>1</v>
      </c>
      <c r="AD784" s="196">
        <v>-1</v>
      </c>
    </row>
    <row r="785" spans="2:30" x14ac:dyDescent="0.2">
      <c r="B785" t="s">
        <v>483</v>
      </c>
      <c r="C785" t="s">
        <v>690</v>
      </c>
      <c r="D785">
        <v>2</v>
      </c>
      <c r="E785">
        <v>2.1459229999999998</v>
      </c>
      <c r="F785">
        <v>150.5</v>
      </c>
      <c r="G785" s="195">
        <v>150.5</v>
      </c>
      <c r="H785">
        <v>322.96137339055798</v>
      </c>
      <c r="I785">
        <v>157.54730000000001</v>
      </c>
      <c r="J785">
        <v>0.592283</v>
      </c>
      <c r="K785">
        <v>157.54730000000001</v>
      </c>
      <c r="L785">
        <v>169.0421</v>
      </c>
      <c r="M785">
        <v>2</v>
      </c>
      <c r="N785">
        <v>80.403530000000003</v>
      </c>
      <c r="O785">
        <v>-1</v>
      </c>
      <c r="P785">
        <v>-1</v>
      </c>
      <c r="Q785">
        <v>-1</v>
      </c>
      <c r="R785" s="196">
        <v>1</v>
      </c>
      <c r="T785" s="196">
        <v>19</v>
      </c>
      <c r="U785" s="196">
        <v>7</v>
      </c>
      <c r="V785" s="196">
        <v>1332</v>
      </c>
      <c r="W785" s="196">
        <v>-1</v>
      </c>
      <c r="X785" s="196">
        <v>-1</v>
      </c>
      <c r="Y785" s="196">
        <v>1</v>
      </c>
      <c r="Z785" s="196">
        <v>1332</v>
      </c>
      <c r="AA785" s="196">
        <v>248.74639999999999</v>
      </c>
      <c r="AB785" s="196">
        <v>186.7465</v>
      </c>
      <c r="AC785" s="196">
        <v>1</v>
      </c>
      <c r="AD785" s="196">
        <v>0.75075080000000005</v>
      </c>
    </row>
    <row r="786" spans="2:30" x14ac:dyDescent="0.2">
      <c r="B786" t="s">
        <v>484</v>
      </c>
      <c r="C786" t="s">
        <v>690</v>
      </c>
      <c r="D786">
        <v>2</v>
      </c>
      <c r="E786">
        <v>1.2507820000000001</v>
      </c>
      <c r="F786">
        <v>466.5</v>
      </c>
      <c r="G786" s="195">
        <v>466.5</v>
      </c>
      <c r="H786">
        <v>583.48968105065705</v>
      </c>
      <c r="I786">
        <v>246.51240000000001</v>
      </c>
      <c r="J786">
        <v>0.46336919999999998</v>
      </c>
      <c r="K786">
        <v>246.51240000000001</v>
      </c>
      <c r="L786">
        <v>154.16659999999999</v>
      </c>
      <c r="M786">
        <v>2</v>
      </c>
      <c r="N786">
        <v>105.1605</v>
      </c>
      <c r="O786">
        <v>-1</v>
      </c>
      <c r="P786">
        <v>-1</v>
      </c>
      <c r="Q786">
        <v>-1</v>
      </c>
      <c r="R786" s="196">
        <v>2</v>
      </c>
      <c r="T786" s="196">
        <v>0</v>
      </c>
      <c r="U786" s="196">
        <v>8</v>
      </c>
      <c r="V786" s="196">
        <v>1998</v>
      </c>
      <c r="W786" s="196">
        <v>-1</v>
      </c>
      <c r="X786" s="196">
        <v>-1</v>
      </c>
      <c r="Y786" s="196">
        <v>0</v>
      </c>
      <c r="Z786" s="196">
        <v>100</v>
      </c>
      <c r="AA786" s="196">
        <v>20.75882</v>
      </c>
      <c r="AB786" s="196">
        <v>10.389799999999999</v>
      </c>
      <c r="AC786" s="196">
        <v>1</v>
      </c>
      <c r="AD786" s="196">
        <v>-1</v>
      </c>
    </row>
    <row r="787" spans="2:30" x14ac:dyDescent="0.2">
      <c r="B787" t="s">
        <v>485</v>
      </c>
      <c r="C787" t="s">
        <v>690</v>
      </c>
      <c r="D787">
        <v>1</v>
      </c>
      <c r="E787">
        <v>0.69881199999999999</v>
      </c>
      <c r="F787">
        <v>665</v>
      </c>
      <c r="G787" s="195">
        <v>665</v>
      </c>
      <c r="H787">
        <v>464.70999301187999</v>
      </c>
      <c r="I787">
        <v>-1</v>
      </c>
      <c r="J787">
        <v>-1</v>
      </c>
      <c r="K787">
        <v>-1</v>
      </c>
      <c r="L787">
        <v>-1</v>
      </c>
      <c r="M787">
        <v>1</v>
      </c>
      <c r="N787">
        <v>108.8085</v>
      </c>
      <c r="O787">
        <v>-1</v>
      </c>
      <c r="P787">
        <v>-1</v>
      </c>
      <c r="Q787">
        <v>-1</v>
      </c>
      <c r="R787" s="196">
        <v>1</v>
      </c>
      <c r="T787" s="196">
        <v>6</v>
      </c>
      <c r="U787" s="196">
        <v>9</v>
      </c>
      <c r="V787" s="196">
        <v>1066</v>
      </c>
      <c r="W787" s="196">
        <v>-1</v>
      </c>
      <c r="X787" s="196">
        <v>-1</v>
      </c>
      <c r="Y787" s="196">
        <v>1</v>
      </c>
      <c r="Z787" s="196">
        <v>1066</v>
      </c>
      <c r="AA787" s="196">
        <v>453.36130000000003</v>
      </c>
      <c r="AB787" s="196">
        <v>425.29199999999997</v>
      </c>
      <c r="AC787" s="196">
        <v>1</v>
      </c>
      <c r="AD787" s="196">
        <v>0.93808630000000004</v>
      </c>
    </row>
    <row r="788" spans="2:30" x14ac:dyDescent="0.2">
      <c r="B788" t="s">
        <v>486</v>
      </c>
      <c r="C788" t="s">
        <v>690</v>
      </c>
      <c r="D788">
        <v>2</v>
      </c>
      <c r="E788">
        <v>1.053741</v>
      </c>
      <c r="F788">
        <v>216</v>
      </c>
      <c r="G788" s="195">
        <v>216</v>
      </c>
      <c r="H788">
        <v>227.608008429926</v>
      </c>
      <c r="I788">
        <v>284.58109999999999</v>
      </c>
      <c r="J788">
        <v>0.2190771</v>
      </c>
      <c r="K788">
        <v>284.58109999999999</v>
      </c>
      <c r="L788">
        <v>149.93729999999999</v>
      </c>
      <c r="M788">
        <v>2</v>
      </c>
      <c r="N788">
        <v>107.908</v>
      </c>
      <c r="O788">
        <v>-1</v>
      </c>
      <c r="P788">
        <v>-1</v>
      </c>
      <c r="Q788">
        <v>-1</v>
      </c>
      <c r="R788" s="196">
        <v>2</v>
      </c>
      <c r="T788" s="196">
        <v>0</v>
      </c>
      <c r="U788" s="196">
        <v>10</v>
      </c>
      <c r="V788" s="196">
        <v>1999</v>
      </c>
      <c r="W788" s="196">
        <v>-1</v>
      </c>
      <c r="X788" s="196">
        <v>-1</v>
      </c>
      <c r="Y788" s="196">
        <v>0</v>
      </c>
      <c r="Z788" s="196">
        <v>134</v>
      </c>
      <c r="AA788" s="196">
        <v>6.4142140000000003</v>
      </c>
      <c r="AB788" s="196">
        <v>3.2087110000000001</v>
      </c>
      <c r="AC788" s="196">
        <v>1</v>
      </c>
      <c r="AD788" s="196">
        <v>-1</v>
      </c>
    </row>
    <row r="789" spans="2:30" x14ac:dyDescent="0.2">
      <c r="B789" t="s">
        <v>487</v>
      </c>
      <c r="C789" t="s">
        <v>690</v>
      </c>
      <c r="D789">
        <v>1</v>
      </c>
      <c r="E789">
        <v>0.88339219999999996</v>
      </c>
      <c r="F789">
        <v>266</v>
      </c>
      <c r="G789" s="195">
        <v>266</v>
      </c>
      <c r="H789">
        <v>234.982332155477</v>
      </c>
      <c r="I789">
        <v>-1</v>
      </c>
      <c r="J789">
        <v>-1</v>
      </c>
      <c r="K789">
        <v>-1</v>
      </c>
      <c r="L789">
        <v>-1</v>
      </c>
      <c r="M789">
        <v>1</v>
      </c>
      <c r="N789">
        <v>91.265320000000003</v>
      </c>
      <c r="O789">
        <v>-1</v>
      </c>
      <c r="P789">
        <v>-1</v>
      </c>
      <c r="Q789">
        <v>-1</v>
      </c>
      <c r="R789" s="196">
        <v>1</v>
      </c>
      <c r="T789" s="196">
        <v>13</v>
      </c>
      <c r="U789" s="196">
        <v>11</v>
      </c>
      <c r="V789" s="196">
        <v>1199</v>
      </c>
      <c r="W789" s="196">
        <v>-1</v>
      </c>
      <c r="X789" s="196">
        <v>-1</v>
      </c>
      <c r="Y789" s="196">
        <v>1</v>
      </c>
      <c r="Z789" s="196">
        <v>1199</v>
      </c>
      <c r="AA789" s="196">
        <v>286.0899</v>
      </c>
      <c r="AB789" s="196">
        <v>238.6071</v>
      </c>
      <c r="AC789" s="196">
        <v>1</v>
      </c>
      <c r="AD789" s="196">
        <v>0.8340284</v>
      </c>
    </row>
    <row r="790" spans="2:30" x14ac:dyDescent="0.2">
      <c r="B790" t="s">
        <v>488</v>
      </c>
      <c r="C790" t="s">
        <v>690</v>
      </c>
      <c r="D790">
        <v>2</v>
      </c>
      <c r="E790">
        <v>1.0723860000000001</v>
      </c>
      <c r="F790">
        <v>150</v>
      </c>
      <c r="G790" s="195">
        <v>150</v>
      </c>
      <c r="H790">
        <v>160.857908847185</v>
      </c>
      <c r="I790">
        <v>67.837829999999997</v>
      </c>
      <c r="J790">
        <v>0.51005889999999998</v>
      </c>
      <c r="K790">
        <v>67.837829999999997</v>
      </c>
      <c r="L790">
        <v>36.374169999999999</v>
      </c>
      <c r="M790">
        <v>2</v>
      </c>
      <c r="N790">
        <v>76.81841</v>
      </c>
      <c r="O790">
        <v>-1</v>
      </c>
      <c r="P790">
        <v>-1</v>
      </c>
      <c r="Q790">
        <v>-1</v>
      </c>
      <c r="R790" s="196">
        <v>1</v>
      </c>
      <c r="T790" s="196">
        <v>0</v>
      </c>
      <c r="U790" s="196">
        <v>12</v>
      </c>
      <c r="V790" s="196">
        <v>2032</v>
      </c>
      <c r="W790" s="196">
        <v>-1</v>
      </c>
      <c r="X790" s="196">
        <v>-1</v>
      </c>
      <c r="Y790" s="196">
        <v>0</v>
      </c>
      <c r="Z790" s="196">
        <v>133</v>
      </c>
      <c r="AA790" s="196">
        <v>3.2360679999999999</v>
      </c>
      <c r="AB790" s="196">
        <v>1.5925530000000001</v>
      </c>
      <c r="AC790" s="196">
        <v>1</v>
      </c>
      <c r="AD790" s="196">
        <v>-1</v>
      </c>
    </row>
    <row r="791" spans="2:30" x14ac:dyDescent="0.2">
      <c r="B791" t="s">
        <v>489</v>
      </c>
      <c r="C791" t="s">
        <v>690</v>
      </c>
      <c r="D791">
        <v>0</v>
      </c>
      <c r="E791">
        <v>0</v>
      </c>
      <c r="F791">
        <v>-1</v>
      </c>
      <c r="G791" s="195">
        <v>-1</v>
      </c>
      <c r="H791">
        <v>-1</v>
      </c>
      <c r="I791">
        <v>-1</v>
      </c>
      <c r="J791">
        <v>-1</v>
      </c>
      <c r="K791">
        <v>-1</v>
      </c>
      <c r="L791">
        <v>-1</v>
      </c>
      <c r="M791">
        <v>0</v>
      </c>
      <c r="N791">
        <v>613.72329999999999</v>
      </c>
      <c r="O791">
        <v>-1</v>
      </c>
      <c r="P791">
        <v>-1</v>
      </c>
      <c r="Q791">
        <v>-1</v>
      </c>
      <c r="R791" s="196">
        <v>1</v>
      </c>
      <c r="T791" s="196">
        <v>20</v>
      </c>
      <c r="U791" s="196">
        <v>13</v>
      </c>
      <c r="V791" s="196">
        <v>899</v>
      </c>
      <c r="W791" s="196">
        <v>-1</v>
      </c>
      <c r="X791" s="196">
        <v>-1</v>
      </c>
      <c r="Y791" s="196">
        <v>1</v>
      </c>
      <c r="Z791" s="196">
        <v>899</v>
      </c>
      <c r="AA791" s="196">
        <v>322.7783</v>
      </c>
      <c r="AB791" s="196">
        <v>359.04140000000001</v>
      </c>
      <c r="AC791" s="196">
        <v>1</v>
      </c>
      <c r="AD791" s="196">
        <v>1.112347</v>
      </c>
    </row>
    <row r="792" spans="2:30" x14ac:dyDescent="0.2">
      <c r="B792" t="s">
        <v>490</v>
      </c>
      <c r="C792" t="s">
        <v>690</v>
      </c>
      <c r="D792">
        <v>0</v>
      </c>
      <c r="E792">
        <v>0</v>
      </c>
      <c r="F792">
        <v>-1</v>
      </c>
      <c r="G792" s="195">
        <v>-1</v>
      </c>
      <c r="H792">
        <v>-1</v>
      </c>
      <c r="I792">
        <v>-1</v>
      </c>
      <c r="J792">
        <v>-1</v>
      </c>
      <c r="K792">
        <v>-1</v>
      </c>
      <c r="L792">
        <v>-1</v>
      </c>
      <c r="M792">
        <v>0</v>
      </c>
      <c r="N792">
        <v>95.034769999999995</v>
      </c>
      <c r="O792">
        <v>-1</v>
      </c>
      <c r="P792">
        <v>-1</v>
      </c>
      <c r="Q792">
        <v>-1</v>
      </c>
      <c r="R792" s="196">
        <v>1</v>
      </c>
      <c r="T792" s="196">
        <v>0</v>
      </c>
      <c r="U792" s="196">
        <v>14</v>
      </c>
      <c r="V792" s="196">
        <v>1998</v>
      </c>
      <c r="W792" s="196">
        <v>-1</v>
      </c>
      <c r="X792" s="196">
        <v>-1</v>
      </c>
      <c r="Y792" s="196">
        <v>0</v>
      </c>
      <c r="Z792" s="196">
        <v>66</v>
      </c>
      <c r="AA792" s="196">
        <v>0</v>
      </c>
      <c r="AB792" s="196">
        <v>0</v>
      </c>
      <c r="AC792" s="196">
        <v>1</v>
      </c>
      <c r="AD792" s="196">
        <v>-1</v>
      </c>
    </row>
    <row r="793" spans="2:30" x14ac:dyDescent="0.2">
      <c r="B793" t="s">
        <v>491</v>
      </c>
      <c r="C793" t="s">
        <v>690</v>
      </c>
      <c r="D793">
        <v>2</v>
      </c>
      <c r="E793">
        <v>1.465201</v>
      </c>
      <c r="F793">
        <v>216.5</v>
      </c>
      <c r="G793" s="195">
        <v>216.5</v>
      </c>
      <c r="H793">
        <v>317.21611721611703</v>
      </c>
      <c r="I793">
        <v>271.68639999999999</v>
      </c>
      <c r="J793">
        <v>0.3261541</v>
      </c>
      <c r="K793">
        <v>271.68639999999999</v>
      </c>
      <c r="L793">
        <v>199.0377</v>
      </c>
      <c r="M793">
        <v>2</v>
      </c>
      <c r="N793">
        <v>116.4764</v>
      </c>
      <c r="O793">
        <v>-1</v>
      </c>
      <c r="P793">
        <v>-1</v>
      </c>
      <c r="Q793">
        <v>-1</v>
      </c>
      <c r="R793" s="196">
        <v>1</v>
      </c>
      <c r="T793" s="196">
        <v>24</v>
      </c>
      <c r="U793" s="196">
        <v>15</v>
      </c>
      <c r="V793" s="196">
        <v>1832</v>
      </c>
      <c r="W793" s="196">
        <v>-1</v>
      </c>
      <c r="X793" s="196">
        <v>-1</v>
      </c>
      <c r="Y793" s="196">
        <v>1</v>
      </c>
      <c r="Z793" s="196">
        <v>1832</v>
      </c>
      <c r="AA793" s="196">
        <v>816.72360000000003</v>
      </c>
      <c r="AB793" s="196">
        <v>445.8098</v>
      </c>
      <c r="AC793" s="196">
        <v>1</v>
      </c>
      <c r="AD793" s="196">
        <v>0.54585150000000004</v>
      </c>
    </row>
    <row r="794" spans="2:30" x14ac:dyDescent="0.2">
      <c r="B794" t="s">
        <v>285</v>
      </c>
      <c r="C794" t="s">
        <v>690</v>
      </c>
      <c r="D794">
        <v>4</v>
      </c>
      <c r="E794">
        <v>3.3361130000000001</v>
      </c>
      <c r="F794">
        <v>185</v>
      </c>
      <c r="G794" s="195">
        <v>209.75</v>
      </c>
      <c r="H794">
        <v>699.74979149291096</v>
      </c>
      <c r="I794">
        <v>219.5549</v>
      </c>
      <c r="J794">
        <v>2.141356</v>
      </c>
      <c r="K794">
        <v>658.66489999999999</v>
      </c>
      <c r="L794">
        <v>549.34519999999998</v>
      </c>
      <c r="M794">
        <v>4</v>
      </c>
      <c r="N794">
        <v>163.4873</v>
      </c>
      <c r="O794">
        <v>-1</v>
      </c>
      <c r="P794">
        <v>-1</v>
      </c>
      <c r="Q794">
        <v>-1</v>
      </c>
      <c r="R794" s="196">
        <v>1</v>
      </c>
      <c r="T794" s="196">
        <v>0</v>
      </c>
      <c r="U794" s="196">
        <v>16</v>
      </c>
      <c r="V794" s="196">
        <v>2032</v>
      </c>
      <c r="W794" s="196">
        <v>-1</v>
      </c>
      <c r="X794" s="196">
        <v>-1</v>
      </c>
      <c r="Y794" s="196">
        <v>0</v>
      </c>
      <c r="Z794" s="196">
        <v>99</v>
      </c>
      <c r="AA794" s="196">
        <v>6.4721359999999999</v>
      </c>
      <c r="AB794" s="196">
        <v>3.1851060000000002</v>
      </c>
      <c r="AC794" s="196">
        <v>1</v>
      </c>
      <c r="AD794" s="196">
        <v>-1</v>
      </c>
    </row>
    <row r="795" spans="2:30" x14ac:dyDescent="0.2">
      <c r="B795" t="s">
        <v>492</v>
      </c>
      <c r="C795" t="s">
        <v>690</v>
      </c>
      <c r="D795">
        <v>3</v>
      </c>
      <c r="E795">
        <v>1.8018019999999999</v>
      </c>
      <c r="F795">
        <v>232</v>
      </c>
      <c r="G795" s="195">
        <v>266</v>
      </c>
      <c r="H795">
        <v>479.27927927927902</v>
      </c>
      <c r="I795">
        <v>287.70839999999998</v>
      </c>
      <c r="J795">
        <v>1.16784</v>
      </c>
      <c r="K795">
        <v>575.41690000000006</v>
      </c>
      <c r="L795">
        <v>345.59570000000002</v>
      </c>
      <c r="M795">
        <v>3</v>
      </c>
      <c r="N795">
        <v>125.2281</v>
      </c>
      <c r="O795">
        <v>-1</v>
      </c>
      <c r="P795">
        <v>-1</v>
      </c>
      <c r="Q795">
        <v>-1</v>
      </c>
      <c r="R795" s="196">
        <v>2</v>
      </c>
      <c r="T795" s="196">
        <v>42</v>
      </c>
      <c r="U795" s="196">
        <v>17</v>
      </c>
      <c r="V795" s="196">
        <v>2165</v>
      </c>
      <c r="W795" s="196">
        <v>-1</v>
      </c>
      <c r="X795" s="196">
        <v>-1</v>
      </c>
      <c r="Y795" s="196">
        <v>1</v>
      </c>
      <c r="Z795" s="196">
        <v>2165</v>
      </c>
      <c r="AA795" s="196">
        <v>1195.5630000000001</v>
      </c>
      <c r="AB795" s="196">
        <v>552.22329999999999</v>
      </c>
      <c r="AC795" s="196">
        <v>1</v>
      </c>
      <c r="AD795" s="196">
        <v>0.46189380000000002</v>
      </c>
    </row>
    <row r="796" spans="2:30" x14ac:dyDescent="0.2">
      <c r="B796" t="s">
        <v>474</v>
      </c>
      <c r="C796" t="s">
        <v>690</v>
      </c>
      <c r="D796">
        <v>5</v>
      </c>
      <c r="E796">
        <v>2.8328609999999999</v>
      </c>
      <c r="F796">
        <v>199</v>
      </c>
      <c r="G796" s="195">
        <v>218.8</v>
      </c>
      <c r="H796">
        <v>619.830028328612</v>
      </c>
      <c r="I796">
        <v>215.2885</v>
      </c>
      <c r="J796">
        <v>1.6789419999999999</v>
      </c>
      <c r="K796">
        <v>861.15390000000002</v>
      </c>
      <c r="L796">
        <v>487.90589999999997</v>
      </c>
      <c r="M796">
        <v>5</v>
      </c>
      <c r="N796">
        <v>140.04409999999999</v>
      </c>
      <c r="O796">
        <v>-1</v>
      </c>
      <c r="P796">
        <v>-1</v>
      </c>
      <c r="Q796">
        <v>-1</v>
      </c>
      <c r="R796" s="196">
        <v>1</v>
      </c>
      <c r="T796" s="196">
        <v>0</v>
      </c>
      <c r="U796" s="196">
        <v>18</v>
      </c>
      <c r="V796" s="196">
        <v>2030</v>
      </c>
      <c r="W796" s="196">
        <v>-1</v>
      </c>
      <c r="X796" s="196">
        <v>-1</v>
      </c>
      <c r="Y796" s="196">
        <v>0</v>
      </c>
      <c r="Z796" s="196">
        <v>132</v>
      </c>
      <c r="AA796" s="196">
        <v>25.679480000000002</v>
      </c>
      <c r="AB796" s="196">
        <v>12.649990000000001</v>
      </c>
      <c r="AC796" s="196">
        <v>1</v>
      </c>
      <c r="AD796" s="196">
        <v>-1</v>
      </c>
    </row>
    <row r="797" spans="2:30" x14ac:dyDescent="0.2">
      <c r="B797" t="s">
        <v>475</v>
      </c>
      <c r="C797" t="s">
        <v>690</v>
      </c>
      <c r="D797">
        <v>5</v>
      </c>
      <c r="E797">
        <v>3.9494470000000002</v>
      </c>
      <c r="F797">
        <v>166</v>
      </c>
      <c r="G797" s="195">
        <v>166.8</v>
      </c>
      <c r="H797">
        <v>658.76777251184797</v>
      </c>
      <c r="I797">
        <v>104.5682</v>
      </c>
      <c r="J797">
        <v>1.1806110000000001</v>
      </c>
      <c r="K797">
        <v>418.27260000000001</v>
      </c>
      <c r="L797">
        <v>330.38909999999998</v>
      </c>
      <c r="M797">
        <v>5</v>
      </c>
      <c r="N797">
        <v>80.394509999999997</v>
      </c>
      <c r="O797">
        <v>-1</v>
      </c>
      <c r="P797">
        <v>-1</v>
      </c>
      <c r="Q797">
        <v>-1</v>
      </c>
      <c r="R797" s="196">
        <v>2</v>
      </c>
      <c r="T797" s="196">
        <v>18</v>
      </c>
      <c r="U797" s="196">
        <v>19</v>
      </c>
      <c r="V797" s="196">
        <v>1267</v>
      </c>
      <c r="W797" s="196">
        <v>-1</v>
      </c>
      <c r="X797" s="196">
        <v>-1</v>
      </c>
      <c r="Y797" s="196">
        <v>1</v>
      </c>
      <c r="Z797" s="196">
        <v>1267</v>
      </c>
      <c r="AA797" s="196">
        <v>523.66600000000005</v>
      </c>
      <c r="AB797" s="196">
        <v>413.31180000000001</v>
      </c>
      <c r="AC797" s="196">
        <v>1</v>
      </c>
      <c r="AD797" s="196">
        <v>0.78926600000000002</v>
      </c>
    </row>
    <row r="798" spans="2:30" x14ac:dyDescent="0.2">
      <c r="B798" t="s">
        <v>476</v>
      </c>
      <c r="C798" t="s">
        <v>690</v>
      </c>
      <c r="D798">
        <v>2</v>
      </c>
      <c r="E798">
        <v>1.277955</v>
      </c>
      <c r="F798">
        <v>216.5</v>
      </c>
      <c r="G798" s="195">
        <v>216.5</v>
      </c>
      <c r="H798">
        <v>276.67731629393001</v>
      </c>
      <c r="I798">
        <v>29.969159999999999</v>
      </c>
      <c r="J798">
        <v>0.2996916</v>
      </c>
      <c r="K798">
        <v>29.969159999999999</v>
      </c>
      <c r="L798">
        <v>19.149619999999999</v>
      </c>
      <c r="M798">
        <v>2</v>
      </c>
      <c r="N798">
        <v>151.2979</v>
      </c>
      <c r="O798">
        <v>-1</v>
      </c>
      <c r="P798">
        <v>-1</v>
      </c>
      <c r="Q798">
        <v>-1</v>
      </c>
      <c r="R798" s="196">
        <v>1</v>
      </c>
      <c r="T798" s="196">
        <v>0</v>
      </c>
      <c r="U798" s="196">
        <v>20</v>
      </c>
      <c r="V798" s="196">
        <v>1999</v>
      </c>
      <c r="W798" s="196">
        <v>-1</v>
      </c>
      <c r="X798" s="196">
        <v>-1</v>
      </c>
      <c r="Y798" s="196">
        <v>0</v>
      </c>
      <c r="Z798" s="196">
        <v>132</v>
      </c>
      <c r="AA798" s="196">
        <v>1</v>
      </c>
      <c r="AB798" s="196">
        <v>0.50025010000000003</v>
      </c>
      <c r="AC798" s="196">
        <v>1</v>
      </c>
      <c r="AD798" s="196">
        <v>-1</v>
      </c>
    </row>
    <row r="799" spans="2:30" x14ac:dyDescent="0.2">
      <c r="B799" t="s">
        <v>477</v>
      </c>
      <c r="C799" t="s">
        <v>690</v>
      </c>
      <c r="D799">
        <v>5</v>
      </c>
      <c r="E799">
        <v>3.4129689999999999</v>
      </c>
      <c r="F799">
        <v>168</v>
      </c>
      <c r="G799" s="195">
        <v>213.4</v>
      </c>
      <c r="H799">
        <v>728.32764505119496</v>
      </c>
      <c r="I799">
        <v>132.67760000000001</v>
      </c>
      <c r="J799">
        <v>1.869842</v>
      </c>
      <c r="K799">
        <v>530.71029999999996</v>
      </c>
      <c r="L799">
        <v>362.25959999999998</v>
      </c>
      <c r="M799">
        <v>5</v>
      </c>
      <c r="N799">
        <v>131.41929999999999</v>
      </c>
      <c r="O799">
        <v>-1</v>
      </c>
      <c r="P799">
        <v>-1</v>
      </c>
      <c r="Q799">
        <v>-1</v>
      </c>
      <c r="R799" s="196">
        <v>1</v>
      </c>
      <c r="T799" s="196">
        <v>12</v>
      </c>
      <c r="U799" s="196">
        <v>21</v>
      </c>
      <c r="V799" s="196">
        <v>1165</v>
      </c>
      <c r="W799" s="196">
        <v>-1</v>
      </c>
      <c r="X799" s="196">
        <v>-1</v>
      </c>
      <c r="Y799" s="196">
        <v>1</v>
      </c>
      <c r="Z799" s="196">
        <v>1165</v>
      </c>
      <c r="AA799" s="196">
        <v>234.76320000000001</v>
      </c>
      <c r="AB799" s="196">
        <v>201.51349999999999</v>
      </c>
      <c r="AC799" s="196">
        <v>1</v>
      </c>
      <c r="AD799" s="196">
        <v>0.8583691</v>
      </c>
    </row>
    <row r="800" spans="2:30" x14ac:dyDescent="0.2">
      <c r="B800" t="s">
        <v>478</v>
      </c>
      <c r="C800" t="s">
        <v>690</v>
      </c>
      <c r="D800">
        <v>3</v>
      </c>
      <c r="E800">
        <v>2.8169010000000001</v>
      </c>
      <c r="F800">
        <v>200</v>
      </c>
      <c r="G800" s="195">
        <v>255.333333333333</v>
      </c>
      <c r="H800">
        <v>719.24882629108004</v>
      </c>
      <c r="I800">
        <v>148.2585</v>
      </c>
      <c r="J800">
        <v>1.243252</v>
      </c>
      <c r="K800">
        <v>296.51710000000003</v>
      </c>
      <c r="L800">
        <v>278.41980000000001</v>
      </c>
      <c r="M800">
        <v>3</v>
      </c>
      <c r="N800">
        <v>58.381480000000003</v>
      </c>
      <c r="O800">
        <v>-1</v>
      </c>
      <c r="P800">
        <v>-1</v>
      </c>
      <c r="Q800">
        <v>-1</v>
      </c>
      <c r="R800" s="196">
        <v>1</v>
      </c>
      <c r="T800" s="196">
        <v>0</v>
      </c>
      <c r="U800" s="196">
        <v>22</v>
      </c>
      <c r="V800" s="196">
        <v>1999</v>
      </c>
      <c r="W800" s="196">
        <v>-1</v>
      </c>
      <c r="X800" s="196">
        <v>-1</v>
      </c>
      <c r="Y800" s="196">
        <v>0</v>
      </c>
      <c r="Z800" s="196">
        <v>65</v>
      </c>
      <c r="AA800" s="196">
        <v>0</v>
      </c>
      <c r="AB800" s="196">
        <v>0</v>
      </c>
      <c r="AC800" s="196">
        <v>1</v>
      </c>
      <c r="AD800" s="196">
        <v>-1</v>
      </c>
    </row>
    <row r="801" spans="2:30" x14ac:dyDescent="0.2">
      <c r="B801" t="s">
        <v>479</v>
      </c>
      <c r="C801" t="s">
        <v>690</v>
      </c>
      <c r="D801">
        <v>3</v>
      </c>
      <c r="E801">
        <v>2.572899</v>
      </c>
      <c r="F801">
        <v>167</v>
      </c>
      <c r="G801" s="195">
        <v>211</v>
      </c>
      <c r="H801">
        <v>542.88164665523198</v>
      </c>
      <c r="I801">
        <v>177.1858</v>
      </c>
      <c r="J801">
        <v>1.238942</v>
      </c>
      <c r="K801">
        <v>354.37169999999998</v>
      </c>
      <c r="L801">
        <v>303.92079999999999</v>
      </c>
      <c r="M801">
        <v>3</v>
      </c>
      <c r="N801">
        <v>85.716089999999994</v>
      </c>
      <c r="O801">
        <v>-1</v>
      </c>
      <c r="P801">
        <v>-1</v>
      </c>
      <c r="Q801">
        <v>-1</v>
      </c>
      <c r="R801" s="196">
        <v>1</v>
      </c>
      <c r="T801" s="196">
        <v>14</v>
      </c>
      <c r="U801" s="196">
        <v>23</v>
      </c>
      <c r="V801" s="196">
        <v>1198</v>
      </c>
      <c r="W801" s="196">
        <v>-1</v>
      </c>
      <c r="X801" s="196">
        <v>-1</v>
      </c>
      <c r="Y801" s="196">
        <v>1</v>
      </c>
      <c r="Z801" s="196">
        <v>1198</v>
      </c>
      <c r="AA801" s="196">
        <v>219.1079</v>
      </c>
      <c r="AB801" s="196">
        <v>182.8947</v>
      </c>
      <c r="AC801" s="196">
        <v>1</v>
      </c>
      <c r="AD801" s="196">
        <v>0.83472449999999998</v>
      </c>
    </row>
    <row r="802" spans="2:30" x14ac:dyDescent="0.2">
      <c r="B802" t="s">
        <v>480</v>
      </c>
      <c r="C802" t="s">
        <v>690</v>
      </c>
      <c r="D802">
        <v>1</v>
      </c>
      <c r="E802">
        <v>0.63938620000000002</v>
      </c>
      <c r="F802">
        <v>299</v>
      </c>
      <c r="G802" s="195">
        <v>299</v>
      </c>
      <c r="H802">
        <v>191.17647058823499</v>
      </c>
      <c r="I802">
        <v>-1</v>
      </c>
      <c r="J802">
        <v>-1</v>
      </c>
      <c r="K802">
        <v>-1</v>
      </c>
      <c r="L802">
        <v>-1</v>
      </c>
      <c r="M802">
        <v>1</v>
      </c>
      <c r="N802">
        <v>137.71190000000001</v>
      </c>
      <c r="O802">
        <v>-1</v>
      </c>
      <c r="P802">
        <v>-1</v>
      </c>
      <c r="Q802">
        <v>-1</v>
      </c>
      <c r="R802" s="196">
        <v>1</v>
      </c>
      <c r="T802" s="196">
        <v>0</v>
      </c>
      <c r="U802" s="196">
        <v>24</v>
      </c>
      <c r="V802" s="196">
        <v>1999</v>
      </c>
      <c r="W802" s="196">
        <v>-1</v>
      </c>
      <c r="X802" s="196">
        <v>-1</v>
      </c>
      <c r="Y802" s="196">
        <v>0</v>
      </c>
      <c r="Z802" s="196">
        <v>99</v>
      </c>
      <c r="AA802" s="196">
        <v>0</v>
      </c>
      <c r="AB802" s="196">
        <v>0</v>
      </c>
      <c r="AC802" s="196">
        <v>1</v>
      </c>
      <c r="AD802" s="196">
        <v>-1</v>
      </c>
    </row>
    <row r="803" spans="2:30" x14ac:dyDescent="0.2">
      <c r="B803" t="s">
        <v>472</v>
      </c>
      <c r="C803" t="s">
        <v>724</v>
      </c>
      <c r="D803">
        <v>2</v>
      </c>
      <c r="E803">
        <v>1.3342229999999999</v>
      </c>
      <c r="F803">
        <v>249.5</v>
      </c>
      <c r="G803" s="195">
        <v>249.5</v>
      </c>
      <c r="H803">
        <v>332.88859239493001</v>
      </c>
      <c r="I803">
        <v>84.377939999999995</v>
      </c>
      <c r="J803">
        <v>2.5569069999999998</v>
      </c>
      <c r="K803">
        <v>84.377939999999995</v>
      </c>
      <c r="L803">
        <v>56.289490000000001</v>
      </c>
      <c r="M803">
        <v>2</v>
      </c>
      <c r="N803">
        <v>102.75879999999999</v>
      </c>
      <c r="O803">
        <v>-1</v>
      </c>
      <c r="P803">
        <v>-1</v>
      </c>
      <c r="Q803">
        <v>-1</v>
      </c>
      <c r="R803" s="196">
        <v>2</v>
      </c>
      <c r="T803" s="196">
        <v>26</v>
      </c>
      <c r="U803" s="196">
        <v>25</v>
      </c>
      <c r="V803" s="196">
        <v>2364</v>
      </c>
      <c r="W803" s="196">
        <v>-1</v>
      </c>
      <c r="X803" s="196">
        <v>-1</v>
      </c>
      <c r="Y803" s="196">
        <v>1</v>
      </c>
      <c r="Z803" s="196">
        <v>2364</v>
      </c>
      <c r="AA803" s="196">
        <v>1385.636</v>
      </c>
      <c r="AB803" s="196">
        <v>586.14059999999995</v>
      </c>
      <c r="AC803" s="196">
        <v>1</v>
      </c>
      <c r="AD803" s="196">
        <v>0.42301179999999999</v>
      </c>
    </row>
    <row r="804" spans="2:30" x14ac:dyDescent="0.2">
      <c r="B804" t="s">
        <v>481</v>
      </c>
      <c r="C804" t="s">
        <v>724</v>
      </c>
      <c r="D804">
        <v>2</v>
      </c>
      <c r="E804">
        <v>1.3642570000000001</v>
      </c>
      <c r="F804">
        <v>232.5</v>
      </c>
      <c r="G804" s="195">
        <v>232.5</v>
      </c>
      <c r="H804">
        <v>317.18963165075002</v>
      </c>
      <c r="I804">
        <v>355.73399999999998</v>
      </c>
      <c r="J804">
        <v>0.50819139999999996</v>
      </c>
      <c r="K804">
        <v>355.73399999999998</v>
      </c>
      <c r="L804">
        <v>242.65620000000001</v>
      </c>
      <c r="M804">
        <v>2</v>
      </c>
      <c r="N804">
        <v>127.38039999999999</v>
      </c>
      <c r="O804">
        <v>-1</v>
      </c>
      <c r="P804">
        <v>-1</v>
      </c>
      <c r="Q804">
        <v>-1</v>
      </c>
      <c r="R804" s="196">
        <v>2</v>
      </c>
      <c r="T804" s="196">
        <v>0</v>
      </c>
      <c r="U804" s="196">
        <v>26</v>
      </c>
      <c r="V804" s="196">
        <v>1998</v>
      </c>
      <c r="W804" s="196">
        <v>-1</v>
      </c>
      <c r="X804" s="196">
        <v>-1</v>
      </c>
      <c r="Y804" s="196">
        <v>0</v>
      </c>
      <c r="Z804" s="196">
        <v>101</v>
      </c>
      <c r="AA804" s="196">
        <v>0</v>
      </c>
      <c r="AB804" s="196">
        <v>0</v>
      </c>
      <c r="AC804" s="196">
        <v>1</v>
      </c>
      <c r="AD804" s="196">
        <v>-1</v>
      </c>
    </row>
    <row r="805" spans="2:30" x14ac:dyDescent="0.2">
      <c r="B805" t="s">
        <v>483</v>
      </c>
      <c r="C805" t="s">
        <v>724</v>
      </c>
      <c r="D805">
        <v>3</v>
      </c>
      <c r="E805">
        <v>2.4350649999999998</v>
      </c>
      <c r="F805">
        <v>266</v>
      </c>
      <c r="G805" s="195">
        <v>276.33333333333297</v>
      </c>
      <c r="H805">
        <v>672.88961038960997</v>
      </c>
      <c r="I805">
        <v>194.7543</v>
      </c>
      <c r="J805">
        <v>1.090449</v>
      </c>
      <c r="K805">
        <v>389.5086</v>
      </c>
      <c r="L805">
        <v>316.15960000000001</v>
      </c>
      <c r="M805">
        <v>3</v>
      </c>
      <c r="N805">
        <v>116.12860000000001</v>
      </c>
      <c r="O805">
        <v>-1</v>
      </c>
      <c r="P805">
        <v>-1</v>
      </c>
      <c r="Q805">
        <v>-1</v>
      </c>
      <c r="R805" s="196">
        <v>1</v>
      </c>
      <c r="T805" s="196">
        <v>7</v>
      </c>
      <c r="U805" s="196">
        <v>27</v>
      </c>
      <c r="V805" s="196">
        <v>1633</v>
      </c>
      <c r="W805" s="196">
        <v>-1</v>
      </c>
      <c r="X805" s="196">
        <v>-1</v>
      </c>
      <c r="Y805" s="196">
        <v>1</v>
      </c>
      <c r="Z805" s="196">
        <v>1633</v>
      </c>
      <c r="AA805" s="196">
        <v>1215.182</v>
      </c>
      <c r="AB805" s="196">
        <v>744.14059999999995</v>
      </c>
      <c r="AC805" s="196">
        <v>1</v>
      </c>
      <c r="AD805" s="196">
        <v>0.61236990000000002</v>
      </c>
    </row>
    <row r="806" spans="2:30" x14ac:dyDescent="0.2">
      <c r="B806" t="s">
        <v>484</v>
      </c>
      <c r="C806" t="s">
        <v>724</v>
      </c>
      <c r="D806">
        <v>3</v>
      </c>
      <c r="E806">
        <v>1.1853020000000001</v>
      </c>
      <c r="F806">
        <v>367</v>
      </c>
      <c r="G806" s="195">
        <v>710.33333333333303</v>
      </c>
      <c r="H806">
        <v>841.95969972342903</v>
      </c>
      <c r="I806">
        <v>153.5514</v>
      </c>
      <c r="J806">
        <v>0.97795620000000005</v>
      </c>
      <c r="K806">
        <v>307.1028</v>
      </c>
      <c r="L806">
        <v>121.3365</v>
      </c>
      <c r="M806">
        <v>3</v>
      </c>
      <c r="N806">
        <v>81.617739999999998</v>
      </c>
      <c r="O806">
        <v>-1</v>
      </c>
      <c r="P806">
        <v>-1</v>
      </c>
      <c r="Q806">
        <v>-1</v>
      </c>
      <c r="R806" s="196">
        <v>2</v>
      </c>
      <c r="T806" s="196">
        <v>0</v>
      </c>
      <c r="U806" s="196">
        <v>28</v>
      </c>
      <c r="V806" s="196">
        <v>1998</v>
      </c>
      <c r="W806" s="196">
        <v>1.9146030000000001</v>
      </c>
      <c r="X806" s="196">
        <v>32.54824</v>
      </c>
      <c r="Y806" s="196">
        <v>0</v>
      </c>
      <c r="Z806" s="196">
        <v>100</v>
      </c>
      <c r="AA806" s="196">
        <v>79.115489999999994</v>
      </c>
      <c r="AB806" s="196">
        <v>39.597340000000003</v>
      </c>
      <c r="AC806" s="196">
        <v>1</v>
      </c>
      <c r="AD806" s="196">
        <v>-1</v>
      </c>
    </row>
    <row r="807" spans="2:30" x14ac:dyDescent="0.2">
      <c r="B807" t="s">
        <v>485</v>
      </c>
      <c r="C807" t="s">
        <v>724</v>
      </c>
      <c r="D807">
        <v>0</v>
      </c>
      <c r="E807">
        <v>0</v>
      </c>
      <c r="F807">
        <v>-1</v>
      </c>
      <c r="G807" s="195">
        <v>-1</v>
      </c>
      <c r="H807">
        <v>-1</v>
      </c>
      <c r="I807">
        <v>-1</v>
      </c>
      <c r="J807">
        <v>-1</v>
      </c>
      <c r="K807">
        <v>-1</v>
      </c>
      <c r="L807">
        <v>-1</v>
      </c>
      <c r="M807">
        <v>0</v>
      </c>
      <c r="N807">
        <v>152.7439</v>
      </c>
      <c r="O807">
        <v>-1</v>
      </c>
      <c r="P807">
        <v>-1</v>
      </c>
      <c r="Q807">
        <v>-1</v>
      </c>
      <c r="R807" s="196">
        <v>2</v>
      </c>
      <c r="T807" s="196">
        <v>38</v>
      </c>
      <c r="U807" s="196">
        <v>29</v>
      </c>
      <c r="V807" s="196">
        <v>2331</v>
      </c>
      <c r="W807" s="196">
        <v>-1</v>
      </c>
      <c r="X807" s="196">
        <v>-1</v>
      </c>
      <c r="Y807" s="196">
        <v>1</v>
      </c>
      <c r="Z807" s="196">
        <v>2331</v>
      </c>
      <c r="AA807" s="196">
        <v>1033.914</v>
      </c>
      <c r="AB807" s="196">
        <v>443.54939999999999</v>
      </c>
      <c r="AC807" s="196">
        <v>1</v>
      </c>
      <c r="AD807" s="196">
        <v>0.4290004</v>
      </c>
    </row>
    <row r="808" spans="2:30" x14ac:dyDescent="0.2">
      <c r="B808" t="s">
        <v>486</v>
      </c>
      <c r="C808" t="s">
        <v>724</v>
      </c>
      <c r="D808">
        <v>2</v>
      </c>
      <c r="E808">
        <v>1.3063359999999999</v>
      </c>
      <c r="F808">
        <v>266.5</v>
      </c>
      <c r="G808" s="195">
        <v>266.5</v>
      </c>
      <c r="H808">
        <v>348.13847158719801</v>
      </c>
      <c r="I808">
        <v>290.88749999999999</v>
      </c>
      <c r="J808">
        <v>0.31211100000000003</v>
      </c>
      <c r="K808">
        <v>290.88749999999999</v>
      </c>
      <c r="L808">
        <v>189.9984</v>
      </c>
      <c r="M808">
        <v>2</v>
      </c>
      <c r="N808">
        <v>104.40089999999999</v>
      </c>
      <c r="O808">
        <v>-1</v>
      </c>
      <c r="P808">
        <v>-1</v>
      </c>
      <c r="Q808">
        <v>-1</v>
      </c>
      <c r="R808" s="196">
        <v>1</v>
      </c>
      <c r="T808" s="196">
        <v>0</v>
      </c>
      <c r="U808" s="196">
        <v>30</v>
      </c>
      <c r="V808" s="196">
        <v>1999</v>
      </c>
      <c r="W808" s="196">
        <v>1.199184</v>
      </c>
      <c r="X808" s="196">
        <v>20.386130000000001</v>
      </c>
      <c r="Y808" s="196">
        <v>0</v>
      </c>
      <c r="Z808" s="196">
        <v>101</v>
      </c>
      <c r="AA808" s="196">
        <v>62.405540000000002</v>
      </c>
      <c r="AB808" s="196">
        <v>31.21838</v>
      </c>
      <c r="AC808" s="196">
        <v>1</v>
      </c>
      <c r="AD808" s="196">
        <v>-1</v>
      </c>
    </row>
    <row r="809" spans="2:30" x14ac:dyDescent="0.2">
      <c r="B809" t="s">
        <v>487</v>
      </c>
      <c r="C809" t="s">
        <v>724</v>
      </c>
      <c r="D809">
        <v>1</v>
      </c>
      <c r="E809">
        <v>0.96899219999999997</v>
      </c>
      <c r="F809">
        <v>366</v>
      </c>
      <c r="G809" s="195">
        <v>366</v>
      </c>
      <c r="H809">
        <v>354.65116279069798</v>
      </c>
      <c r="I809">
        <v>-1</v>
      </c>
      <c r="J809">
        <v>-1</v>
      </c>
      <c r="K809">
        <v>-1</v>
      </c>
      <c r="L809">
        <v>-1</v>
      </c>
      <c r="M809">
        <v>1</v>
      </c>
      <c r="N809">
        <v>84.147989999999993</v>
      </c>
      <c r="O809">
        <v>-1</v>
      </c>
      <c r="P809">
        <v>-1</v>
      </c>
      <c r="Q809">
        <v>-1</v>
      </c>
      <c r="R809" s="196">
        <v>0</v>
      </c>
      <c r="T809" s="196">
        <v>45</v>
      </c>
      <c r="U809" s="196">
        <v>31</v>
      </c>
      <c r="V809" s="196">
        <v>2065</v>
      </c>
      <c r="W809" s="196">
        <v>-1</v>
      </c>
      <c r="X809" s="196">
        <v>-1</v>
      </c>
      <c r="Y809" s="196">
        <v>1</v>
      </c>
      <c r="Z809" s="196">
        <v>2065</v>
      </c>
      <c r="AA809" s="196">
        <v>1286.2750000000001</v>
      </c>
      <c r="AB809" s="196">
        <v>622.89369999999997</v>
      </c>
      <c r="AC809" s="196">
        <v>1</v>
      </c>
      <c r="AD809" s="196">
        <v>0.48426150000000001</v>
      </c>
    </row>
    <row r="810" spans="2:30" x14ac:dyDescent="0.2">
      <c r="B810" t="s">
        <v>488</v>
      </c>
      <c r="C810" t="s">
        <v>724</v>
      </c>
      <c r="D810">
        <v>2</v>
      </c>
      <c r="E810">
        <v>1.22549</v>
      </c>
      <c r="F810">
        <v>399.5</v>
      </c>
      <c r="G810" s="195">
        <v>399.5</v>
      </c>
      <c r="H810">
        <v>489.58333333333297</v>
      </c>
      <c r="I810">
        <v>479.65010000000001</v>
      </c>
      <c r="J810">
        <v>0.62617509999999998</v>
      </c>
      <c r="K810">
        <v>479.65010000000001</v>
      </c>
      <c r="L810">
        <v>293.9033</v>
      </c>
      <c r="M810">
        <v>2</v>
      </c>
      <c r="N810">
        <v>124.712</v>
      </c>
      <c r="O810">
        <v>-1</v>
      </c>
      <c r="P810">
        <v>-1</v>
      </c>
      <c r="Q810">
        <v>-1</v>
      </c>
      <c r="R810" s="196">
        <v>1</v>
      </c>
      <c r="T810" s="196">
        <v>0</v>
      </c>
      <c r="U810" s="196">
        <v>32</v>
      </c>
      <c r="V810" s="196">
        <v>1999</v>
      </c>
      <c r="W810" s="196">
        <v>-1</v>
      </c>
      <c r="X810" s="196">
        <v>-1</v>
      </c>
      <c r="Y810" s="196">
        <v>0</v>
      </c>
      <c r="Z810" s="196">
        <v>100</v>
      </c>
      <c r="AA810" s="196">
        <v>0</v>
      </c>
      <c r="AB810" s="196">
        <v>0</v>
      </c>
      <c r="AC810" s="196">
        <v>1</v>
      </c>
      <c r="AD810" s="196">
        <v>-1</v>
      </c>
    </row>
    <row r="811" spans="2:30" x14ac:dyDescent="0.2">
      <c r="B811" t="s">
        <v>489</v>
      </c>
      <c r="C811" t="s">
        <v>724</v>
      </c>
      <c r="D811">
        <v>1</v>
      </c>
      <c r="E811">
        <v>0.51759829999999996</v>
      </c>
      <c r="F811">
        <v>167</v>
      </c>
      <c r="G811" s="195">
        <v>167</v>
      </c>
      <c r="H811">
        <v>86.438923395445102</v>
      </c>
      <c r="I811">
        <v>-1</v>
      </c>
      <c r="J811">
        <v>-1</v>
      </c>
      <c r="K811">
        <v>-1</v>
      </c>
      <c r="L811">
        <v>-1</v>
      </c>
      <c r="M811">
        <v>1</v>
      </c>
      <c r="N811">
        <v>655.95090000000005</v>
      </c>
      <c r="O811">
        <v>-1</v>
      </c>
      <c r="P811">
        <v>-1</v>
      </c>
      <c r="Q811">
        <v>-1</v>
      </c>
      <c r="R811" s="196">
        <v>1</v>
      </c>
      <c r="T811" s="196">
        <v>17</v>
      </c>
      <c r="U811" s="196">
        <v>33</v>
      </c>
      <c r="V811" s="196">
        <v>1897</v>
      </c>
      <c r="W811" s="196">
        <v>-1</v>
      </c>
      <c r="X811" s="196">
        <v>-1</v>
      </c>
      <c r="Y811" s="196">
        <v>1</v>
      </c>
      <c r="Z811" s="196">
        <v>1897</v>
      </c>
      <c r="AA811" s="196">
        <v>994.85680000000002</v>
      </c>
      <c r="AB811" s="196">
        <v>524.43690000000004</v>
      </c>
      <c r="AC811" s="196">
        <v>1</v>
      </c>
      <c r="AD811" s="196">
        <v>0.52714810000000001</v>
      </c>
    </row>
    <row r="812" spans="2:30" x14ac:dyDescent="0.2">
      <c r="B812" t="s">
        <v>490</v>
      </c>
      <c r="C812" t="s">
        <v>724</v>
      </c>
      <c r="D812">
        <v>5</v>
      </c>
      <c r="E812">
        <v>3.5790980000000001</v>
      </c>
      <c r="F812">
        <v>167</v>
      </c>
      <c r="G812" s="195">
        <v>192.8</v>
      </c>
      <c r="H812">
        <v>690.05010737294197</v>
      </c>
      <c r="I812">
        <v>131.42519999999999</v>
      </c>
      <c r="J812">
        <v>2.3171810000000002</v>
      </c>
      <c r="K812">
        <v>525.70069999999998</v>
      </c>
      <c r="L812">
        <v>376.30689999999998</v>
      </c>
      <c r="M812">
        <v>5</v>
      </c>
      <c r="N812">
        <v>135.48259999999999</v>
      </c>
      <c r="O812">
        <v>-1</v>
      </c>
      <c r="P812">
        <v>-1</v>
      </c>
      <c r="Q812">
        <v>-1</v>
      </c>
      <c r="R812" s="196">
        <v>1</v>
      </c>
      <c r="T812" s="196">
        <v>0</v>
      </c>
      <c r="U812" s="196">
        <v>34</v>
      </c>
      <c r="V812" s="196">
        <v>1999</v>
      </c>
      <c r="W812" s="196">
        <v>-1</v>
      </c>
      <c r="X812" s="196">
        <v>-1</v>
      </c>
      <c r="Y812" s="196">
        <v>0</v>
      </c>
      <c r="Z812" s="196">
        <v>100</v>
      </c>
      <c r="AA812" s="196">
        <v>0</v>
      </c>
      <c r="AB812" s="196">
        <v>0</v>
      </c>
      <c r="AC812" s="196">
        <v>1</v>
      </c>
      <c r="AD812" s="196">
        <v>-1</v>
      </c>
    </row>
    <row r="813" spans="2:30" x14ac:dyDescent="0.2">
      <c r="B813" t="s">
        <v>491</v>
      </c>
      <c r="C813" t="s">
        <v>724</v>
      </c>
      <c r="D813">
        <v>4</v>
      </c>
      <c r="E813">
        <v>2.1459229999999998</v>
      </c>
      <c r="F813">
        <v>217</v>
      </c>
      <c r="G813" s="195">
        <v>283.75</v>
      </c>
      <c r="H813">
        <v>608.90557939914197</v>
      </c>
      <c r="I813">
        <v>257.27010000000001</v>
      </c>
      <c r="J813">
        <v>1.4395249999999999</v>
      </c>
      <c r="K813">
        <v>771.81039999999996</v>
      </c>
      <c r="L813">
        <v>414.06139999999999</v>
      </c>
      <c r="M813">
        <v>4</v>
      </c>
      <c r="N813">
        <v>117.33620000000001</v>
      </c>
      <c r="O813">
        <v>-1</v>
      </c>
      <c r="P813">
        <v>-1</v>
      </c>
      <c r="Q813">
        <v>-1</v>
      </c>
      <c r="R813" s="196">
        <v>2</v>
      </c>
      <c r="T813" s="196">
        <v>47</v>
      </c>
      <c r="U813" s="196">
        <v>35</v>
      </c>
      <c r="V813" s="196">
        <v>2798</v>
      </c>
      <c r="W813" s="196">
        <v>-1</v>
      </c>
      <c r="X813" s="196">
        <v>-1</v>
      </c>
      <c r="Y813" s="196">
        <v>1</v>
      </c>
      <c r="Z813" s="196">
        <v>2798</v>
      </c>
      <c r="AA813" s="196">
        <v>2043.4349999999999</v>
      </c>
      <c r="AB813" s="196">
        <v>730.31979999999999</v>
      </c>
      <c r="AC813" s="196">
        <v>1</v>
      </c>
      <c r="AD813" s="196">
        <v>0.3573982</v>
      </c>
    </row>
    <row r="814" spans="2:30" x14ac:dyDescent="0.2">
      <c r="B814" t="s">
        <v>285</v>
      </c>
      <c r="C814" t="s">
        <v>724</v>
      </c>
      <c r="D814">
        <v>3</v>
      </c>
      <c r="E814">
        <v>1.268499</v>
      </c>
      <c r="F814">
        <v>266</v>
      </c>
      <c r="G814" s="195">
        <v>610.66666666666697</v>
      </c>
      <c r="H814">
        <v>774.63002114164897</v>
      </c>
      <c r="I814">
        <v>207.0916</v>
      </c>
      <c r="J814">
        <v>1.2793460000000001</v>
      </c>
      <c r="K814">
        <v>414.1832</v>
      </c>
      <c r="L814">
        <v>175.13030000000001</v>
      </c>
      <c r="M814">
        <v>3</v>
      </c>
      <c r="N814">
        <v>59.273600000000002</v>
      </c>
      <c r="O814">
        <v>-1</v>
      </c>
      <c r="P814">
        <v>-1</v>
      </c>
      <c r="Q814">
        <v>-1</v>
      </c>
      <c r="R814" s="196">
        <v>2</v>
      </c>
      <c r="T814" s="196">
        <v>0</v>
      </c>
      <c r="U814" s="196">
        <v>36</v>
      </c>
      <c r="V814" s="196">
        <v>1999</v>
      </c>
      <c r="W814" s="196">
        <v>-1</v>
      </c>
      <c r="X814" s="196">
        <v>-1</v>
      </c>
      <c r="Y814" s="196">
        <v>0</v>
      </c>
      <c r="Z814" s="196">
        <v>99</v>
      </c>
      <c r="AA814" s="196">
        <v>0</v>
      </c>
      <c r="AB814" s="196">
        <v>0</v>
      </c>
      <c r="AC814" s="196">
        <v>1</v>
      </c>
      <c r="AD814" s="196">
        <v>-1</v>
      </c>
    </row>
    <row r="815" spans="2:30" x14ac:dyDescent="0.2">
      <c r="B815" t="s">
        <v>492</v>
      </c>
      <c r="C815" t="s">
        <v>724</v>
      </c>
      <c r="D815">
        <v>3</v>
      </c>
      <c r="E815">
        <v>2.734731</v>
      </c>
      <c r="F815">
        <v>133</v>
      </c>
      <c r="G815" s="195">
        <v>210</v>
      </c>
      <c r="H815">
        <v>574.29352780309898</v>
      </c>
      <c r="I815">
        <v>193.322</v>
      </c>
      <c r="J815">
        <v>1.0580620000000001</v>
      </c>
      <c r="K815">
        <v>386.64389999999997</v>
      </c>
      <c r="L815">
        <v>352.45569999999998</v>
      </c>
      <c r="M815">
        <v>3</v>
      </c>
      <c r="N815">
        <v>59.005600000000001</v>
      </c>
      <c r="O815">
        <v>-1</v>
      </c>
      <c r="P815">
        <v>-1</v>
      </c>
      <c r="Q815">
        <v>-1</v>
      </c>
      <c r="R815" s="196">
        <v>1</v>
      </c>
      <c r="T815" s="196">
        <v>49</v>
      </c>
      <c r="U815" s="196">
        <v>37</v>
      </c>
      <c r="V815" s="196">
        <v>2031</v>
      </c>
      <c r="W815" s="196">
        <v>-1</v>
      </c>
      <c r="X815" s="196">
        <v>-1</v>
      </c>
      <c r="Y815" s="196">
        <v>1</v>
      </c>
      <c r="Z815" s="196">
        <v>2031</v>
      </c>
      <c r="AA815" s="196">
        <v>1379.835</v>
      </c>
      <c r="AB815" s="196">
        <v>679.38710000000003</v>
      </c>
      <c r="AC815" s="196">
        <v>1</v>
      </c>
      <c r="AD815" s="196">
        <v>0.49236829999999998</v>
      </c>
    </row>
    <row r="816" spans="2:30" x14ac:dyDescent="0.2">
      <c r="B816" t="s">
        <v>474</v>
      </c>
      <c r="C816" t="s">
        <v>724</v>
      </c>
      <c r="D816">
        <v>8</v>
      </c>
      <c r="E816">
        <v>2.403124</v>
      </c>
      <c r="F816">
        <v>167.5</v>
      </c>
      <c r="G816" s="195">
        <v>246</v>
      </c>
      <c r="H816">
        <v>591.16851907479702</v>
      </c>
      <c r="I816">
        <v>148.67189999999999</v>
      </c>
      <c r="J816">
        <v>3.2033689999999999</v>
      </c>
      <c r="K816">
        <v>1040.703</v>
      </c>
      <c r="L816">
        <v>312.61739999999998</v>
      </c>
      <c r="M816">
        <v>8</v>
      </c>
      <c r="N816">
        <v>178.37790000000001</v>
      </c>
      <c r="O816">
        <v>-1</v>
      </c>
      <c r="P816">
        <v>-1</v>
      </c>
      <c r="Q816">
        <v>-1</v>
      </c>
      <c r="R816" s="196">
        <v>3</v>
      </c>
      <c r="T816" s="196">
        <v>0</v>
      </c>
      <c r="U816" s="196">
        <v>38</v>
      </c>
      <c r="V816" s="196">
        <v>2030</v>
      </c>
      <c r="W816" s="196">
        <v>-1</v>
      </c>
      <c r="X816" s="196">
        <v>-1</v>
      </c>
      <c r="Y816" s="196">
        <v>0</v>
      </c>
      <c r="Z816" s="196">
        <v>100</v>
      </c>
      <c r="AA816" s="196">
        <v>0</v>
      </c>
      <c r="AB816" s="196">
        <v>0</v>
      </c>
      <c r="AC816" s="196">
        <v>1</v>
      </c>
      <c r="AD816" s="196">
        <v>-1</v>
      </c>
    </row>
    <row r="817" spans="2:30" x14ac:dyDescent="0.2">
      <c r="B817" t="s">
        <v>475</v>
      </c>
      <c r="C817" t="s">
        <v>724</v>
      </c>
      <c r="D817">
        <v>3</v>
      </c>
      <c r="E817">
        <v>1.916933</v>
      </c>
      <c r="F817">
        <v>234</v>
      </c>
      <c r="G817" s="195">
        <v>300</v>
      </c>
      <c r="H817">
        <v>575.07987220447296</v>
      </c>
      <c r="I817">
        <v>195.67869999999999</v>
      </c>
      <c r="J817">
        <v>1.8203339999999999</v>
      </c>
      <c r="K817">
        <v>391.35739999999998</v>
      </c>
      <c r="L817">
        <v>250.0686</v>
      </c>
      <c r="M817">
        <v>3</v>
      </c>
      <c r="N817">
        <v>113.2439</v>
      </c>
      <c r="O817">
        <v>-1</v>
      </c>
      <c r="P817">
        <v>-1</v>
      </c>
      <c r="Q817">
        <v>-1</v>
      </c>
      <c r="R817" s="196">
        <v>1</v>
      </c>
      <c r="T817" s="196">
        <v>27</v>
      </c>
      <c r="U817" s="196">
        <v>39</v>
      </c>
      <c r="V817" s="196">
        <v>1134</v>
      </c>
      <c r="W817" s="196">
        <v>-1</v>
      </c>
      <c r="X817" s="196">
        <v>-1</v>
      </c>
      <c r="Y817" s="196">
        <v>1</v>
      </c>
      <c r="Z817" s="196">
        <v>1134</v>
      </c>
      <c r="AA817" s="196">
        <v>291.18119999999999</v>
      </c>
      <c r="AB817" s="196">
        <v>256.77350000000001</v>
      </c>
      <c r="AC817" s="196">
        <v>1</v>
      </c>
      <c r="AD817" s="196">
        <v>0.88183420000000001</v>
      </c>
    </row>
    <row r="818" spans="2:30" x14ac:dyDescent="0.2">
      <c r="B818" t="s">
        <v>476</v>
      </c>
      <c r="C818" t="s">
        <v>724</v>
      </c>
      <c r="D818">
        <v>2</v>
      </c>
      <c r="E818">
        <v>0.76982300000000004</v>
      </c>
      <c r="F818">
        <v>366</v>
      </c>
      <c r="G818" s="195">
        <v>366</v>
      </c>
      <c r="H818">
        <v>281.75519630485002</v>
      </c>
      <c r="I818">
        <v>359.07569999999998</v>
      </c>
      <c r="J818">
        <v>0.19959740000000001</v>
      </c>
      <c r="K818">
        <v>359.07569999999998</v>
      </c>
      <c r="L818">
        <v>138.2123</v>
      </c>
      <c r="M818">
        <v>2</v>
      </c>
      <c r="N818">
        <v>183.10550000000001</v>
      </c>
      <c r="O818">
        <v>-1</v>
      </c>
      <c r="P818">
        <v>-1</v>
      </c>
      <c r="Q818">
        <v>-1</v>
      </c>
      <c r="R818" s="196">
        <v>2</v>
      </c>
      <c r="T818" s="196">
        <v>0</v>
      </c>
      <c r="U818" s="196">
        <v>40</v>
      </c>
      <c r="V818" s="196">
        <v>2032</v>
      </c>
      <c r="W818" s="196">
        <v>-1</v>
      </c>
      <c r="X818" s="196">
        <v>-1</v>
      </c>
      <c r="Y818" s="196">
        <v>0</v>
      </c>
      <c r="Z818" s="196">
        <v>65</v>
      </c>
      <c r="AA818" s="196">
        <v>0</v>
      </c>
      <c r="AB818" s="196">
        <v>0</v>
      </c>
      <c r="AC818" s="196">
        <v>1</v>
      </c>
      <c r="AD818" s="196">
        <v>-1</v>
      </c>
    </row>
    <row r="819" spans="2:30" x14ac:dyDescent="0.2">
      <c r="B819" t="s">
        <v>477</v>
      </c>
      <c r="C819" t="s">
        <v>724</v>
      </c>
      <c r="D819">
        <v>6</v>
      </c>
      <c r="E819">
        <v>3.833866</v>
      </c>
      <c r="F819">
        <v>166.5</v>
      </c>
      <c r="G819" s="195">
        <v>161.166666666667</v>
      </c>
      <c r="H819">
        <v>617.89137380191698</v>
      </c>
      <c r="I819">
        <v>158.9478</v>
      </c>
      <c r="J819">
        <v>2.0678700000000001</v>
      </c>
      <c r="K819">
        <v>794.73919999999998</v>
      </c>
      <c r="L819">
        <v>507.82060000000001</v>
      </c>
      <c r="M819">
        <v>6</v>
      </c>
      <c r="N819">
        <v>158.22540000000001</v>
      </c>
      <c r="O819">
        <v>-1</v>
      </c>
      <c r="P819">
        <v>-1</v>
      </c>
      <c r="Q819">
        <v>-1</v>
      </c>
      <c r="R819" s="196">
        <v>1</v>
      </c>
      <c r="T819" s="196">
        <v>39</v>
      </c>
      <c r="U819" s="196">
        <v>41</v>
      </c>
      <c r="V819" s="196">
        <v>1232</v>
      </c>
      <c r="W819" s="196">
        <v>-1</v>
      </c>
      <c r="X819" s="196">
        <v>-1</v>
      </c>
      <c r="Y819" s="196">
        <v>1</v>
      </c>
      <c r="Z819" s="196">
        <v>1232</v>
      </c>
      <c r="AA819" s="196">
        <v>867.60889999999995</v>
      </c>
      <c r="AB819" s="196">
        <v>704.22799999999995</v>
      </c>
      <c r="AC819" s="196">
        <v>0</v>
      </c>
      <c r="AD819" s="196">
        <v>0.81168830000000003</v>
      </c>
    </row>
    <row r="820" spans="2:30" x14ac:dyDescent="0.2">
      <c r="B820" t="s">
        <v>478</v>
      </c>
      <c r="C820" t="s">
        <v>724</v>
      </c>
      <c r="D820">
        <v>6</v>
      </c>
      <c r="E820">
        <v>3.1071979999999999</v>
      </c>
      <c r="F820">
        <v>167</v>
      </c>
      <c r="G820" s="195">
        <v>194.5</v>
      </c>
      <c r="H820">
        <v>604.35007767995899</v>
      </c>
      <c r="I820">
        <v>154.10640000000001</v>
      </c>
      <c r="J820">
        <v>3.391448</v>
      </c>
      <c r="K820">
        <v>770.53189999999995</v>
      </c>
      <c r="L820">
        <v>399.0326</v>
      </c>
      <c r="M820">
        <v>6</v>
      </c>
      <c r="N820">
        <v>106.4658</v>
      </c>
      <c r="O820">
        <v>-1</v>
      </c>
      <c r="P820">
        <v>-1</v>
      </c>
      <c r="Q820">
        <v>-1</v>
      </c>
      <c r="R820" s="196">
        <v>1</v>
      </c>
      <c r="T820" s="196">
        <v>0</v>
      </c>
      <c r="U820" s="196">
        <v>42</v>
      </c>
      <c r="V820" s="196">
        <v>1999</v>
      </c>
      <c r="W820" s="196">
        <v>-1</v>
      </c>
      <c r="X820" s="196">
        <v>-1</v>
      </c>
      <c r="Y820" s="196">
        <v>0</v>
      </c>
      <c r="Z820" s="196">
        <v>66</v>
      </c>
      <c r="AA820" s="196">
        <v>0</v>
      </c>
      <c r="AB820" s="196">
        <v>0</v>
      </c>
      <c r="AC820" s="196">
        <v>1</v>
      </c>
      <c r="AD820" s="196">
        <v>-1</v>
      </c>
    </row>
    <row r="821" spans="2:30" x14ac:dyDescent="0.2">
      <c r="B821" t="s">
        <v>479</v>
      </c>
      <c r="C821" t="s">
        <v>724</v>
      </c>
      <c r="D821">
        <v>1</v>
      </c>
      <c r="E821">
        <v>1.199041</v>
      </c>
      <c r="F821">
        <v>132</v>
      </c>
      <c r="G821" s="195">
        <v>132</v>
      </c>
      <c r="H821">
        <v>158.273381294964</v>
      </c>
      <c r="I821">
        <v>-1</v>
      </c>
      <c r="J821">
        <v>-1</v>
      </c>
      <c r="K821">
        <v>-1</v>
      </c>
      <c r="L821">
        <v>-1</v>
      </c>
      <c r="M821">
        <v>1</v>
      </c>
      <c r="N821">
        <v>72.670770000000005</v>
      </c>
      <c r="O821">
        <v>-1</v>
      </c>
      <c r="P821">
        <v>-1</v>
      </c>
      <c r="Q821">
        <v>-1</v>
      </c>
      <c r="R821" s="196">
        <v>1</v>
      </c>
      <c r="T821" s="196">
        <v>32</v>
      </c>
      <c r="U821" s="196">
        <v>43</v>
      </c>
      <c r="V821" s="196">
        <v>1298</v>
      </c>
      <c r="W821" s="196">
        <v>-1</v>
      </c>
      <c r="X821" s="196">
        <v>-1</v>
      </c>
      <c r="Y821" s="196">
        <v>1</v>
      </c>
      <c r="Z821" s="196">
        <v>1298</v>
      </c>
      <c r="AA821" s="196">
        <v>864.88900000000001</v>
      </c>
      <c r="AB821" s="196">
        <v>666.32429999999999</v>
      </c>
      <c r="AC821" s="196">
        <v>1</v>
      </c>
      <c r="AD821" s="196">
        <v>0.77041599999999999</v>
      </c>
    </row>
    <row r="822" spans="2:30" x14ac:dyDescent="0.2">
      <c r="B822" t="s">
        <v>480</v>
      </c>
      <c r="C822" t="s">
        <v>724</v>
      </c>
      <c r="D822">
        <v>0</v>
      </c>
      <c r="E822">
        <v>0</v>
      </c>
      <c r="F822">
        <v>-1</v>
      </c>
      <c r="G822" s="195">
        <v>-1</v>
      </c>
      <c r="H822">
        <v>-1</v>
      </c>
      <c r="I822">
        <v>-1</v>
      </c>
      <c r="J822">
        <v>-1</v>
      </c>
      <c r="K822">
        <v>-1</v>
      </c>
      <c r="L822">
        <v>-1</v>
      </c>
      <c r="M822">
        <v>0</v>
      </c>
      <c r="N822">
        <v>108.9212</v>
      </c>
      <c r="O822">
        <v>-1</v>
      </c>
      <c r="P822">
        <v>-1</v>
      </c>
      <c r="Q822">
        <v>-1</v>
      </c>
      <c r="R822" s="196">
        <v>2</v>
      </c>
      <c r="T822" s="196">
        <v>0</v>
      </c>
      <c r="U822" s="196">
        <v>44</v>
      </c>
      <c r="V822" s="196">
        <v>1999</v>
      </c>
      <c r="W822" s="196">
        <v>-1</v>
      </c>
      <c r="X822" s="196">
        <v>-1</v>
      </c>
      <c r="Y822" s="196">
        <v>0</v>
      </c>
      <c r="Z822" s="196">
        <v>67</v>
      </c>
      <c r="AA822" s="196">
        <v>0</v>
      </c>
      <c r="AB822" s="196">
        <v>0</v>
      </c>
      <c r="AC822" s="196">
        <v>1</v>
      </c>
      <c r="AD822" s="196">
        <v>-1</v>
      </c>
    </row>
    <row r="823" spans="2:30" x14ac:dyDescent="0.2">
      <c r="B823" t="s">
        <v>472</v>
      </c>
      <c r="C823" t="s">
        <v>691</v>
      </c>
      <c r="D823">
        <v>3</v>
      </c>
      <c r="E823">
        <v>2.0477810000000001</v>
      </c>
      <c r="F823">
        <v>400</v>
      </c>
      <c r="G823" s="195">
        <v>433.66666666666703</v>
      </c>
      <c r="H823">
        <v>888.05460750853194</v>
      </c>
      <c r="I823">
        <v>157.0675</v>
      </c>
      <c r="J823">
        <v>3.8572229999999998</v>
      </c>
      <c r="K823">
        <v>314.13490000000002</v>
      </c>
      <c r="L823">
        <v>214.42660000000001</v>
      </c>
      <c r="M823">
        <v>3</v>
      </c>
      <c r="N823">
        <v>117.45699999999999</v>
      </c>
      <c r="O823">
        <v>-1</v>
      </c>
      <c r="P823">
        <v>-1</v>
      </c>
      <c r="Q823">
        <v>-1</v>
      </c>
      <c r="R823" s="196">
        <v>1</v>
      </c>
      <c r="T823" s="196">
        <v>30</v>
      </c>
      <c r="U823" s="196">
        <v>45</v>
      </c>
      <c r="V823" s="196">
        <v>1499</v>
      </c>
      <c r="W823" s="196">
        <v>-1</v>
      </c>
      <c r="X823" s="196">
        <v>-1</v>
      </c>
      <c r="Y823" s="196">
        <v>1</v>
      </c>
      <c r="Z823" s="196">
        <v>1499</v>
      </c>
      <c r="AA823" s="196">
        <v>241.08969999999999</v>
      </c>
      <c r="AB823" s="196">
        <v>160.83369999999999</v>
      </c>
      <c r="AC823" s="196">
        <v>1</v>
      </c>
      <c r="AD823" s="196">
        <v>0.66711140000000002</v>
      </c>
    </row>
    <row r="824" spans="2:30" x14ac:dyDescent="0.2">
      <c r="B824" t="s">
        <v>481</v>
      </c>
      <c r="C824" t="s">
        <v>691</v>
      </c>
      <c r="D824">
        <v>9</v>
      </c>
      <c r="E824">
        <v>2.9051</v>
      </c>
      <c r="F824">
        <v>166</v>
      </c>
      <c r="G824" s="195">
        <v>262.777777777778</v>
      </c>
      <c r="H824">
        <v>763.39573918657197</v>
      </c>
      <c r="I824">
        <v>213.4982</v>
      </c>
      <c r="J824">
        <v>3.2959109999999998</v>
      </c>
      <c r="K824">
        <v>1707.9849999999999</v>
      </c>
      <c r="L824">
        <v>551.31870000000004</v>
      </c>
      <c r="M824">
        <v>9</v>
      </c>
      <c r="N824">
        <v>140.06319999999999</v>
      </c>
      <c r="O824">
        <v>-1</v>
      </c>
      <c r="P824">
        <v>-1</v>
      </c>
      <c r="Q824">
        <v>-1</v>
      </c>
      <c r="R824" s="196">
        <v>1</v>
      </c>
      <c r="T824" s="196">
        <v>0</v>
      </c>
      <c r="U824" s="196">
        <v>46</v>
      </c>
      <c r="V824" s="196">
        <v>1998</v>
      </c>
      <c r="W824" s="196">
        <v>-1</v>
      </c>
      <c r="X824" s="196">
        <v>-1</v>
      </c>
      <c r="Y824" s="196">
        <v>0</v>
      </c>
      <c r="Z824" s="196">
        <v>66</v>
      </c>
      <c r="AA824" s="196">
        <v>0</v>
      </c>
      <c r="AB824" s="196">
        <v>0</v>
      </c>
      <c r="AC824" s="196">
        <v>1</v>
      </c>
      <c r="AD824" s="196">
        <v>-1</v>
      </c>
    </row>
    <row r="825" spans="2:30" x14ac:dyDescent="0.2">
      <c r="B825" t="s">
        <v>483</v>
      </c>
      <c r="C825" t="s">
        <v>691</v>
      </c>
      <c r="D825">
        <v>4</v>
      </c>
      <c r="E825">
        <v>2.9304030000000001</v>
      </c>
      <c r="F825">
        <v>217</v>
      </c>
      <c r="G825" s="195">
        <v>217</v>
      </c>
      <c r="H825">
        <v>635.89743589743603</v>
      </c>
      <c r="I825">
        <v>207.32550000000001</v>
      </c>
      <c r="J825">
        <v>2.0245220000000002</v>
      </c>
      <c r="K825">
        <v>621.97640000000001</v>
      </c>
      <c r="L825">
        <v>455.66039999999998</v>
      </c>
      <c r="M825">
        <v>4</v>
      </c>
      <c r="N825">
        <v>157.93029999999999</v>
      </c>
      <c r="O825">
        <v>-1</v>
      </c>
      <c r="P825">
        <v>-1</v>
      </c>
      <c r="Q825">
        <v>-1</v>
      </c>
      <c r="R825" s="196">
        <v>1</v>
      </c>
      <c r="T825" s="196">
        <v>46</v>
      </c>
      <c r="U825" s="196">
        <v>47</v>
      </c>
      <c r="V825" s="196">
        <v>1264</v>
      </c>
      <c r="W825" s="196">
        <v>-1</v>
      </c>
      <c r="X825" s="196">
        <v>-1</v>
      </c>
      <c r="Y825" s="196">
        <v>1</v>
      </c>
      <c r="Z825" s="196">
        <v>1264</v>
      </c>
      <c r="AA825" s="196">
        <v>363.91770000000002</v>
      </c>
      <c r="AB825" s="196">
        <v>287.90960000000001</v>
      </c>
      <c r="AC825" s="196">
        <v>1</v>
      </c>
      <c r="AD825" s="196">
        <v>0.79113920000000004</v>
      </c>
    </row>
    <row r="826" spans="2:30" x14ac:dyDescent="0.2">
      <c r="B826" t="s">
        <v>484</v>
      </c>
      <c r="C826" t="s">
        <v>691</v>
      </c>
      <c r="D826">
        <v>2</v>
      </c>
      <c r="E826">
        <v>1.035733</v>
      </c>
      <c r="F826">
        <v>449.5</v>
      </c>
      <c r="G826" s="195">
        <v>449.5</v>
      </c>
      <c r="H826">
        <v>465.56188503366099</v>
      </c>
      <c r="I826">
        <v>357.59719999999999</v>
      </c>
      <c r="J826">
        <v>0.44755600000000001</v>
      </c>
      <c r="K826">
        <v>357.59719999999999</v>
      </c>
      <c r="L826">
        <v>185.1876</v>
      </c>
      <c r="M826">
        <v>2</v>
      </c>
      <c r="N826">
        <v>121.596</v>
      </c>
      <c r="O826">
        <v>-1</v>
      </c>
      <c r="P826">
        <v>-1</v>
      </c>
      <c r="Q826">
        <v>-1</v>
      </c>
      <c r="R826" s="196">
        <v>2</v>
      </c>
      <c r="T826" s="196">
        <v>0</v>
      </c>
      <c r="U826" s="196">
        <v>48</v>
      </c>
      <c r="V826" s="196">
        <v>2000</v>
      </c>
      <c r="W826" s="196">
        <v>-1</v>
      </c>
      <c r="X826" s="196">
        <v>-1</v>
      </c>
      <c r="Y826" s="196">
        <v>0</v>
      </c>
      <c r="Z826" s="196">
        <v>101</v>
      </c>
      <c r="AA826" s="196">
        <v>0</v>
      </c>
      <c r="AB826" s="196">
        <v>0</v>
      </c>
      <c r="AC826" s="196">
        <v>1</v>
      </c>
      <c r="AD826" s="196">
        <v>-1</v>
      </c>
    </row>
    <row r="827" spans="2:30" x14ac:dyDescent="0.2">
      <c r="B827" t="s">
        <v>485</v>
      </c>
      <c r="C827" t="s">
        <v>691</v>
      </c>
      <c r="D827">
        <v>0</v>
      </c>
      <c r="E827">
        <v>0</v>
      </c>
      <c r="F827">
        <v>-1</v>
      </c>
      <c r="G827" s="195">
        <v>-1</v>
      </c>
      <c r="H827">
        <v>-1</v>
      </c>
      <c r="I827">
        <v>-1</v>
      </c>
      <c r="J827">
        <v>-1</v>
      </c>
      <c r="K827">
        <v>-1</v>
      </c>
      <c r="L827">
        <v>-1</v>
      </c>
      <c r="M827">
        <v>0</v>
      </c>
      <c r="N827">
        <v>131.1276</v>
      </c>
      <c r="O827">
        <v>-1</v>
      </c>
      <c r="P827">
        <v>-1</v>
      </c>
      <c r="Q827">
        <v>-1</v>
      </c>
      <c r="R827" s="196">
        <v>1</v>
      </c>
      <c r="T827" s="196">
        <v>22</v>
      </c>
      <c r="U827" s="196">
        <v>49</v>
      </c>
      <c r="V827" s="196">
        <v>1664</v>
      </c>
      <c r="W827" s="196">
        <v>-1</v>
      </c>
      <c r="X827" s="196">
        <v>-1</v>
      </c>
      <c r="Y827" s="196">
        <v>1</v>
      </c>
      <c r="Z827" s="196">
        <v>1664</v>
      </c>
      <c r="AA827" s="196">
        <v>1191.537</v>
      </c>
      <c r="AB827" s="196">
        <v>716.06820000000005</v>
      </c>
      <c r="AC827" s="196">
        <v>1</v>
      </c>
      <c r="AD827" s="196">
        <v>0.60096159999999998</v>
      </c>
    </row>
    <row r="828" spans="2:30" x14ac:dyDescent="0.2">
      <c r="B828" t="s">
        <v>486</v>
      </c>
      <c r="C828" t="s">
        <v>691</v>
      </c>
      <c r="D828">
        <v>2</v>
      </c>
      <c r="E828">
        <v>1.111729</v>
      </c>
      <c r="F828">
        <v>150</v>
      </c>
      <c r="G828" s="195">
        <v>150</v>
      </c>
      <c r="H828">
        <v>166.75931072818199</v>
      </c>
      <c r="I828">
        <v>135.96600000000001</v>
      </c>
      <c r="J828">
        <v>2.0600900000000002</v>
      </c>
      <c r="K828">
        <v>135.96600000000001</v>
      </c>
      <c r="L828">
        <v>75.578630000000004</v>
      </c>
      <c r="M828">
        <v>2</v>
      </c>
      <c r="N828">
        <v>131.83879999999999</v>
      </c>
      <c r="O828">
        <v>-1</v>
      </c>
      <c r="P828">
        <v>-1</v>
      </c>
      <c r="Q828">
        <v>-1</v>
      </c>
      <c r="R828" s="196">
        <v>1</v>
      </c>
      <c r="T828" s="196">
        <v>0</v>
      </c>
      <c r="U828" s="196">
        <v>50</v>
      </c>
      <c r="V828" s="196">
        <v>2032</v>
      </c>
      <c r="W828" s="196">
        <v>-1</v>
      </c>
      <c r="X828" s="196">
        <v>-1</v>
      </c>
      <c r="Y828" s="196">
        <v>0</v>
      </c>
      <c r="Z828" s="196">
        <v>102</v>
      </c>
      <c r="AA828" s="196">
        <v>0</v>
      </c>
      <c r="AB828" s="196">
        <v>0</v>
      </c>
      <c r="AC828" s="196">
        <v>1</v>
      </c>
      <c r="AD828" s="196">
        <v>-1</v>
      </c>
    </row>
    <row r="829" spans="2:30" x14ac:dyDescent="0.2">
      <c r="B829" t="s">
        <v>487</v>
      </c>
      <c r="C829" t="s">
        <v>691</v>
      </c>
      <c r="D829">
        <v>1</v>
      </c>
      <c r="E829">
        <v>0.90991809999999995</v>
      </c>
      <c r="F829">
        <v>200</v>
      </c>
      <c r="G829" s="195">
        <v>200</v>
      </c>
      <c r="H829">
        <v>181.98362147406701</v>
      </c>
      <c r="I829">
        <v>-1</v>
      </c>
      <c r="J829">
        <v>-1</v>
      </c>
      <c r="K829">
        <v>-1</v>
      </c>
      <c r="L829">
        <v>-1</v>
      </c>
      <c r="M829">
        <v>1</v>
      </c>
      <c r="N829">
        <v>75.734250000000003</v>
      </c>
      <c r="O829">
        <v>-1</v>
      </c>
      <c r="P829">
        <v>-1</v>
      </c>
      <c r="Q829">
        <v>-1</v>
      </c>
      <c r="R829" s="196">
        <v>1</v>
      </c>
      <c r="T829" s="196">
        <v>36</v>
      </c>
      <c r="U829" s="196">
        <v>51</v>
      </c>
      <c r="V829" s="196">
        <v>1699</v>
      </c>
      <c r="W829" s="196">
        <v>-1</v>
      </c>
      <c r="X829" s="196">
        <v>-1</v>
      </c>
      <c r="Y829" s="196">
        <v>1</v>
      </c>
      <c r="Z829" s="196">
        <v>1699</v>
      </c>
      <c r="AA829" s="196">
        <v>975.67729999999995</v>
      </c>
      <c r="AB829" s="196">
        <v>574.26559999999995</v>
      </c>
      <c r="AC829" s="196">
        <v>1</v>
      </c>
      <c r="AD829" s="196">
        <v>0.58858149999999998</v>
      </c>
    </row>
    <row r="830" spans="2:30" x14ac:dyDescent="0.2">
      <c r="B830" t="s">
        <v>488</v>
      </c>
      <c r="C830" t="s">
        <v>691</v>
      </c>
      <c r="D830">
        <v>4</v>
      </c>
      <c r="E830">
        <v>1.968504</v>
      </c>
      <c r="F830">
        <v>199.5</v>
      </c>
      <c r="G830" s="195">
        <v>199.75</v>
      </c>
      <c r="H830">
        <v>393.20866141732301</v>
      </c>
      <c r="I830">
        <v>262.27190000000002</v>
      </c>
      <c r="J830">
        <v>1.6952199999999999</v>
      </c>
      <c r="K830">
        <v>786.81569999999999</v>
      </c>
      <c r="L830">
        <v>387.2124</v>
      </c>
      <c r="M830">
        <v>4</v>
      </c>
      <c r="N830">
        <v>106.5545</v>
      </c>
      <c r="O830">
        <v>-1</v>
      </c>
      <c r="P830">
        <v>-1</v>
      </c>
      <c r="Q830">
        <v>-1</v>
      </c>
      <c r="R830" s="196">
        <v>2</v>
      </c>
      <c r="T830" s="196">
        <v>0</v>
      </c>
      <c r="U830" s="196">
        <v>52</v>
      </c>
      <c r="V830" s="196">
        <v>1999</v>
      </c>
      <c r="W830" s="196">
        <v>-1</v>
      </c>
      <c r="X830" s="196">
        <v>-1</v>
      </c>
      <c r="Y830" s="196">
        <v>0</v>
      </c>
      <c r="Z830" s="196">
        <v>100</v>
      </c>
      <c r="AA830" s="196">
        <v>0</v>
      </c>
      <c r="AB830" s="196">
        <v>0</v>
      </c>
      <c r="AC830" s="196">
        <v>1</v>
      </c>
      <c r="AD830" s="196">
        <v>-1</v>
      </c>
    </row>
    <row r="831" spans="2:30" x14ac:dyDescent="0.2">
      <c r="B831" t="s">
        <v>489</v>
      </c>
      <c r="C831" t="s">
        <v>691</v>
      </c>
      <c r="D831">
        <v>3</v>
      </c>
      <c r="E831">
        <v>2.0013339999999999</v>
      </c>
      <c r="F831">
        <v>234</v>
      </c>
      <c r="G831" s="195">
        <v>244.666666666667</v>
      </c>
      <c r="H831">
        <v>489.659773182121</v>
      </c>
      <c r="I831">
        <v>281.93290000000002</v>
      </c>
      <c r="J831">
        <v>2.277771</v>
      </c>
      <c r="K831">
        <v>563.86580000000004</v>
      </c>
      <c r="L831">
        <v>376.16129999999998</v>
      </c>
      <c r="M831">
        <v>3</v>
      </c>
      <c r="N831">
        <v>631.78279999999995</v>
      </c>
      <c r="O831">
        <v>-1</v>
      </c>
      <c r="P831">
        <v>-1</v>
      </c>
      <c r="Q831">
        <v>-1</v>
      </c>
      <c r="R831" s="196">
        <v>2</v>
      </c>
      <c r="T831" s="196">
        <v>35</v>
      </c>
      <c r="U831" s="196">
        <v>53</v>
      </c>
      <c r="V831" s="196">
        <v>1299</v>
      </c>
      <c r="W831" s="196">
        <v>-1</v>
      </c>
      <c r="X831" s="196">
        <v>-1</v>
      </c>
      <c r="Y831" s="196">
        <v>1</v>
      </c>
      <c r="Z831" s="196">
        <v>1299</v>
      </c>
      <c r="AA831" s="196">
        <v>489.85359999999997</v>
      </c>
      <c r="AB831" s="196">
        <v>377.10059999999999</v>
      </c>
      <c r="AC831" s="196">
        <v>1</v>
      </c>
      <c r="AD831" s="196">
        <v>0.76982300000000004</v>
      </c>
    </row>
    <row r="832" spans="2:30" x14ac:dyDescent="0.2">
      <c r="B832" t="s">
        <v>490</v>
      </c>
      <c r="C832" t="s">
        <v>691</v>
      </c>
      <c r="D832">
        <v>4</v>
      </c>
      <c r="E832">
        <v>2.2650060000000001</v>
      </c>
      <c r="F832">
        <v>167</v>
      </c>
      <c r="G832" s="195">
        <v>258</v>
      </c>
      <c r="H832">
        <v>584.37146092865203</v>
      </c>
      <c r="I832">
        <v>202.2971</v>
      </c>
      <c r="J832">
        <v>3.0545469999999999</v>
      </c>
      <c r="K832">
        <v>606.89120000000003</v>
      </c>
      <c r="L832">
        <v>343.65300000000002</v>
      </c>
      <c r="M832">
        <v>4</v>
      </c>
      <c r="N832">
        <v>128.11799999999999</v>
      </c>
      <c r="O832">
        <v>-1</v>
      </c>
      <c r="P832">
        <v>-1</v>
      </c>
      <c r="Q832">
        <v>-1</v>
      </c>
      <c r="R832" s="196">
        <v>1</v>
      </c>
      <c r="T832" s="196">
        <v>0</v>
      </c>
      <c r="U832" s="196">
        <v>54</v>
      </c>
      <c r="V832" s="196">
        <v>1998</v>
      </c>
      <c r="W832" s="196">
        <v>-1</v>
      </c>
      <c r="X832" s="196">
        <v>-1</v>
      </c>
      <c r="Y832" s="196">
        <v>0</v>
      </c>
      <c r="Z832" s="196">
        <v>66</v>
      </c>
      <c r="AA832" s="196">
        <v>165.20519999999999</v>
      </c>
      <c r="AB832" s="196">
        <v>82.685280000000006</v>
      </c>
      <c r="AC832" s="196">
        <v>0</v>
      </c>
      <c r="AD832" s="196">
        <v>-1</v>
      </c>
    </row>
    <row r="833" spans="2:30" x14ac:dyDescent="0.2">
      <c r="B833" t="s">
        <v>491</v>
      </c>
      <c r="C833" t="s">
        <v>691</v>
      </c>
      <c r="D833">
        <v>3</v>
      </c>
      <c r="E833">
        <v>1.8393619999999999</v>
      </c>
      <c r="F833">
        <v>233</v>
      </c>
      <c r="G833" s="195">
        <v>222</v>
      </c>
      <c r="H833">
        <v>408.338442673207</v>
      </c>
      <c r="I833">
        <v>573.24429999999995</v>
      </c>
      <c r="J833">
        <v>1.3946080000000001</v>
      </c>
      <c r="K833">
        <v>1146.489</v>
      </c>
      <c r="L833">
        <v>702.93600000000004</v>
      </c>
      <c r="M833">
        <v>3</v>
      </c>
      <c r="N833">
        <v>130.6112</v>
      </c>
      <c r="O833">
        <v>-1</v>
      </c>
      <c r="P833">
        <v>-1</v>
      </c>
      <c r="Q833">
        <v>-1</v>
      </c>
      <c r="R833" s="196">
        <v>1</v>
      </c>
      <c r="T833" s="196">
        <v>37</v>
      </c>
      <c r="U833" s="196">
        <v>55</v>
      </c>
      <c r="V833" s="196">
        <v>1832</v>
      </c>
      <c r="W833" s="196">
        <v>-1</v>
      </c>
      <c r="X833" s="196">
        <v>-1</v>
      </c>
      <c r="Y833" s="196">
        <v>1</v>
      </c>
      <c r="Z833" s="196">
        <v>1832</v>
      </c>
      <c r="AA833" s="196">
        <v>1324.615</v>
      </c>
      <c r="AB833" s="196">
        <v>723.04340000000002</v>
      </c>
      <c r="AC833" s="196">
        <v>1</v>
      </c>
      <c r="AD833" s="196">
        <v>0.54585150000000004</v>
      </c>
    </row>
    <row r="834" spans="2:30" x14ac:dyDescent="0.2">
      <c r="B834" t="s">
        <v>285</v>
      </c>
      <c r="C834" t="s">
        <v>691</v>
      </c>
      <c r="D834">
        <v>2</v>
      </c>
      <c r="E834">
        <v>2.0725389999999999</v>
      </c>
      <c r="F834">
        <v>233</v>
      </c>
      <c r="G834" s="195">
        <v>233</v>
      </c>
      <c r="H834">
        <v>482.90155440414497</v>
      </c>
      <c r="I834">
        <v>294.15899999999999</v>
      </c>
      <c r="J834">
        <v>1.2624850000000001</v>
      </c>
      <c r="K834">
        <v>294.15899999999999</v>
      </c>
      <c r="L834">
        <v>304.82799999999997</v>
      </c>
      <c r="M834">
        <v>2</v>
      </c>
      <c r="N834">
        <v>68.935550000000006</v>
      </c>
      <c r="O834">
        <v>-1</v>
      </c>
      <c r="P834">
        <v>-1</v>
      </c>
      <c r="Q834">
        <v>-1</v>
      </c>
      <c r="R834" s="196">
        <v>1</v>
      </c>
      <c r="T834" s="196">
        <v>0</v>
      </c>
      <c r="U834" s="196">
        <v>56</v>
      </c>
      <c r="V834" s="196">
        <v>1998</v>
      </c>
      <c r="W834" s="196">
        <v>-1</v>
      </c>
      <c r="X834" s="196">
        <v>-1</v>
      </c>
      <c r="Y834" s="196">
        <v>0</v>
      </c>
      <c r="Z834" s="196">
        <v>100</v>
      </c>
      <c r="AA834" s="196">
        <v>0</v>
      </c>
      <c r="AB834" s="196">
        <v>0</v>
      </c>
      <c r="AC834" s="196">
        <v>1</v>
      </c>
      <c r="AD834" s="196">
        <v>-1</v>
      </c>
    </row>
    <row r="835" spans="2:30" x14ac:dyDescent="0.2">
      <c r="B835" t="s">
        <v>492</v>
      </c>
      <c r="C835" t="s">
        <v>691</v>
      </c>
      <c r="D835">
        <v>3</v>
      </c>
      <c r="E835">
        <v>2.1443889999999999</v>
      </c>
      <c r="F835">
        <v>200</v>
      </c>
      <c r="G835" s="195">
        <v>244.333333333333</v>
      </c>
      <c r="H835">
        <v>523.94567548248699</v>
      </c>
      <c r="I835">
        <v>167.07570000000001</v>
      </c>
      <c r="J835">
        <v>0.63977629999999996</v>
      </c>
      <c r="K835">
        <v>334.15140000000002</v>
      </c>
      <c r="L835">
        <v>238.8502</v>
      </c>
      <c r="M835">
        <v>3</v>
      </c>
      <c r="N835">
        <v>125.8937</v>
      </c>
      <c r="O835">
        <v>-1</v>
      </c>
      <c r="P835">
        <v>-1</v>
      </c>
      <c r="Q835">
        <v>-1</v>
      </c>
      <c r="R835" s="196">
        <v>1</v>
      </c>
      <c r="T835" s="196">
        <v>41</v>
      </c>
      <c r="U835" s="196">
        <v>57</v>
      </c>
      <c r="V835" s="196">
        <v>1866</v>
      </c>
      <c r="W835" s="196">
        <v>-1</v>
      </c>
      <c r="X835" s="196">
        <v>-1</v>
      </c>
      <c r="Y835" s="196">
        <v>1</v>
      </c>
      <c r="Z835" s="196">
        <v>1866</v>
      </c>
      <c r="AA835" s="196">
        <v>1170.394</v>
      </c>
      <c r="AB835" s="196">
        <v>627.22090000000003</v>
      </c>
      <c r="AC835" s="196">
        <v>1</v>
      </c>
      <c r="AD835" s="196">
        <v>0.53590570000000004</v>
      </c>
    </row>
    <row r="836" spans="2:30" x14ac:dyDescent="0.2">
      <c r="B836" t="s">
        <v>474</v>
      </c>
      <c r="C836" t="s">
        <v>691</v>
      </c>
      <c r="D836">
        <v>7</v>
      </c>
      <c r="E836">
        <v>3.4482759999999999</v>
      </c>
      <c r="F836">
        <v>164</v>
      </c>
      <c r="G836" s="195">
        <v>185.71428571428601</v>
      </c>
      <c r="H836">
        <v>640.39408866995097</v>
      </c>
      <c r="I836">
        <v>233.09289999999999</v>
      </c>
      <c r="J836">
        <v>3.1231059999999999</v>
      </c>
      <c r="K836">
        <v>1398.558</v>
      </c>
      <c r="L836">
        <v>688.94460000000004</v>
      </c>
      <c r="M836">
        <v>7</v>
      </c>
      <c r="N836">
        <v>162.29769999999999</v>
      </c>
      <c r="O836">
        <v>-1</v>
      </c>
      <c r="P836">
        <v>-1</v>
      </c>
      <c r="Q836">
        <v>-1</v>
      </c>
      <c r="R836" s="196">
        <v>1</v>
      </c>
      <c r="T836" s="196">
        <v>0</v>
      </c>
      <c r="U836" s="196">
        <v>58</v>
      </c>
      <c r="V836" s="196">
        <v>1997</v>
      </c>
      <c r="W836" s="196">
        <v>-1</v>
      </c>
      <c r="X836" s="196">
        <v>-1</v>
      </c>
      <c r="Y836" s="196">
        <v>0</v>
      </c>
      <c r="Z836" s="196">
        <v>100</v>
      </c>
      <c r="AA836" s="196">
        <v>248.67679999999999</v>
      </c>
      <c r="AB836" s="196">
        <v>124.5252</v>
      </c>
      <c r="AC836" s="196">
        <v>1</v>
      </c>
      <c r="AD836" s="196">
        <v>-1</v>
      </c>
    </row>
    <row r="837" spans="2:30" x14ac:dyDescent="0.2">
      <c r="B837" t="s">
        <v>475</v>
      </c>
      <c r="C837" t="s">
        <v>691</v>
      </c>
      <c r="D837">
        <v>3</v>
      </c>
      <c r="E837">
        <v>2.199414</v>
      </c>
      <c r="F837">
        <v>166</v>
      </c>
      <c r="G837" s="195">
        <v>232.666666666667</v>
      </c>
      <c r="H837">
        <v>511.730205278592</v>
      </c>
      <c r="I837">
        <v>207.82409999999999</v>
      </c>
      <c r="J837">
        <v>0.86181470000000004</v>
      </c>
      <c r="K837">
        <v>415.6481</v>
      </c>
      <c r="L837">
        <v>304.72739999999999</v>
      </c>
      <c r="M837">
        <v>3</v>
      </c>
      <c r="N837">
        <v>101.0913</v>
      </c>
      <c r="O837">
        <v>-1</v>
      </c>
      <c r="P837">
        <v>-1</v>
      </c>
      <c r="Q837">
        <v>-1</v>
      </c>
      <c r="R837" s="196">
        <v>1</v>
      </c>
      <c r="T837" s="196">
        <v>34</v>
      </c>
      <c r="U837" s="196">
        <v>59</v>
      </c>
      <c r="V837" s="196">
        <v>1166</v>
      </c>
      <c r="W837" s="196">
        <v>-1</v>
      </c>
      <c r="X837" s="196">
        <v>-1</v>
      </c>
      <c r="Y837" s="196">
        <v>1</v>
      </c>
      <c r="Z837" s="196">
        <v>1166</v>
      </c>
      <c r="AA837" s="196">
        <v>704.70439999999996</v>
      </c>
      <c r="AB837" s="196">
        <v>604.3777</v>
      </c>
      <c r="AC837" s="196">
        <v>0</v>
      </c>
      <c r="AD837" s="196">
        <v>0.85763290000000003</v>
      </c>
    </row>
    <row r="838" spans="2:30" x14ac:dyDescent="0.2">
      <c r="B838" t="s">
        <v>476</v>
      </c>
      <c r="C838" t="s">
        <v>691</v>
      </c>
      <c r="D838">
        <v>2</v>
      </c>
      <c r="E838">
        <v>1.3037810000000001</v>
      </c>
      <c r="F838">
        <v>499.5</v>
      </c>
      <c r="G838" s="195">
        <v>499.5</v>
      </c>
      <c r="H838">
        <v>651.23859191655799</v>
      </c>
      <c r="I838">
        <v>361.03160000000003</v>
      </c>
      <c r="J838">
        <v>0.77474600000000005</v>
      </c>
      <c r="K838">
        <v>361.03160000000003</v>
      </c>
      <c r="L838">
        <v>235.35310000000001</v>
      </c>
      <c r="M838">
        <v>2</v>
      </c>
      <c r="N838">
        <v>96.415469999999999</v>
      </c>
      <c r="O838">
        <v>-1</v>
      </c>
      <c r="P838">
        <v>-1</v>
      </c>
      <c r="Q838">
        <v>-1</v>
      </c>
      <c r="R838" s="196">
        <v>2</v>
      </c>
      <c r="T838" s="196">
        <v>0</v>
      </c>
      <c r="U838" s="196">
        <v>60</v>
      </c>
      <c r="V838" s="196">
        <v>2032</v>
      </c>
      <c r="W838" s="196">
        <v>-1</v>
      </c>
      <c r="X838" s="196">
        <v>-1</v>
      </c>
      <c r="Y838" s="196">
        <v>0</v>
      </c>
      <c r="Z838" s="196">
        <v>101</v>
      </c>
      <c r="AA838" s="196">
        <v>0</v>
      </c>
      <c r="AB838" s="196">
        <v>0</v>
      </c>
      <c r="AC838" s="196">
        <v>1</v>
      </c>
      <c r="AD838" s="196">
        <v>-1</v>
      </c>
    </row>
    <row r="839" spans="2:30" x14ac:dyDescent="0.2">
      <c r="B839" t="s">
        <v>477</v>
      </c>
      <c r="C839" t="s">
        <v>691</v>
      </c>
      <c r="D839">
        <v>5</v>
      </c>
      <c r="E839">
        <v>2.8868360000000002</v>
      </c>
      <c r="F839">
        <v>200</v>
      </c>
      <c r="G839" s="195">
        <v>199.6</v>
      </c>
      <c r="H839">
        <v>576.21247113163997</v>
      </c>
      <c r="I839">
        <v>217.42490000000001</v>
      </c>
      <c r="J839">
        <v>2.211382</v>
      </c>
      <c r="K839">
        <v>869.69979999999998</v>
      </c>
      <c r="L839">
        <v>502.1361</v>
      </c>
      <c r="M839">
        <v>5</v>
      </c>
      <c r="N839">
        <v>167.47980000000001</v>
      </c>
      <c r="O839">
        <v>-1</v>
      </c>
      <c r="P839">
        <v>-1</v>
      </c>
      <c r="Q839">
        <v>-1</v>
      </c>
      <c r="R839" s="196">
        <v>2</v>
      </c>
      <c r="T839" s="196">
        <v>25</v>
      </c>
      <c r="U839" s="196">
        <v>61</v>
      </c>
      <c r="V839" s="196">
        <v>1498</v>
      </c>
      <c r="W839" s="196">
        <v>-1</v>
      </c>
      <c r="X839" s="196">
        <v>-1</v>
      </c>
      <c r="Y839" s="196">
        <v>1</v>
      </c>
      <c r="Z839" s="196">
        <v>1498</v>
      </c>
      <c r="AA839" s="196">
        <v>670.23379999999997</v>
      </c>
      <c r="AB839" s="196">
        <v>447.41910000000001</v>
      </c>
      <c r="AC839" s="196">
        <v>1</v>
      </c>
      <c r="AD839" s="196">
        <v>0.66755679999999995</v>
      </c>
    </row>
    <row r="840" spans="2:30" x14ac:dyDescent="0.2">
      <c r="B840" t="s">
        <v>478</v>
      </c>
      <c r="C840" t="s">
        <v>691</v>
      </c>
      <c r="D840">
        <v>2</v>
      </c>
      <c r="E840">
        <v>1.5396460000000001</v>
      </c>
      <c r="F840">
        <v>166</v>
      </c>
      <c r="G840" s="195">
        <v>166</v>
      </c>
      <c r="H840">
        <v>255.581216320246</v>
      </c>
      <c r="I840">
        <v>51.246090000000002</v>
      </c>
      <c r="J840">
        <v>1.5072380000000001</v>
      </c>
      <c r="K840">
        <v>51.246090000000002</v>
      </c>
      <c r="L840">
        <v>39.450420000000001</v>
      </c>
      <c r="M840">
        <v>2</v>
      </c>
      <c r="N840">
        <v>87.272800000000004</v>
      </c>
      <c r="O840">
        <v>-1</v>
      </c>
      <c r="P840">
        <v>-1</v>
      </c>
      <c r="Q840">
        <v>-1</v>
      </c>
      <c r="R840" s="196">
        <v>1</v>
      </c>
      <c r="T840" s="196">
        <v>0</v>
      </c>
      <c r="U840" s="196">
        <v>62</v>
      </c>
      <c r="V840" s="196">
        <v>2000</v>
      </c>
      <c r="W840" s="196">
        <v>0.33538259999999998</v>
      </c>
      <c r="X840" s="196">
        <v>39.07208</v>
      </c>
      <c r="Y840" s="196">
        <v>0</v>
      </c>
      <c r="Z840" s="196">
        <v>101</v>
      </c>
      <c r="AA840" s="196">
        <v>81.585880000000003</v>
      </c>
      <c r="AB840" s="196">
        <v>40.792940000000002</v>
      </c>
      <c r="AC840" s="196">
        <v>1</v>
      </c>
      <c r="AD840" s="196">
        <v>-1</v>
      </c>
    </row>
    <row r="841" spans="2:30" x14ac:dyDescent="0.2">
      <c r="B841" t="s">
        <v>479</v>
      </c>
      <c r="C841" t="s">
        <v>691</v>
      </c>
      <c r="D841">
        <v>3</v>
      </c>
      <c r="E841">
        <v>3.3370410000000001</v>
      </c>
      <c r="F841">
        <v>201</v>
      </c>
      <c r="G841" s="195">
        <v>245</v>
      </c>
      <c r="H841">
        <v>817.57508342602898</v>
      </c>
      <c r="I841">
        <v>188.74420000000001</v>
      </c>
      <c r="J841">
        <v>3.9979110000000002</v>
      </c>
      <c r="K841">
        <v>377.48840000000001</v>
      </c>
      <c r="L841">
        <v>419.8981</v>
      </c>
      <c r="M841">
        <v>3</v>
      </c>
      <c r="N841">
        <v>82.576070000000001</v>
      </c>
      <c r="O841">
        <v>-1</v>
      </c>
      <c r="P841">
        <v>-1</v>
      </c>
      <c r="Q841">
        <v>-1</v>
      </c>
      <c r="R841" s="196">
        <v>1</v>
      </c>
      <c r="T841" s="196">
        <v>40</v>
      </c>
      <c r="U841" s="196">
        <v>63</v>
      </c>
      <c r="V841" s="196">
        <v>1432</v>
      </c>
      <c r="W841" s="196">
        <v>-1</v>
      </c>
      <c r="X841" s="196">
        <v>-1</v>
      </c>
      <c r="Y841" s="196">
        <v>1</v>
      </c>
      <c r="Z841" s="196">
        <v>1432</v>
      </c>
      <c r="AA841" s="196">
        <v>999.57820000000004</v>
      </c>
      <c r="AB841" s="196">
        <v>698.02949999999998</v>
      </c>
      <c r="AC841" s="196">
        <v>0</v>
      </c>
      <c r="AD841" s="196">
        <v>0.69832399999999994</v>
      </c>
    </row>
    <row r="842" spans="2:30" x14ac:dyDescent="0.2">
      <c r="B842" t="s">
        <v>480</v>
      </c>
      <c r="C842" t="s">
        <v>691</v>
      </c>
      <c r="D842">
        <v>1</v>
      </c>
      <c r="E842">
        <v>0.73206439999999995</v>
      </c>
      <c r="F842">
        <v>200</v>
      </c>
      <c r="G842" s="195">
        <v>200</v>
      </c>
      <c r="H842">
        <v>146.41288433382101</v>
      </c>
      <c r="I842">
        <v>-1</v>
      </c>
      <c r="J842">
        <v>-1</v>
      </c>
      <c r="K842">
        <v>-1</v>
      </c>
      <c r="L842">
        <v>-1</v>
      </c>
      <c r="M842">
        <v>1</v>
      </c>
      <c r="N842">
        <v>133.41380000000001</v>
      </c>
      <c r="O842">
        <v>-1</v>
      </c>
      <c r="P842">
        <v>-1</v>
      </c>
      <c r="Q842">
        <v>-1</v>
      </c>
      <c r="R842" s="196">
        <v>1</v>
      </c>
      <c r="T842" s="196">
        <v>0</v>
      </c>
      <c r="U842" s="196">
        <v>64</v>
      </c>
      <c r="V842" s="196">
        <v>1998</v>
      </c>
      <c r="W842" s="196">
        <v>-1</v>
      </c>
      <c r="X842" s="196">
        <v>-1</v>
      </c>
      <c r="Y842" s="196">
        <v>0</v>
      </c>
      <c r="Z842" s="196">
        <v>100</v>
      </c>
      <c r="AA842" s="196">
        <v>350.34460000000001</v>
      </c>
      <c r="AB842" s="196">
        <v>175.3477</v>
      </c>
      <c r="AC842" s="196">
        <v>1</v>
      </c>
      <c r="AD842" s="196">
        <v>-1</v>
      </c>
    </row>
    <row r="843" spans="2:30" x14ac:dyDescent="0.2">
      <c r="B843" t="s">
        <v>472</v>
      </c>
      <c r="C843" t="s">
        <v>725</v>
      </c>
      <c r="D843">
        <v>3</v>
      </c>
      <c r="E843">
        <v>2.5</v>
      </c>
      <c r="F843">
        <v>333</v>
      </c>
      <c r="G843" s="195">
        <v>355.33333333333297</v>
      </c>
      <c r="H843">
        <v>888.33333333333303</v>
      </c>
      <c r="I843">
        <v>109.7816</v>
      </c>
      <c r="J843">
        <v>3.27264</v>
      </c>
      <c r="K843">
        <v>219.56319999999999</v>
      </c>
      <c r="L843">
        <v>182.96940000000001</v>
      </c>
      <c r="M843">
        <v>3</v>
      </c>
      <c r="N843">
        <v>112.1658</v>
      </c>
      <c r="O843">
        <v>-1</v>
      </c>
      <c r="P843">
        <v>-1</v>
      </c>
      <c r="Q843">
        <v>-1</v>
      </c>
      <c r="R843" s="196">
        <v>1</v>
      </c>
      <c r="T843" s="196">
        <v>8</v>
      </c>
      <c r="U843" s="196">
        <v>65</v>
      </c>
      <c r="V843" s="196">
        <v>966</v>
      </c>
      <c r="W843" s="196">
        <v>-1</v>
      </c>
      <c r="X843" s="196">
        <v>-1</v>
      </c>
      <c r="Y843" s="196">
        <v>1</v>
      </c>
      <c r="Z843" s="196">
        <v>966</v>
      </c>
      <c r="AA843" s="196">
        <v>573.64250000000004</v>
      </c>
      <c r="AB843" s="196">
        <v>593.83280000000002</v>
      </c>
      <c r="AC843" s="196">
        <v>0</v>
      </c>
      <c r="AD843" s="196">
        <v>1.0351969999999999</v>
      </c>
    </row>
    <row r="844" spans="2:30" x14ac:dyDescent="0.2">
      <c r="B844" t="s">
        <v>481</v>
      </c>
      <c r="C844" t="s">
        <v>725</v>
      </c>
      <c r="D844">
        <v>6</v>
      </c>
      <c r="E844">
        <v>3.3955860000000002</v>
      </c>
      <c r="F844">
        <v>167.5</v>
      </c>
      <c r="G844" s="195">
        <v>189.333333333333</v>
      </c>
      <c r="H844">
        <v>642.89756649688695</v>
      </c>
      <c r="I844">
        <v>139.39150000000001</v>
      </c>
      <c r="J844">
        <v>1.411084</v>
      </c>
      <c r="K844">
        <v>696.95749999999998</v>
      </c>
      <c r="L844">
        <v>394.4298</v>
      </c>
      <c r="M844">
        <v>6</v>
      </c>
      <c r="N844">
        <v>92.521190000000004</v>
      </c>
      <c r="O844">
        <v>-1</v>
      </c>
      <c r="P844">
        <v>-1</v>
      </c>
      <c r="Q844">
        <v>-1</v>
      </c>
      <c r="R844" s="196">
        <v>2</v>
      </c>
      <c r="T844" s="196">
        <v>0</v>
      </c>
      <c r="U844" s="196">
        <v>66</v>
      </c>
      <c r="V844" s="196">
        <v>2032</v>
      </c>
      <c r="W844" s="196">
        <v>0.51429720000000001</v>
      </c>
      <c r="X844" s="196">
        <v>51.429720000000003</v>
      </c>
      <c r="Y844" s="196">
        <v>0</v>
      </c>
      <c r="Z844" s="196">
        <v>132</v>
      </c>
      <c r="AA844" s="196">
        <v>152.61750000000001</v>
      </c>
      <c r="AB844" s="196">
        <v>75.107029999999995</v>
      </c>
      <c r="AC844" s="196">
        <v>1</v>
      </c>
      <c r="AD844" s="196">
        <v>-1</v>
      </c>
    </row>
    <row r="845" spans="2:30" x14ac:dyDescent="0.2">
      <c r="B845" t="s">
        <v>483</v>
      </c>
      <c r="C845" t="s">
        <v>725</v>
      </c>
      <c r="D845">
        <v>2</v>
      </c>
      <c r="E845">
        <v>1.6680569999999999</v>
      </c>
      <c r="F845">
        <v>383</v>
      </c>
      <c r="G845" s="195">
        <v>383</v>
      </c>
      <c r="H845">
        <v>638.86572143452895</v>
      </c>
      <c r="I845">
        <v>344.21600000000001</v>
      </c>
      <c r="J845">
        <v>0.94048089999999995</v>
      </c>
      <c r="K845">
        <v>344.21600000000001</v>
      </c>
      <c r="L845">
        <v>287.08589999999998</v>
      </c>
      <c r="M845">
        <v>2</v>
      </c>
      <c r="N845">
        <v>81.182490000000001</v>
      </c>
      <c r="O845">
        <v>-1</v>
      </c>
      <c r="P845">
        <v>-1</v>
      </c>
      <c r="Q845">
        <v>-1</v>
      </c>
      <c r="R845" s="196">
        <v>1</v>
      </c>
      <c r="T845" s="196">
        <v>21</v>
      </c>
      <c r="U845" s="196">
        <v>67</v>
      </c>
      <c r="V845" s="196">
        <v>1132</v>
      </c>
      <c r="W845" s="196">
        <v>-1</v>
      </c>
      <c r="X845" s="196">
        <v>-1</v>
      </c>
      <c r="Y845" s="196">
        <v>1</v>
      </c>
      <c r="Z845" s="196">
        <v>1132</v>
      </c>
      <c r="AA845" s="196">
        <v>751.46810000000005</v>
      </c>
      <c r="AB845" s="196">
        <v>663.84109999999998</v>
      </c>
      <c r="AC845" s="196">
        <v>0</v>
      </c>
      <c r="AD845" s="196">
        <v>0.88339219999999996</v>
      </c>
    </row>
    <row r="846" spans="2:30" x14ac:dyDescent="0.2">
      <c r="B846" t="s">
        <v>484</v>
      </c>
      <c r="C846" t="s">
        <v>725</v>
      </c>
      <c r="D846">
        <v>4</v>
      </c>
      <c r="E846">
        <v>1.412928</v>
      </c>
      <c r="F846">
        <v>182.5</v>
      </c>
      <c r="G846" s="195">
        <v>283.25</v>
      </c>
      <c r="H846">
        <v>400.211939244083</v>
      </c>
      <c r="I846">
        <v>281.7953</v>
      </c>
      <c r="J846">
        <v>0.90207769999999998</v>
      </c>
      <c r="K846">
        <v>845.38589999999999</v>
      </c>
      <c r="L846">
        <v>298.61739999999998</v>
      </c>
      <c r="M846">
        <v>4</v>
      </c>
      <c r="N846">
        <v>176.9847</v>
      </c>
      <c r="O846">
        <v>-1</v>
      </c>
      <c r="P846">
        <v>-1</v>
      </c>
      <c r="Q846">
        <v>-1</v>
      </c>
      <c r="R846" s="196">
        <v>1</v>
      </c>
      <c r="T846" s="196">
        <v>0</v>
      </c>
      <c r="U846" s="196">
        <v>68</v>
      </c>
      <c r="V846" s="196">
        <v>1999</v>
      </c>
      <c r="W846" s="196">
        <v>-1</v>
      </c>
      <c r="X846" s="196">
        <v>-1</v>
      </c>
      <c r="Y846" s="196">
        <v>0</v>
      </c>
      <c r="Z846" s="196">
        <v>100</v>
      </c>
      <c r="AA846" s="196">
        <v>0</v>
      </c>
      <c r="AB846" s="196">
        <v>0</v>
      </c>
      <c r="AC846" s="196">
        <v>1</v>
      </c>
      <c r="AD846" s="196">
        <v>-1</v>
      </c>
    </row>
    <row r="847" spans="2:30" x14ac:dyDescent="0.2">
      <c r="B847" t="s">
        <v>485</v>
      </c>
      <c r="C847" t="s">
        <v>725</v>
      </c>
      <c r="D847">
        <v>0</v>
      </c>
      <c r="E847">
        <v>0</v>
      </c>
      <c r="F847">
        <v>-1</v>
      </c>
      <c r="G847" s="195">
        <v>-1</v>
      </c>
      <c r="H847">
        <v>-1</v>
      </c>
      <c r="I847">
        <v>-1</v>
      </c>
      <c r="J847">
        <v>-1</v>
      </c>
      <c r="K847">
        <v>-1</v>
      </c>
      <c r="L847">
        <v>-1</v>
      </c>
      <c r="M847">
        <v>0</v>
      </c>
      <c r="N847">
        <v>174.5891</v>
      </c>
      <c r="O847">
        <v>-1</v>
      </c>
      <c r="P847">
        <v>-1</v>
      </c>
      <c r="Q847">
        <v>-1</v>
      </c>
      <c r="R847" s="196">
        <v>1</v>
      </c>
      <c r="T847" s="196">
        <v>15</v>
      </c>
      <c r="U847" s="196">
        <v>69</v>
      </c>
      <c r="V847" s="196">
        <v>899</v>
      </c>
      <c r="W847" s="196">
        <v>-1</v>
      </c>
      <c r="X847" s="196">
        <v>-1</v>
      </c>
      <c r="Y847" s="196">
        <v>1</v>
      </c>
      <c r="Z847" s="196">
        <v>899</v>
      </c>
      <c r="AA847" s="196">
        <v>237.5351</v>
      </c>
      <c r="AB847" s="196">
        <v>264.22149999999999</v>
      </c>
      <c r="AC847" s="196">
        <v>1</v>
      </c>
      <c r="AD847" s="196">
        <v>1.112347</v>
      </c>
    </row>
    <row r="848" spans="2:30" x14ac:dyDescent="0.2">
      <c r="B848" t="s">
        <v>486</v>
      </c>
      <c r="C848" t="s">
        <v>725</v>
      </c>
      <c r="D848">
        <v>3</v>
      </c>
      <c r="E848">
        <v>2.0935100000000002</v>
      </c>
      <c r="F848">
        <v>266</v>
      </c>
      <c r="G848" s="195">
        <v>266.33333333333297</v>
      </c>
      <c r="H848">
        <v>557.57152826238701</v>
      </c>
      <c r="I848">
        <v>292.44200000000001</v>
      </c>
      <c r="J848">
        <v>1.688372</v>
      </c>
      <c r="K848">
        <v>584.88400000000001</v>
      </c>
      <c r="L848">
        <v>408.15350000000001</v>
      </c>
      <c r="M848">
        <v>3</v>
      </c>
      <c r="N848">
        <v>97.294920000000005</v>
      </c>
      <c r="O848">
        <v>-1</v>
      </c>
      <c r="P848">
        <v>-1</v>
      </c>
      <c r="Q848">
        <v>-1</v>
      </c>
      <c r="R848" s="196">
        <v>1</v>
      </c>
      <c r="T848" s="196">
        <v>0</v>
      </c>
      <c r="U848" s="196">
        <v>70</v>
      </c>
      <c r="V848" s="196">
        <v>1998</v>
      </c>
      <c r="W848" s="196">
        <v>-1</v>
      </c>
      <c r="X848" s="196">
        <v>-1</v>
      </c>
      <c r="Y848" s="196">
        <v>0</v>
      </c>
      <c r="Z848" s="196">
        <v>100</v>
      </c>
      <c r="AA848" s="196">
        <v>58.163519999999998</v>
      </c>
      <c r="AB848" s="196">
        <v>29.110869999999998</v>
      </c>
      <c r="AC848" s="196">
        <v>1</v>
      </c>
      <c r="AD848" s="196">
        <v>-1</v>
      </c>
    </row>
    <row r="849" spans="2:30" x14ac:dyDescent="0.2">
      <c r="B849" t="s">
        <v>487</v>
      </c>
      <c r="C849" t="s">
        <v>725</v>
      </c>
      <c r="D849">
        <v>0</v>
      </c>
      <c r="E849">
        <v>0</v>
      </c>
      <c r="F849">
        <v>-1</v>
      </c>
      <c r="G849" s="195">
        <v>-1</v>
      </c>
      <c r="H849">
        <v>-1</v>
      </c>
      <c r="I849">
        <v>-1</v>
      </c>
      <c r="J849">
        <v>-1</v>
      </c>
      <c r="K849">
        <v>-1</v>
      </c>
      <c r="L849">
        <v>-1</v>
      </c>
      <c r="M849">
        <v>0</v>
      </c>
      <c r="N849">
        <v>84.521469999999994</v>
      </c>
      <c r="O849">
        <v>-1</v>
      </c>
      <c r="P849">
        <v>-1</v>
      </c>
      <c r="Q849">
        <v>-1</v>
      </c>
      <c r="R849" s="196">
        <v>1</v>
      </c>
      <c r="T849" s="196">
        <v>33</v>
      </c>
      <c r="U849" s="196">
        <v>71</v>
      </c>
      <c r="V849" s="196">
        <v>766</v>
      </c>
      <c r="W849" s="196">
        <v>-1</v>
      </c>
      <c r="X849" s="196">
        <v>-1</v>
      </c>
      <c r="Y849" s="196">
        <v>1</v>
      </c>
      <c r="Z849" s="196">
        <v>766</v>
      </c>
      <c r="AA849" s="196">
        <v>223.44489999999999</v>
      </c>
      <c r="AB849" s="196">
        <v>291.70359999999999</v>
      </c>
      <c r="AC849" s="196">
        <v>0</v>
      </c>
      <c r="AD849" s="196">
        <v>1.3054829999999999</v>
      </c>
    </row>
    <row r="850" spans="2:30" x14ac:dyDescent="0.2">
      <c r="B850" t="s">
        <v>488</v>
      </c>
      <c r="C850" t="s">
        <v>725</v>
      </c>
      <c r="D850">
        <v>2</v>
      </c>
      <c r="E850">
        <v>1.177856</v>
      </c>
      <c r="F850">
        <v>400</v>
      </c>
      <c r="G850" s="195">
        <v>400</v>
      </c>
      <c r="H850">
        <v>471.14252061248499</v>
      </c>
      <c r="I850">
        <v>625.58079999999995</v>
      </c>
      <c r="J850">
        <v>0.75190000000000001</v>
      </c>
      <c r="K850">
        <v>625.58079999999995</v>
      </c>
      <c r="L850">
        <v>368.4221</v>
      </c>
      <c r="M850">
        <v>2</v>
      </c>
      <c r="N850">
        <v>156.44059999999999</v>
      </c>
      <c r="O850">
        <v>-1</v>
      </c>
      <c r="P850">
        <v>-1</v>
      </c>
      <c r="Q850">
        <v>-1</v>
      </c>
      <c r="R850" s="196">
        <v>2</v>
      </c>
      <c r="T850" s="196">
        <v>0</v>
      </c>
      <c r="U850" s="196">
        <v>72</v>
      </c>
      <c r="V850" s="196">
        <v>1998</v>
      </c>
      <c r="W850" s="196">
        <v>-1</v>
      </c>
      <c r="X850" s="196">
        <v>-1</v>
      </c>
      <c r="Y850" s="196">
        <v>0</v>
      </c>
      <c r="Z850" s="196">
        <v>66</v>
      </c>
      <c r="AA850" s="196">
        <v>10.064489999999999</v>
      </c>
      <c r="AB850" s="196">
        <v>5.0372839999999997</v>
      </c>
      <c r="AC850" s="196">
        <v>1</v>
      </c>
      <c r="AD850" s="196">
        <v>-1</v>
      </c>
    </row>
    <row r="851" spans="2:30" x14ac:dyDescent="0.2">
      <c r="B851" t="s">
        <v>489</v>
      </c>
      <c r="C851" t="s">
        <v>725</v>
      </c>
      <c r="D851">
        <v>0</v>
      </c>
      <c r="E851">
        <v>0</v>
      </c>
      <c r="F851">
        <v>-1</v>
      </c>
      <c r="G851" s="195">
        <v>-1</v>
      </c>
      <c r="H851">
        <v>-1</v>
      </c>
      <c r="I851">
        <v>-1</v>
      </c>
      <c r="J851">
        <v>-1</v>
      </c>
      <c r="K851">
        <v>-1</v>
      </c>
      <c r="L851">
        <v>-1</v>
      </c>
      <c r="M851">
        <v>0</v>
      </c>
      <c r="N851">
        <v>531.1069</v>
      </c>
      <c r="O851">
        <v>-1</v>
      </c>
      <c r="P851">
        <v>-1</v>
      </c>
      <c r="Q851">
        <v>-1</v>
      </c>
      <c r="R851" s="196">
        <v>1</v>
      </c>
      <c r="T851" s="196">
        <v>43</v>
      </c>
      <c r="U851" s="196">
        <v>73</v>
      </c>
      <c r="V851" s="196">
        <v>1932</v>
      </c>
      <c r="W851" s="196">
        <v>-1</v>
      </c>
      <c r="X851" s="196">
        <v>-1</v>
      </c>
      <c r="Y851" s="196">
        <v>1</v>
      </c>
      <c r="Z851" s="196">
        <v>1932</v>
      </c>
      <c r="AA851" s="196">
        <v>1178.9839999999999</v>
      </c>
      <c r="AB851" s="196">
        <v>610.24009999999998</v>
      </c>
      <c r="AC851" s="196">
        <v>1</v>
      </c>
      <c r="AD851" s="196">
        <v>0.51759829999999996</v>
      </c>
    </row>
    <row r="852" spans="2:30" x14ac:dyDescent="0.2">
      <c r="B852" t="s">
        <v>490</v>
      </c>
      <c r="C852" t="s">
        <v>725</v>
      </c>
      <c r="D852">
        <v>7</v>
      </c>
      <c r="E852">
        <v>3.6861510000000002</v>
      </c>
      <c r="F852">
        <v>166</v>
      </c>
      <c r="G852" s="195">
        <v>185.71428571428601</v>
      </c>
      <c r="H852">
        <v>684.57082675092101</v>
      </c>
      <c r="I852">
        <v>302.2176</v>
      </c>
      <c r="J852">
        <v>5.3622290000000001</v>
      </c>
      <c r="K852">
        <v>1813.3050000000001</v>
      </c>
      <c r="L852">
        <v>954.87379999999996</v>
      </c>
      <c r="M852">
        <v>4</v>
      </c>
      <c r="N852">
        <v>188.80709999999999</v>
      </c>
      <c r="O852">
        <v>-1</v>
      </c>
      <c r="P852">
        <v>-1</v>
      </c>
      <c r="Q852">
        <v>-1</v>
      </c>
      <c r="R852" s="196">
        <v>2</v>
      </c>
      <c r="T852" s="196">
        <v>0</v>
      </c>
      <c r="U852" s="196">
        <v>74</v>
      </c>
      <c r="V852" s="196">
        <v>1999</v>
      </c>
      <c r="W852" s="196">
        <v>-1</v>
      </c>
      <c r="X852" s="196">
        <v>-1</v>
      </c>
      <c r="Y852" s="196">
        <v>0</v>
      </c>
      <c r="Z852" s="196">
        <v>133</v>
      </c>
      <c r="AA852" s="196">
        <v>173.16650000000001</v>
      </c>
      <c r="AB852" s="196">
        <v>86.626580000000004</v>
      </c>
      <c r="AC852" s="196">
        <v>1</v>
      </c>
      <c r="AD852" s="196">
        <v>-1</v>
      </c>
    </row>
    <row r="853" spans="2:30" x14ac:dyDescent="0.2">
      <c r="B853" t="s">
        <v>491</v>
      </c>
      <c r="C853" t="s">
        <v>725</v>
      </c>
      <c r="D853">
        <v>5</v>
      </c>
      <c r="E853">
        <v>2.8312569999999999</v>
      </c>
      <c r="F853">
        <v>201</v>
      </c>
      <c r="G853" s="195">
        <v>213.4</v>
      </c>
      <c r="H853">
        <v>604.19026047565103</v>
      </c>
      <c r="I853">
        <v>283.61250000000001</v>
      </c>
      <c r="J853">
        <v>1.8011919999999999</v>
      </c>
      <c r="K853">
        <v>1134.45</v>
      </c>
      <c r="L853">
        <v>642.38390000000004</v>
      </c>
      <c r="M853">
        <v>5</v>
      </c>
      <c r="N853">
        <v>117.2153</v>
      </c>
      <c r="O853">
        <v>-1</v>
      </c>
      <c r="P853">
        <v>-1</v>
      </c>
      <c r="Q853">
        <v>-1</v>
      </c>
      <c r="R853" s="196">
        <v>1</v>
      </c>
      <c r="T853" s="196">
        <v>28</v>
      </c>
      <c r="U853" s="196">
        <v>75</v>
      </c>
      <c r="V853" s="196">
        <v>1330</v>
      </c>
      <c r="W853" s="196">
        <v>0.35951689999999997</v>
      </c>
      <c r="X853" s="196">
        <v>77.835419999999999</v>
      </c>
      <c r="Y853" s="196">
        <v>1</v>
      </c>
      <c r="Z853" s="196">
        <v>1330</v>
      </c>
      <c r="AA853" s="196">
        <v>296.20170000000002</v>
      </c>
      <c r="AB853" s="196">
        <v>222.7081</v>
      </c>
      <c r="AC853" s="196">
        <v>2</v>
      </c>
      <c r="AD853" s="196">
        <v>0.75187970000000004</v>
      </c>
    </row>
    <row r="854" spans="2:30" x14ac:dyDescent="0.2">
      <c r="B854" t="s">
        <v>285</v>
      </c>
      <c r="C854" t="s">
        <v>725</v>
      </c>
      <c r="D854">
        <v>2</v>
      </c>
      <c r="E854">
        <v>1.763668</v>
      </c>
      <c r="F854">
        <v>316.5</v>
      </c>
      <c r="G854" s="195">
        <v>316.5</v>
      </c>
      <c r="H854">
        <v>558.201058201058</v>
      </c>
      <c r="I854">
        <v>308.63369999999998</v>
      </c>
      <c r="J854">
        <v>0.71113760000000004</v>
      </c>
      <c r="K854">
        <v>308.63369999999998</v>
      </c>
      <c r="L854">
        <v>272.16379999999998</v>
      </c>
      <c r="M854">
        <v>2</v>
      </c>
      <c r="N854">
        <v>57.647840000000002</v>
      </c>
      <c r="O854">
        <v>-1</v>
      </c>
      <c r="P854">
        <v>-1</v>
      </c>
      <c r="Q854">
        <v>-1</v>
      </c>
      <c r="R854" s="196">
        <v>1</v>
      </c>
      <c r="T854" s="196">
        <v>0</v>
      </c>
      <c r="U854" s="196">
        <v>76</v>
      </c>
      <c r="V854" s="196">
        <v>1999</v>
      </c>
      <c r="W854" s="196">
        <v>-1</v>
      </c>
      <c r="X854" s="196">
        <v>-1</v>
      </c>
      <c r="Y854" s="196">
        <v>0</v>
      </c>
      <c r="Z854" s="196">
        <v>102</v>
      </c>
      <c r="AA854" s="196">
        <v>0</v>
      </c>
      <c r="AB854" s="196">
        <v>0</v>
      </c>
      <c r="AC854" s="196">
        <v>1</v>
      </c>
      <c r="AD854" s="196">
        <v>-1</v>
      </c>
    </row>
    <row r="855" spans="2:30" x14ac:dyDescent="0.2">
      <c r="B855" t="s">
        <v>492</v>
      </c>
      <c r="C855" t="s">
        <v>725</v>
      </c>
      <c r="D855">
        <v>2</v>
      </c>
      <c r="E855">
        <v>1.8214939999999999</v>
      </c>
      <c r="F855">
        <v>332.5</v>
      </c>
      <c r="G855" s="195">
        <v>332.5</v>
      </c>
      <c r="H855">
        <v>605.64663023679395</v>
      </c>
      <c r="I855">
        <v>293.3569</v>
      </c>
      <c r="J855">
        <v>0.79933770000000004</v>
      </c>
      <c r="K855">
        <v>293.3569</v>
      </c>
      <c r="L855">
        <v>267.1739</v>
      </c>
      <c r="M855">
        <v>2</v>
      </c>
      <c r="N855">
        <v>81.84254</v>
      </c>
      <c r="O855">
        <v>-1</v>
      </c>
      <c r="P855">
        <v>-1</v>
      </c>
      <c r="Q855">
        <v>-1</v>
      </c>
      <c r="R855" s="196">
        <v>1</v>
      </c>
      <c r="T855" s="196">
        <v>16</v>
      </c>
      <c r="U855" s="196">
        <v>77</v>
      </c>
      <c r="V855" s="196">
        <v>1167</v>
      </c>
      <c r="W855" s="196">
        <v>-1</v>
      </c>
      <c r="X855" s="196">
        <v>-1</v>
      </c>
      <c r="Y855" s="196">
        <v>1</v>
      </c>
      <c r="Z855" s="196">
        <v>1167</v>
      </c>
      <c r="AA855" s="196">
        <v>573.60479999999995</v>
      </c>
      <c r="AB855" s="196">
        <v>491.52080000000001</v>
      </c>
      <c r="AC855" s="196">
        <v>1</v>
      </c>
      <c r="AD855" s="196">
        <v>0.85689800000000005</v>
      </c>
    </row>
    <row r="856" spans="2:30" x14ac:dyDescent="0.2">
      <c r="B856" t="s">
        <v>474</v>
      </c>
      <c r="C856" t="s">
        <v>725</v>
      </c>
      <c r="D856">
        <v>5</v>
      </c>
      <c r="E856">
        <v>1.9762850000000001</v>
      </c>
      <c r="F856">
        <v>167</v>
      </c>
      <c r="G856" s="195">
        <v>206.4</v>
      </c>
      <c r="H856">
        <v>407.905138339921</v>
      </c>
      <c r="I856">
        <v>181.0566</v>
      </c>
      <c r="J856">
        <v>1.031704</v>
      </c>
      <c r="K856">
        <v>724.22649999999999</v>
      </c>
      <c r="L856">
        <v>286.25549999999998</v>
      </c>
      <c r="M856">
        <v>5</v>
      </c>
      <c r="N856">
        <v>125.7659</v>
      </c>
      <c r="O856">
        <v>-1</v>
      </c>
      <c r="P856">
        <v>-1</v>
      </c>
      <c r="Q856">
        <v>-1</v>
      </c>
      <c r="R856" s="196">
        <v>2</v>
      </c>
      <c r="T856" s="196">
        <v>0</v>
      </c>
      <c r="U856" s="196">
        <v>78</v>
      </c>
      <c r="V856" s="196">
        <v>2032</v>
      </c>
      <c r="W856" s="196">
        <v>-1</v>
      </c>
      <c r="X856" s="196">
        <v>-1</v>
      </c>
      <c r="Y856" s="196">
        <v>0</v>
      </c>
      <c r="Z856" s="196">
        <v>100</v>
      </c>
      <c r="AA856" s="196">
        <v>0</v>
      </c>
      <c r="AB856" s="196">
        <v>0</v>
      </c>
      <c r="AC856" s="196">
        <v>1</v>
      </c>
      <c r="AD856" s="196">
        <v>-1</v>
      </c>
    </row>
    <row r="857" spans="2:30" x14ac:dyDescent="0.2">
      <c r="B857" t="s">
        <v>475</v>
      </c>
      <c r="C857" t="s">
        <v>725</v>
      </c>
      <c r="D857">
        <v>1</v>
      </c>
      <c r="E857">
        <v>0.68212830000000002</v>
      </c>
      <c r="F857">
        <v>631</v>
      </c>
      <c r="G857" s="195">
        <v>631</v>
      </c>
      <c r="H857">
        <v>430.42291950886801</v>
      </c>
      <c r="I857">
        <v>-1</v>
      </c>
      <c r="J857">
        <v>-1</v>
      </c>
      <c r="K857">
        <v>-1</v>
      </c>
      <c r="L857">
        <v>-1</v>
      </c>
      <c r="M857">
        <v>1</v>
      </c>
      <c r="N857">
        <v>115.5825</v>
      </c>
      <c r="O857">
        <v>-1</v>
      </c>
      <c r="P857">
        <v>-1</v>
      </c>
      <c r="Q857">
        <v>-1</v>
      </c>
      <c r="R857" s="196">
        <v>1</v>
      </c>
      <c r="T857" s="196">
        <v>10</v>
      </c>
      <c r="U857" s="196">
        <v>79</v>
      </c>
      <c r="V857" s="196">
        <v>1165</v>
      </c>
      <c r="W857" s="196">
        <v>-1</v>
      </c>
      <c r="X857" s="196">
        <v>-1</v>
      </c>
      <c r="Y857" s="196">
        <v>1</v>
      </c>
      <c r="Z857" s="196">
        <v>1165</v>
      </c>
      <c r="AA857" s="196">
        <v>363.99079999999998</v>
      </c>
      <c r="AB857" s="196">
        <v>312.43849999999998</v>
      </c>
      <c r="AC857" s="196">
        <v>1</v>
      </c>
      <c r="AD857" s="196">
        <v>0.8583691</v>
      </c>
    </row>
    <row r="858" spans="2:30" x14ac:dyDescent="0.2">
      <c r="B858" t="s">
        <v>476</v>
      </c>
      <c r="C858" t="s">
        <v>725</v>
      </c>
      <c r="D858">
        <v>1</v>
      </c>
      <c r="E858">
        <v>0.65274149999999997</v>
      </c>
      <c r="F858">
        <v>134</v>
      </c>
      <c r="G858" s="195">
        <v>134</v>
      </c>
      <c r="H858">
        <v>87.467362924282</v>
      </c>
      <c r="I858">
        <v>-1</v>
      </c>
      <c r="J858">
        <v>-1</v>
      </c>
      <c r="K858">
        <v>-1</v>
      </c>
      <c r="L858">
        <v>-1</v>
      </c>
      <c r="M858">
        <v>1</v>
      </c>
      <c r="N858">
        <v>121.56100000000001</v>
      </c>
      <c r="O858">
        <v>-1</v>
      </c>
      <c r="P858">
        <v>-1</v>
      </c>
      <c r="Q858">
        <v>-1</v>
      </c>
      <c r="R858" s="196">
        <v>2</v>
      </c>
      <c r="T858" s="196">
        <v>0</v>
      </c>
      <c r="U858" s="196">
        <v>80</v>
      </c>
      <c r="V858" s="196">
        <v>1999</v>
      </c>
      <c r="W858" s="196">
        <v>1.110533</v>
      </c>
      <c r="X858" s="196">
        <v>27.849530000000001</v>
      </c>
      <c r="Y858" s="196">
        <v>0</v>
      </c>
      <c r="Z858" s="196">
        <v>67</v>
      </c>
      <c r="AA858" s="196">
        <v>135.07089999999999</v>
      </c>
      <c r="AB858" s="196">
        <v>67.569220000000001</v>
      </c>
      <c r="AC858" s="196">
        <v>1</v>
      </c>
      <c r="AD858" s="196">
        <v>-1</v>
      </c>
    </row>
    <row r="859" spans="2:30" x14ac:dyDescent="0.2">
      <c r="B859" t="s">
        <v>477</v>
      </c>
      <c r="C859" t="s">
        <v>725</v>
      </c>
      <c r="D859">
        <v>6</v>
      </c>
      <c r="E859">
        <v>2.9527559999999999</v>
      </c>
      <c r="F859">
        <v>167</v>
      </c>
      <c r="G859" s="195">
        <v>167.166666666667</v>
      </c>
      <c r="H859">
        <v>493.60236220472399</v>
      </c>
      <c r="I859">
        <v>204.88839999999999</v>
      </c>
      <c r="J859">
        <v>2.8316219999999999</v>
      </c>
      <c r="K859">
        <v>1024.442</v>
      </c>
      <c r="L859">
        <v>504.15449999999998</v>
      </c>
      <c r="M859">
        <v>6</v>
      </c>
      <c r="N859">
        <v>205.6251</v>
      </c>
      <c r="O859">
        <v>-1</v>
      </c>
      <c r="P859">
        <v>-1</v>
      </c>
      <c r="Q859">
        <v>-1</v>
      </c>
      <c r="R859" s="196">
        <v>1</v>
      </c>
      <c r="T859" s="196">
        <v>29</v>
      </c>
      <c r="U859" s="196">
        <v>81</v>
      </c>
      <c r="V859" s="196">
        <v>666</v>
      </c>
      <c r="W859" s="196">
        <v>-1</v>
      </c>
      <c r="X859" s="196">
        <v>-1</v>
      </c>
      <c r="Y859" s="196">
        <v>1</v>
      </c>
      <c r="Z859" s="196">
        <v>666</v>
      </c>
      <c r="AA859" s="196">
        <v>93.284319999999994</v>
      </c>
      <c r="AB859" s="196">
        <v>140.06649999999999</v>
      </c>
      <c r="AC859" s="196">
        <v>1</v>
      </c>
      <c r="AD859" s="196">
        <v>1.5015019999999999</v>
      </c>
    </row>
    <row r="860" spans="2:30" x14ac:dyDescent="0.2">
      <c r="B860" t="s">
        <v>478</v>
      </c>
      <c r="C860" t="s">
        <v>725</v>
      </c>
      <c r="D860">
        <v>4</v>
      </c>
      <c r="E860">
        <v>2.555911</v>
      </c>
      <c r="F860">
        <v>248.5</v>
      </c>
      <c r="G860" s="195">
        <v>274</v>
      </c>
      <c r="H860">
        <v>700.31948881789106</v>
      </c>
      <c r="I860">
        <v>146.47739999999999</v>
      </c>
      <c r="J860">
        <v>1.9084019999999999</v>
      </c>
      <c r="K860">
        <v>439.43209999999999</v>
      </c>
      <c r="L860">
        <v>280.78730000000002</v>
      </c>
      <c r="M860">
        <v>4</v>
      </c>
      <c r="N860">
        <v>106.8788</v>
      </c>
      <c r="O860">
        <v>-1</v>
      </c>
      <c r="P860">
        <v>-1</v>
      </c>
      <c r="Q860">
        <v>-1</v>
      </c>
      <c r="R860" s="196">
        <v>1</v>
      </c>
      <c r="T860" s="196">
        <v>0</v>
      </c>
      <c r="U860" s="196">
        <v>82</v>
      </c>
      <c r="V860" s="196">
        <v>1999</v>
      </c>
      <c r="W860" s="196">
        <v>-1</v>
      </c>
      <c r="X860" s="196">
        <v>-1</v>
      </c>
      <c r="Y860" s="196">
        <v>0</v>
      </c>
      <c r="Z860" s="196">
        <v>99</v>
      </c>
      <c r="AA860" s="196">
        <v>0</v>
      </c>
      <c r="AB860" s="196">
        <v>0</v>
      </c>
      <c r="AC860" s="196">
        <v>1</v>
      </c>
      <c r="AD860" s="196">
        <v>-1</v>
      </c>
    </row>
    <row r="861" spans="2:30" x14ac:dyDescent="0.2">
      <c r="B861" t="s">
        <v>479</v>
      </c>
      <c r="C861" t="s">
        <v>725</v>
      </c>
      <c r="D861">
        <v>3</v>
      </c>
      <c r="E861">
        <v>2.6478380000000001</v>
      </c>
      <c r="F861">
        <v>166</v>
      </c>
      <c r="G861" s="195">
        <v>255.666666666667</v>
      </c>
      <c r="H861">
        <v>676.96381288614305</v>
      </c>
      <c r="I861">
        <v>147.5814</v>
      </c>
      <c r="J861">
        <v>1.1991639999999999</v>
      </c>
      <c r="K861">
        <v>295.1628</v>
      </c>
      <c r="L861">
        <v>260.51440000000002</v>
      </c>
      <c r="M861">
        <v>3</v>
      </c>
      <c r="N861">
        <v>98.676220000000001</v>
      </c>
      <c r="O861">
        <v>-1</v>
      </c>
      <c r="P861">
        <v>-1</v>
      </c>
      <c r="Q861">
        <v>-1</v>
      </c>
      <c r="R861" s="196">
        <v>1</v>
      </c>
      <c r="T861" s="196">
        <v>23</v>
      </c>
      <c r="U861" s="196">
        <v>83</v>
      </c>
      <c r="V861" s="196">
        <v>765</v>
      </c>
      <c r="W861" s="196">
        <v>-1</v>
      </c>
      <c r="X861" s="196">
        <v>-1</v>
      </c>
      <c r="Y861" s="196">
        <v>1</v>
      </c>
      <c r="Z861" s="196">
        <v>765</v>
      </c>
      <c r="AA861" s="196">
        <v>133.88579999999999</v>
      </c>
      <c r="AB861" s="196">
        <v>175.01410000000001</v>
      </c>
      <c r="AC861" s="196">
        <v>1</v>
      </c>
      <c r="AD861" s="196">
        <v>1.3071900000000001</v>
      </c>
    </row>
    <row r="862" spans="2:30" x14ac:dyDescent="0.2">
      <c r="B862" t="s">
        <v>480</v>
      </c>
      <c r="C862" t="s">
        <v>725</v>
      </c>
      <c r="D862">
        <v>1</v>
      </c>
      <c r="E862">
        <v>0.63938620000000002</v>
      </c>
      <c r="F862">
        <v>232</v>
      </c>
      <c r="G862" s="195">
        <v>232</v>
      </c>
      <c r="H862">
        <v>148.33759590792801</v>
      </c>
      <c r="I862">
        <v>-1</v>
      </c>
      <c r="J862">
        <v>-1</v>
      </c>
      <c r="K862">
        <v>-1</v>
      </c>
      <c r="L862">
        <v>-1</v>
      </c>
      <c r="M862">
        <v>1</v>
      </c>
      <c r="N862">
        <v>119.1897</v>
      </c>
      <c r="O862">
        <v>-1</v>
      </c>
      <c r="P862">
        <v>-1</v>
      </c>
      <c r="Q862">
        <v>-1</v>
      </c>
      <c r="R862" s="196">
        <v>1</v>
      </c>
      <c r="T862" s="196">
        <v>0</v>
      </c>
      <c r="U862" s="196">
        <v>84</v>
      </c>
      <c r="V862" s="196">
        <v>1999</v>
      </c>
      <c r="W862" s="196">
        <v>1.345132</v>
      </c>
      <c r="X862" s="196">
        <v>22.194680000000002</v>
      </c>
      <c r="Y862" s="196">
        <v>0</v>
      </c>
      <c r="Z862" s="196">
        <v>100</v>
      </c>
      <c r="AA862" s="196">
        <v>47.564399999999999</v>
      </c>
      <c r="AB862" s="196">
        <v>23.794090000000001</v>
      </c>
      <c r="AC862" s="196">
        <v>1</v>
      </c>
      <c r="AD862" s="196">
        <v>-1</v>
      </c>
    </row>
    <row r="863" spans="2:30" x14ac:dyDescent="0.2">
      <c r="B863" t="s">
        <v>472</v>
      </c>
      <c r="C863" t="s">
        <v>692</v>
      </c>
      <c r="D863">
        <v>3</v>
      </c>
      <c r="E863">
        <v>1.9181589999999999</v>
      </c>
      <c r="F863">
        <v>198</v>
      </c>
      <c r="G863" s="195">
        <v>199</v>
      </c>
      <c r="H863">
        <v>381.71355498721198</v>
      </c>
      <c r="I863">
        <v>91.195350000000005</v>
      </c>
      <c r="J863">
        <v>2.0037590000000001</v>
      </c>
      <c r="K863">
        <v>182.39070000000001</v>
      </c>
      <c r="L863">
        <v>116.6181</v>
      </c>
      <c r="M863">
        <v>3</v>
      </c>
      <c r="N863">
        <v>126.3871</v>
      </c>
      <c r="O863">
        <v>-1</v>
      </c>
      <c r="P863">
        <v>-1</v>
      </c>
      <c r="Q863">
        <v>-1</v>
      </c>
      <c r="R863" s="196">
        <v>2</v>
      </c>
      <c r="T863" s="196">
        <v>44</v>
      </c>
      <c r="U863" s="196">
        <v>85</v>
      </c>
      <c r="V863" s="196">
        <v>1499</v>
      </c>
      <c r="W863" s="196">
        <v>0.41232479999999999</v>
      </c>
      <c r="X863" s="196">
        <v>151.11709999999999</v>
      </c>
      <c r="Y863" s="196">
        <v>1</v>
      </c>
      <c r="Z863" s="196">
        <v>1499</v>
      </c>
      <c r="AA863" s="196">
        <v>1053.8579999999999</v>
      </c>
      <c r="AB863" s="196">
        <v>703.04070000000002</v>
      </c>
      <c r="AC863" s="196">
        <v>2</v>
      </c>
      <c r="AD863" s="196">
        <v>0.66711140000000002</v>
      </c>
    </row>
    <row r="864" spans="2:30" x14ac:dyDescent="0.2">
      <c r="B864" t="s">
        <v>481</v>
      </c>
      <c r="C864" t="s">
        <v>692</v>
      </c>
      <c r="D864">
        <v>5</v>
      </c>
      <c r="E864">
        <v>2.175805</v>
      </c>
      <c r="F864">
        <v>267</v>
      </c>
      <c r="G864" s="195">
        <v>313.39999999999998</v>
      </c>
      <c r="H864">
        <v>681.89730200174097</v>
      </c>
      <c r="I864">
        <v>244.7193</v>
      </c>
      <c r="J864">
        <v>2.572165</v>
      </c>
      <c r="K864">
        <v>978.87710000000004</v>
      </c>
      <c r="L864">
        <v>425.96910000000003</v>
      </c>
      <c r="M864">
        <v>5</v>
      </c>
      <c r="N864">
        <v>136.75640000000001</v>
      </c>
      <c r="O864">
        <v>-1</v>
      </c>
      <c r="P864">
        <v>-1</v>
      </c>
      <c r="Q864">
        <v>-1</v>
      </c>
      <c r="R864" s="196">
        <v>1</v>
      </c>
      <c r="T864" s="196">
        <v>0</v>
      </c>
      <c r="U864" s="196">
        <v>86</v>
      </c>
      <c r="V864" s="196">
        <v>1997</v>
      </c>
      <c r="W864" s="196">
        <v>-1</v>
      </c>
      <c r="X864" s="196">
        <v>-1</v>
      </c>
      <c r="Y864" s="196">
        <v>0</v>
      </c>
      <c r="Z864" s="196">
        <v>99</v>
      </c>
      <c r="AA864" s="196">
        <v>645.39869999999996</v>
      </c>
      <c r="AB864" s="196">
        <v>323.1841</v>
      </c>
      <c r="AC864" s="196">
        <v>1</v>
      </c>
      <c r="AD864" s="196">
        <v>-1</v>
      </c>
    </row>
    <row r="865" spans="2:30" x14ac:dyDescent="0.2">
      <c r="B865" t="s">
        <v>483</v>
      </c>
      <c r="C865" t="s">
        <v>692</v>
      </c>
      <c r="D865">
        <v>4</v>
      </c>
      <c r="E865">
        <v>3.533569</v>
      </c>
      <c r="F865">
        <v>217</v>
      </c>
      <c r="G865" s="195">
        <v>225.25</v>
      </c>
      <c r="H865">
        <v>795.93639575971702</v>
      </c>
      <c r="I865">
        <v>123.24979999999999</v>
      </c>
      <c r="J865">
        <v>2.8150710000000001</v>
      </c>
      <c r="K865">
        <v>369.74930000000001</v>
      </c>
      <c r="L865">
        <v>326.63369999999998</v>
      </c>
      <c r="M865">
        <v>4</v>
      </c>
      <c r="N865">
        <v>69.897000000000006</v>
      </c>
      <c r="O865">
        <v>-1</v>
      </c>
      <c r="P865">
        <v>-1</v>
      </c>
      <c r="Q865">
        <v>-1</v>
      </c>
      <c r="R865" s="196">
        <v>1</v>
      </c>
      <c r="T865" s="196">
        <v>31</v>
      </c>
      <c r="U865" s="196">
        <v>87</v>
      </c>
      <c r="V865" s="196">
        <v>1400</v>
      </c>
      <c r="W865" s="196">
        <v>-1</v>
      </c>
      <c r="X865" s="196">
        <v>-1</v>
      </c>
      <c r="Y865" s="196">
        <v>1</v>
      </c>
      <c r="Z865" s="196">
        <v>1400</v>
      </c>
      <c r="AA865" s="196">
        <v>1044.203</v>
      </c>
      <c r="AB865" s="196">
        <v>745.8596</v>
      </c>
      <c r="AC865" s="196">
        <v>1</v>
      </c>
      <c r="AD865" s="196">
        <v>0.71428570000000002</v>
      </c>
    </row>
    <row r="866" spans="2:30" x14ac:dyDescent="0.2">
      <c r="B866" t="s">
        <v>484</v>
      </c>
      <c r="C866" t="s">
        <v>692</v>
      </c>
      <c r="D866">
        <v>4</v>
      </c>
      <c r="E866">
        <v>2.309469</v>
      </c>
      <c r="F866">
        <v>199.5</v>
      </c>
      <c r="G866" s="195">
        <v>249.25</v>
      </c>
      <c r="H866">
        <v>575.63510392609703</v>
      </c>
      <c r="I866">
        <v>216.24189999999999</v>
      </c>
      <c r="J866">
        <v>1.1608510000000001</v>
      </c>
      <c r="K866">
        <v>648.72569999999996</v>
      </c>
      <c r="L866">
        <v>374.55290000000002</v>
      </c>
      <c r="M866">
        <v>4</v>
      </c>
      <c r="N866">
        <v>142.83930000000001</v>
      </c>
      <c r="O866">
        <v>-1</v>
      </c>
      <c r="P866">
        <v>-1</v>
      </c>
      <c r="Q866">
        <v>-1</v>
      </c>
      <c r="R866" s="196">
        <v>2</v>
      </c>
      <c r="T866" s="196">
        <v>0</v>
      </c>
      <c r="U866" s="196">
        <v>88</v>
      </c>
      <c r="V866" s="196">
        <v>1998</v>
      </c>
      <c r="W866" s="196">
        <v>-1</v>
      </c>
      <c r="X866" s="196">
        <v>-1</v>
      </c>
      <c r="Y866" s="196">
        <v>0</v>
      </c>
      <c r="Z866" s="196">
        <v>99</v>
      </c>
      <c r="AA866" s="196">
        <v>0</v>
      </c>
      <c r="AB866" s="196">
        <v>0</v>
      </c>
      <c r="AC866" s="196">
        <v>1</v>
      </c>
      <c r="AD866" s="196">
        <v>-1</v>
      </c>
    </row>
    <row r="867" spans="2:30" x14ac:dyDescent="0.2">
      <c r="B867" t="s">
        <v>485</v>
      </c>
      <c r="C867" t="s">
        <v>692</v>
      </c>
      <c r="D867">
        <v>1</v>
      </c>
      <c r="E867">
        <v>0.66800269999999995</v>
      </c>
      <c r="F867">
        <v>200</v>
      </c>
      <c r="G867" s="195">
        <v>200</v>
      </c>
      <c r="H867">
        <v>133.60053440213801</v>
      </c>
      <c r="I867">
        <v>-1</v>
      </c>
      <c r="J867">
        <v>-1</v>
      </c>
      <c r="K867">
        <v>-1</v>
      </c>
      <c r="L867">
        <v>-1</v>
      </c>
      <c r="M867">
        <v>1</v>
      </c>
      <c r="N867">
        <v>109.7724</v>
      </c>
      <c r="O867">
        <v>-1</v>
      </c>
      <c r="P867">
        <v>-1</v>
      </c>
      <c r="Q867">
        <v>-1</v>
      </c>
      <c r="R867" s="196">
        <v>1</v>
      </c>
      <c r="T867" s="196">
        <v>5</v>
      </c>
      <c r="U867" s="196">
        <v>89</v>
      </c>
      <c r="V867" s="196">
        <v>933</v>
      </c>
      <c r="W867" s="196">
        <v>-1</v>
      </c>
      <c r="X867" s="196">
        <v>-1</v>
      </c>
      <c r="Y867" s="196">
        <v>1</v>
      </c>
      <c r="Z867" s="196">
        <v>933</v>
      </c>
      <c r="AA867" s="196">
        <v>350.74119999999999</v>
      </c>
      <c r="AB867" s="196">
        <v>375.92840000000001</v>
      </c>
      <c r="AC867" s="196">
        <v>1</v>
      </c>
      <c r="AD867" s="196">
        <v>1.0718110000000001</v>
      </c>
    </row>
    <row r="868" spans="2:30" x14ac:dyDescent="0.2">
      <c r="B868" t="s">
        <v>486</v>
      </c>
      <c r="C868" t="s">
        <v>692</v>
      </c>
      <c r="D868">
        <v>3</v>
      </c>
      <c r="E868">
        <v>2.0477810000000001</v>
      </c>
      <c r="F868">
        <v>332</v>
      </c>
      <c r="G868" s="195">
        <v>299.66666666666703</v>
      </c>
      <c r="H868">
        <v>613.65187713310604</v>
      </c>
      <c r="I868">
        <v>133.2895</v>
      </c>
      <c r="J868">
        <v>0.82563790000000004</v>
      </c>
      <c r="K868">
        <v>266.57889999999998</v>
      </c>
      <c r="L868">
        <v>181.96510000000001</v>
      </c>
      <c r="M868">
        <v>3</v>
      </c>
      <c r="N868">
        <v>111.8288</v>
      </c>
      <c r="O868">
        <v>-1</v>
      </c>
      <c r="P868">
        <v>-1</v>
      </c>
      <c r="Q868">
        <v>-1</v>
      </c>
      <c r="R868" s="196">
        <v>1</v>
      </c>
      <c r="T868" s="196">
        <v>0</v>
      </c>
      <c r="U868" s="196">
        <v>90</v>
      </c>
      <c r="V868" s="196">
        <v>2030</v>
      </c>
      <c r="W868" s="196">
        <v>0.34365370000000001</v>
      </c>
      <c r="X868" s="196">
        <v>57.218350000000001</v>
      </c>
      <c r="Y868" s="196">
        <v>0</v>
      </c>
      <c r="Z868" s="196">
        <v>133</v>
      </c>
      <c r="AA868" s="196">
        <v>175.46459999999999</v>
      </c>
      <c r="AB868" s="196">
        <v>86.435779999999994</v>
      </c>
      <c r="AC868" s="196">
        <v>1</v>
      </c>
      <c r="AD868" s="196">
        <v>-1</v>
      </c>
    </row>
    <row r="869" spans="2:30" x14ac:dyDescent="0.2">
      <c r="B869" t="s">
        <v>487</v>
      </c>
      <c r="C869" t="s">
        <v>692</v>
      </c>
      <c r="D869">
        <v>1</v>
      </c>
      <c r="E869">
        <v>1.001001</v>
      </c>
      <c r="F869">
        <v>299</v>
      </c>
      <c r="G869" s="195">
        <v>299</v>
      </c>
      <c r="H869">
        <v>299.29929929929898</v>
      </c>
      <c r="I869">
        <v>-1</v>
      </c>
      <c r="J869">
        <v>-1</v>
      </c>
      <c r="K869">
        <v>-1</v>
      </c>
      <c r="L869">
        <v>-1</v>
      </c>
      <c r="M869">
        <v>1</v>
      </c>
      <c r="N869">
        <v>76.569990000000004</v>
      </c>
      <c r="O869">
        <v>-1</v>
      </c>
      <c r="P869">
        <v>-1</v>
      </c>
      <c r="Q869">
        <v>-1</v>
      </c>
      <c r="R869" s="196">
        <v>1</v>
      </c>
      <c r="T869" s="196">
        <v>3</v>
      </c>
      <c r="U869" s="196">
        <v>91</v>
      </c>
      <c r="V869" s="196">
        <v>1100</v>
      </c>
      <c r="W869" s="196">
        <v>-1</v>
      </c>
      <c r="X869" s="196">
        <v>-1</v>
      </c>
      <c r="Y869" s="196">
        <v>1</v>
      </c>
      <c r="Z869" s="196">
        <v>1100</v>
      </c>
      <c r="AA869" s="196">
        <v>491.92579999999998</v>
      </c>
      <c r="AB869" s="196">
        <v>447.20530000000002</v>
      </c>
      <c r="AC869" s="196">
        <v>0</v>
      </c>
      <c r="AD869" s="196">
        <v>0.90909090000000004</v>
      </c>
    </row>
    <row r="870" spans="2:30" x14ac:dyDescent="0.2">
      <c r="B870" t="s">
        <v>488</v>
      </c>
      <c r="C870" t="s">
        <v>692</v>
      </c>
      <c r="D870">
        <v>3</v>
      </c>
      <c r="E870">
        <v>2.0979019999999999</v>
      </c>
      <c r="F870">
        <v>168</v>
      </c>
      <c r="G870" s="195">
        <v>244.666666666667</v>
      </c>
      <c r="H870">
        <v>513.28671328671305</v>
      </c>
      <c r="I870">
        <v>348.94060000000002</v>
      </c>
      <c r="J870">
        <v>3.5257860000000001</v>
      </c>
      <c r="K870">
        <v>697.88109999999995</v>
      </c>
      <c r="L870">
        <v>488.02870000000001</v>
      </c>
      <c r="M870">
        <v>3</v>
      </c>
      <c r="N870">
        <v>134.33760000000001</v>
      </c>
      <c r="O870">
        <v>-1</v>
      </c>
      <c r="P870">
        <v>-1</v>
      </c>
      <c r="Q870">
        <v>-1</v>
      </c>
      <c r="R870" s="196">
        <v>2</v>
      </c>
      <c r="T870" s="196">
        <v>0</v>
      </c>
      <c r="U870" s="196">
        <v>92</v>
      </c>
      <c r="V870" s="196">
        <v>1998</v>
      </c>
      <c r="W870" s="196">
        <v>0.57907779999999998</v>
      </c>
      <c r="X870" s="196">
        <v>38.407139999999998</v>
      </c>
      <c r="Y870" s="196">
        <v>0</v>
      </c>
      <c r="Z870" s="196">
        <v>167</v>
      </c>
      <c r="AA870" s="196">
        <v>252.1337</v>
      </c>
      <c r="AB870" s="196">
        <v>126.193</v>
      </c>
      <c r="AC870" s="196">
        <v>1</v>
      </c>
      <c r="AD870" s="196">
        <v>-1</v>
      </c>
    </row>
    <row r="871" spans="2:30" x14ac:dyDescent="0.2">
      <c r="B871" t="s">
        <v>489</v>
      </c>
      <c r="C871" t="s">
        <v>692</v>
      </c>
      <c r="D871">
        <v>1</v>
      </c>
      <c r="E871">
        <v>0.79113920000000004</v>
      </c>
      <c r="F871">
        <v>332</v>
      </c>
      <c r="G871" s="195">
        <v>332</v>
      </c>
      <c r="H871">
        <v>262.65822784810098</v>
      </c>
      <c r="I871">
        <v>-1</v>
      </c>
      <c r="J871">
        <v>-1</v>
      </c>
      <c r="K871">
        <v>-1</v>
      </c>
      <c r="L871">
        <v>-1</v>
      </c>
      <c r="M871">
        <v>1</v>
      </c>
      <c r="N871">
        <v>442.31630000000001</v>
      </c>
      <c r="O871">
        <v>-1</v>
      </c>
      <c r="P871">
        <v>-1</v>
      </c>
      <c r="Q871">
        <v>-1</v>
      </c>
      <c r="R871" s="196">
        <v>1</v>
      </c>
      <c r="T871" s="196">
        <v>48</v>
      </c>
      <c r="U871" s="196">
        <v>93</v>
      </c>
      <c r="V871" s="196">
        <v>1565</v>
      </c>
      <c r="W871" s="196">
        <v>-1</v>
      </c>
      <c r="X871" s="196">
        <v>-1</v>
      </c>
      <c r="Y871" s="196">
        <v>1</v>
      </c>
      <c r="Z871" s="196">
        <v>1565</v>
      </c>
      <c r="AA871" s="196">
        <v>775.03420000000006</v>
      </c>
      <c r="AB871" s="196">
        <v>495.22949999999997</v>
      </c>
      <c r="AC871" s="196">
        <v>1</v>
      </c>
      <c r="AD871" s="196">
        <v>0.63897760000000003</v>
      </c>
    </row>
    <row r="872" spans="2:30" x14ac:dyDescent="0.2">
      <c r="B872" t="s">
        <v>490</v>
      </c>
      <c r="C872" t="s">
        <v>692</v>
      </c>
      <c r="D872">
        <v>1</v>
      </c>
      <c r="E872">
        <v>0.56689339999999999</v>
      </c>
      <c r="F872">
        <v>599</v>
      </c>
      <c r="G872" s="195">
        <v>599</v>
      </c>
      <c r="H872">
        <v>339.56916099773201</v>
      </c>
      <c r="I872">
        <v>-1</v>
      </c>
      <c r="J872">
        <v>-1</v>
      </c>
      <c r="K872">
        <v>-1</v>
      </c>
      <c r="L872">
        <v>-1</v>
      </c>
      <c r="M872">
        <v>1</v>
      </c>
      <c r="N872">
        <v>138.88079999999999</v>
      </c>
      <c r="O872">
        <v>-1</v>
      </c>
      <c r="P872">
        <v>-1</v>
      </c>
      <c r="Q872">
        <v>-1</v>
      </c>
      <c r="R872" s="196">
        <v>1</v>
      </c>
      <c r="T872" s="196">
        <v>0</v>
      </c>
      <c r="U872" s="196">
        <v>94</v>
      </c>
      <c r="V872" s="196">
        <v>2000</v>
      </c>
      <c r="W872" s="196">
        <v>0.1146654</v>
      </c>
      <c r="X872" s="196">
        <v>24.882390000000001</v>
      </c>
      <c r="Y872" s="196">
        <v>0</v>
      </c>
      <c r="Z872" s="196">
        <v>102</v>
      </c>
      <c r="AA872" s="196">
        <v>235.98220000000001</v>
      </c>
      <c r="AB872" s="196">
        <v>117.9911</v>
      </c>
      <c r="AC872" s="196">
        <v>1</v>
      </c>
      <c r="AD872" s="196">
        <v>-1</v>
      </c>
    </row>
    <row r="873" spans="2:30" x14ac:dyDescent="0.2">
      <c r="B873" t="s">
        <v>491</v>
      </c>
      <c r="C873" t="s">
        <v>692</v>
      </c>
      <c r="D873">
        <v>2</v>
      </c>
      <c r="E873">
        <v>1.500375</v>
      </c>
      <c r="F873">
        <v>300</v>
      </c>
      <c r="G873" s="195">
        <v>300</v>
      </c>
      <c r="H873">
        <v>450.11252813203299</v>
      </c>
      <c r="I873">
        <v>353.88060000000002</v>
      </c>
      <c r="J873">
        <v>0.62523070000000003</v>
      </c>
      <c r="K873">
        <v>353.88060000000002</v>
      </c>
      <c r="L873">
        <v>265.47680000000003</v>
      </c>
      <c r="M873">
        <v>2</v>
      </c>
      <c r="N873">
        <v>165.05119999999999</v>
      </c>
      <c r="O873">
        <v>-1</v>
      </c>
      <c r="P873">
        <v>-1</v>
      </c>
      <c r="Q873">
        <v>-1</v>
      </c>
      <c r="R873" s="196">
        <v>1</v>
      </c>
      <c r="T873" s="196">
        <v>4</v>
      </c>
      <c r="U873" s="196">
        <v>95</v>
      </c>
      <c r="V873" s="196">
        <v>733</v>
      </c>
      <c r="W873" s="196">
        <v>-1</v>
      </c>
      <c r="X873" s="196">
        <v>-1</v>
      </c>
      <c r="Y873" s="196">
        <v>1</v>
      </c>
      <c r="Z873" s="196">
        <v>733</v>
      </c>
      <c r="AA873" s="196">
        <v>375.39179999999999</v>
      </c>
      <c r="AB873" s="196">
        <v>512.13070000000005</v>
      </c>
      <c r="AC873" s="196">
        <v>0</v>
      </c>
      <c r="AD873" s="196">
        <v>1.3642570000000001</v>
      </c>
    </row>
    <row r="874" spans="2:30" x14ac:dyDescent="0.2">
      <c r="B874" t="s">
        <v>285</v>
      </c>
      <c r="C874" t="s">
        <v>692</v>
      </c>
      <c r="D874">
        <v>4</v>
      </c>
      <c r="E874">
        <v>3.6429870000000002</v>
      </c>
      <c r="F874">
        <v>216.5</v>
      </c>
      <c r="G874" s="195">
        <v>224.75</v>
      </c>
      <c r="H874">
        <v>818.76138433515496</v>
      </c>
      <c r="I874">
        <v>102.6041</v>
      </c>
      <c r="J874">
        <v>1.936401</v>
      </c>
      <c r="K874">
        <v>307.81240000000003</v>
      </c>
      <c r="L874">
        <v>280.33920000000001</v>
      </c>
      <c r="M874">
        <v>4</v>
      </c>
      <c r="N874">
        <v>70.137060000000005</v>
      </c>
      <c r="O874">
        <v>-1</v>
      </c>
      <c r="P874">
        <v>-1</v>
      </c>
      <c r="Q874">
        <v>-1</v>
      </c>
      <c r="R874" s="196">
        <v>2</v>
      </c>
      <c r="T874" s="196">
        <v>0</v>
      </c>
      <c r="U874" s="196">
        <v>96</v>
      </c>
      <c r="V874" s="196">
        <v>1996</v>
      </c>
      <c r="W874" s="196">
        <v>-1</v>
      </c>
      <c r="X874" s="196">
        <v>-1</v>
      </c>
      <c r="Y874" s="196">
        <v>0</v>
      </c>
      <c r="Z874" s="196">
        <v>99</v>
      </c>
      <c r="AA874" s="196">
        <v>0</v>
      </c>
      <c r="AB874" s="196">
        <v>0</v>
      </c>
      <c r="AC874" s="196">
        <v>1</v>
      </c>
      <c r="AD874" s="196">
        <v>-1</v>
      </c>
    </row>
    <row r="875" spans="2:30" x14ac:dyDescent="0.2">
      <c r="B875" t="s">
        <v>492</v>
      </c>
      <c r="C875" t="s">
        <v>692</v>
      </c>
      <c r="D875">
        <v>3</v>
      </c>
      <c r="E875">
        <v>2.0477810000000001</v>
      </c>
      <c r="F875">
        <v>300</v>
      </c>
      <c r="G875" s="195">
        <v>423</v>
      </c>
      <c r="H875">
        <v>866.21160409556296</v>
      </c>
      <c r="I875">
        <v>143.92670000000001</v>
      </c>
      <c r="J875">
        <v>2.2304529999999998</v>
      </c>
      <c r="K875">
        <v>287.85329999999999</v>
      </c>
      <c r="L875">
        <v>196.48689999999999</v>
      </c>
      <c r="M875">
        <v>3</v>
      </c>
      <c r="N875">
        <v>136.3563</v>
      </c>
      <c r="O875">
        <v>-1</v>
      </c>
      <c r="P875">
        <v>-1</v>
      </c>
      <c r="Q875">
        <v>-1</v>
      </c>
      <c r="R875" s="196">
        <v>1</v>
      </c>
      <c r="T875" s="196">
        <v>50</v>
      </c>
      <c r="U875" s="196">
        <v>97</v>
      </c>
      <c r="V875" s="196">
        <v>1300</v>
      </c>
      <c r="W875" s="196">
        <v>-1</v>
      </c>
      <c r="X875" s="196">
        <v>-1</v>
      </c>
      <c r="Y875" s="196">
        <v>1</v>
      </c>
      <c r="Z875" s="196">
        <v>1300</v>
      </c>
      <c r="AA875" s="196">
        <v>937.32759999999996</v>
      </c>
      <c r="AB875" s="196">
        <v>721.02120000000002</v>
      </c>
      <c r="AC875" s="196">
        <v>0</v>
      </c>
      <c r="AD875" s="196">
        <v>0.76923079999999999</v>
      </c>
    </row>
    <row r="876" spans="2:30" x14ac:dyDescent="0.2">
      <c r="B876" t="s">
        <v>474</v>
      </c>
      <c r="C876" t="s">
        <v>692</v>
      </c>
      <c r="D876">
        <v>6</v>
      </c>
      <c r="E876">
        <v>2.6893769999999999</v>
      </c>
      <c r="F876">
        <v>166.5</v>
      </c>
      <c r="G876" s="195">
        <v>171.666666666667</v>
      </c>
      <c r="H876">
        <v>461.67637830569299</v>
      </c>
      <c r="I876">
        <v>171.048</v>
      </c>
      <c r="J876">
        <v>2.5962040000000002</v>
      </c>
      <c r="K876">
        <v>855.23979999999995</v>
      </c>
      <c r="L876">
        <v>383.34370000000001</v>
      </c>
      <c r="M876">
        <v>6</v>
      </c>
      <c r="N876">
        <v>141.33789999999999</v>
      </c>
      <c r="O876">
        <v>-1</v>
      </c>
      <c r="P876">
        <v>-1</v>
      </c>
      <c r="Q876">
        <v>-1</v>
      </c>
      <c r="R876" s="196">
        <v>1</v>
      </c>
      <c r="T876" s="196">
        <v>0</v>
      </c>
      <c r="U876" s="196">
        <v>1</v>
      </c>
      <c r="V876" s="196">
        <v>2032</v>
      </c>
      <c r="W876" s="196">
        <v>-1</v>
      </c>
      <c r="X876" s="196">
        <v>-1</v>
      </c>
      <c r="Y876" s="196">
        <v>0</v>
      </c>
      <c r="Z876" s="196">
        <v>-1</v>
      </c>
      <c r="AA876" s="196">
        <v>5</v>
      </c>
      <c r="AB876" s="196">
        <v>2.4606300000000001</v>
      </c>
      <c r="AC876" s="196">
        <v>-1</v>
      </c>
      <c r="AD876" s="196">
        <v>-1</v>
      </c>
    </row>
    <row r="877" spans="2:30" x14ac:dyDescent="0.2">
      <c r="B877" t="s">
        <v>475</v>
      </c>
      <c r="C877" t="s">
        <v>692</v>
      </c>
      <c r="D877">
        <v>2</v>
      </c>
      <c r="E877">
        <v>1.3046310000000001</v>
      </c>
      <c r="F877">
        <v>383.5</v>
      </c>
      <c r="G877" s="195">
        <v>383.5</v>
      </c>
      <c r="H877">
        <v>500.32615786040401</v>
      </c>
      <c r="I877">
        <v>348.15910000000002</v>
      </c>
      <c r="J877">
        <v>0.49737009999999998</v>
      </c>
      <c r="K877">
        <v>348.15910000000002</v>
      </c>
      <c r="L877">
        <v>227.1096</v>
      </c>
      <c r="M877">
        <v>2</v>
      </c>
      <c r="N877">
        <v>116.6122</v>
      </c>
      <c r="O877">
        <v>-1</v>
      </c>
      <c r="P877">
        <v>-1</v>
      </c>
      <c r="Q877">
        <v>-1</v>
      </c>
      <c r="R877" s="196">
        <v>1</v>
      </c>
      <c r="T877" s="196">
        <v>0</v>
      </c>
      <c r="U877" s="196">
        <v>2</v>
      </c>
      <c r="V877" s="196">
        <v>1999</v>
      </c>
      <c r="W877" s="196">
        <v>-1</v>
      </c>
      <c r="X877" s="196">
        <v>-1</v>
      </c>
      <c r="Y877" s="196">
        <v>0</v>
      </c>
      <c r="Z877" s="196">
        <v>-1</v>
      </c>
      <c r="AA877" s="196">
        <v>0</v>
      </c>
      <c r="AB877" s="196">
        <v>0</v>
      </c>
      <c r="AC877" s="196">
        <v>-1</v>
      </c>
      <c r="AD877" s="196">
        <v>-1</v>
      </c>
    </row>
    <row r="878" spans="2:30" x14ac:dyDescent="0.2">
      <c r="B878" t="s">
        <v>476</v>
      </c>
      <c r="C878" t="s">
        <v>692</v>
      </c>
      <c r="D878">
        <v>2</v>
      </c>
      <c r="E878">
        <v>1.3046310000000001</v>
      </c>
      <c r="F878">
        <v>233.5</v>
      </c>
      <c r="G878" s="195">
        <v>233.5</v>
      </c>
      <c r="H878">
        <v>304.63144161774301</v>
      </c>
      <c r="I878">
        <v>31.770710000000001</v>
      </c>
      <c r="J878">
        <v>0.48137439999999998</v>
      </c>
      <c r="K878">
        <v>31.770710000000001</v>
      </c>
      <c r="L878">
        <v>20.724530000000001</v>
      </c>
      <c r="M878">
        <v>2</v>
      </c>
      <c r="N878">
        <v>111.4293</v>
      </c>
      <c r="O878">
        <v>-1</v>
      </c>
      <c r="P878">
        <v>-1</v>
      </c>
      <c r="Q878">
        <v>-1</v>
      </c>
      <c r="R878" s="196">
        <v>1</v>
      </c>
      <c r="T878" s="196">
        <v>33</v>
      </c>
      <c r="U878" s="196">
        <v>3</v>
      </c>
      <c r="V878" s="196">
        <v>1730</v>
      </c>
      <c r="W878" s="196">
        <v>0.59840099999999996</v>
      </c>
      <c r="X878" s="196">
        <v>70.012919999999994</v>
      </c>
      <c r="Y878" s="196">
        <v>1</v>
      </c>
      <c r="Z878" s="196">
        <v>1730</v>
      </c>
      <c r="AA878" s="196">
        <v>146.21469999999999</v>
      </c>
      <c r="AB878" s="196">
        <v>84.517150000000001</v>
      </c>
      <c r="AC878" s="196">
        <v>2</v>
      </c>
      <c r="AD878" s="196">
        <v>0.57803470000000001</v>
      </c>
    </row>
    <row r="879" spans="2:30" x14ac:dyDescent="0.2">
      <c r="B879" t="s">
        <v>477</v>
      </c>
      <c r="C879" t="s">
        <v>692</v>
      </c>
      <c r="D879">
        <v>5</v>
      </c>
      <c r="E879">
        <v>3.0637249999999998</v>
      </c>
      <c r="F879">
        <v>167</v>
      </c>
      <c r="G879" s="195">
        <v>192.6</v>
      </c>
      <c r="H879">
        <v>590.07352941176498</v>
      </c>
      <c r="I879">
        <v>162.0445</v>
      </c>
      <c r="J879">
        <v>3.5059290000000001</v>
      </c>
      <c r="K879">
        <v>648.17790000000002</v>
      </c>
      <c r="L879">
        <v>397.1678</v>
      </c>
      <c r="M879">
        <v>5</v>
      </c>
      <c r="N879">
        <v>126.34869999999999</v>
      </c>
      <c r="O879">
        <v>-1</v>
      </c>
      <c r="P879">
        <v>-1</v>
      </c>
      <c r="Q879">
        <v>-1</v>
      </c>
      <c r="R879" s="196">
        <v>1</v>
      </c>
      <c r="T879" s="196">
        <v>0</v>
      </c>
      <c r="U879" s="196">
        <v>4</v>
      </c>
      <c r="V879" s="196">
        <v>2000</v>
      </c>
      <c r="W879" s="196">
        <v>-1</v>
      </c>
      <c r="X879" s="196">
        <v>-1</v>
      </c>
      <c r="Y879" s="196">
        <v>0</v>
      </c>
      <c r="Z879" s="196">
        <v>200</v>
      </c>
      <c r="AA879" s="196">
        <v>1</v>
      </c>
      <c r="AB879" s="196">
        <v>0.5</v>
      </c>
      <c r="AC879" s="196">
        <v>1</v>
      </c>
      <c r="AD879" s="196">
        <v>-1</v>
      </c>
    </row>
    <row r="880" spans="2:30" x14ac:dyDescent="0.2">
      <c r="B880" t="s">
        <v>478</v>
      </c>
      <c r="C880" t="s">
        <v>692</v>
      </c>
      <c r="D880">
        <v>5</v>
      </c>
      <c r="E880">
        <v>3.3355570000000001</v>
      </c>
      <c r="F880">
        <v>166</v>
      </c>
      <c r="G880" s="195">
        <v>172.6</v>
      </c>
      <c r="H880">
        <v>575.71714476317595</v>
      </c>
      <c r="I880">
        <v>120.2307</v>
      </c>
      <c r="J880">
        <v>1.669969</v>
      </c>
      <c r="K880">
        <v>480.92259999999999</v>
      </c>
      <c r="L880">
        <v>320.82889999999998</v>
      </c>
      <c r="M880">
        <v>5</v>
      </c>
      <c r="N880">
        <v>75.439359999999994</v>
      </c>
      <c r="O880">
        <v>-1</v>
      </c>
      <c r="P880">
        <v>-1</v>
      </c>
      <c r="Q880">
        <v>-1</v>
      </c>
      <c r="R880" s="196">
        <v>1</v>
      </c>
      <c r="T880" s="196">
        <v>30</v>
      </c>
      <c r="U880" s="196">
        <v>5</v>
      </c>
      <c r="V880" s="196">
        <v>4996</v>
      </c>
      <c r="W880" s="196">
        <v>0.2672291</v>
      </c>
      <c r="X880" s="196">
        <v>130.49619999999999</v>
      </c>
      <c r="Y880" s="196">
        <v>0</v>
      </c>
      <c r="Z880" s="196">
        <v>-1</v>
      </c>
      <c r="AA880" s="196">
        <v>852.92679999999996</v>
      </c>
      <c r="AB880" s="196">
        <v>170.72190000000001</v>
      </c>
      <c r="AC880" s="196">
        <v>-1</v>
      </c>
      <c r="AD880" s="196">
        <v>-1</v>
      </c>
    </row>
    <row r="881" spans="2:30" x14ac:dyDescent="0.2">
      <c r="B881" t="s">
        <v>479</v>
      </c>
      <c r="C881" t="s">
        <v>692</v>
      </c>
      <c r="D881">
        <v>3</v>
      </c>
      <c r="E881">
        <v>2.575107</v>
      </c>
      <c r="F881">
        <v>166</v>
      </c>
      <c r="G881" s="195">
        <v>232.666666666667</v>
      </c>
      <c r="H881">
        <v>599.14163090128795</v>
      </c>
      <c r="I881">
        <v>152.35409999999999</v>
      </c>
      <c r="J881">
        <v>0.76177050000000002</v>
      </c>
      <c r="K881">
        <v>304.70819999999998</v>
      </c>
      <c r="L881">
        <v>261.5521</v>
      </c>
      <c r="M881">
        <v>3</v>
      </c>
      <c r="N881">
        <v>98.814440000000005</v>
      </c>
      <c r="O881">
        <v>-1</v>
      </c>
      <c r="P881">
        <v>-1</v>
      </c>
      <c r="Q881">
        <v>-1</v>
      </c>
      <c r="R881" s="196">
        <v>1</v>
      </c>
      <c r="T881" s="196">
        <v>0</v>
      </c>
      <c r="U881" s="196">
        <v>6</v>
      </c>
      <c r="V881" s="196">
        <v>1999</v>
      </c>
      <c r="W881" s="196">
        <v>-1</v>
      </c>
      <c r="X881" s="196">
        <v>-1</v>
      </c>
      <c r="Y881" s="196">
        <v>0</v>
      </c>
      <c r="Z881" s="196">
        <v>-1</v>
      </c>
      <c r="AA881" s="196">
        <v>11.828430000000001</v>
      </c>
      <c r="AB881" s="196">
        <v>5.9171719999999999</v>
      </c>
      <c r="AC881" s="196">
        <v>-1</v>
      </c>
      <c r="AD881" s="196">
        <v>-1</v>
      </c>
    </row>
    <row r="882" spans="2:30" x14ac:dyDescent="0.2">
      <c r="B882" t="s">
        <v>480</v>
      </c>
      <c r="C882" t="s">
        <v>692</v>
      </c>
      <c r="D882">
        <v>0</v>
      </c>
      <c r="E882">
        <v>0</v>
      </c>
      <c r="F882">
        <v>-1</v>
      </c>
      <c r="G882" s="195">
        <v>-1</v>
      </c>
      <c r="H882">
        <v>-1</v>
      </c>
      <c r="I882">
        <v>-1</v>
      </c>
      <c r="J882">
        <v>-1</v>
      </c>
      <c r="K882">
        <v>-1</v>
      </c>
      <c r="L882">
        <v>-1</v>
      </c>
      <c r="M882">
        <v>0</v>
      </c>
      <c r="N882">
        <v>102.485</v>
      </c>
      <c r="O882">
        <v>-1</v>
      </c>
      <c r="P882">
        <v>-1</v>
      </c>
      <c r="Q882">
        <v>-1</v>
      </c>
      <c r="R882" s="196">
        <v>1</v>
      </c>
      <c r="T882" s="196">
        <v>42</v>
      </c>
      <c r="U882" s="196">
        <v>7</v>
      </c>
      <c r="V882" s="196">
        <v>1565</v>
      </c>
      <c r="W882" s="196">
        <v>-1</v>
      </c>
      <c r="X882" s="196">
        <v>-1</v>
      </c>
      <c r="Y882" s="196">
        <v>1</v>
      </c>
      <c r="Z882" s="196">
        <v>1565</v>
      </c>
      <c r="AA882" s="196">
        <v>227.8229</v>
      </c>
      <c r="AB882" s="196">
        <v>145.57380000000001</v>
      </c>
      <c r="AC882" s="196">
        <v>1</v>
      </c>
      <c r="AD882" s="196">
        <v>0.63897760000000003</v>
      </c>
    </row>
    <row r="883" spans="2:30" x14ac:dyDescent="0.2">
      <c r="B883" t="s">
        <v>472</v>
      </c>
      <c r="C883" t="s">
        <v>726</v>
      </c>
      <c r="D883">
        <v>4</v>
      </c>
      <c r="E883">
        <v>1.9065780000000001</v>
      </c>
      <c r="F883">
        <v>166.5</v>
      </c>
      <c r="G883" s="195">
        <v>225</v>
      </c>
      <c r="H883">
        <v>428.97998093422302</v>
      </c>
      <c r="I883">
        <v>270.05029999999999</v>
      </c>
      <c r="J883">
        <v>2.4217110000000002</v>
      </c>
      <c r="K883">
        <v>810.1508</v>
      </c>
      <c r="L883">
        <v>386.15379999999999</v>
      </c>
      <c r="M883">
        <v>4</v>
      </c>
      <c r="N883">
        <v>120.91160000000001</v>
      </c>
      <c r="O883">
        <v>-1</v>
      </c>
      <c r="P883">
        <v>-1</v>
      </c>
      <c r="Q883">
        <v>-1</v>
      </c>
      <c r="R883" s="196">
        <v>1</v>
      </c>
      <c r="T883" s="196">
        <v>0</v>
      </c>
      <c r="U883" s="196">
        <v>8</v>
      </c>
      <c r="V883" s="196">
        <v>1998</v>
      </c>
      <c r="W883" s="196">
        <v>-1</v>
      </c>
      <c r="X883" s="196">
        <v>-1</v>
      </c>
      <c r="Y883" s="196">
        <v>0</v>
      </c>
      <c r="Z883" s="196">
        <v>166</v>
      </c>
      <c r="AA883" s="196">
        <v>7.4721359999999999</v>
      </c>
      <c r="AB883" s="196">
        <v>3.739808</v>
      </c>
      <c r="AC883" s="196">
        <v>1</v>
      </c>
      <c r="AD883" s="196">
        <v>-1</v>
      </c>
    </row>
    <row r="884" spans="2:30" x14ac:dyDescent="0.2">
      <c r="B884" t="s">
        <v>481</v>
      </c>
      <c r="C884" t="s">
        <v>726</v>
      </c>
      <c r="D884">
        <v>5</v>
      </c>
      <c r="E884">
        <v>2.2747950000000001</v>
      </c>
      <c r="F884">
        <v>200</v>
      </c>
      <c r="G884" s="195">
        <v>213</v>
      </c>
      <c r="H884">
        <v>484.53139217470402</v>
      </c>
      <c r="I884">
        <v>164.4999</v>
      </c>
      <c r="J884">
        <v>1.694412</v>
      </c>
      <c r="K884">
        <v>657.99969999999996</v>
      </c>
      <c r="L884">
        <v>299.36290000000002</v>
      </c>
      <c r="M884">
        <v>5</v>
      </c>
      <c r="N884">
        <v>230.0677</v>
      </c>
      <c r="O884">
        <v>-1</v>
      </c>
      <c r="P884">
        <v>-1</v>
      </c>
      <c r="Q884">
        <v>-1</v>
      </c>
      <c r="R884" s="196">
        <v>1</v>
      </c>
      <c r="T884" s="196">
        <v>50</v>
      </c>
      <c r="U884" s="196">
        <v>9</v>
      </c>
      <c r="V884" s="196">
        <v>2199</v>
      </c>
      <c r="W884" s="196">
        <v>-1</v>
      </c>
      <c r="X884" s="196">
        <v>-1</v>
      </c>
      <c r="Y884" s="196">
        <v>1</v>
      </c>
      <c r="Z884" s="196">
        <v>2199</v>
      </c>
      <c r="AA884" s="196">
        <v>434.02679999999998</v>
      </c>
      <c r="AB884" s="196">
        <v>197.37459999999999</v>
      </c>
      <c r="AC884" s="196">
        <v>1</v>
      </c>
      <c r="AD884" s="196">
        <v>0.45475209999999999</v>
      </c>
    </row>
    <row r="885" spans="2:30" x14ac:dyDescent="0.2">
      <c r="B885" t="s">
        <v>483</v>
      </c>
      <c r="C885" t="s">
        <v>726</v>
      </c>
      <c r="D885">
        <v>2</v>
      </c>
      <c r="E885">
        <v>1.579779</v>
      </c>
      <c r="F885">
        <v>466.5</v>
      </c>
      <c r="G885" s="195">
        <v>466.5</v>
      </c>
      <c r="H885">
        <v>736.96682464455</v>
      </c>
      <c r="I885">
        <v>354.56020000000001</v>
      </c>
      <c r="J885">
        <v>1.327941</v>
      </c>
      <c r="K885">
        <v>354.56020000000001</v>
      </c>
      <c r="L885">
        <v>280.0634</v>
      </c>
      <c r="M885">
        <v>2</v>
      </c>
      <c r="N885">
        <v>92.21848</v>
      </c>
      <c r="O885">
        <v>-1</v>
      </c>
      <c r="P885">
        <v>-1</v>
      </c>
      <c r="Q885">
        <v>-1</v>
      </c>
      <c r="R885" s="196">
        <v>1</v>
      </c>
      <c r="T885" s="196">
        <v>0</v>
      </c>
      <c r="U885" s="196">
        <v>10</v>
      </c>
      <c r="V885" s="196">
        <v>1998</v>
      </c>
      <c r="W885" s="196">
        <v>-1</v>
      </c>
      <c r="X885" s="196">
        <v>-1</v>
      </c>
      <c r="Y885" s="196">
        <v>0</v>
      </c>
      <c r="Z885" s="196">
        <v>166</v>
      </c>
      <c r="AA885" s="196">
        <v>13.359170000000001</v>
      </c>
      <c r="AB885" s="196">
        <v>6.6862729999999999</v>
      </c>
      <c r="AC885" s="196">
        <v>1</v>
      </c>
      <c r="AD885" s="196">
        <v>-1</v>
      </c>
    </row>
    <row r="886" spans="2:30" x14ac:dyDescent="0.2">
      <c r="B886" t="s">
        <v>484</v>
      </c>
      <c r="C886" t="s">
        <v>726</v>
      </c>
      <c r="D886">
        <v>5</v>
      </c>
      <c r="E886">
        <v>1.8532249999999999</v>
      </c>
      <c r="F886">
        <v>200</v>
      </c>
      <c r="G886" s="195">
        <v>227</v>
      </c>
      <c r="H886">
        <v>420.68198665678301</v>
      </c>
      <c r="I886">
        <v>206.00319999999999</v>
      </c>
      <c r="J886">
        <v>1.9202250000000001</v>
      </c>
      <c r="K886">
        <v>824.01289999999995</v>
      </c>
      <c r="L886">
        <v>305.4162</v>
      </c>
      <c r="M886">
        <v>5</v>
      </c>
      <c r="N886">
        <v>167.78200000000001</v>
      </c>
      <c r="O886">
        <v>-1</v>
      </c>
      <c r="P886">
        <v>-1</v>
      </c>
      <c r="Q886">
        <v>-1</v>
      </c>
      <c r="R886" s="196">
        <v>2</v>
      </c>
      <c r="T886" s="196">
        <v>12</v>
      </c>
      <c r="U886" s="196">
        <v>11</v>
      </c>
      <c r="V886" s="196">
        <v>1197</v>
      </c>
      <c r="W886" s="196">
        <v>2.3737780000000002</v>
      </c>
      <c r="X886" s="196">
        <v>118.6889</v>
      </c>
      <c r="Y886" s="196">
        <v>1</v>
      </c>
      <c r="Z886" s="196">
        <v>1197</v>
      </c>
      <c r="AA886" s="196">
        <v>289.43310000000002</v>
      </c>
      <c r="AB886" s="196">
        <v>241.7987</v>
      </c>
      <c r="AC886" s="196">
        <v>2</v>
      </c>
      <c r="AD886" s="196">
        <v>0.83542190000000005</v>
      </c>
    </row>
    <row r="887" spans="2:30" x14ac:dyDescent="0.2">
      <c r="B887" t="s">
        <v>485</v>
      </c>
      <c r="C887" t="s">
        <v>726</v>
      </c>
      <c r="D887">
        <v>1</v>
      </c>
      <c r="E887">
        <v>0.38008360000000002</v>
      </c>
      <c r="F887">
        <v>301</v>
      </c>
      <c r="G887" s="195">
        <v>301</v>
      </c>
      <c r="H887">
        <v>114.40516913721</v>
      </c>
      <c r="I887">
        <v>-1</v>
      </c>
      <c r="J887">
        <v>-1</v>
      </c>
      <c r="K887">
        <v>-1</v>
      </c>
      <c r="L887">
        <v>-1</v>
      </c>
      <c r="M887">
        <v>1</v>
      </c>
      <c r="N887">
        <v>155.26570000000001</v>
      </c>
      <c r="O887">
        <v>-1</v>
      </c>
      <c r="P887">
        <v>-1</v>
      </c>
      <c r="Q887">
        <v>-1</v>
      </c>
      <c r="R887" s="196">
        <v>2</v>
      </c>
      <c r="T887" s="196">
        <v>0</v>
      </c>
      <c r="U887" s="196">
        <v>12</v>
      </c>
      <c r="V887" s="196">
        <v>2000</v>
      </c>
      <c r="W887" s="196">
        <v>-1</v>
      </c>
      <c r="X887" s="196">
        <v>-1</v>
      </c>
      <c r="Y887" s="196">
        <v>0</v>
      </c>
      <c r="Z887" s="196">
        <v>168</v>
      </c>
      <c r="AA887" s="196">
        <v>12.24264</v>
      </c>
      <c r="AB887" s="196">
        <v>6.1213199999999999</v>
      </c>
      <c r="AC887" s="196">
        <v>1</v>
      </c>
      <c r="AD887" s="196">
        <v>-1</v>
      </c>
    </row>
    <row r="888" spans="2:30" x14ac:dyDescent="0.2">
      <c r="B888" t="s">
        <v>486</v>
      </c>
      <c r="C888" t="s">
        <v>726</v>
      </c>
      <c r="D888">
        <v>2</v>
      </c>
      <c r="E888">
        <v>1.3342229999999999</v>
      </c>
      <c r="F888">
        <v>149.5</v>
      </c>
      <c r="G888" s="195">
        <v>149.5</v>
      </c>
      <c r="H888">
        <v>199.466310873916</v>
      </c>
      <c r="I888">
        <v>214.25399999999999</v>
      </c>
      <c r="J888">
        <v>0.22963990000000001</v>
      </c>
      <c r="K888">
        <v>214.25399999999999</v>
      </c>
      <c r="L888">
        <v>142.93129999999999</v>
      </c>
      <c r="M888">
        <v>2</v>
      </c>
      <c r="N888">
        <v>98.208240000000004</v>
      </c>
      <c r="O888">
        <v>-1</v>
      </c>
      <c r="P888">
        <v>-1</v>
      </c>
      <c r="Q888">
        <v>-1</v>
      </c>
      <c r="R888" s="196">
        <v>1</v>
      </c>
      <c r="T888" s="196">
        <v>20</v>
      </c>
      <c r="U888" s="196">
        <v>13</v>
      </c>
      <c r="V888" s="196">
        <v>2498</v>
      </c>
      <c r="W888" s="196">
        <v>-1</v>
      </c>
      <c r="X888" s="196">
        <v>-1</v>
      </c>
      <c r="Y888" s="196">
        <v>1</v>
      </c>
      <c r="Z888" s="196">
        <v>2498</v>
      </c>
      <c r="AA888" s="196">
        <v>181.71289999999999</v>
      </c>
      <c r="AB888" s="196">
        <v>72.743350000000007</v>
      </c>
      <c r="AC888" s="196">
        <v>1</v>
      </c>
      <c r="AD888" s="196">
        <v>0.40032030000000002</v>
      </c>
    </row>
    <row r="889" spans="2:30" x14ac:dyDescent="0.2">
      <c r="B889" t="s">
        <v>487</v>
      </c>
      <c r="C889" t="s">
        <v>726</v>
      </c>
      <c r="D889">
        <v>3</v>
      </c>
      <c r="E889">
        <v>2.0949719999999998</v>
      </c>
      <c r="F889">
        <v>167</v>
      </c>
      <c r="G889" s="195">
        <v>200.333333333333</v>
      </c>
      <c r="H889">
        <v>419.69273743016799</v>
      </c>
      <c r="I889">
        <v>151.02330000000001</v>
      </c>
      <c r="J889">
        <v>0.35743200000000003</v>
      </c>
      <c r="K889">
        <v>302.04660000000001</v>
      </c>
      <c r="L889">
        <v>210.9264</v>
      </c>
      <c r="M889">
        <v>3</v>
      </c>
      <c r="N889">
        <v>94.836849999999998</v>
      </c>
      <c r="O889">
        <v>-1</v>
      </c>
      <c r="P889">
        <v>-1</v>
      </c>
      <c r="Q889">
        <v>-1</v>
      </c>
      <c r="R889" s="196">
        <v>2</v>
      </c>
      <c r="T889" s="196">
        <v>0</v>
      </c>
      <c r="U889" s="196">
        <v>14</v>
      </c>
      <c r="V889" s="196">
        <v>1998</v>
      </c>
      <c r="W889" s="196">
        <v>-1</v>
      </c>
      <c r="X889" s="196">
        <v>-1</v>
      </c>
      <c r="Y889" s="196">
        <v>0</v>
      </c>
      <c r="Z889" s="196">
        <v>133</v>
      </c>
      <c r="AA889" s="196">
        <v>5.4142140000000003</v>
      </c>
      <c r="AB889" s="196">
        <v>2.7098170000000001</v>
      </c>
      <c r="AC889" s="196">
        <v>1</v>
      </c>
      <c r="AD889" s="196">
        <v>-1</v>
      </c>
    </row>
    <row r="890" spans="2:30" x14ac:dyDescent="0.2">
      <c r="B890" t="s">
        <v>488</v>
      </c>
      <c r="C890" t="s">
        <v>726</v>
      </c>
      <c r="D890">
        <v>1</v>
      </c>
      <c r="E890">
        <v>0.8340284</v>
      </c>
      <c r="F890">
        <v>199</v>
      </c>
      <c r="G890" s="195">
        <v>199</v>
      </c>
      <c r="H890">
        <v>165.971643035863</v>
      </c>
      <c r="I890">
        <v>-1</v>
      </c>
      <c r="J890">
        <v>-1</v>
      </c>
      <c r="K890">
        <v>-1</v>
      </c>
      <c r="L890">
        <v>-1</v>
      </c>
      <c r="M890">
        <v>1</v>
      </c>
      <c r="N890">
        <v>74.64667</v>
      </c>
      <c r="O890">
        <v>-1</v>
      </c>
      <c r="P890">
        <v>-1</v>
      </c>
      <c r="Q890">
        <v>-1</v>
      </c>
      <c r="R890" s="196">
        <v>2</v>
      </c>
      <c r="T890" s="196">
        <v>10</v>
      </c>
      <c r="U890" s="196">
        <v>15</v>
      </c>
      <c r="V890" s="196">
        <v>1232</v>
      </c>
      <c r="W890" s="196">
        <v>1.198685</v>
      </c>
      <c r="X890" s="196">
        <v>160.62379999999999</v>
      </c>
      <c r="Y890" s="196">
        <v>1</v>
      </c>
      <c r="Z890" s="196">
        <v>1232</v>
      </c>
      <c r="AA890" s="196">
        <v>336.55040000000002</v>
      </c>
      <c r="AB890" s="196">
        <v>273.17399999999998</v>
      </c>
      <c r="AC890" s="196">
        <v>2</v>
      </c>
      <c r="AD890" s="196">
        <v>0.81168830000000003</v>
      </c>
    </row>
    <row r="891" spans="2:30" x14ac:dyDescent="0.2">
      <c r="B891" t="s">
        <v>489</v>
      </c>
      <c r="C891" t="s">
        <v>726</v>
      </c>
      <c r="D891">
        <v>1</v>
      </c>
      <c r="E891">
        <v>0.3573982</v>
      </c>
      <c r="F891">
        <v>365</v>
      </c>
      <c r="G891" s="195">
        <v>365</v>
      </c>
      <c r="H891">
        <v>130.450321658327</v>
      </c>
      <c r="I891">
        <v>-1</v>
      </c>
      <c r="J891">
        <v>-1</v>
      </c>
      <c r="K891">
        <v>-1</v>
      </c>
      <c r="L891">
        <v>-1</v>
      </c>
      <c r="M891">
        <v>1</v>
      </c>
      <c r="N891">
        <v>516.86500000000001</v>
      </c>
      <c r="O891">
        <v>-1</v>
      </c>
      <c r="P891">
        <v>-1</v>
      </c>
      <c r="Q891">
        <v>-1</v>
      </c>
      <c r="R891" s="196">
        <v>1</v>
      </c>
      <c r="T891" s="196">
        <v>0</v>
      </c>
      <c r="U891" s="196">
        <v>16</v>
      </c>
      <c r="V891" s="196">
        <v>2032</v>
      </c>
      <c r="W891" s="196">
        <v>-1</v>
      </c>
      <c r="X891" s="196">
        <v>-1</v>
      </c>
      <c r="Y891" s="196">
        <v>0</v>
      </c>
      <c r="Z891" s="196">
        <v>200</v>
      </c>
      <c r="AA891" s="196">
        <v>7.2426409999999999</v>
      </c>
      <c r="AB891" s="196">
        <v>3.564292</v>
      </c>
      <c r="AC891" s="196">
        <v>1</v>
      </c>
      <c r="AD891" s="196">
        <v>-1</v>
      </c>
    </row>
    <row r="892" spans="2:30" x14ac:dyDescent="0.2">
      <c r="B892" t="s">
        <v>490</v>
      </c>
      <c r="C892" t="s">
        <v>726</v>
      </c>
      <c r="D892">
        <v>2</v>
      </c>
      <c r="E892">
        <v>1.252348</v>
      </c>
      <c r="F892">
        <v>382.5</v>
      </c>
      <c r="G892" s="195">
        <v>382.5</v>
      </c>
      <c r="H892">
        <v>479.02316844082702</v>
      </c>
      <c r="I892">
        <v>408.53149999999999</v>
      </c>
      <c r="J892">
        <v>0.61341060000000003</v>
      </c>
      <c r="K892">
        <v>408.53149999999999</v>
      </c>
      <c r="L892">
        <v>255.81180000000001</v>
      </c>
      <c r="M892">
        <v>2</v>
      </c>
      <c r="N892">
        <v>149.27430000000001</v>
      </c>
      <c r="O892">
        <v>-1</v>
      </c>
      <c r="P892">
        <v>-1</v>
      </c>
      <c r="Q892">
        <v>-1</v>
      </c>
      <c r="R892" s="196">
        <v>1</v>
      </c>
      <c r="T892" s="196">
        <v>6</v>
      </c>
      <c r="U892" s="196">
        <v>17</v>
      </c>
      <c r="V892" s="196">
        <v>1232</v>
      </c>
      <c r="W892" s="196">
        <v>-1</v>
      </c>
      <c r="X892" s="196">
        <v>-1</v>
      </c>
      <c r="Y892" s="196">
        <v>1</v>
      </c>
      <c r="Z892" s="196">
        <v>1232</v>
      </c>
      <c r="AA892" s="196">
        <v>300.51330000000002</v>
      </c>
      <c r="AB892" s="196">
        <v>243.92320000000001</v>
      </c>
      <c r="AC892" s="196">
        <v>1</v>
      </c>
      <c r="AD892" s="196">
        <v>0.81168830000000003</v>
      </c>
    </row>
    <row r="893" spans="2:30" x14ac:dyDescent="0.2">
      <c r="B893" t="s">
        <v>491</v>
      </c>
      <c r="C893" t="s">
        <v>726</v>
      </c>
      <c r="D893">
        <v>4</v>
      </c>
      <c r="E893">
        <v>2.4024019999999999</v>
      </c>
      <c r="F893">
        <v>217</v>
      </c>
      <c r="G893" s="195">
        <v>258.75</v>
      </c>
      <c r="H893">
        <v>621.62162162162201</v>
      </c>
      <c r="I893">
        <v>286.97210000000001</v>
      </c>
      <c r="J893">
        <v>2.2403249999999999</v>
      </c>
      <c r="K893">
        <v>860.91639999999995</v>
      </c>
      <c r="L893">
        <v>517.06690000000003</v>
      </c>
      <c r="M893">
        <v>4</v>
      </c>
      <c r="N893">
        <v>131.23249999999999</v>
      </c>
      <c r="O893">
        <v>-1</v>
      </c>
      <c r="P893">
        <v>-1</v>
      </c>
      <c r="Q893">
        <v>-1</v>
      </c>
      <c r="R893" s="196">
        <v>1</v>
      </c>
      <c r="T893" s="196">
        <v>0</v>
      </c>
      <c r="U893" s="196">
        <v>18</v>
      </c>
      <c r="V893" s="196">
        <v>2032</v>
      </c>
      <c r="W893" s="196">
        <v>-1</v>
      </c>
      <c r="X893" s="196">
        <v>-1</v>
      </c>
      <c r="Y893" s="196">
        <v>0</v>
      </c>
      <c r="Z893" s="196">
        <v>167</v>
      </c>
      <c r="AA893" s="196">
        <v>0</v>
      </c>
      <c r="AB893" s="196">
        <v>0</v>
      </c>
      <c r="AC893" s="196">
        <v>1</v>
      </c>
      <c r="AD893" s="196">
        <v>-1</v>
      </c>
    </row>
    <row r="894" spans="2:30" x14ac:dyDescent="0.2">
      <c r="B894" t="s">
        <v>285</v>
      </c>
      <c r="C894" t="s">
        <v>726</v>
      </c>
      <c r="D894">
        <v>3</v>
      </c>
      <c r="E894">
        <v>2.2539440000000002</v>
      </c>
      <c r="F894">
        <v>199</v>
      </c>
      <c r="G894" s="195">
        <v>277.33333333333297</v>
      </c>
      <c r="H894">
        <v>625.09391435011298</v>
      </c>
      <c r="I894">
        <v>351.33780000000002</v>
      </c>
      <c r="J894">
        <v>1.989798</v>
      </c>
      <c r="K894">
        <v>702.67550000000006</v>
      </c>
      <c r="L894">
        <v>527.93050000000005</v>
      </c>
      <c r="M894">
        <v>3</v>
      </c>
      <c r="N894">
        <v>176.35069999999999</v>
      </c>
      <c r="O894">
        <v>-1</v>
      </c>
      <c r="P894">
        <v>-1</v>
      </c>
      <c r="Q894">
        <v>-1</v>
      </c>
      <c r="R894" s="196">
        <v>2</v>
      </c>
      <c r="T894" s="196">
        <v>11</v>
      </c>
      <c r="U894" s="196">
        <v>19</v>
      </c>
      <c r="V894" s="196">
        <v>1067</v>
      </c>
      <c r="W894" s="196">
        <v>-1</v>
      </c>
      <c r="X894" s="196">
        <v>-1</v>
      </c>
      <c r="Y894" s="196">
        <v>1</v>
      </c>
      <c r="Z894" s="196">
        <v>1067</v>
      </c>
      <c r="AA894" s="196">
        <v>280.63339999999999</v>
      </c>
      <c r="AB894" s="196">
        <v>263.01170000000002</v>
      </c>
      <c r="AC894" s="196">
        <v>1</v>
      </c>
      <c r="AD894" s="196">
        <v>0.93720709999999996</v>
      </c>
    </row>
    <row r="895" spans="2:30" x14ac:dyDescent="0.2">
      <c r="B895" t="s">
        <v>492</v>
      </c>
      <c r="C895" t="s">
        <v>726</v>
      </c>
      <c r="D895">
        <v>2</v>
      </c>
      <c r="E895">
        <v>1.3966479999999999</v>
      </c>
      <c r="F895">
        <v>384</v>
      </c>
      <c r="G895" s="195">
        <v>384</v>
      </c>
      <c r="H895">
        <v>536.31284916201105</v>
      </c>
      <c r="I895">
        <v>287.41570000000002</v>
      </c>
      <c r="J895">
        <v>0.47982590000000003</v>
      </c>
      <c r="K895">
        <v>287.41570000000002</v>
      </c>
      <c r="L895">
        <v>200.70930000000001</v>
      </c>
      <c r="M895">
        <v>2</v>
      </c>
      <c r="N895">
        <v>77.112340000000003</v>
      </c>
      <c r="O895">
        <v>-1</v>
      </c>
      <c r="P895">
        <v>-1</v>
      </c>
      <c r="Q895">
        <v>-1</v>
      </c>
      <c r="R895" s="196">
        <v>1</v>
      </c>
      <c r="T895" s="196">
        <v>0</v>
      </c>
      <c r="U895" s="196">
        <v>20</v>
      </c>
      <c r="V895" s="196">
        <v>1997</v>
      </c>
      <c r="W895" s="196">
        <v>-1</v>
      </c>
      <c r="X895" s="196">
        <v>-1</v>
      </c>
      <c r="Y895" s="196">
        <v>0</v>
      </c>
      <c r="Z895" s="196">
        <v>133</v>
      </c>
      <c r="AA895" s="196">
        <v>12.35849</v>
      </c>
      <c r="AB895" s="196">
        <v>6.1885250000000003</v>
      </c>
      <c r="AC895" s="196">
        <v>1</v>
      </c>
      <c r="AD895" s="196">
        <v>-1</v>
      </c>
    </row>
    <row r="896" spans="2:30" x14ac:dyDescent="0.2">
      <c r="B896" t="s">
        <v>474</v>
      </c>
      <c r="C896" t="s">
        <v>726</v>
      </c>
      <c r="D896">
        <v>2</v>
      </c>
      <c r="E896">
        <v>1.6233770000000001</v>
      </c>
      <c r="F896">
        <v>351</v>
      </c>
      <c r="G896" s="195">
        <v>351</v>
      </c>
      <c r="H896">
        <v>569.80519480519501</v>
      </c>
      <c r="I896">
        <v>284.61079999999998</v>
      </c>
      <c r="J896">
        <v>0.6588212</v>
      </c>
      <c r="K896">
        <v>284.61079999999998</v>
      </c>
      <c r="L896">
        <v>231.01519999999999</v>
      </c>
      <c r="M896">
        <v>2</v>
      </c>
      <c r="N896">
        <v>105.1203</v>
      </c>
      <c r="O896">
        <v>-1</v>
      </c>
      <c r="P896">
        <v>-1</v>
      </c>
      <c r="Q896">
        <v>-1</v>
      </c>
      <c r="R896" s="196">
        <v>1</v>
      </c>
      <c r="T896" s="196">
        <v>17</v>
      </c>
      <c r="U896" s="196">
        <v>21</v>
      </c>
      <c r="V896" s="196">
        <v>1366</v>
      </c>
      <c r="W896" s="196">
        <v>-1</v>
      </c>
      <c r="X896" s="196">
        <v>-1</v>
      </c>
      <c r="Y896" s="196">
        <v>1</v>
      </c>
      <c r="Z896" s="196">
        <v>1366</v>
      </c>
      <c r="AA896" s="196">
        <v>284.87009999999998</v>
      </c>
      <c r="AB896" s="196">
        <v>208.54320000000001</v>
      </c>
      <c r="AC896" s="196">
        <v>1</v>
      </c>
      <c r="AD896" s="196">
        <v>0.73206439999999995</v>
      </c>
    </row>
    <row r="897" spans="2:30" x14ac:dyDescent="0.2">
      <c r="B897" t="s">
        <v>475</v>
      </c>
      <c r="C897" t="s">
        <v>726</v>
      </c>
      <c r="D897">
        <v>2</v>
      </c>
      <c r="E897">
        <v>1.22549</v>
      </c>
      <c r="F897">
        <v>284</v>
      </c>
      <c r="G897" s="195">
        <v>284</v>
      </c>
      <c r="H897">
        <v>348.03921568627402</v>
      </c>
      <c r="I897">
        <v>330.66820000000001</v>
      </c>
      <c r="J897">
        <v>0.3309993</v>
      </c>
      <c r="K897">
        <v>330.66820000000001</v>
      </c>
      <c r="L897">
        <v>202.61529999999999</v>
      </c>
      <c r="M897">
        <v>2</v>
      </c>
      <c r="N897">
        <v>133.21969999999999</v>
      </c>
      <c r="O897">
        <v>-1</v>
      </c>
      <c r="P897">
        <v>-1</v>
      </c>
      <c r="Q897">
        <v>-1</v>
      </c>
      <c r="R897" s="196">
        <v>1</v>
      </c>
      <c r="T897" s="196">
        <v>0</v>
      </c>
      <c r="U897" s="196">
        <v>22</v>
      </c>
      <c r="V897" s="196">
        <v>1998</v>
      </c>
      <c r="W897" s="196">
        <v>-1</v>
      </c>
      <c r="X897" s="196">
        <v>-1</v>
      </c>
      <c r="Y897" s="196">
        <v>0</v>
      </c>
      <c r="Z897" s="196">
        <v>200</v>
      </c>
      <c r="AA897" s="196">
        <v>0</v>
      </c>
      <c r="AB897" s="196">
        <v>0</v>
      </c>
      <c r="AC897" s="196">
        <v>1</v>
      </c>
      <c r="AD897" s="196">
        <v>-1</v>
      </c>
    </row>
    <row r="898" spans="2:30" x14ac:dyDescent="0.2">
      <c r="B898" t="s">
        <v>476</v>
      </c>
      <c r="C898" t="s">
        <v>726</v>
      </c>
      <c r="D898">
        <v>1</v>
      </c>
      <c r="E898">
        <v>0.65274149999999997</v>
      </c>
      <c r="F898">
        <v>401</v>
      </c>
      <c r="G898" s="195">
        <v>401</v>
      </c>
      <c r="H898">
        <v>261.74934725848601</v>
      </c>
      <c r="I898">
        <v>-1</v>
      </c>
      <c r="J898">
        <v>-1</v>
      </c>
      <c r="K898">
        <v>-1</v>
      </c>
      <c r="L898">
        <v>-1</v>
      </c>
      <c r="M898">
        <v>1</v>
      </c>
      <c r="N898">
        <v>150.26849999999999</v>
      </c>
      <c r="O898">
        <v>-1</v>
      </c>
      <c r="P898">
        <v>-1</v>
      </c>
      <c r="Q898">
        <v>-1</v>
      </c>
      <c r="R898" s="196">
        <v>1</v>
      </c>
      <c r="T898" s="196">
        <v>38</v>
      </c>
      <c r="U898" s="196">
        <v>23</v>
      </c>
      <c r="V898" s="196">
        <v>1400</v>
      </c>
      <c r="W898" s="196">
        <v>-1</v>
      </c>
      <c r="X898" s="196">
        <v>-1</v>
      </c>
      <c r="Y898" s="196">
        <v>1</v>
      </c>
      <c r="Z898" s="196">
        <v>1400</v>
      </c>
      <c r="AA898" s="196">
        <v>164.97130000000001</v>
      </c>
      <c r="AB898" s="196">
        <v>117.8366</v>
      </c>
      <c r="AC898" s="196">
        <v>1</v>
      </c>
      <c r="AD898" s="196">
        <v>0.71428570000000002</v>
      </c>
    </row>
    <row r="899" spans="2:30" x14ac:dyDescent="0.2">
      <c r="B899" t="s">
        <v>477</v>
      </c>
      <c r="C899" t="s">
        <v>726</v>
      </c>
      <c r="D899">
        <v>3</v>
      </c>
      <c r="E899">
        <v>2.311248</v>
      </c>
      <c r="F899">
        <v>134</v>
      </c>
      <c r="G899" s="195">
        <v>134</v>
      </c>
      <c r="H899">
        <v>309.70724191063198</v>
      </c>
      <c r="I899">
        <v>190.85059999999999</v>
      </c>
      <c r="J899">
        <v>1.912433</v>
      </c>
      <c r="K899">
        <v>381.70119999999997</v>
      </c>
      <c r="L899">
        <v>294.06869999999998</v>
      </c>
      <c r="M899">
        <v>3</v>
      </c>
      <c r="N899">
        <v>162.5582</v>
      </c>
      <c r="O899">
        <v>-1</v>
      </c>
      <c r="P899">
        <v>-1</v>
      </c>
      <c r="Q899">
        <v>-1</v>
      </c>
      <c r="R899" s="196">
        <v>1</v>
      </c>
      <c r="T899" s="196">
        <v>0</v>
      </c>
      <c r="U899" s="196">
        <v>24</v>
      </c>
      <c r="V899" s="196">
        <v>1998</v>
      </c>
      <c r="W899" s="196">
        <v>-1</v>
      </c>
      <c r="X899" s="196">
        <v>-1</v>
      </c>
      <c r="Y899" s="196">
        <v>0</v>
      </c>
      <c r="Z899" s="196">
        <v>132</v>
      </c>
      <c r="AA899" s="196">
        <v>0</v>
      </c>
      <c r="AB899" s="196">
        <v>0</v>
      </c>
      <c r="AC899" s="196">
        <v>1</v>
      </c>
      <c r="AD899" s="196">
        <v>-1</v>
      </c>
    </row>
    <row r="900" spans="2:30" x14ac:dyDescent="0.2">
      <c r="B900" t="s">
        <v>478</v>
      </c>
      <c r="C900" t="s">
        <v>726</v>
      </c>
      <c r="D900">
        <v>3</v>
      </c>
      <c r="E900">
        <v>1.9595039999999999</v>
      </c>
      <c r="F900">
        <v>233</v>
      </c>
      <c r="G900" s="195">
        <v>211</v>
      </c>
      <c r="H900">
        <v>413.45525800130599</v>
      </c>
      <c r="I900">
        <v>178.50200000000001</v>
      </c>
      <c r="J900">
        <v>2.4450530000000001</v>
      </c>
      <c r="K900">
        <v>357.00389999999999</v>
      </c>
      <c r="L900">
        <v>233.18350000000001</v>
      </c>
      <c r="M900">
        <v>3</v>
      </c>
      <c r="N900">
        <v>110.6711</v>
      </c>
      <c r="O900">
        <v>-1</v>
      </c>
      <c r="P900">
        <v>-1</v>
      </c>
      <c r="Q900">
        <v>-1</v>
      </c>
      <c r="R900" s="196">
        <v>1</v>
      </c>
      <c r="T900" s="196">
        <v>49</v>
      </c>
      <c r="U900" s="196">
        <v>25</v>
      </c>
      <c r="V900" s="196">
        <v>1931</v>
      </c>
      <c r="W900" s="196">
        <v>1.4397070000000001</v>
      </c>
      <c r="X900" s="196">
        <v>186.30099999999999</v>
      </c>
      <c r="Y900" s="196">
        <v>1</v>
      </c>
      <c r="Z900" s="196">
        <v>1931</v>
      </c>
      <c r="AA900" s="196">
        <v>594.03449999999998</v>
      </c>
      <c r="AB900" s="196">
        <v>307.63049999999998</v>
      </c>
      <c r="AC900" s="196">
        <v>3</v>
      </c>
      <c r="AD900" s="196">
        <v>0.51786639999999995</v>
      </c>
    </row>
    <row r="901" spans="2:30" x14ac:dyDescent="0.2">
      <c r="B901" t="s">
        <v>479</v>
      </c>
      <c r="C901" t="s">
        <v>726</v>
      </c>
      <c r="D901">
        <v>3</v>
      </c>
      <c r="E901">
        <v>2.6478380000000001</v>
      </c>
      <c r="F901">
        <v>233</v>
      </c>
      <c r="G901" s="195">
        <v>210.666666666667</v>
      </c>
      <c r="H901">
        <v>557.81112091791704</v>
      </c>
      <c r="I901">
        <v>214.97829999999999</v>
      </c>
      <c r="J901">
        <v>1.3272550000000001</v>
      </c>
      <c r="K901">
        <v>429.95659999999998</v>
      </c>
      <c r="L901">
        <v>379.48500000000001</v>
      </c>
      <c r="M901">
        <v>3</v>
      </c>
      <c r="N901">
        <v>79.46951</v>
      </c>
      <c r="O901">
        <v>-1</v>
      </c>
      <c r="P901">
        <v>-1</v>
      </c>
      <c r="Q901">
        <v>-1</v>
      </c>
      <c r="R901" s="196">
        <v>1</v>
      </c>
      <c r="T901" s="196">
        <v>0</v>
      </c>
      <c r="U901" s="196">
        <v>26</v>
      </c>
      <c r="V901" s="196">
        <v>1999</v>
      </c>
      <c r="W901" s="196">
        <v>-1</v>
      </c>
      <c r="X901" s="196">
        <v>-1</v>
      </c>
      <c r="Y901" s="196">
        <v>0</v>
      </c>
      <c r="Z901" s="196">
        <v>167</v>
      </c>
      <c r="AA901" s="196">
        <v>27.637370000000001</v>
      </c>
      <c r="AB901" s="196">
        <v>13.8256</v>
      </c>
      <c r="AC901" s="196">
        <v>1</v>
      </c>
      <c r="AD901" s="196">
        <v>-1</v>
      </c>
    </row>
    <row r="902" spans="2:30" x14ac:dyDescent="0.2">
      <c r="B902" t="s">
        <v>480</v>
      </c>
      <c r="C902" t="s">
        <v>726</v>
      </c>
      <c r="D902">
        <v>0</v>
      </c>
      <c r="E902">
        <v>0</v>
      </c>
      <c r="F902">
        <v>-1</v>
      </c>
      <c r="G902" s="195">
        <v>-1</v>
      </c>
      <c r="H902">
        <v>-1</v>
      </c>
      <c r="I902">
        <v>-1</v>
      </c>
      <c r="J902">
        <v>-1</v>
      </c>
      <c r="K902">
        <v>-1</v>
      </c>
      <c r="L902">
        <v>-1</v>
      </c>
      <c r="M902">
        <v>0</v>
      </c>
      <c r="N902">
        <v>137.36340000000001</v>
      </c>
      <c r="O902">
        <v>-1</v>
      </c>
      <c r="P902">
        <v>-1</v>
      </c>
      <c r="Q902">
        <v>-1</v>
      </c>
      <c r="R902" s="196">
        <v>1</v>
      </c>
      <c r="T902" s="196">
        <v>47</v>
      </c>
      <c r="U902" s="196">
        <v>27</v>
      </c>
      <c r="V902" s="196">
        <v>1597</v>
      </c>
      <c r="W902" s="196">
        <v>-1</v>
      </c>
      <c r="X902" s="196">
        <v>-1</v>
      </c>
      <c r="Y902" s="196">
        <v>1</v>
      </c>
      <c r="Z902" s="196">
        <v>1597</v>
      </c>
      <c r="AA902" s="196">
        <v>267.60160000000002</v>
      </c>
      <c r="AB902" s="196">
        <v>167.5652</v>
      </c>
      <c r="AC902" s="196">
        <v>1</v>
      </c>
      <c r="AD902" s="196">
        <v>0.62617409999999996</v>
      </c>
    </row>
    <row r="903" spans="2:30" x14ac:dyDescent="0.2">
      <c r="B903" t="s">
        <v>472</v>
      </c>
      <c r="C903" t="s">
        <v>693</v>
      </c>
      <c r="D903">
        <v>3</v>
      </c>
      <c r="E903">
        <v>1.6068560000000001</v>
      </c>
      <c r="F903">
        <v>167</v>
      </c>
      <c r="G903" s="195">
        <v>177.333333333333</v>
      </c>
      <c r="H903">
        <v>284.94911622924502</v>
      </c>
      <c r="I903">
        <v>106.16549999999999</v>
      </c>
      <c r="J903">
        <v>0.82667159999999995</v>
      </c>
      <c r="K903">
        <v>212.33099999999999</v>
      </c>
      <c r="L903">
        <v>113.72839999999999</v>
      </c>
      <c r="M903">
        <v>3</v>
      </c>
      <c r="N903">
        <v>157.7894</v>
      </c>
      <c r="O903">
        <v>-1</v>
      </c>
      <c r="P903">
        <v>-1</v>
      </c>
      <c r="Q903">
        <v>-1</v>
      </c>
      <c r="R903" s="196">
        <v>1</v>
      </c>
      <c r="T903" s="196">
        <v>0</v>
      </c>
      <c r="U903" s="196">
        <v>28</v>
      </c>
      <c r="V903" s="196">
        <v>1999</v>
      </c>
      <c r="W903" s="196">
        <v>-1</v>
      </c>
      <c r="X903" s="196">
        <v>-1</v>
      </c>
      <c r="Y903" s="196">
        <v>0</v>
      </c>
      <c r="Z903" s="196">
        <v>135</v>
      </c>
      <c r="AA903" s="196">
        <v>8.8863500000000002</v>
      </c>
      <c r="AB903" s="196">
        <v>4.4453969999999998</v>
      </c>
      <c r="AC903" s="196">
        <v>1</v>
      </c>
      <c r="AD903" s="196">
        <v>-1</v>
      </c>
    </row>
    <row r="904" spans="2:30" x14ac:dyDescent="0.2">
      <c r="B904" t="s">
        <v>481</v>
      </c>
      <c r="C904" t="s">
        <v>693</v>
      </c>
      <c r="D904">
        <v>5</v>
      </c>
      <c r="E904">
        <v>3.4129689999999999</v>
      </c>
      <c r="F904">
        <v>166</v>
      </c>
      <c r="G904" s="195">
        <v>220</v>
      </c>
      <c r="H904">
        <v>750.85324232081905</v>
      </c>
      <c r="I904">
        <v>162.96680000000001</v>
      </c>
      <c r="J904">
        <v>2.2377609999999999</v>
      </c>
      <c r="K904">
        <v>651.86699999999996</v>
      </c>
      <c r="L904">
        <v>444.96039999999999</v>
      </c>
      <c r="M904">
        <v>5</v>
      </c>
      <c r="N904">
        <v>114.6926</v>
      </c>
      <c r="O904">
        <v>-1</v>
      </c>
      <c r="P904">
        <v>-1</v>
      </c>
      <c r="Q904">
        <v>-1</v>
      </c>
      <c r="R904" s="196">
        <v>1</v>
      </c>
      <c r="T904" s="196">
        <v>8</v>
      </c>
      <c r="U904" s="196">
        <v>29</v>
      </c>
      <c r="V904" s="196">
        <v>1400</v>
      </c>
      <c r="W904" s="196">
        <v>2.023631</v>
      </c>
      <c r="X904" s="196">
        <v>168.97319999999999</v>
      </c>
      <c r="Y904" s="196">
        <v>1</v>
      </c>
      <c r="Z904" s="196">
        <v>1400</v>
      </c>
      <c r="AA904" s="196">
        <v>364.9307</v>
      </c>
      <c r="AB904" s="196">
        <v>260.66480000000001</v>
      </c>
      <c r="AC904" s="196">
        <v>2</v>
      </c>
      <c r="AD904" s="196">
        <v>0.71428570000000002</v>
      </c>
    </row>
    <row r="905" spans="2:30" x14ac:dyDescent="0.2">
      <c r="B905" t="s">
        <v>483</v>
      </c>
      <c r="C905" t="s">
        <v>693</v>
      </c>
      <c r="D905">
        <v>2</v>
      </c>
      <c r="E905">
        <v>2.0703930000000001</v>
      </c>
      <c r="F905">
        <v>267.5</v>
      </c>
      <c r="G905" s="195">
        <v>267.5</v>
      </c>
      <c r="H905">
        <v>553.83022774327105</v>
      </c>
      <c r="I905">
        <v>328.55149999999998</v>
      </c>
      <c r="J905">
        <v>0.90014119999999997</v>
      </c>
      <c r="K905">
        <v>328.55149999999998</v>
      </c>
      <c r="L905">
        <v>340.1155</v>
      </c>
      <c r="M905">
        <v>2</v>
      </c>
      <c r="N905">
        <v>60.8187</v>
      </c>
      <c r="O905">
        <v>-1</v>
      </c>
      <c r="P905">
        <v>-1</v>
      </c>
      <c r="Q905">
        <v>-1</v>
      </c>
      <c r="R905" s="196">
        <v>1</v>
      </c>
      <c r="T905" s="196">
        <v>0</v>
      </c>
      <c r="U905" s="196">
        <v>30</v>
      </c>
      <c r="V905" s="196">
        <v>1998</v>
      </c>
      <c r="W905" s="196">
        <v>-1</v>
      </c>
      <c r="X905" s="196">
        <v>-1</v>
      </c>
      <c r="Y905" s="196">
        <v>0</v>
      </c>
      <c r="Z905" s="196">
        <v>100</v>
      </c>
      <c r="AA905" s="196">
        <v>0</v>
      </c>
      <c r="AB905" s="196">
        <v>0</v>
      </c>
      <c r="AC905" s="196">
        <v>1</v>
      </c>
      <c r="AD905" s="196">
        <v>-1</v>
      </c>
    </row>
    <row r="906" spans="2:30" x14ac:dyDescent="0.2">
      <c r="B906" t="s">
        <v>484</v>
      </c>
      <c r="C906" t="s">
        <v>693</v>
      </c>
      <c r="D906">
        <v>2</v>
      </c>
      <c r="E906">
        <v>1.2239899999999999</v>
      </c>
      <c r="F906">
        <v>282.5</v>
      </c>
      <c r="G906" s="195">
        <v>282.5</v>
      </c>
      <c r="H906">
        <v>345.77723378213</v>
      </c>
      <c r="I906">
        <v>290.63189999999997</v>
      </c>
      <c r="J906">
        <v>0.39649640000000003</v>
      </c>
      <c r="K906">
        <v>290.63189999999997</v>
      </c>
      <c r="L906">
        <v>177.86529999999999</v>
      </c>
      <c r="M906">
        <v>2</v>
      </c>
      <c r="N906">
        <v>118.9524</v>
      </c>
      <c r="O906">
        <v>-1</v>
      </c>
      <c r="P906">
        <v>-1</v>
      </c>
      <c r="Q906">
        <v>-1</v>
      </c>
      <c r="R906" s="196">
        <v>1</v>
      </c>
      <c r="T906" s="196">
        <v>25</v>
      </c>
      <c r="U906" s="196">
        <v>31</v>
      </c>
      <c r="V906" s="196">
        <v>1599</v>
      </c>
      <c r="W906" s="196">
        <v>1.4245460000000001</v>
      </c>
      <c r="X906" s="196">
        <v>70.515039999999999</v>
      </c>
      <c r="Y906" s="196">
        <v>1</v>
      </c>
      <c r="Z906" s="196">
        <v>1599</v>
      </c>
      <c r="AA906" s="196">
        <v>208.47059999999999</v>
      </c>
      <c r="AB906" s="196">
        <v>130.37559999999999</v>
      </c>
      <c r="AC906" s="196">
        <v>2</v>
      </c>
      <c r="AD906" s="196">
        <v>0.62539089999999997</v>
      </c>
    </row>
    <row r="907" spans="2:30" x14ac:dyDescent="0.2">
      <c r="B907" t="s">
        <v>485</v>
      </c>
      <c r="C907" t="s">
        <v>693</v>
      </c>
      <c r="D907">
        <v>2</v>
      </c>
      <c r="E907">
        <v>1.25</v>
      </c>
      <c r="F907">
        <v>400</v>
      </c>
      <c r="G907" s="195">
        <v>400</v>
      </c>
      <c r="H907">
        <v>500</v>
      </c>
      <c r="I907">
        <v>304.67970000000003</v>
      </c>
      <c r="J907">
        <v>0.48208820000000002</v>
      </c>
      <c r="K907">
        <v>304.67970000000003</v>
      </c>
      <c r="L907">
        <v>190.4248</v>
      </c>
      <c r="M907">
        <v>2</v>
      </c>
      <c r="N907">
        <v>97.358919999999998</v>
      </c>
      <c r="O907">
        <v>-1</v>
      </c>
      <c r="P907">
        <v>-1</v>
      </c>
      <c r="Q907">
        <v>-1</v>
      </c>
      <c r="R907" s="196">
        <v>2</v>
      </c>
      <c r="T907" s="196">
        <v>0</v>
      </c>
      <c r="U907" s="196">
        <v>32</v>
      </c>
      <c r="V907" s="196">
        <v>1999</v>
      </c>
      <c r="W907" s="196">
        <v>-1</v>
      </c>
      <c r="X907" s="196">
        <v>-1</v>
      </c>
      <c r="Y907" s="196">
        <v>0</v>
      </c>
      <c r="Z907" s="196">
        <v>99</v>
      </c>
      <c r="AA907" s="196">
        <v>26.40119</v>
      </c>
      <c r="AB907" s="196">
        <v>13.2072</v>
      </c>
      <c r="AC907" s="196">
        <v>1</v>
      </c>
      <c r="AD907" s="196">
        <v>-1</v>
      </c>
    </row>
    <row r="908" spans="2:30" x14ac:dyDescent="0.2">
      <c r="B908" t="s">
        <v>486</v>
      </c>
      <c r="C908" t="s">
        <v>693</v>
      </c>
      <c r="D908">
        <v>5</v>
      </c>
      <c r="E908">
        <v>3.3355570000000001</v>
      </c>
      <c r="F908">
        <v>198</v>
      </c>
      <c r="G908" s="195">
        <v>192.6</v>
      </c>
      <c r="H908">
        <v>642.42828552368201</v>
      </c>
      <c r="I908">
        <v>149.7251</v>
      </c>
      <c r="J908">
        <v>1.8572090000000001</v>
      </c>
      <c r="K908">
        <v>598.90020000000004</v>
      </c>
      <c r="L908">
        <v>399.53320000000002</v>
      </c>
      <c r="M908">
        <v>5</v>
      </c>
      <c r="N908">
        <v>117.69</v>
      </c>
      <c r="O908">
        <v>-1</v>
      </c>
      <c r="P908">
        <v>-1</v>
      </c>
      <c r="Q908">
        <v>-1</v>
      </c>
      <c r="R908" s="196">
        <v>1</v>
      </c>
      <c r="T908" s="196">
        <v>22</v>
      </c>
      <c r="U908" s="196">
        <v>33</v>
      </c>
      <c r="V908" s="196">
        <v>1065</v>
      </c>
      <c r="W908" s="196">
        <v>1.060721</v>
      </c>
      <c r="X908" s="196">
        <v>36.594859999999997</v>
      </c>
      <c r="Y908" s="196">
        <v>1</v>
      </c>
      <c r="Z908" s="196">
        <v>1065</v>
      </c>
      <c r="AA908" s="196">
        <v>115.75660000000001</v>
      </c>
      <c r="AB908" s="196">
        <v>108.6917</v>
      </c>
      <c r="AC908" s="196">
        <v>2</v>
      </c>
      <c r="AD908" s="196">
        <v>0.93896710000000005</v>
      </c>
    </row>
    <row r="909" spans="2:30" x14ac:dyDescent="0.2">
      <c r="B909" t="s">
        <v>487</v>
      </c>
      <c r="C909" t="s">
        <v>693</v>
      </c>
      <c r="D909">
        <v>2</v>
      </c>
      <c r="E909">
        <v>1.6680569999999999</v>
      </c>
      <c r="F909">
        <v>216.5</v>
      </c>
      <c r="G909" s="195">
        <v>216.5</v>
      </c>
      <c r="H909">
        <v>361.13427856547099</v>
      </c>
      <c r="I909">
        <v>197.619</v>
      </c>
      <c r="J909">
        <v>1.4638439999999999</v>
      </c>
      <c r="K909">
        <v>197.619</v>
      </c>
      <c r="L909">
        <v>164.81979999999999</v>
      </c>
      <c r="M909">
        <v>2</v>
      </c>
      <c r="N909">
        <v>131.61269999999999</v>
      </c>
      <c r="O909">
        <v>-1</v>
      </c>
      <c r="P909">
        <v>-1</v>
      </c>
      <c r="Q909">
        <v>-1</v>
      </c>
      <c r="R909" s="196">
        <v>1</v>
      </c>
      <c r="T909" s="196">
        <v>0</v>
      </c>
      <c r="U909" s="196">
        <v>34</v>
      </c>
      <c r="V909" s="196">
        <v>2032</v>
      </c>
      <c r="W909" s="196">
        <v>-1</v>
      </c>
      <c r="X909" s="196">
        <v>-1</v>
      </c>
      <c r="Y909" s="196">
        <v>0</v>
      </c>
      <c r="Z909" s="196">
        <v>132</v>
      </c>
      <c r="AA909" s="196">
        <v>14.89292</v>
      </c>
      <c r="AB909" s="196">
        <v>7.3291940000000002</v>
      </c>
      <c r="AC909" s="196">
        <v>1</v>
      </c>
      <c r="AD909" s="196">
        <v>-1</v>
      </c>
    </row>
    <row r="910" spans="2:30" x14ac:dyDescent="0.2">
      <c r="B910" t="s">
        <v>488</v>
      </c>
      <c r="C910" t="s">
        <v>693</v>
      </c>
      <c r="D910">
        <v>1</v>
      </c>
      <c r="E910">
        <v>0.66711140000000002</v>
      </c>
      <c r="F910">
        <v>300</v>
      </c>
      <c r="G910" s="195">
        <v>300</v>
      </c>
      <c r="H910">
        <v>200.13342228152101</v>
      </c>
      <c r="I910">
        <v>-1</v>
      </c>
      <c r="J910">
        <v>-1</v>
      </c>
      <c r="K910">
        <v>-1</v>
      </c>
      <c r="L910">
        <v>-1</v>
      </c>
      <c r="M910">
        <v>1</v>
      </c>
      <c r="N910">
        <v>84.848179999999999</v>
      </c>
      <c r="O910">
        <v>-1</v>
      </c>
      <c r="P910">
        <v>-1</v>
      </c>
      <c r="Q910">
        <v>-1</v>
      </c>
      <c r="R910" s="196">
        <v>1</v>
      </c>
      <c r="T910" s="196">
        <v>36</v>
      </c>
      <c r="U910" s="196">
        <v>35</v>
      </c>
      <c r="V910" s="196">
        <v>1899</v>
      </c>
      <c r="W910" s="196">
        <v>0.28643730000000001</v>
      </c>
      <c r="X910" s="196">
        <v>104.97929999999999</v>
      </c>
      <c r="Y910" s="196">
        <v>1</v>
      </c>
      <c r="Z910" s="196">
        <v>1899</v>
      </c>
      <c r="AA910" s="196">
        <v>397.3066</v>
      </c>
      <c r="AB910" s="196">
        <v>209.21889999999999</v>
      </c>
      <c r="AC910" s="196">
        <v>2</v>
      </c>
      <c r="AD910" s="196">
        <v>0.52659299999999998</v>
      </c>
    </row>
    <row r="911" spans="2:30" x14ac:dyDescent="0.2">
      <c r="B911" t="s">
        <v>489</v>
      </c>
      <c r="C911" t="s">
        <v>693</v>
      </c>
      <c r="D911">
        <v>1</v>
      </c>
      <c r="E911">
        <v>0.63897760000000003</v>
      </c>
      <c r="F911">
        <v>531</v>
      </c>
      <c r="G911" s="195">
        <v>531</v>
      </c>
      <c r="H911">
        <v>339.29712460063899</v>
      </c>
      <c r="I911">
        <v>-1</v>
      </c>
      <c r="J911">
        <v>-1</v>
      </c>
      <c r="K911">
        <v>-1</v>
      </c>
      <c r="L911">
        <v>-1</v>
      </c>
      <c r="M911">
        <v>1</v>
      </c>
      <c r="N911">
        <v>680.09379999999999</v>
      </c>
      <c r="O911">
        <v>-1</v>
      </c>
      <c r="P911">
        <v>-1</v>
      </c>
      <c r="Q911">
        <v>-1</v>
      </c>
      <c r="R911" s="196">
        <v>1</v>
      </c>
      <c r="T911" s="196">
        <v>0</v>
      </c>
      <c r="U911" s="196">
        <v>36</v>
      </c>
      <c r="V911" s="196">
        <v>1998</v>
      </c>
      <c r="W911" s="196">
        <v>-1</v>
      </c>
      <c r="X911" s="196">
        <v>-1</v>
      </c>
      <c r="Y911" s="196">
        <v>0</v>
      </c>
      <c r="Z911" s="196">
        <v>133</v>
      </c>
      <c r="AA911" s="196">
        <v>13.88635</v>
      </c>
      <c r="AB911" s="196">
        <v>6.9501239999999997</v>
      </c>
      <c r="AC911" s="196">
        <v>1</v>
      </c>
      <c r="AD911" s="196">
        <v>-1</v>
      </c>
    </row>
    <row r="912" spans="2:30" x14ac:dyDescent="0.2">
      <c r="B912" t="s">
        <v>490</v>
      </c>
      <c r="C912" t="s">
        <v>693</v>
      </c>
      <c r="D912">
        <v>1</v>
      </c>
      <c r="E912">
        <v>0.58823530000000002</v>
      </c>
      <c r="F912">
        <v>334</v>
      </c>
      <c r="G912" s="195">
        <v>334</v>
      </c>
      <c r="H912">
        <v>196.470588235294</v>
      </c>
      <c r="I912">
        <v>-1</v>
      </c>
      <c r="J912">
        <v>-1</v>
      </c>
      <c r="K912">
        <v>-1</v>
      </c>
      <c r="L912">
        <v>-1</v>
      </c>
      <c r="M912">
        <v>1</v>
      </c>
      <c r="N912">
        <v>140.47229999999999</v>
      </c>
      <c r="O912">
        <v>-1</v>
      </c>
      <c r="P912">
        <v>-1</v>
      </c>
      <c r="Q912">
        <v>-1</v>
      </c>
      <c r="R912" s="196">
        <v>1</v>
      </c>
      <c r="T912" s="196">
        <v>23</v>
      </c>
      <c r="U912" s="196">
        <v>37</v>
      </c>
      <c r="V912" s="196">
        <v>1531</v>
      </c>
      <c r="W912" s="196">
        <v>-1</v>
      </c>
      <c r="X912" s="196">
        <v>-1</v>
      </c>
      <c r="Y912" s="196">
        <v>1</v>
      </c>
      <c r="Z912" s="196">
        <v>1531</v>
      </c>
      <c r="AA912" s="196">
        <v>440.36130000000003</v>
      </c>
      <c r="AB912" s="196">
        <v>287.62990000000002</v>
      </c>
      <c r="AC912" s="196">
        <v>1</v>
      </c>
      <c r="AD912" s="196">
        <v>0.65316779999999997</v>
      </c>
    </row>
    <row r="913" spans="2:30" x14ac:dyDescent="0.2">
      <c r="B913" t="s">
        <v>491</v>
      </c>
      <c r="C913" t="s">
        <v>693</v>
      </c>
      <c r="D913">
        <v>2</v>
      </c>
      <c r="E913">
        <v>1.277955</v>
      </c>
      <c r="F913">
        <v>216.5</v>
      </c>
      <c r="G913" s="195">
        <v>216.5</v>
      </c>
      <c r="H913">
        <v>276.67731629393001</v>
      </c>
      <c r="I913">
        <v>537.88930000000005</v>
      </c>
      <c r="J913">
        <v>0.53788939999999996</v>
      </c>
      <c r="K913">
        <v>537.88930000000005</v>
      </c>
      <c r="L913">
        <v>343.69920000000002</v>
      </c>
      <c r="M913">
        <v>2</v>
      </c>
      <c r="N913">
        <v>180.7662</v>
      </c>
      <c r="O913">
        <v>-1</v>
      </c>
      <c r="P913">
        <v>-1</v>
      </c>
      <c r="Q913">
        <v>-1</v>
      </c>
      <c r="R913" s="196">
        <v>1</v>
      </c>
      <c r="T913" s="196">
        <v>0</v>
      </c>
      <c r="U913" s="196">
        <v>38</v>
      </c>
      <c r="V913" s="196">
        <v>1999</v>
      </c>
      <c r="W913" s="196">
        <v>-1</v>
      </c>
      <c r="X913" s="196">
        <v>-1</v>
      </c>
      <c r="Y913" s="196">
        <v>0</v>
      </c>
      <c r="Z913" s="196">
        <v>134</v>
      </c>
      <c r="AA913" s="196">
        <v>0</v>
      </c>
      <c r="AB913" s="196">
        <v>0</v>
      </c>
      <c r="AC913" s="196">
        <v>1</v>
      </c>
      <c r="AD913" s="196">
        <v>-1</v>
      </c>
    </row>
    <row r="914" spans="2:30" x14ac:dyDescent="0.2">
      <c r="B914" t="s">
        <v>285</v>
      </c>
      <c r="C914" t="s">
        <v>693</v>
      </c>
      <c r="D914">
        <v>3</v>
      </c>
      <c r="E914">
        <v>2.5020850000000001</v>
      </c>
      <c r="F914">
        <v>199</v>
      </c>
      <c r="G914" s="195">
        <v>232.666666666667</v>
      </c>
      <c r="H914">
        <v>582.15179316096703</v>
      </c>
      <c r="I914">
        <v>303.6207</v>
      </c>
      <c r="J914">
        <v>2.3288069999999998</v>
      </c>
      <c r="K914">
        <v>607.24149999999997</v>
      </c>
      <c r="L914">
        <v>506.45659999999998</v>
      </c>
      <c r="M914">
        <v>3</v>
      </c>
      <c r="N914">
        <v>151.25800000000001</v>
      </c>
      <c r="O914">
        <v>-1</v>
      </c>
      <c r="P914">
        <v>-1</v>
      </c>
      <c r="Q914">
        <v>-1</v>
      </c>
      <c r="R914" s="196">
        <v>2</v>
      </c>
      <c r="T914" s="196">
        <v>44</v>
      </c>
      <c r="U914" s="196">
        <v>39</v>
      </c>
      <c r="V914" s="196">
        <v>1766</v>
      </c>
      <c r="W914" s="196">
        <v>-1</v>
      </c>
      <c r="X914" s="196">
        <v>-1</v>
      </c>
      <c r="Y914" s="196">
        <v>1</v>
      </c>
      <c r="Z914" s="196">
        <v>1766</v>
      </c>
      <c r="AA914" s="196">
        <v>348.70359999999999</v>
      </c>
      <c r="AB914" s="196">
        <v>197.4539</v>
      </c>
      <c r="AC914" s="196">
        <v>1</v>
      </c>
      <c r="AD914" s="196">
        <v>0.56625139999999996</v>
      </c>
    </row>
    <row r="915" spans="2:30" x14ac:dyDescent="0.2">
      <c r="B915" t="s">
        <v>492</v>
      </c>
      <c r="C915" t="s">
        <v>693</v>
      </c>
      <c r="D915">
        <v>6</v>
      </c>
      <c r="E915">
        <v>3.0534349999999999</v>
      </c>
      <c r="F915">
        <v>183</v>
      </c>
      <c r="G915" s="195">
        <v>216.333333333333</v>
      </c>
      <c r="H915">
        <v>660.55979643765897</v>
      </c>
      <c r="I915">
        <v>263.25229999999999</v>
      </c>
      <c r="J915">
        <v>2.440941</v>
      </c>
      <c r="K915">
        <v>1316.2619999999999</v>
      </c>
      <c r="L915">
        <v>669.85329999999999</v>
      </c>
      <c r="M915">
        <v>6</v>
      </c>
      <c r="N915">
        <v>156.60249999999999</v>
      </c>
      <c r="O915">
        <v>-1</v>
      </c>
      <c r="P915">
        <v>-1</v>
      </c>
      <c r="Q915">
        <v>-1</v>
      </c>
      <c r="R915" s="196">
        <v>2</v>
      </c>
      <c r="T915" s="196">
        <v>0</v>
      </c>
      <c r="U915" s="196">
        <v>40</v>
      </c>
      <c r="V915" s="196">
        <v>1998</v>
      </c>
      <c r="W915" s="196">
        <v>-1</v>
      </c>
      <c r="X915" s="196">
        <v>-1</v>
      </c>
      <c r="Y915" s="196">
        <v>0</v>
      </c>
      <c r="Z915" s="196">
        <v>133</v>
      </c>
      <c r="AA915" s="196">
        <v>1</v>
      </c>
      <c r="AB915" s="196">
        <v>0.50050050000000001</v>
      </c>
      <c r="AC915" s="196">
        <v>1</v>
      </c>
      <c r="AD915" s="196">
        <v>-1</v>
      </c>
    </row>
    <row r="916" spans="2:30" x14ac:dyDescent="0.2">
      <c r="B916" t="s">
        <v>474</v>
      </c>
      <c r="C916" t="s">
        <v>693</v>
      </c>
      <c r="D916">
        <v>4</v>
      </c>
      <c r="E916">
        <v>1.968504</v>
      </c>
      <c r="F916">
        <v>167</v>
      </c>
      <c r="G916" s="195">
        <v>166.5</v>
      </c>
      <c r="H916">
        <v>327.75590551181102</v>
      </c>
      <c r="I916">
        <v>211.03110000000001</v>
      </c>
      <c r="J916">
        <v>3.2703890000000002</v>
      </c>
      <c r="K916">
        <v>633.0933</v>
      </c>
      <c r="L916">
        <v>311.5616</v>
      </c>
      <c r="M916">
        <v>4</v>
      </c>
      <c r="N916">
        <v>141.6377</v>
      </c>
      <c r="O916">
        <v>-1</v>
      </c>
      <c r="P916">
        <v>-1</v>
      </c>
      <c r="Q916">
        <v>-1</v>
      </c>
      <c r="R916" s="196">
        <v>1</v>
      </c>
      <c r="T916" s="196">
        <v>39</v>
      </c>
      <c r="U916" s="196">
        <v>41</v>
      </c>
      <c r="V916" s="196">
        <v>1366</v>
      </c>
      <c r="W916" s="196">
        <v>-1</v>
      </c>
      <c r="X916" s="196">
        <v>-1</v>
      </c>
      <c r="Y916" s="196">
        <v>1</v>
      </c>
      <c r="Z916" s="196">
        <v>1366</v>
      </c>
      <c r="AA916" s="196">
        <v>174.53909999999999</v>
      </c>
      <c r="AB916" s="196">
        <v>127.77379999999999</v>
      </c>
      <c r="AC916" s="196">
        <v>1</v>
      </c>
      <c r="AD916" s="196">
        <v>0.73206439999999995</v>
      </c>
    </row>
    <row r="917" spans="2:30" x14ac:dyDescent="0.2">
      <c r="B917" t="s">
        <v>475</v>
      </c>
      <c r="C917" t="s">
        <v>693</v>
      </c>
      <c r="D917">
        <v>2</v>
      </c>
      <c r="E917">
        <v>1.111729</v>
      </c>
      <c r="F917">
        <v>333</v>
      </c>
      <c r="G917" s="195">
        <v>333</v>
      </c>
      <c r="H917">
        <v>370.20566981656498</v>
      </c>
      <c r="I917">
        <v>23.769410000000001</v>
      </c>
      <c r="J917">
        <v>0.69910030000000001</v>
      </c>
      <c r="K917">
        <v>23.769410000000001</v>
      </c>
      <c r="L917">
        <v>13.212569999999999</v>
      </c>
      <c r="M917">
        <v>2</v>
      </c>
      <c r="N917">
        <v>137.04820000000001</v>
      </c>
      <c r="O917">
        <v>-1</v>
      </c>
      <c r="P917">
        <v>-1</v>
      </c>
      <c r="Q917">
        <v>-1</v>
      </c>
      <c r="R917" s="196">
        <v>2</v>
      </c>
      <c r="T917" s="196">
        <v>0</v>
      </c>
      <c r="U917" s="196">
        <v>42</v>
      </c>
      <c r="V917" s="196">
        <v>2030</v>
      </c>
      <c r="W917" s="196">
        <v>-1</v>
      </c>
      <c r="X917" s="196">
        <v>-1</v>
      </c>
      <c r="Y917" s="196">
        <v>0</v>
      </c>
      <c r="Z917" s="196">
        <v>166</v>
      </c>
      <c r="AA917" s="196">
        <v>1.4142140000000001</v>
      </c>
      <c r="AB917" s="196">
        <v>0.69665690000000002</v>
      </c>
      <c r="AC917" s="196">
        <v>1</v>
      </c>
      <c r="AD917" s="196">
        <v>-1</v>
      </c>
    </row>
    <row r="918" spans="2:30" x14ac:dyDescent="0.2">
      <c r="B918" t="s">
        <v>476</v>
      </c>
      <c r="C918" t="s">
        <v>693</v>
      </c>
      <c r="D918">
        <v>4</v>
      </c>
      <c r="E918">
        <v>2.2234579999999999</v>
      </c>
      <c r="F918">
        <v>167</v>
      </c>
      <c r="G918" s="195">
        <v>341.75</v>
      </c>
      <c r="H918">
        <v>759.86659255141706</v>
      </c>
      <c r="I918">
        <v>102.7989</v>
      </c>
      <c r="J918">
        <v>0.89950909999999995</v>
      </c>
      <c r="K918">
        <v>308.39659999999998</v>
      </c>
      <c r="L918">
        <v>171.42670000000001</v>
      </c>
      <c r="M918">
        <v>4</v>
      </c>
      <c r="N918">
        <v>135.56469999999999</v>
      </c>
      <c r="O918">
        <v>-1</v>
      </c>
      <c r="P918">
        <v>-1</v>
      </c>
      <c r="Q918">
        <v>-1</v>
      </c>
      <c r="R918" s="196">
        <v>1</v>
      </c>
      <c r="T918" s="196">
        <v>29</v>
      </c>
      <c r="U918" s="196">
        <v>43</v>
      </c>
      <c r="V918" s="196">
        <v>1266</v>
      </c>
      <c r="W918" s="196">
        <v>-1</v>
      </c>
      <c r="X918" s="196">
        <v>-1</v>
      </c>
      <c r="Y918" s="196">
        <v>1</v>
      </c>
      <c r="Z918" s="196">
        <v>1266</v>
      </c>
      <c r="AA918" s="196">
        <v>51.12726</v>
      </c>
      <c r="AB918" s="196">
        <v>40.384880000000003</v>
      </c>
      <c r="AC918" s="196">
        <v>1</v>
      </c>
      <c r="AD918" s="196">
        <v>0.78988939999999996</v>
      </c>
    </row>
    <row r="919" spans="2:30" x14ac:dyDescent="0.2">
      <c r="B919" t="s">
        <v>477</v>
      </c>
      <c r="C919" t="s">
        <v>693</v>
      </c>
      <c r="D919">
        <v>6</v>
      </c>
      <c r="E919">
        <v>3.217158</v>
      </c>
      <c r="F919">
        <v>167</v>
      </c>
      <c r="G919" s="195">
        <v>172.333333333333</v>
      </c>
      <c r="H919">
        <v>554.42359249329797</v>
      </c>
      <c r="I919">
        <v>227.8398</v>
      </c>
      <c r="J919">
        <v>2.7361900000000001</v>
      </c>
      <c r="K919">
        <v>1139.1990000000001</v>
      </c>
      <c r="L919">
        <v>610.83040000000005</v>
      </c>
      <c r="M919">
        <v>6</v>
      </c>
      <c r="N919">
        <v>172.84180000000001</v>
      </c>
      <c r="O919">
        <v>-1</v>
      </c>
      <c r="P919">
        <v>-1</v>
      </c>
      <c r="Q919">
        <v>-1</v>
      </c>
      <c r="R919" s="196">
        <v>1</v>
      </c>
      <c r="T919" s="196">
        <v>0</v>
      </c>
      <c r="U919" s="196">
        <v>44</v>
      </c>
      <c r="V919" s="196">
        <v>2000</v>
      </c>
      <c r="W919" s="196">
        <v>-1</v>
      </c>
      <c r="X919" s="196">
        <v>-1</v>
      </c>
      <c r="Y919" s="196">
        <v>0</v>
      </c>
      <c r="Z919" s="196">
        <v>166</v>
      </c>
      <c r="AA919" s="196">
        <v>4</v>
      </c>
      <c r="AB919" s="196">
        <v>2</v>
      </c>
      <c r="AC919" s="196">
        <v>1</v>
      </c>
      <c r="AD919" s="196">
        <v>-1</v>
      </c>
    </row>
    <row r="920" spans="2:30" x14ac:dyDescent="0.2">
      <c r="B920" t="s">
        <v>478</v>
      </c>
      <c r="C920" t="s">
        <v>693</v>
      </c>
      <c r="D920">
        <v>3</v>
      </c>
      <c r="E920">
        <v>2.0477810000000001</v>
      </c>
      <c r="F920">
        <v>200</v>
      </c>
      <c r="G920" s="195">
        <v>222</v>
      </c>
      <c r="H920">
        <v>454.60750853242303</v>
      </c>
      <c r="I920">
        <v>205.7842</v>
      </c>
      <c r="J920">
        <v>0.6612344</v>
      </c>
      <c r="K920">
        <v>411.56849999999997</v>
      </c>
      <c r="L920">
        <v>280.9341</v>
      </c>
      <c r="M920">
        <v>3</v>
      </c>
      <c r="N920">
        <v>71.211259999999996</v>
      </c>
      <c r="O920">
        <v>-1</v>
      </c>
      <c r="P920">
        <v>-1</v>
      </c>
      <c r="Q920">
        <v>-1</v>
      </c>
      <c r="R920" s="196">
        <v>1</v>
      </c>
      <c r="T920" s="196">
        <v>16</v>
      </c>
      <c r="U920" s="196">
        <v>45</v>
      </c>
      <c r="V920" s="196">
        <v>965</v>
      </c>
      <c r="W920" s="196">
        <v>-1</v>
      </c>
      <c r="X920" s="196">
        <v>-1</v>
      </c>
      <c r="Y920" s="196">
        <v>1</v>
      </c>
      <c r="Z920" s="196">
        <v>965</v>
      </c>
      <c r="AA920" s="196">
        <v>190.0745</v>
      </c>
      <c r="AB920" s="196">
        <v>196.9684</v>
      </c>
      <c r="AC920" s="196">
        <v>1</v>
      </c>
      <c r="AD920" s="196">
        <v>1.0362690000000001</v>
      </c>
    </row>
    <row r="921" spans="2:30" x14ac:dyDescent="0.2">
      <c r="B921" t="s">
        <v>479</v>
      </c>
      <c r="C921" t="s">
        <v>693</v>
      </c>
      <c r="D921">
        <v>6</v>
      </c>
      <c r="E921">
        <v>2.728513</v>
      </c>
      <c r="F921">
        <v>166</v>
      </c>
      <c r="G921" s="195">
        <v>221.666666666667</v>
      </c>
      <c r="H921">
        <v>604.820372896771</v>
      </c>
      <c r="I921">
        <v>231.26050000000001</v>
      </c>
      <c r="J921">
        <v>2.7779440000000002</v>
      </c>
      <c r="K921">
        <v>1156.3030000000001</v>
      </c>
      <c r="L921">
        <v>525.83119999999997</v>
      </c>
      <c r="M921">
        <v>6</v>
      </c>
      <c r="N921">
        <v>171.5805</v>
      </c>
      <c r="O921">
        <v>-1</v>
      </c>
      <c r="P921">
        <v>-1</v>
      </c>
      <c r="Q921">
        <v>-1</v>
      </c>
      <c r="R921" s="196">
        <v>1</v>
      </c>
      <c r="T921" s="196">
        <v>0</v>
      </c>
      <c r="U921" s="196">
        <v>46</v>
      </c>
      <c r="V921" s="196">
        <v>1999</v>
      </c>
      <c r="W921" s="196">
        <v>-1</v>
      </c>
      <c r="X921" s="196">
        <v>-1</v>
      </c>
      <c r="Y921" s="196">
        <v>0</v>
      </c>
      <c r="Z921" s="196">
        <v>133</v>
      </c>
      <c r="AA921" s="196">
        <v>7</v>
      </c>
      <c r="AB921" s="196">
        <v>3.5017510000000001</v>
      </c>
      <c r="AC921" s="196">
        <v>1</v>
      </c>
      <c r="AD921" s="196">
        <v>-1</v>
      </c>
    </row>
    <row r="922" spans="2:30" x14ac:dyDescent="0.2">
      <c r="B922" t="s">
        <v>480</v>
      </c>
      <c r="C922" t="s">
        <v>693</v>
      </c>
      <c r="D922">
        <v>1</v>
      </c>
      <c r="E922">
        <v>0.50050050000000001</v>
      </c>
      <c r="F922">
        <v>299</v>
      </c>
      <c r="G922" s="195">
        <v>299</v>
      </c>
      <c r="H922">
        <v>149.64964964965</v>
      </c>
      <c r="I922">
        <v>-1</v>
      </c>
      <c r="J922">
        <v>-1</v>
      </c>
      <c r="K922">
        <v>-1</v>
      </c>
      <c r="L922">
        <v>-1</v>
      </c>
      <c r="M922">
        <v>1</v>
      </c>
      <c r="N922">
        <v>155.7527</v>
      </c>
      <c r="O922">
        <v>-1</v>
      </c>
      <c r="P922">
        <v>-1</v>
      </c>
      <c r="Q922">
        <v>-1</v>
      </c>
      <c r="R922" s="196">
        <v>1</v>
      </c>
      <c r="T922" s="196">
        <v>7</v>
      </c>
      <c r="U922" s="196">
        <v>47</v>
      </c>
      <c r="V922" s="196">
        <v>1132</v>
      </c>
      <c r="W922" s="196">
        <v>-1</v>
      </c>
      <c r="X922" s="196">
        <v>-1</v>
      </c>
      <c r="Y922" s="196">
        <v>1</v>
      </c>
      <c r="Z922" s="196">
        <v>1132</v>
      </c>
      <c r="AA922" s="196">
        <v>327.65320000000003</v>
      </c>
      <c r="AB922" s="196">
        <v>289.44630000000001</v>
      </c>
      <c r="AC922" s="196">
        <v>1</v>
      </c>
      <c r="AD922" s="196">
        <v>0.88339219999999996</v>
      </c>
    </row>
    <row r="923" spans="2:30" x14ac:dyDescent="0.2">
      <c r="B923" t="s">
        <v>472</v>
      </c>
      <c r="C923" t="s">
        <v>727</v>
      </c>
      <c r="D923">
        <v>3</v>
      </c>
      <c r="E923">
        <v>2.3696679999999999</v>
      </c>
      <c r="F923">
        <v>233</v>
      </c>
      <c r="G923" s="195">
        <v>233</v>
      </c>
      <c r="H923">
        <v>552.13270142180102</v>
      </c>
      <c r="I923">
        <v>161.2047</v>
      </c>
      <c r="J923">
        <v>1.024537</v>
      </c>
      <c r="K923">
        <v>322.40949999999998</v>
      </c>
      <c r="L923">
        <v>254.6678</v>
      </c>
      <c r="M923">
        <v>3</v>
      </c>
      <c r="N923">
        <v>111.529</v>
      </c>
      <c r="O923">
        <v>-1</v>
      </c>
      <c r="P923">
        <v>-1</v>
      </c>
      <c r="Q923">
        <v>-1</v>
      </c>
      <c r="R923" s="196">
        <v>1</v>
      </c>
      <c r="T923" s="196">
        <v>0</v>
      </c>
      <c r="U923" s="196">
        <v>48</v>
      </c>
      <c r="V923" s="196">
        <v>1998</v>
      </c>
      <c r="W923" s="196">
        <v>-1</v>
      </c>
      <c r="X923" s="196">
        <v>-1</v>
      </c>
      <c r="Y923" s="196">
        <v>0</v>
      </c>
      <c r="Z923" s="196">
        <v>166</v>
      </c>
      <c r="AA923" s="196">
        <v>2.4142139999999999</v>
      </c>
      <c r="AB923" s="196">
        <v>1.208315</v>
      </c>
      <c r="AC923" s="196">
        <v>1</v>
      </c>
      <c r="AD923" s="196">
        <v>-1</v>
      </c>
    </row>
    <row r="924" spans="2:30" x14ac:dyDescent="0.2">
      <c r="B924" t="s">
        <v>481</v>
      </c>
      <c r="C924" t="s">
        <v>727</v>
      </c>
      <c r="D924">
        <v>5</v>
      </c>
      <c r="E924">
        <v>3.4891830000000001</v>
      </c>
      <c r="F924">
        <v>134</v>
      </c>
      <c r="G924" s="195">
        <v>200.4</v>
      </c>
      <c r="H924">
        <v>699.23237962316796</v>
      </c>
      <c r="I924">
        <v>162.88720000000001</v>
      </c>
      <c r="J924">
        <v>2.2441559999999998</v>
      </c>
      <c r="K924">
        <v>651.54859999999996</v>
      </c>
      <c r="L924">
        <v>454.6746</v>
      </c>
      <c r="M924">
        <v>5</v>
      </c>
      <c r="N924">
        <v>74.842640000000003</v>
      </c>
      <c r="O924">
        <v>-1</v>
      </c>
      <c r="P924">
        <v>-1</v>
      </c>
      <c r="Q924">
        <v>-1</v>
      </c>
      <c r="R924" s="196">
        <v>1</v>
      </c>
      <c r="T924" s="196">
        <v>31</v>
      </c>
      <c r="U924" s="196">
        <v>49</v>
      </c>
      <c r="V924" s="196">
        <v>1166</v>
      </c>
      <c r="W924" s="196">
        <v>-1</v>
      </c>
      <c r="X924" s="196">
        <v>-1</v>
      </c>
      <c r="Y924" s="196">
        <v>1</v>
      </c>
      <c r="Z924" s="196">
        <v>1166</v>
      </c>
      <c r="AA924" s="196">
        <v>107.6784</v>
      </c>
      <c r="AB924" s="196">
        <v>92.348510000000005</v>
      </c>
      <c r="AC924" s="196">
        <v>1</v>
      </c>
      <c r="AD924" s="196">
        <v>0.85763290000000003</v>
      </c>
    </row>
    <row r="925" spans="2:30" x14ac:dyDescent="0.2">
      <c r="B925" t="s">
        <v>483</v>
      </c>
      <c r="C925" t="s">
        <v>727</v>
      </c>
      <c r="D925">
        <v>2</v>
      </c>
      <c r="E925">
        <v>1.6666669999999999</v>
      </c>
      <c r="F925">
        <v>349</v>
      </c>
      <c r="G925" s="195">
        <v>349</v>
      </c>
      <c r="H925">
        <v>581.66666666666697</v>
      </c>
      <c r="I925">
        <v>383.54020000000003</v>
      </c>
      <c r="J925">
        <v>0.88577419999999996</v>
      </c>
      <c r="K925">
        <v>383.54020000000003</v>
      </c>
      <c r="L925">
        <v>319.61689999999999</v>
      </c>
      <c r="M925">
        <v>2</v>
      </c>
      <c r="N925">
        <v>91.080299999999994</v>
      </c>
      <c r="O925">
        <v>-1</v>
      </c>
      <c r="P925">
        <v>-1</v>
      </c>
      <c r="Q925">
        <v>-1</v>
      </c>
      <c r="R925" s="196">
        <v>1</v>
      </c>
      <c r="T925" s="196">
        <v>0</v>
      </c>
      <c r="U925" s="196">
        <v>50</v>
      </c>
      <c r="V925" s="196">
        <v>1999</v>
      </c>
      <c r="W925" s="196">
        <v>-1</v>
      </c>
      <c r="X925" s="196">
        <v>-1</v>
      </c>
      <c r="Y925" s="196">
        <v>0</v>
      </c>
      <c r="Z925" s="196">
        <v>66</v>
      </c>
      <c r="AA925" s="196">
        <v>10.537319999999999</v>
      </c>
      <c r="AB925" s="196">
        <v>5.2712950000000003</v>
      </c>
      <c r="AC925" s="196">
        <v>1</v>
      </c>
      <c r="AD925" s="196">
        <v>-1</v>
      </c>
    </row>
    <row r="926" spans="2:30" x14ac:dyDescent="0.2">
      <c r="B926" t="s">
        <v>484</v>
      </c>
      <c r="C926" t="s">
        <v>727</v>
      </c>
      <c r="D926">
        <v>4</v>
      </c>
      <c r="E926">
        <v>2.5031289999999999</v>
      </c>
      <c r="F926">
        <v>200</v>
      </c>
      <c r="G926" s="195">
        <v>308</v>
      </c>
      <c r="H926">
        <v>770.96370463078802</v>
      </c>
      <c r="I926">
        <v>227.70500000000001</v>
      </c>
      <c r="J926">
        <v>2.8447420000000001</v>
      </c>
      <c r="K926">
        <v>683.11509999999998</v>
      </c>
      <c r="L926">
        <v>427.48129999999998</v>
      </c>
      <c r="M926">
        <v>4</v>
      </c>
      <c r="N926">
        <v>133.6977</v>
      </c>
      <c r="O926">
        <v>-1</v>
      </c>
      <c r="P926">
        <v>-1</v>
      </c>
      <c r="Q926">
        <v>-1</v>
      </c>
      <c r="R926" s="196">
        <v>2</v>
      </c>
      <c r="T926" s="196">
        <v>3</v>
      </c>
      <c r="U926" s="196">
        <v>51</v>
      </c>
      <c r="V926" s="196">
        <v>1964</v>
      </c>
      <c r="W926" s="196">
        <v>-1</v>
      </c>
      <c r="X926" s="196">
        <v>-1</v>
      </c>
      <c r="Y926" s="196">
        <v>1</v>
      </c>
      <c r="Z926" s="196">
        <v>1964</v>
      </c>
      <c r="AA926" s="196">
        <v>350.51749999999998</v>
      </c>
      <c r="AB926" s="196">
        <v>178.47120000000001</v>
      </c>
      <c r="AC926" s="196">
        <v>1</v>
      </c>
      <c r="AD926" s="196">
        <v>0.50916499999999998</v>
      </c>
    </row>
    <row r="927" spans="2:30" x14ac:dyDescent="0.2">
      <c r="B927" t="s">
        <v>485</v>
      </c>
      <c r="C927" t="s">
        <v>727</v>
      </c>
      <c r="D927">
        <v>1</v>
      </c>
      <c r="E927">
        <v>0.60024010000000005</v>
      </c>
      <c r="F927">
        <v>131</v>
      </c>
      <c r="G927" s="195">
        <v>131</v>
      </c>
      <c r="H927">
        <v>78.631452581032406</v>
      </c>
      <c r="I927">
        <v>-1</v>
      </c>
      <c r="J927">
        <v>-1</v>
      </c>
      <c r="K927">
        <v>-1</v>
      </c>
      <c r="L927">
        <v>-1</v>
      </c>
      <c r="M927">
        <v>1</v>
      </c>
      <c r="N927">
        <v>145.0513</v>
      </c>
      <c r="O927">
        <v>-1</v>
      </c>
      <c r="P927">
        <v>-1</v>
      </c>
      <c r="Q927">
        <v>-1</v>
      </c>
      <c r="R927" s="196">
        <v>1</v>
      </c>
      <c r="T927" s="196">
        <v>0</v>
      </c>
      <c r="U927" s="196">
        <v>52</v>
      </c>
      <c r="V927" s="196">
        <v>1999</v>
      </c>
      <c r="W927" s="196">
        <v>-1</v>
      </c>
      <c r="X927" s="196">
        <v>-1</v>
      </c>
      <c r="Y927" s="196">
        <v>0</v>
      </c>
      <c r="Z927" s="196">
        <v>134</v>
      </c>
      <c r="AA927" s="196">
        <v>0</v>
      </c>
      <c r="AB927" s="196">
        <v>0</v>
      </c>
      <c r="AC927" s="196">
        <v>1</v>
      </c>
      <c r="AD927" s="196">
        <v>-1</v>
      </c>
    </row>
    <row r="928" spans="2:30" x14ac:dyDescent="0.2">
      <c r="B928" t="s">
        <v>486</v>
      </c>
      <c r="C928" t="s">
        <v>727</v>
      </c>
      <c r="D928">
        <v>4</v>
      </c>
      <c r="E928">
        <v>2.9304030000000001</v>
      </c>
      <c r="F928">
        <v>217.5</v>
      </c>
      <c r="G928" s="195">
        <v>267</v>
      </c>
      <c r="H928">
        <v>782.41758241758203</v>
      </c>
      <c r="I928">
        <v>168.12459999999999</v>
      </c>
      <c r="J928">
        <v>2.9506770000000002</v>
      </c>
      <c r="K928">
        <v>504.37380000000002</v>
      </c>
      <c r="L928">
        <v>369.50459999999998</v>
      </c>
      <c r="M928">
        <v>4</v>
      </c>
      <c r="N928">
        <v>139.99600000000001</v>
      </c>
      <c r="O928">
        <v>-1</v>
      </c>
      <c r="P928">
        <v>-1</v>
      </c>
      <c r="Q928">
        <v>-1</v>
      </c>
      <c r="R928" s="196">
        <v>1</v>
      </c>
      <c r="T928" s="196">
        <v>15</v>
      </c>
      <c r="U928" s="196">
        <v>53</v>
      </c>
      <c r="V928" s="196">
        <v>1099</v>
      </c>
      <c r="W928" s="196">
        <v>-1</v>
      </c>
      <c r="X928" s="196">
        <v>-1</v>
      </c>
      <c r="Y928" s="196">
        <v>1</v>
      </c>
      <c r="Z928" s="196">
        <v>1099</v>
      </c>
      <c r="AA928" s="196">
        <v>180.17080000000001</v>
      </c>
      <c r="AB928" s="196">
        <v>163.94059999999999</v>
      </c>
      <c r="AC928" s="196">
        <v>1</v>
      </c>
      <c r="AD928" s="196">
        <v>0.90991809999999995</v>
      </c>
    </row>
    <row r="929" spans="2:30" x14ac:dyDescent="0.2">
      <c r="B929" t="s">
        <v>487</v>
      </c>
      <c r="C929" t="s">
        <v>727</v>
      </c>
      <c r="D929">
        <v>0</v>
      </c>
      <c r="E929">
        <v>0</v>
      </c>
      <c r="F929">
        <v>-1</v>
      </c>
      <c r="G929" s="195">
        <v>-1</v>
      </c>
      <c r="H929">
        <v>-1</v>
      </c>
      <c r="I929">
        <v>-1</v>
      </c>
      <c r="J929">
        <v>-1</v>
      </c>
      <c r="K929">
        <v>-1</v>
      </c>
      <c r="L929">
        <v>-1</v>
      </c>
      <c r="M929">
        <v>0</v>
      </c>
      <c r="N929">
        <v>90.446979999999996</v>
      </c>
      <c r="O929">
        <v>-1</v>
      </c>
      <c r="P929">
        <v>-1</v>
      </c>
      <c r="Q929">
        <v>-1</v>
      </c>
      <c r="R929" s="196">
        <v>1</v>
      </c>
      <c r="T929" s="196">
        <v>0</v>
      </c>
      <c r="U929" s="196">
        <v>54</v>
      </c>
      <c r="V929" s="196">
        <v>1997</v>
      </c>
      <c r="W929" s="196">
        <v>-1</v>
      </c>
      <c r="X929" s="196">
        <v>-1</v>
      </c>
      <c r="Y929" s="196">
        <v>0</v>
      </c>
      <c r="Z929" s="196">
        <v>133</v>
      </c>
      <c r="AA929" s="196">
        <v>0</v>
      </c>
      <c r="AB929" s="196">
        <v>0</v>
      </c>
      <c r="AC929" s="196">
        <v>1</v>
      </c>
      <c r="AD929" s="196">
        <v>-1</v>
      </c>
    </row>
    <row r="930" spans="2:30" x14ac:dyDescent="0.2">
      <c r="B930" t="s">
        <v>488</v>
      </c>
      <c r="C930" t="s">
        <v>727</v>
      </c>
      <c r="D930">
        <v>1</v>
      </c>
      <c r="E930">
        <v>0.56657219999999997</v>
      </c>
      <c r="F930">
        <v>166</v>
      </c>
      <c r="G930" s="195">
        <v>166</v>
      </c>
      <c r="H930">
        <v>94.050991501416405</v>
      </c>
      <c r="I930">
        <v>-1</v>
      </c>
      <c r="J930">
        <v>-1</v>
      </c>
      <c r="K930">
        <v>-1</v>
      </c>
      <c r="L930">
        <v>-1</v>
      </c>
      <c r="M930">
        <v>1</v>
      </c>
      <c r="N930">
        <v>108.9423</v>
      </c>
      <c r="O930">
        <v>-1</v>
      </c>
      <c r="P930">
        <v>-1</v>
      </c>
      <c r="Q930">
        <v>-1</v>
      </c>
      <c r="R930" s="196">
        <v>2</v>
      </c>
      <c r="T930" s="196">
        <v>48</v>
      </c>
      <c r="U930" s="196">
        <v>55</v>
      </c>
      <c r="V930" s="196">
        <v>1700</v>
      </c>
      <c r="W930" s="196">
        <v>-1</v>
      </c>
      <c r="X930" s="196">
        <v>-1</v>
      </c>
      <c r="Y930" s="196">
        <v>1</v>
      </c>
      <c r="Z930" s="196">
        <v>1700</v>
      </c>
      <c r="AA930" s="196">
        <v>318.59199999999998</v>
      </c>
      <c r="AB930" s="196">
        <v>187.40710000000001</v>
      </c>
      <c r="AC930" s="196">
        <v>1</v>
      </c>
      <c r="AD930" s="196">
        <v>0.58823530000000002</v>
      </c>
    </row>
    <row r="931" spans="2:30" x14ac:dyDescent="0.2">
      <c r="B931" t="s">
        <v>489</v>
      </c>
      <c r="C931" t="s">
        <v>727</v>
      </c>
      <c r="D931">
        <v>0</v>
      </c>
      <c r="E931">
        <v>0</v>
      </c>
      <c r="F931">
        <v>-1</v>
      </c>
      <c r="G931" s="195">
        <v>-1</v>
      </c>
      <c r="H931">
        <v>-1</v>
      </c>
      <c r="I931">
        <v>-1</v>
      </c>
      <c r="J931">
        <v>-1</v>
      </c>
      <c r="K931">
        <v>-1</v>
      </c>
      <c r="L931">
        <v>-1</v>
      </c>
      <c r="M931">
        <v>0</v>
      </c>
      <c r="N931">
        <v>578.66369999999995</v>
      </c>
      <c r="O931">
        <v>-1</v>
      </c>
      <c r="P931">
        <v>-1</v>
      </c>
      <c r="Q931">
        <v>-1</v>
      </c>
      <c r="R931" s="196">
        <v>1</v>
      </c>
      <c r="T931" s="196">
        <v>0</v>
      </c>
      <c r="U931" s="196">
        <v>56</v>
      </c>
      <c r="V931" s="196">
        <v>1999</v>
      </c>
      <c r="W931" s="196">
        <v>-1</v>
      </c>
      <c r="X931" s="196">
        <v>-1</v>
      </c>
      <c r="Y931" s="196">
        <v>0</v>
      </c>
      <c r="Z931" s="196">
        <v>100</v>
      </c>
      <c r="AA931" s="196">
        <v>6.8863500000000002</v>
      </c>
      <c r="AB931" s="196">
        <v>3.4448970000000001</v>
      </c>
      <c r="AC931" s="196">
        <v>1</v>
      </c>
      <c r="AD931" s="196">
        <v>-1</v>
      </c>
    </row>
    <row r="932" spans="2:30" x14ac:dyDescent="0.2">
      <c r="B932" t="s">
        <v>490</v>
      </c>
      <c r="C932" t="s">
        <v>727</v>
      </c>
      <c r="D932">
        <v>3</v>
      </c>
      <c r="E932">
        <v>1.553599</v>
      </c>
      <c r="F932">
        <v>133</v>
      </c>
      <c r="G932" s="195">
        <v>233</v>
      </c>
      <c r="H932">
        <v>361.98860693940998</v>
      </c>
      <c r="I932">
        <v>356.09</v>
      </c>
      <c r="J932">
        <v>2.519568</v>
      </c>
      <c r="K932">
        <v>712.18010000000004</v>
      </c>
      <c r="L932">
        <v>368.8141</v>
      </c>
      <c r="M932">
        <v>3</v>
      </c>
      <c r="N932">
        <v>152.44040000000001</v>
      </c>
      <c r="O932">
        <v>-1</v>
      </c>
      <c r="P932">
        <v>-1</v>
      </c>
      <c r="Q932">
        <v>-1</v>
      </c>
      <c r="R932" s="196">
        <v>3</v>
      </c>
      <c r="T932" s="196">
        <v>24</v>
      </c>
      <c r="U932" s="196">
        <v>57</v>
      </c>
      <c r="V932" s="196">
        <v>1430</v>
      </c>
      <c r="W932" s="196">
        <v>0.21222479999999999</v>
      </c>
      <c r="X932" s="196">
        <v>60.059629999999999</v>
      </c>
      <c r="Y932" s="196">
        <v>1</v>
      </c>
      <c r="Z932" s="196">
        <v>1430</v>
      </c>
      <c r="AA932" s="196">
        <v>484.24250000000001</v>
      </c>
      <c r="AB932" s="196">
        <v>338.6311</v>
      </c>
      <c r="AC932" s="196">
        <v>2</v>
      </c>
      <c r="AD932" s="196">
        <v>0.6993007</v>
      </c>
    </row>
    <row r="933" spans="2:30" x14ac:dyDescent="0.2">
      <c r="B933" t="s">
        <v>491</v>
      </c>
      <c r="C933" t="s">
        <v>727</v>
      </c>
      <c r="D933">
        <v>3</v>
      </c>
      <c r="E933">
        <v>2.1961930000000001</v>
      </c>
      <c r="F933">
        <v>201</v>
      </c>
      <c r="G933" s="195">
        <v>211.333333333333</v>
      </c>
      <c r="H933">
        <v>464.12884333821398</v>
      </c>
      <c r="I933">
        <v>349.24169999999998</v>
      </c>
      <c r="J933">
        <v>1.579129</v>
      </c>
      <c r="K933">
        <v>698.48329999999999</v>
      </c>
      <c r="L933">
        <v>511.33479999999997</v>
      </c>
      <c r="M933">
        <v>3</v>
      </c>
      <c r="N933">
        <v>185.47569999999999</v>
      </c>
      <c r="O933">
        <v>-1</v>
      </c>
      <c r="P933">
        <v>-1</v>
      </c>
      <c r="Q933">
        <v>-1</v>
      </c>
      <c r="R933" s="196">
        <v>1</v>
      </c>
      <c r="T933" s="196">
        <v>0</v>
      </c>
      <c r="U933" s="196">
        <v>58</v>
      </c>
      <c r="V933" s="196">
        <v>1999</v>
      </c>
      <c r="W933" s="196">
        <v>-1</v>
      </c>
      <c r="X933" s="196">
        <v>-1</v>
      </c>
      <c r="Y933" s="196">
        <v>0</v>
      </c>
      <c r="Z933" s="196">
        <v>134</v>
      </c>
      <c r="AA933" s="196">
        <v>2.4142139999999999</v>
      </c>
      <c r="AB933" s="196">
        <v>1.207711</v>
      </c>
      <c r="AC933" s="196">
        <v>1</v>
      </c>
      <c r="AD933" s="196">
        <v>-1</v>
      </c>
    </row>
    <row r="934" spans="2:30" x14ac:dyDescent="0.2">
      <c r="B934" t="s">
        <v>285</v>
      </c>
      <c r="C934" t="s">
        <v>727</v>
      </c>
      <c r="D934">
        <v>4</v>
      </c>
      <c r="E934">
        <v>3.0792920000000001</v>
      </c>
      <c r="F934">
        <v>215.5</v>
      </c>
      <c r="G934" s="195">
        <v>224.25</v>
      </c>
      <c r="H934">
        <v>690.53117782909897</v>
      </c>
      <c r="I934">
        <v>204.71350000000001</v>
      </c>
      <c r="J934">
        <v>4.0195689999999997</v>
      </c>
      <c r="K934">
        <v>614.14059999999995</v>
      </c>
      <c r="L934">
        <v>472.77949999999998</v>
      </c>
      <c r="M934">
        <v>4</v>
      </c>
      <c r="N934">
        <v>63.981619999999999</v>
      </c>
      <c r="O934">
        <v>-1</v>
      </c>
      <c r="P934">
        <v>-1</v>
      </c>
      <c r="Q934">
        <v>-1</v>
      </c>
      <c r="R934" s="196">
        <v>1</v>
      </c>
      <c r="T934" s="196">
        <v>26</v>
      </c>
      <c r="U934" s="196">
        <v>59</v>
      </c>
      <c r="V934" s="196">
        <v>1267</v>
      </c>
      <c r="W934" s="196">
        <v>-1</v>
      </c>
      <c r="X934" s="196">
        <v>-1</v>
      </c>
      <c r="Y934" s="196">
        <v>1</v>
      </c>
      <c r="Z934" s="196">
        <v>1267</v>
      </c>
      <c r="AA934" s="196">
        <v>172.70160000000001</v>
      </c>
      <c r="AB934" s="196">
        <v>136.3075</v>
      </c>
      <c r="AC934" s="196">
        <v>1</v>
      </c>
      <c r="AD934" s="196">
        <v>0.78926600000000002</v>
      </c>
    </row>
    <row r="935" spans="2:30" x14ac:dyDescent="0.2">
      <c r="B935" t="s">
        <v>492</v>
      </c>
      <c r="C935" t="s">
        <v>727</v>
      </c>
      <c r="D935">
        <v>2</v>
      </c>
      <c r="E935">
        <v>1.132503</v>
      </c>
      <c r="F935">
        <v>316.5</v>
      </c>
      <c r="G935" s="195">
        <v>316.5</v>
      </c>
      <c r="H935">
        <v>358.43714609286502</v>
      </c>
      <c r="I935">
        <v>359.31150000000002</v>
      </c>
      <c r="J935">
        <v>0.33706520000000001</v>
      </c>
      <c r="K935">
        <v>359.31150000000002</v>
      </c>
      <c r="L935">
        <v>203.4606</v>
      </c>
      <c r="M935">
        <v>2</v>
      </c>
      <c r="N935">
        <v>135.8211</v>
      </c>
      <c r="O935">
        <v>-1</v>
      </c>
      <c r="P935">
        <v>-1</v>
      </c>
      <c r="Q935">
        <v>-1</v>
      </c>
      <c r="R935" s="196">
        <v>1</v>
      </c>
      <c r="T935" s="196">
        <v>0</v>
      </c>
      <c r="U935" s="196">
        <v>60</v>
      </c>
      <c r="V935" s="196">
        <v>2030</v>
      </c>
      <c r="W935" s="196">
        <v>-1</v>
      </c>
      <c r="X935" s="196">
        <v>-1</v>
      </c>
      <c r="Y935" s="196">
        <v>0</v>
      </c>
      <c r="Z935" s="196">
        <v>133</v>
      </c>
      <c r="AA935" s="196">
        <v>2</v>
      </c>
      <c r="AB935" s="196">
        <v>0.98522169999999998</v>
      </c>
      <c r="AC935" s="196">
        <v>1</v>
      </c>
      <c r="AD935" s="196">
        <v>-1</v>
      </c>
    </row>
    <row r="936" spans="2:30" x14ac:dyDescent="0.2">
      <c r="B936" t="s">
        <v>474</v>
      </c>
      <c r="C936" t="s">
        <v>727</v>
      </c>
      <c r="D936">
        <v>5</v>
      </c>
      <c r="E936">
        <v>2.9994000000000001</v>
      </c>
      <c r="F936">
        <v>166</v>
      </c>
      <c r="G936" s="195">
        <v>179.2</v>
      </c>
      <c r="H936">
        <v>537.49250149969998</v>
      </c>
      <c r="I936">
        <v>162.82490000000001</v>
      </c>
      <c r="J936">
        <v>3.4310269999999998</v>
      </c>
      <c r="K936">
        <v>651.29960000000005</v>
      </c>
      <c r="L936">
        <v>390.70159999999998</v>
      </c>
      <c r="M936">
        <v>5</v>
      </c>
      <c r="N936">
        <v>164.084</v>
      </c>
      <c r="O936">
        <v>-1</v>
      </c>
      <c r="P936">
        <v>-1</v>
      </c>
      <c r="Q936">
        <v>-1</v>
      </c>
      <c r="R936" s="196">
        <v>1</v>
      </c>
      <c r="T936" s="196">
        <v>5</v>
      </c>
      <c r="U936" s="196">
        <v>61</v>
      </c>
      <c r="V936" s="196">
        <v>1199</v>
      </c>
      <c r="W936" s="196">
        <v>0.90055300000000005</v>
      </c>
      <c r="X936" s="196">
        <v>164.80119999999999</v>
      </c>
      <c r="Y936" s="196">
        <v>1</v>
      </c>
      <c r="Z936" s="196">
        <v>1199</v>
      </c>
      <c r="AA936" s="196">
        <v>399.67840000000001</v>
      </c>
      <c r="AB936" s="196">
        <v>333.34309999999999</v>
      </c>
      <c r="AC936" s="196">
        <v>2</v>
      </c>
      <c r="AD936" s="196">
        <v>0.8340284</v>
      </c>
    </row>
    <row r="937" spans="2:30" x14ac:dyDescent="0.2">
      <c r="B937" t="s">
        <v>475</v>
      </c>
      <c r="C937" t="s">
        <v>727</v>
      </c>
      <c r="D937">
        <v>3</v>
      </c>
      <c r="E937">
        <v>1.638449</v>
      </c>
      <c r="F937">
        <v>300</v>
      </c>
      <c r="G937" s="195">
        <v>343.66666666666703</v>
      </c>
      <c r="H937">
        <v>563.08028399781494</v>
      </c>
      <c r="I937">
        <v>220.35310000000001</v>
      </c>
      <c r="J937">
        <v>0.80342150000000001</v>
      </c>
      <c r="K937">
        <v>440.70609999999999</v>
      </c>
      <c r="L937">
        <v>240.69149999999999</v>
      </c>
      <c r="M937">
        <v>3</v>
      </c>
      <c r="N937">
        <v>133.5573</v>
      </c>
      <c r="O937">
        <v>-1</v>
      </c>
      <c r="P937">
        <v>-1</v>
      </c>
      <c r="Q937">
        <v>-1</v>
      </c>
      <c r="R937" s="196">
        <v>1</v>
      </c>
      <c r="T937" s="196">
        <v>0</v>
      </c>
      <c r="U937" s="196">
        <v>62</v>
      </c>
      <c r="V937" s="196">
        <v>2032</v>
      </c>
      <c r="W937" s="196">
        <v>-1</v>
      </c>
      <c r="X937" s="196">
        <v>-1</v>
      </c>
      <c r="Y937" s="196">
        <v>0</v>
      </c>
      <c r="Z937" s="196">
        <v>135</v>
      </c>
      <c r="AA937" s="196">
        <v>7.2360680000000004</v>
      </c>
      <c r="AB937" s="196">
        <v>3.5610569999999999</v>
      </c>
      <c r="AC937" s="196">
        <v>1</v>
      </c>
      <c r="AD937" s="196">
        <v>-1</v>
      </c>
    </row>
    <row r="938" spans="2:30" x14ac:dyDescent="0.2">
      <c r="B938" t="s">
        <v>476</v>
      </c>
      <c r="C938" t="s">
        <v>727</v>
      </c>
      <c r="D938">
        <v>2</v>
      </c>
      <c r="E938">
        <v>1.3054829999999999</v>
      </c>
      <c r="F938">
        <v>349</v>
      </c>
      <c r="G938" s="195">
        <v>349</v>
      </c>
      <c r="H938">
        <v>455.61357702349898</v>
      </c>
      <c r="I938">
        <v>341.38049999999998</v>
      </c>
      <c r="J938">
        <v>0.44508540000000002</v>
      </c>
      <c r="K938">
        <v>341.38049999999998</v>
      </c>
      <c r="L938">
        <v>222.83320000000001</v>
      </c>
      <c r="M938">
        <v>2</v>
      </c>
      <c r="N938">
        <v>105.03019999999999</v>
      </c>
      <c r="O938">
        <v>-1</v>
      </c>
      <c r="P938">
        <v>-1</v>
      </c>
      <c r="Q938">
        <v>-1</v>
      </c>
      <c r="R938" s="196">
        <v>2</v>
      </c>
      <c r="T938" s="196">
        <v>18</v>
      </c>
      <c r="U938" s="196">
        <v>63</v>
      </c>
      <c r="V938" s="196">
        <v>1533</v>
      </c>
      <c r="W938" s="196">
        <v>0.53754349999999995</v>
      </c>
      <c r="X938" s="196">
        <v>134.38589999999999</v>
      </c>
      <c r="Y938" s="196">
        <v>1</v>
      </c>
      <c r="Z938" s="196">
        <v>1533</v>
      </c>
      <c r="AA938" s="196">
        <v>607.70410000000004</v>
      </c>
      <c r="AB938" s="196">
        <v>396.41489999999999</v>
      </c>
      <c r="AC938" s="196">
        <v>2</v>
      </c>
      <c r="AD938" s="196">
        <v>0.65231570000000005</v>
      </c>
    </row>
    <row r="939" spans="2:30" x14ac:dyDescent="0.2">
      <c r="B939" t="s">
        <v>477</v>
      </c>
      <c r="C939" t="s">
        <v>727</v>
      </c>
      <c r="D939">
        <v>5</v>
      </c>
      <c r="E939">
        <v>2.7808679999999999</v>
      </c>
      <c r="F939">
        <v>166</v>
      </c>
      <c r="G939" s="195">
        <v>266</v>
      </c>
      <c r="H939">
        <v>739.71078976640695</v>
      </c>
      <c r="I939">
        <v>179.5472</v>
      </c>
      <c r="J939">
        <v>2.9394200000000001</v>
      </c>
      <c r="K939">
        <v>718.18899999999996</v>
      </c>
      <c r="L939">
        <v>399.43770000000001</v>
      </c>
      <c r="M939">
        <v>5</v>
      </c>
      <c r="N939">
        <v>183.10130000000001</v>
      </c>
      <c r="O939">
        <v>-1</v>
      </c>
      <c r="P939">
        <v>-1</v>
      </c>
      <c r="Q939">
        <v>-1</v>
      </c>
      <c r="R939" s="196">
        <v>1</v>
      </c>
      <c r="T939" s="196">
        <v>0</v>
      </c>
      <c r="U939" s="196">
        <v>64</v>
      </c>
      <c r="V939" s="196">
        <v>1998</v>
      </c>
      <c r="W939" s="196">
        <v>0.3804072</v>
      </c>
      <c r="X939" s="196">
        <v>31.763999999999999</v>
      </c>
      <c r="Y939" s="196">
        <v>0</v>
      </c>
      <c r="Z939" s="196">
        <v>99</v>
      </c>
      <c r="AA939" s="196">
        <v>105.5258</v>
      </c>
      <c r="AB939" s="196">
        <v>52.815719999999999</v>
      </c>
      <c r="AC939" s="196">
        <v>1</v>
      </c>
      <c r="AD939" s="196">
        <v>-1</v>
      </c>
    </row>
    <row r="940" spans="2:30" x14ac:dyDescent="0.2">
      <c r="B940" t="s">
        <v>478</v>
      </c>
      <c r="C940" t="s">
        <v>727</v>
      </c>
      <c r="D940">
        <v>1</v>
      </c>
      <c r="E940">
        <v>0.90909090000000004</v>
      </c>
      <c r="F940">
        <v>200</v>
      </c>
      <c r="G940" s="195">
        <v>200</v>
      </c>
      <c r="H940">
        <v>181.81818181818201</v>
      </c>
      <c r="I940">
        <v>-1</v>
      </c>
      <c r="J940">
        <v>-1</v>
      </c>
      <c r="K940">
        <v>-1</v>
      </c>
      <c r="L940">
        <v>-1</v>
      </c>
      <c r="M940">
        <v>1</v>
      </c>
      <c r="N940">
        <v>34.61345</v>
      </c>
      <c r="O940">
        <v>-1</v>
      </c>
      <c r="P940">
        <v>-1</v>
      </c>
      <c r="Q940">
        <v>-1</v>
      </c>
      <c r="R940" s="196">
        <v>1</v>
      </c>
      <c r="T940" s="196">
        <v>32</v>
      </c>
      <c r="U940" s="196">
        <v>65</v>
      </c>
      <c r="V940" s="196">
        <v>1033</v>
      </c>
      <c r="W940" s="196">
        <v>1.459057</v>
      </c>
      <c r="X940" s="196">
        <v>24.074439999999999</v>
      </c>
      <c r="Y940" s="196">
        <v>1</v>
      </c>
      <c r="Z940" s="196">
        <v>1033</v>
      </c>
      <c r="AA940" s="196">
        <v>64.908159999999995</v>
      </c>
      <c r="AB940" s="196">
        <v>62.834609999999998</v>
      </c>
      <c r="AC940" s="196">
        <v>2</v>
      </c>
      <c r="AD940" s="196">
        <v>0.96805419999999998</v>
      </c>
    </row>
    <row r="941" spans="2:30" x14ac:dyDescent="0.2">
      <c r="B941" t="s">
        <v>479</v>
      </c>
      <c r="C941" t="s">
        <v>727</v>
      </c>
      <c r="D941">
        <v>5</v>
      </c>
      <c r="E941">
        <v>3.4129689999999999</v>
      </c>
      <c r="F941">
        <v>167</v>
      </c>
      <c r="G941" s="195">
        <v>240.2</v>
      </c>
      <c r="H941">
        <v>819.79522184300299</v>
      </c>
      <c r="I941">
        <v>138.00569999999999</v>
      </c>
      <c r="J941">
        <v>3.0000200000000001</v>
      </c>
      <c r="K941">
        <v>552.02269999999999</v>
      </c>
      <c r="L941">
        <v>376.8073</v>
      </c>
      <c r="M941">
        <v>5</v>
      </c>
      <c r="N941">
        <v>81.684150000000002</v>
      </c>
      <c r="O941">
        <v>-1</v>
      </c>
      <c r="P941">
        <v>-1</v>
      </c>
      <c r="Q941">
        <v>-1</v>
      </c>
      <c r="R941" s="196">
        <v>1</v>
      </c>
      <c r="T941" s="196">
        <v>0</v>
      </c>
      <c r="U941" s="196">
        <v>66</v>
      </c>
      <c r="V941" s="196">
        <v>1997</v>
      </c>
      <c r="W941" s="196">
        <v>-1</v>
      </c>
      <c r="X941" s="196">
        <v>-1</v>
      </c>
      <c r="Y941" s="196">
        <v>0</v>
      </c>
      <c r="Z941" s="196">
        <v>132</v>
      </c>
      <c r="AA941" s="196">
        <v>4.6502819999999998</v>
      </c>
      <c r="AB941" s="196">
        <v>2.3286340000000001</v>
      </c>
      <c r="AC941" s="196">
        <v>1</v>
      </c>
      <c r="AD941" s="196">
        <v>-1</v>
      </c>
    </row>
    <row r="942" spans="2:30" x14ac:dyDescent="0.2">
      <c r="B942" t="s">
        <v>480</v>
      </c>
      <c r="C942" t="s">
        <v>727</v>
      </c>
      <c r="D942">
        <v>1</v>
      </c>
      <c r="E942">
        <v>0.91074679999999997</v>
      </c>
      <c r="F942">
        <v>166</v>
      </c>
      <c r="G942" s="195">
        <v>166</v>
      </c>
      <c r="H942">
        <v>151.18397085610201</v>
      </c>
      <c r="I942">
        <v>-1</v>
      </c>
      <c r="J942">
        <v>-1</v>
      </c>
      <c r="K942">
        <v>-1</v>
      </c>
      <c r="L942">
        <v>-1</v>
      </c>
      <c r="M942">
        <v>1</v>
      </c>
      <c r="N942">
        <v>110.5416</v>
      </c>
      <c r="O942">
        <v>-1</v>
      </c>
      <c r="P942">
        <v>-1</v>
      </c>
      <c r="Q942">
        <v>-1</v>
      </c>
      <c r="R942" s="196">
        <v>1</v>
      </c>
      <c r="T942" s="196">
        <v>9</v>
      </c>
      <c r="U942" s="196">
        <v>67</v>
      </c>
      <c r="V942" s="196">
        <v>1199</v>
      </c>
      <c r="W942" s="196">
        <v>-1</v>
      </c>
      <c r="X942" s="196">
        <v>-1</v>
      </c>
      <c r="Y942" s="196">
        <v>1</v>
      </c>
      <c r="Z942" s="196">
        <v>1199</v>
      </c>
      <c r="AA942" s="196">
        <v>358.78519999999997</v>
      </c>
      <c r="AB942" s="196">
        <v>299.23700000000002</v>
      </c>
      <c r="AC942" s="196">
        <v>1</v>
      </c>
      <c r="AD942" s="196">
        <v>0.8340284</v>
      </c>
    </row>
    <row r="943" spans="2:30" x14ac:dyDescent="0.2">
      <c r="B943" t="s">
        <v>472</v>
      </c>
      <c r="C943" t="s">
        <v>694</v>
      </c>
      <c r="D943">
        <v>4</v>
      </c>
      <c r="E943">
        <v>3.1620550000000001</v>
      </c>
      <c r="F943">
        <v>183</v>
      </c>
      <c r="G943" s="195">
        <v>257.75</v>
      </c>
      <c r="H943">
        <v>815.01976284584998</v>
      </c>
      <c r="I943">
        <v>92.483419999999995</v>
      </c>
      <c r="J943">
        <v>2.284599</v>
      </c>
      <c r="K943">
        <v>277.45030000000003</v>
      </c>
      <c r="L943">
        <v>219.32830000000001</v>
      </c>
      <c r="M943">
        <v>4</v>
      </c>
      <c r="N943">
        <v>111.90479999999999</v>
      </c>
      <c r="O943">
        <v>-1</v>
      </c>
      <c r="P943">
        <v>-1</v>
      </c>
      <c r="Q943">
        <v>-1</v>
      </c>
      <c r="R943" s="196">
        <v>1</v>
      </c>
      <c r="T943" s="196">
        <v>0</v>
      </c>
      <c r="U943" s="196">
        <v>68</v>
      </c>
      <c r="V943" s="196">
        <v>2000</v>
      </c>
      <c r="W943" s="196">
        <v>-1</v>
      </c>
      <c r="X943" s="196">
        <v>-1</v>
      </c>
      <c r="Y943" s="196">
        <v>0</v>
      </c>
      <c r="Z943" s="196">
        <v>135</v>
      </c>
      <c r="AA943" s="196">
        <v>19.828430000000001</v>
      </c>
      <c r="AB943" s="196">
        <v>9.9142130000000002</v>
      </c>
      <c r="AC943" s="196">
        <v>1</v>
      </c>
      <c r="AD943" s="196">
        <v>-1</v>
      </c>
    </row>
    <row r="944" spans="2:30" x14ac:dyDescent="0.2">
      <c r="B944" t="s">
        <v>481</v>
      </c>
      <c r="C944" t="s">
        <v>694</v>
      </c>
      <c r="D944">
        <v>6</v>
      </c>
      <c r="E944">
        <v>3.4642029999999999</v>
      </c>
      <c r="F944">
        <v>200.5</v>
      </c>
      <c r="G944" s="195">
        <v>216.666666666667</v>
      </c>
      <c r="H944">
        <v>750.57736720554306</v>
      </c>
      <c r="I944">
        <v>149.78479999999999</v>
      </c>
      <c r="J944">
        <v>2.7445750000000002</v>
      </c>
      <c r="K944">
        <v>748.92380000000003</v>
      </c>
      <c r="L944">
        <v>432.404</v>
      </c>
      <c r="M944">
        <v>6</v>
      </c>
      <c r="N944">
        <v>79.514719999999997</v>
      </c>
      <c r="O944">
        <v>-1</v>
      </c>
      <c r="P944">
        <v>-1</v>
      </c>
      <c r="Q944">
        <v>-1</v>
      </c>
      <c r="R944" s="196">
        <v>2</v>
      </c>
      <c r="T944" s="196">
        <v>40</v>
      </c>
      <c r="U944" s="196">
        <v>69</v>
      </c>
      <c r="V944" s="196">
        <v>1064</v>
      </c>
      <c r="W944" s="196">
        <v>-1</v>
      </c>
      <c r="X944" s="196">
        <v>-1</v>
      </c>
      <c r="Y944" s="196">
        <v>1</v>
      </c>
      <c r="Z944" s="196">
        <v>1064</v>
      </c>
      <c r="AA944" s="196">
        <v>187.35409999999999</v>
      </c>
      <c r="AB944" s="196">
        <v>176.0847</v>
      </c>
      <c r="AC944" s="196">
        <v>1</v>
      </c>
      <c r="AD944" s="196">
        <v>0.93984959999999995</v>
      </c>
    </row>
    <row r="945" spans="2:30" x14ac:dyDescent="0.2">
      <c r="B945" t="s">
        <v>483</v>
      </c>
      <c r="C945" t="s">
        <v>694</v>
      </c>
      <c r="D945">
        <v>3</v>
      </c>
      <c r="E945">
        <v>2.2505630000000001</v>
      </c>
      <c r="F945">
        <v>200</v>
      </c>
      <c r="G945" s="195">
        <v>267.66666666666703</v>
      </c>
      <c r="H945">
        <v>602.40060015003701</v>
      </c>
      <c r="I945">
        <v>432.447</v>
      </c>
      <c r="J945">
        <v>1.8506290000000001</v>
      </c>
      <c r="K945">
        <v>864.89400000000001</v>
      </c>
      <c r="L945">
        <v>648.83280000000002</v>
      </c>
      <c r="M945">
        <v>3</v>
      </c>
      <c r="N945">
        <v>142.17670000000001</v>
      </c>
      <c r="O945">
        <v>-1</v>
      </c>
      <c r="P945">
        <v>-1</v>
      </c>
      <c r="Q945">
        <v>-1</v>
      </c>
      <c r="R945" s="196">
        <v>1</v>
      </c>
      <c r="T945" s="196">
        <v>0</v>
      </c>
      <c r="U945" s="196">
        <v>70</v>
      </c>
      <c r="V945" s="196">
        <v>2000</v>
      </c>
      <c r="W945" s="196">
        <v>-1</v>
      </c>
      <c r="X945" s="196">
        <v>-1</v>
      </c>
      <c r="Y945" s="196">
        <v>0</v>
      </c>
      <c r="Z945" s="196">
        <v>135</v>
      </c>
      <c r="AA945" s="196">
        <v>0</v>
      </c>
      <c r="AB945" s="196">
        <v>0</v>
      </c>
      <c r="AC945" s="196">
        <v>1</v>
      </c>
      <c r="AD945" s="196">
        <v>-1</v>
      </c>
    </row>
    <row r="946" spans="2:30" x14ac:dyDescent="0.2">
      <c r="B946" t="s">
        <v>484</v>
      </c>
      <c r="C946" t="s">
        <v>694</v>
      </c>
      <c r="D946">
        <v>2</v>
      </c>
      <c r="E946">
        <v>1.3651880000000001</v>
      </c>
      <c r="F946">
        <v>317</v>
      </c>
      <c r="G946" s="195">
        <v>317</v>
      </c>
      <c r="H946">
        <v>432.76450511945399</v>
      </c>
      <c r="I946">
        <v>527.52639999999997</v>
      </c>
      <c r="J946">
        <v>0.72066439999999998</v>
      </c>
      <c r="K946">
        <v>527.52639999999997</v>
      </c>
      <c r="L946">
        <v>360.08620000000002</v>
      </c>
      <c r="M946">
        <v>2</v>
      </c>
      <c r="N946">
        <v>123.1996</v>
      </c>
      <c r="O946">
        <v>-1</v>
      </c>
      <c r="P946">
        <v>-1</v>
      </c>
      <c r="Q946">
        <v>-1</v>
      </c>
      <c r="R946" s="196">
        <v>2</v>
      </c>
      <c r="T946" s="196">
        <v>19</v>
      </c>
      <c r="U946" s="196">
        <v>71</v>
      </c>
      <c r="V946" s="196">
        <v>933</v>
      </c>
      <c r="W946" s="196">
        <v>-1</v>
      </c>
      <c r="X946" s="196">
        <v>-1</v>
      </c>
      <c r="Y946" s="196">
        <v>1</v>
      </c>
      <c r="Z946" s="196">
        <v>933</v>
      </c>
      <c r="AA946" s="196">
        <v>152.5223</v>
      </c>
      <c r="AB946" s="196">
        <v>163.4751</v>
      </c>
      <c r="AC946" s="196">
        <v>1</v>
      </c>
      <c r="AD946" s="196">
        <v>1.0718110000000001</v>
      </c>
    </row>
    <row r="947" spans="2:30" x14ac:dyDescent="0.2">
      <c r="B947" t="s">
        <v>485</v>
      </c>
      <c r="C947" t="s">
        <v>694</v>
      </c>
      <c r="D947">
        <v>0</v>
      </c>
      <c r="E947">
        <v>0</v>
      </c>
      <c r="F947">
        <v>-1</v>
      </c>
      <c r="G947" s="195">
        <v>-1</v>
      </c>
      <c r="H947">
        <v>-1</v>
      </c>
      <c r="I947">
        <v>-1</v>
      </c>
      <c r="J947">
        <v>-1</v>
      </c>
      <c r="K947">
        <v>-1</v>
      </c>
      <c r="L947">
        <v>-1</v>
      </c>
      <c r="M947">
        <v>0</v>
      </c>
      <c r="N947">
        <v>115.3955</v>
      </c>
      <c r="O947">
        <v>-1</v>
      </c>
      <c r="P947">
        <v>-1</v>
      </c>
      <c r="Q947">
        <v>-1</v>
      </c>
      <c r="R947" s="196">
        <v>1</v>
      </c>
      <c r="T947" s="196">
        <v>0</v>
      </c>
      <c r="U947" s="196">
        <v>72</v>
      </c>
      <c r="V947" s="196">
        <v>1998</v>
      </c>
      <c r="W947" s="196">
        <v>-1</v>
      </c>
      <c r="X947" s="196">
        <v>-1</v>
      </c>
      <c r="Y947" s="196">
        <v>0</v>
      </c>
      <c r="Z947" s="196">
        <v>132</v>
      </c>
      <c r="AA947" s="196">
        <v>9.2426399999999997</v>
      </c>
      <c r="AB947" s="196">
        <v>4.6259459999999999</v>
      </c>
      <c r="AC947" s="196">
        <v>1</v>
      </c>
      <c r="AD947" s="196">
        <v>-1</v>
      </c>
    </row>
    <row r="948" spans="2:30" x14ac:dyDescent="0.2">
      <c r="B948" t="s">
        <v>486</v>
      </c>
      <c r="C948" t="s">
        <v>694</v>
      </c>
      <c r="D948">
        <v>3</v>
      </c>
      <c r="E948">
        <v>2.0477810000000001</v>
      </c>
      <c r="F948">
        <v>267</v>
      </c>
      <c r="G948" s="195">
        <v>377.66666666666703</v>
      </c>
      <c r="H948">
        <v>773.37883959044404</v>
      </c>
      <c r="I948">
        <v>141.2133</v>
      </c>
      <c r="J948">
        <v>1.536702</v>
      </c>
      <c r="K948">
        <v>282.42660000000001</v>
      </c>
      <c r="L948">
        <v>192.78270000000001</v>
      </c>
      <c r="M948">
        <v>3</v>
      </c>
      <c r="N948">
        <v>114.8796</v>
      </c>
      <c r="O948">
        <v>-1</v>
      </c>
      <c r="P948">
        <v>-1</v>
      </c>
      <c r="Q948">
        <v>-1</v>
      </c>
      <c r="R948" s="196">
        <v>2</v>
      </c>
      <c r="T948" s="196">
        <v>43</v>
      </c>
      <c r="U948" s="196">
        <v>73</v>
      </c>
      <c r="V948" s="196">
        <v>1397</v>
      </c>
      <c r="W948" s="196">
        <v>-1</v>
      </c>
      <c r="X948" s="196">
        <v>-1</v>
      </c>
      <c r="Y948" s="196">
        <v>1</v>
      </c>
      <c r="Z948" s="196">
        <v>1397</v>
      </c>
      <c r="AA948" s="196">
        <v>321.6671</v>
      </c>
      <c r="AB948" s="196">
        <v>230.25559999999999</v>
      </c>
      <c r="AC948" s="196">
        <v>1</v>
      </c>
      <c r="AD948" s="196">
        <v>0.7158196</v>
      </c>
    </row>
    <row r="949" spans="2:30" x14ac:dyDescent="0.2">
      <c r="B949" t="s">
        <v>487</v>
      </c>
      <c r="C949" t="s">
        <v>694</v>
      </c>
      <c r="D949">
        <v>1</v>
      </c>
      <c r="E949">
        <v>0.76863950000000003</v>
      </c>
      <c r="F949">
        <v>132</v>
      </c>
      <c r="G949" s="195">
        <v>132</v>
      </c>
      <c r="H949">
        <v>101.460415065334</v>
      </c>
      <c r="I949">
        <v>-1</v>
      </c>
      <c r="J949">
        <v>-1</v>
      </c>
      <c r="K949">
        <v>-1</v>
      </c>
      <c r="L949">
        <v>-1</v>
      </c>
      <c r="M949">
        <v>1</v>
      </c>
      <c r="N949">
        <v>104.95189999999999</v>
      </c>
      <c r="O949">
        <v>-1</v>
      </c>
      <c r="P949">
        <v>-1</v>
      </c>
      <c r="Q949">
        <v>-1</v>
      </c>
      <c r="R949" s="196">
        <v>1</v>
      </c>
      <c r="T949" s="196">
        <v>0</v>
      </c>
      <c r="U949" s="196">
        <v>74</v>
      </c>
      <c r="V949" s="196">
        <v>2000</v>
      </c>
      <c r="W949" s="196">
        <v>-1</v>
      </c>
      <c r="X949" s="196">
        <v>-1</v>
      </c>
      <c r="Y949" s="196">
        <v>0</v>
      </c>
      <c r="Z949" s="196">
        <v>168</v>
      </c>
      <c r="AA949" s="196">
        <v>15.828430000000001</v>
      </c>
      <c r="AB949" s="196">
        <v>7.9142140000000003</v>
      </c>
      <c r="AC949" s="196">
        <v>1</v>
      </c>
      <c r="AD949" s="196">
        <v>-1</v>
      </c>
    </row>
    <row r="950" spans="2:30" x14ac:dyDescent="0.2">
      <c r="B950" t="s">
        <v>488</v>
      </c>
      <c r="C950" t="s">
        <v>694</v>
      </c>
      <c r="D950">
        <v>1</v>
      </c>
      <c r="E950">
        <v>0.66711140000000002</v>
      </c>
      <c r="F950">
        <v>267</v>
      </c>
      <c r="G950" s="195">
        <v>267</v>
      </c>
      <c r="H950">
        <v>178.11874583055399</v>
      </c>
      <c r="I950">
        <v>-1</v>
      </c>
      <c r="J950">
        <v>-1</v>
      </c>
      <c r="K950">
        <v>-1</v>
      </c>
      <c r="L950">
        <v>-1</v>
      </c>
      <c r="M950">
        <v>1</v>
      </c>
      <c r="N950">
        <v>99.565690000000004</v>
      </c>
      <c r="O950">
        <v>-1</v>
      </c>
      <c r="P950">
        <v>-1</v>
      </c>
      <c r="Q950">
        <v>-1</v>
      </c>
      <c r="R950" s="196">
        <v>1</v>
      </c>
      <c r="T950" s="196">
        <v>28</v>
      </c>
      <c r="U950" s="196">
        <v>75</v>
      </c>
      <c r="V950" s="196">
        <v>1099</v>
      </c>
      <c r="W950" s="196">
        <v>-1</v>
      </c>
      <c r="X950" s="196">
        <v>-1</v>
      </c>
      <c r="Y950" s="196">
        <v>1</v>
      </c>
      <c r="Z950" s="196">
        <v>1099</v>
      </c>
      <c r="AA950" s="196">
        <v>165.23910000000001</v>
      </c>
      <c r="AB950" s="196">
        <v>150.35400000000001</v>
      </c>
      <c r="AC950" s="196">
        <v>1</v>
      </c>
      <c r="AD950" s="196">
        <v>0.90991809999999995</v>
      </c>
    </row>
    <row r="951" spans="2:30" x14ac:dyDescent="0.2">
      <c r="B951" t="s">
        <v>489</v>
      </c>
      <c r="C951" t="s">
        <v>694</v>
      </c>
      <c r="D951">
        <v>1</v>
      </c>
      <c r="E951">
        <v>0.76923079999999999</v>
      </c>
      <c r="F951">
        <v>268</v>
      </c>
      <c r="G951" s="195">
        <v>268</v>
      </c>
      <c r="H951">
        <v>206.15384615384599</v>
      </c>
      <c r="I951">
        <v>-1</v>
      </c>
      <c r="J951">
        <v>-1</v>
      </c>
      <c r="K951">
        <v>-1</v>
      </c>
      <c r="L951">
        <v>-1</v>
      </c>
      <c r="M951">
        <v>1</v>
      </c>
      <c r="N951">
        <v>749.61540000000002</v>
      </c>
      <c r="O951">
        <v>-1</v>
      </c>
      <c r="P951">
        <v>-1</v>
      </c>
      <c r="Q951">
        <v>-1</v>
      </c>
      <c r="R951" s="196">
        <v>0</v>
      </c>
      <c r="T951" s="196">
        <v>0</v>
      </c>
      <c r="U951" s="196">
        <v>76</v>
      </c>
      <c r="V951" s="196">
        <v>1999</v>
      </c>
      <c r="W951" s="196">
        <v>-1</v>
      </c>
      <c r="X951" s="196">
        <v>-1</v>
      </c>
      <c r="Y951" s="196">
        <v>0</v>
      </c>
      <c r="Z951" s="196">
        <v>133</v>
      </c>
      <c r="AA951" s="196">
        <v>6</v>
      </c>
      <c r="AB951" s="196">
        <v>3.0015010000000002</v>
      </c>
      <c r="AC951" s="196">
        <v>1</v>
      </c>
      <c r="AD951" s="196">
        <v>-1</v>
      </c>
    </row>
    <row r="952" spans="2:30" x14ac:dyDescent="0.2">
      <c r="B952" t="s">
        <v>490</v>
      </c>
      <c r="C952" t="s">
        <v>694</v>
      </c>
      <c r="D952">
        <v>5</v>
      </c>
      <c r="E952">
        <v>2.2737609999999999</v>
      </c>
      <c r="F952">
        <v>200</v>
      </c>
      <c r="G952" s="195">
        <v>280</v>
      </c>
      <c r="H952">
        <v>636.65302410186496</v>
      </c>
      <c r="I952">
        <v>214.68989999999999</v>
      </c>
      <c r="J952">
        <v>2.1745649999999999</v>
      </c>
      <c r="K952">
        <v>858.75959999999998</v>
      </c>
      <c r="L952">
        <v>390.52280000000002</v>
      </c>
      <c r="M952">
        <v>5</v>
      </c>
      <c r="N952">
        <v>172.50630000000001</v>
      </c>
      <c r="O952">
        <v>-1</v>
      </c>
      <c r="P952">
        <v>-1</v>
      </c>
      <c r="Q952">
        <v>-1</v>
      </c>
      <c r="R952" s="196">
        <v>1</v>
      </c>
      <c r="T952" s="196">
        <v>13</v>
      </c>
      <c r="U952" s="196">
        <v>77</v>
      </c>
      <c r="V952" s="196">
        <v>866</v>
      </c>
      <c r="W952" s="196">
        <v>-1</v>
      </c>
      <c r="X952" s="196">
        <v>-1</v>
      </c>
      <c r="Y952" s="196">
        <v>1</v>
      </c>
      <c r="Z952" s="196">
        <v>866</v>
      </c>
      <c r="AA952" s="196">
        <v>220.6121</v>
      </c>
      <c r="AB952" s="196">
        <v>254.7484</v>
      </c>
      <c r="AC952" s="196">
        <v>1</v>
      </c>
      <c r="AD952" s="196">
        <v>1.1547339999999999</v>
      </c>
    </row>
    <row r="953" spans="2:30" x14ac:dyDescent="0.2">
      <c r="B953" t="s">
        <v>491</v>
      </c>
      <c r="C953" t="s">
        <v>694</v>
      </c>
      <c r="D953">
        <v>5</v>
      </c>
      <c r="E953">
        <v>3.1908099999999999</v>
      </c>
      <c r="F953">
        <v>234</v>
      </c>
      <c r="G953" s="195">
        <v>220.2</v>
      </c>
      <c r="H953">
        <v>702.61646458200403</v>
      </c>
      <c r="I953">
        <v>274.125</v>
      </c>
      <c r="J953">
        <v>3.8948740000000002</v>
      </c>
      <c r="K953">
        <v>1096.5</v>
      </c>
      <c r="L953">
        <v>699.74480000000005</v>
      </c>
      <c r="M953">
        <v>5</v>
      </c>
      <c r="N953">
        <v>131.26650000000001</v>
      </c>
      <c r="O953">
        <v>-1</v>
      </c>
      <c r="P953">
        <v>-1</v>
      </c>
      <c r="Q953">
        <v>-1</v>
      </c>
      <c r="R953" s="196">
        <v>1</v>
      </c>
      <c r="T953" s="196">
        <v>0</v>
      </c>
      <c r="U953" s="196">
        <v>78</v>
      </c>
      <c r="V953" s="196">
        <v>1998</v>
      </c>
      <c r="W953" s="196">
        <v>-1</v>
      </c>
      <c r="X953" s="196">
        <v>-1</v>
      </c>
      <c r="Y953" s="196">
        <v>0</v>
      </c>
      <c r="Z953" s="196">
        <v>99</v>
      </c>
      <c r="AA953" s="196">
        <v>8.2426399999999997</v>
      </c>
      <c r="AB953" s="196">
        <v>4.1254460000000002</v>
      </c>
      <c r="AC953" s="196">
        <v>1</v>
      </c>
      <c r="AD953" s="196">
        <v>-1</v>
      </c>
    </row>
    <row r="954" spans="2:30" x14ac:dyDescent="0.2">
      <c r="B954" t="s">
        <v>285</v>
      </c>
      <c r="C954" t="s">
        <v>694</v>
      </c>
      <c r="D954">
        <v>2</v>
      </c>
      <c r="E954">
        <v>1.669449</v>
      </c>
      <c r="F954">
        <v>199.5</v>
      </c>
      <c r="G954" s="195">
        <v>199.5</v>
      </c>
      <c r="H954">
        <v>333.05509181970001</v>
      </c>
      <c r="I954">
        <v>384.22219999999999</v>
      </c>
      <c r="J954">
        <v>0.52417769999999997</v>
      </c>
      <c r="K954">
        <v>384.22219999999999</v>
      </c>
      <c r="L954">
        <v>320.71969999999999</v>
      </c>
      <c r="M954">
        <v>2</v>
      </c>
      <c r="N954">
        <v>92.486890000000002</v>
      </c>
      <c r="O954">
        <v>-1</v>
      </c>
      <c r="P954">
        <v>-1</v>
      </c>
      <c r="Q954">
        <v>-1</v>
      </c>
      <c r="R954" s="196">
        <v>1</v>
      </c>
      <c r="T954" s="196">
        <v>27</v>
      </c>
      <c r="U954" s="196">
        <v>79</v>
      </c>
      <c r="V954" s="196">
        <v>1332</v>
      </c>
      <c r="W954" s="196">
        <v>0.70134779999999997</v>
      </c>
      <c r="X954" s="196">
        <v>81.356340000000003</v>
      </c>
      <c r="Y954" s="196">
        <v>1</v>
      </c>
      <c r="Z954" s="196">
        <v>1332</v>
      </c>
      <c r="AA954" s="196">
        <v>224.02340000000001</v>
      </c>
      <c r="AB954" s="196">
        <v>168.1857</v>
      </c>
      <c r="AC954" s="196">
        <v>2</v>
      </c>
      <c r="AD954" s="196">
        <v>0.75075080000000005</v>
      </c>
    </row>
    <row r="955" spans="2:30" x14ac:dyDescent="0.2">
      <c r="B955" t="s">
        <v>492</v>
      </c>
      <c r="C955" t="s">
        <v>694</v>
      </c>
      <c r="D955">
        <v>2</v>
      </c>
      <c r="E955">
        <v>0.85800089999999996</v>
      </c>
      <c r="F955">
        <v>249</v>
      </c>
      <c r="G955" s="195">
        <v>249</v>
      </c>
      <c r="H955">
        <v>213.64221364221399</v>
      </c>
      <c r="I955">
        <v>356.30009999999999</v>
      </c>
      <c r="J955">
        <v>0.2017554</v>
      </c>
      <c r="K955">
        <v>356.30009999999999</v>
      </c>
      <c r="L955">
        <v>152.85290000000001</v>
      </c>
      <c r="M955">
        <v>2</v>
      </c>
      <c r="N955">
        <v>119.6228</v>
      </c>
      <c r="O955">
        <v>-1</v>
      </c>
      <c r="P955">
        <v>-1</v>
      </c>
      <c r="Q955">
        <v>-1</v>
      </c>
      <c r="R955" s="196">
        <v>3</v>
      </c>
      <c r="T955" s="196">
        <v>0</v>
      </c>
      <c r="U955" s="196">
        <v>80</v>
      </c>
      <c r="V955" s="196">
        <v>1998</v>
      </c>
      <c r="W955" s="196">
        <v>-1</v>
      </c>
      <c r="X955" s="196">
        <v>-1</v>
      </c>
      <c r="Y955" s="196">
        <v>0</v>
      </c>
      <c r="Z955" s="196">
        <v>134</v>
      </c>
      <c r="AA955" s="196">
        <v>5.4142140000000003</v>
      </c>
      <c r="AB955" s="196">
        <v>2.7098170000000001</v>
      </c>
      <c r="AC955" s="196">
        <v>1</v>
      </c>
      <c r="AD955" s="196">
        <v>-1</v>
      </c>
    </row>
    <row r="956" spans="2:30" x14ac:dyDescent="0.2">
      <c r="B956" t="s">
        <v>474</v>
      </c>
      <c r="C956" t="s">
        <v>694</v>
      </c>
      <c r="D956">
        <v>6</v>
      </c>
      <c r="E956">
        <v>2.4350649999999998</v>
      </c>
      <c r="F956">
        <v>150</v>
      </c>
      <c r="G956" s="195">
        <v>177.666666666667</v>
      </c>
      <c r="H956">
        <v>432.62987012987003</v>
      </c>
      <c r="I956">
        <v>217.2338</v>
      </c>
      <c r="J956">
        <v>2.3502930000000002</v>
      </c>
      <c r="K956">
        <v>1086.1690000000001</v>
      </c>
      <c r="L956">
        <v>440.81540000000001</v>
      </c>
      <c r="M956">
        <v>6</v>
      </c>
      <c r="N956">
        <v>130.23939999999999</v>
      </c>
      <c r="O956">
        <v>-1</v>
      </c>
      <c r="P956">
        <v>-1</v>
      </c>
      <c r="Q956">
        <v>-1</v>
      </c>
      <c r="R956" s="196">
        <v>2</v>
      </c>
      <c r="T956" s="196">
        <v>37</v>
      </c>
      <c r="U956" s="196">
        <v>81</v>
      </c>
      <c r="V956" s="196">
        <v>1066</v>
      </c>
      <c r="W956" s="196">
        <v>-1</v>
      </c>
      <c r="X956" s="196">
        <v>-1</v>
      </c>
      <c r="Y956" s="196">
        <v>1</v>
      </c>
      <c r="Z956" s="196">
        <v>1066</v>
      </c>
      <c r="AA956" s="196">
        <v>169.96619999999999</v>
      </c>
      <c r="AB956" s="196">
        <v>159.44290000000001</v>
      </c>
      <c r="AC956" s="196">
        <v>1</v>
      </c>
      <c r="AD956" s="196">
        <v>0.93808630000000004</v>
      </c>
    </row>
    <row r="957" spans="2:30" x14ac:dyDescent="0.2">
      <c r="B957" t="s">
        <v>475</v>
      </c>
      <c r="C957" t="s">
        <v>694</v>
      </c>
      <c r="D957">
        <v>3</v>
      </c>
      <c r="E957">
        <v>1.8382350000000001</v>
      </c>
      <c r="F957">
        <v>199</v>
      </c>
      <c r="G957" s="195">
        <v>355.33333333333297</v>
      </c>
      <c r="H957">
        <v>653.18627450980398</v>
      </c>
      <c r="I957">
        <v>231.32810000000001</v>
      </c>
      <c r="J957">
        <v>1.181311</v>
      </c>
      <c r="K957">
        <v>462.65609999999998</v>
      </c>
      <c r="L957">
        <v>283.49029999999999</v>
      </c>
      <c r="M957">
        <v>3</v>
      </c>
      <c r="N957">
        <v>111.6742</v>
      </c>
      <c r="O957">
        <v>-1</v>
      </c>
      <c r="P957">
        <v>-1</v>
      </c>
      <c r="Q957">
        <v>-1</v>
      </c>
      <c r="R957" s="196">
        <v>1</v>
      </c>
      <c r="T957" s="196">
        <v>0</v>
      </c>
      <c r="U957" s="196">
        <v>82</v>
      </c>
      <c r="V957" s="196">
        <v>1999</v>
      </c>
      <c r="W957" s="196">
        <v>-1</v>
      </c>
      <c r="X957" s="196">
        <v>-1</v>
      </c>
      <c r="Y957" s="196">
        <v>0</v>
      </c>
      <c r="Z957" s="196">
        <v>133</v>
      </c>
      <c r="AA957" s="196">
        <v>13.24264</v>
      </c>
      <c r="AB957" s="196">
        <v>6.6246330000000002</v>
      </c>
      <c r="AC957" s="196">
        <v>1</v>
      </c>
      <c r="AD957" s="196">
        <v>-1</v>
      </c>
    </row>
    <row r="958" spans="2:30" x14ac:dyDescent="0.2">
      <c r="B958" t="s">
        <v>476</v>
      </c>
      <c r="C958" t="s">
        <v>694</v>
      </c>
      <c r="D958">
        <v>2</v>
      </c>
      <c r="E958">
        <v>1.177856</v>
      </c>
      <c r="F958">
        <v>332</v>
      </c>
      <c r="G958" s="195">
        <v>332</v>
      </c>
      <c r="H958">
        <v>391.048292108363</v>
      </c>
      <c r="I958">
        <v>377.22550000000001</v>
      </c>
      <c r="J958">
        <v>0.38969569999999998</v>
      </c>
      <c r="K958">
        <v>377.22550000000001</v>
      </c>
      <c r="L958">
        <v>222.15870000000001</v>
      </c>
      <c r="M958">
        <v>2</v>
      </c>
      <c r="N958">
        <v>102.1711</v>
      </c>
      <c r="O958">
        <v>-1</v>
      </c>
      <c r="P958">
        <v>-1</v>
      </c>
      <c r="Q958">
        <v>-1</v>
      </c>
      <c r="R958" s="196">
        <v>2</v>
      </c>
      <c r="T958" s="196">
        <v>14</v>
      </c>
      <c r="U958" s="196">
        <v>83</v>
      </c>
      <c r="V958" s="196">
        <v>933</v>
      </c>
      <c r="W958" s="196">
        <v>-1</v>
      </c>
      <c r="X958" s="196">
        <v>-1</v>
      </c>
      <c r="Y958" s="196">
        <v>1</v>
      </c>
      <c r="Z958" s="196">
        <v>933</v>
      </c>
      <c r="AA958" s="196">
        <v>205.68289999999999</v>
      </c>
      <c r="AB958" s="196">
        <v>220.45320000000001</v>
      </c>
      <c r="AC958" s="196">
        <v>1</v>
      </c>
      <c r="AD958" s="196">
        <v>1.0718110000000001</v>
      </c>
    </row>
    <row r="959" spans="2:30" x14ac:dyDescent="0.2">
      <c r="B959" t="s">
        <v>477</v>
      </c>
      <c r="C959" t="s">
        <v>694</v>
      </c>
      <c r="D959">
        <v>3</v>
      </c>
      <c r="E959">
        <v>2.3677980000000001</v>
      </c>
      <c r="F959">
        <v>167</v>
      </c>
      <c r="G959" s="195">
        <v>289.33333333333297</v>
      </c>
      <c r="H959">
        <v>685.08287292817704</v>
      </c>
      <c r="I959">
        <v>201.73509999999999</v>
      </c>
      <c r="J959">
        <v>1.8612949999999999</v>
      </c>
      <c r="K959">
        <v>403.47019999999998</v>
      </c>
      <c r="L959">
        <v>318.44529999999997</v>
      </c>
      <c r="M959">
        <v>3</v>
      </c>
      <c r="N959">
        <v>114.6632</v>
      </c>
      <c r="O959">
        <v>-1</v>
      </c>
      <c r="P959">
        <v>-1</v>
      </c>
      <c r="Q959">
        <v>-1</v>
      </c>
      <c r="R959" s="196">
        <v>1</v>
      </c>
      <c r="T959" s="196">
        <v>0</v>
      </c>
      <c r="U959" s="196">
        <v>84</v>
      </c>
      <c r="V959" s="196">
        <v>1998</v>
      </c>
      <c r="W959" s="196">
        <v>-1</v>
      </c>
      <c r="X959" s="196">
        <v>-1</v>
      </c>
      <c r="Y959" s="196">
        <v>0</v>
      </c>
      <c r="Z959" s="196">
        <v>100</v>
      </c>
      <c r="AA959" s="196">
        <v>5.4142140000000003</v>
      </c>
      <c r="AB959" s="196">
        <v>2.7098170000000001</v>
      </c>
      <c r="AC959" s="196">
        <v>1</v>
      </c>
      <c r="AD959" s="196">
        <v>-1</v>
      </c>
    </row>
    <row r="960" spans="2:30" x14ac:dyDescent="0.2">
      <c r="B960" t="s">
        <v>478</v>
      </c>
      <c r="C960" t="s">
        <v>694</v>
      </c>
      <c r="D960">
        <v>3</v>
      </c>
      <c r="E960">
        <v>1.8761730000000001</v>
      </c>
      <c r="F960">
        <v>199</v>
      </c>
      <c r="G960" s="195">
        <v>178</v>
      </c>
      <c r="H960">
        <v>333.95872420262702</v>
      </c>
      <c r="I960">
        <v>117.01609999999999</v>
      </c>
      <c r="J960">
        <v>3.545941</v>
      </c>
      <c r="K960">
        <v>234.03210000000001</v>
      </c>
      <c r="L960">
        <v>146.36150000000001</v>
      </c>
      <c r="M960">
        <v>3</v>
      </c>
      <c r="N960">
        <v>108.5072</v>
      </c>
      <c r="O960">
        <v>-1</v>
      </c>
      <c r="P960">
        <v>-1</v>
      </c>
      <c r="Q960">
        <v>-1</v>
      </c>
      <c r="R960" s="196">
        <v>2</v>
      </c>
      <c r="T960" s="196">
        <v>41</v>
      </c>
      <c r="U960" s="196">
        <v>85</v>
      </c>
      <c r="V960" s="196">
        <v>1132</v>
      </c>
      <c r="W960" s="196">
        <v>-1</v>
      </c>
      <c r="X960" s="196">
        <v>-1</v>
      </c>
      <c r="Y960" s="196">
        <v>1</v>
      </c>
      <c r="Z960" s="196">
        <v>1132</v>
      </c>
      <c r="AA960" s="196">
        <v>255.44919999999999</v>
      </c>
      <c r="AB960" s="196">
        <v>225.6618</v>
      </c>
      <c r="AC960" s="196">
        <v>1</v>
      </c>
      <c r="AD960" s="196">
        <v>0.88339219999999996</v>
      </c>
    </row>
    <row r="961" spans="2:30" x14ac:dyDescent="0.2">
      <c r="B961" t="s">
        <v>479</v>
      </c>
      <c r="C961" t="s">
        <v>694</v>
      </c>
      <c r="D961">
        <v>4</v>
      </c>
      <c r="E961">
        <v>2.8571430000000002</v>
      </c>
      <c r="F961">
        <v>217.5</v>
      </c>
      <c r="G961" s="195">
        <v>266.75</v>
      </c>
      <c r="H961">
        <v>762.142857142857</v>
      </c>
      <c r="I961">
        <v>192.80629999999999</v>
      </c>
      <c r="J961">
        <v>3.4019750000000002</v>
      </c>
      <c r="K961">
        <v>578.41880000000003</v>
      </c>
      <c r="L961">
        <v>413.15629999999999</v>
      </c>
      <c r="M961">
        <v>4</v>
      </c>
      <c r="N961">
        <v>74.189080000000004</v>
      </c>
      <c r="O961">
        <v>-1</v>
      </c>
      <c r="P961">
        <v>-1</v>
      </c>
      <c r="Q961">
        <v>-1</v>
      </c>
      <c r="R961" s="196">
        <v>1</v>
      </c>
      <c r="T961" s="196">
        <v>0</v>
      </c>
      <c r="U961" s="196">
        <v>86</v>
      </c>
      <c r="V961" s="196">
        <v>1999</v>
      </c>
      <c r="W961" s="196">
        <v>-1</v>
      </c>
      <c r="X961" s="196">
        <v>-1</v>
      </c>
      <c r="Y961" s="196">
        <v>0</v>
      </c>
      <c r="Z961" s="196">
        <v>132</v>
      </c>
      <c r="AA961" s="196">
        <v>4.6502819999999998</v>
      </c>
      <c r="AB961" s="196">
        <v>2.3263039999999999</v>
      </c>
      <c r="AC961" s="196">
        <v>1</v>
      </c>
      <c r="AD961" s="196">
        <v>-1</v>
      </c>
    </row>
    <row r="962" spans="2:30" x14ac:dyDescent="0.2">
      <c r="B962" t="s">
        <v>480</v>
      </c>
      <c r="C962" t="s">
        <v>694</v>
      </c>
      <c r="D962">
        <v>1</v>
      </c>
      <c r="E962">
        <v>0.65274149999999997</v>
      </c>
      <c r="F962">
        <v>166</v>
      </c>
      <c r="G962" s="195">
        <v>166</v>
      </c>
      <c r="H962">
        <v>108.355091383812</v>
      </c>
      <c r="I962">
        <v>-1</v>
      </c>
      <c r="J962">
        <v>-1</v>
      </c>
      <c r="K962">
        <v>-1</v>
      </c>
      <c r="L962">
        <v>-1</v>
      </c>
      <c r="M962">
        <v>1</v>
      </c>
      <c r="N962">
        <v>125.9329</v>
      </c>
      <c r="O962">
        <v>-1</v>
      </c>
      <c r="P962">
        <v>-1</v>
      </c>
      <c r="Q962">
        <v>-1</v>
      </c>
      <c r="R962" s="196">
        <v>1</v>
      </c>
      <c r="T962" s="196">
        <v>4</v>
      </c>
      <c r="U962" s="196">
        <v>87</v>
      </c>
      <c r="V962" s="196">
        <v>933</v>
      </c>
      <c r="W962" s="196">
        <v>1.3152839999999999</v>
      </c>
      <c r="X962" s="196">
        <v>153.88820000000001</v>
      </c>
      <c r="Y962" s="196">
        <v>1</v>
      </c>
      <c r="Z962" s="196">
        <v>933</v>
      </c>
      <c r="AA962" s="196">
        <v>324.99549999999999</v>
      </c>
      <c r="AB962" s="196">
        <v>348.33390000000003</v>
      </c>
      <c r="AC962" s="196">
        <v>2</v>
      </c>
      <c r="AD962" s="196">
        <v>1.0718110000000001</v>
      </c>
    </row>
  </sheetData>
  <pageMargins left="0.51180555555555496" right="0.51180555555555496" top="0.78749999999999998" bottom="0.78749999999999998"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7030A0"/>
  </sheetPr>
  <dimension ref="B3:AC963"/>
  <sheetViews>
    <sheetView zoomScale="95" zoomScaleNormal="95" workbookViewId="0">
      <selection activeCell="K969" sqref="K969"/>
    </sheetView>
  </sheetViews>
  <sheetFormatPr baseColWidth="10" defaultColWidth="8.83203125" defaultRowHeight="15" x14ac:dyDescent="0.2"/>
  <cols>
    <col min="1" max="4" width="8.6640625" customWidth="1"/>
    <col min="5" max="5" width="25.1640625" customWidth="1"/>
    <col min="6" max="12" width="8.6640625" customWidth="1"/>
    <col min="13" max="13" width="11.6640625" customWidth="1"/>
    <col min="14" max="1025" width="8.6640625" customWidth="1"/>
  </cols>
  <sheetData>
    <row r="3" spans="2:29" x14ac:dyDescent="0.2">
      <c r="B3" t="s">
        <v>922</v>
      </c>
      <c r="C3" t="s">
        <v>923</v>
      </c>
      <c r="D3" t="s">
        <v>925</v>
      </c>
      <c r="E3" t="s">
        <v>930</v>
      </c>
      <c r="F3" t="s">
        <v>931</v>
      </c>
      <c r="G3" t="s">
        <v>932</v>
      </c>
      <c r="H3" t="s">
        <v>1842</v>
      </c>
      <c r="I3" t="s">
        <v>933</v>
      </c>
      <c r="J3" t="s">
        <v>934</v>
      </c>
      <c r="K3" t="s">
        <v>935</v>
      </c>
      <c r="L3" t="s">
        <v>936</v>
      </c>
      <c r="M3" t="s">
        <v>937</v>
      </c>
      <c r="N3" t="s">
        <v>938</v>
      </c>
      <c r="O3" t="s">
        <v>1846</v>
      </c>
      <c r="P3" t="s">
        <v>1845</v>
      </c>
      <c r="Q3" t="s">
        <v>939</v>
      </c>
      <c r="R3" t="s">
        <v>940</v>
      </c>
      <c r="S3" t="s">
        <v>941</v>
      </c>
      <c r="T3" t="s">
        <v>942</v>
      </c>
      <c r="U3" t="s">
        <v>943</v>
      </c>
      <c r="V3" t="s">
        <v>944</v>
      </c>
      <c r="W3" t="s">
        <v>945</v>
      </c>
      <c r="X3" t="s">
        <v>946</v>
      </c>
      <c r="Y3" t="s">
        <v>947</v>
      </c>
      <c r="Z3" t="s">
        <v>948</v>
      </c>
      <c r="AA3" t="s">
        <v>924</v>
      </c>
      <c r="AB3" t="s">
        <v>926</v>
      </c>
      <c r="AC3" t="s">
        <v>1847</v>
      </c>
    </row>
    <row r="4" spans="2:29" x14ac:dyDescent="0.2">
      <c r="B4" t="s">
        <v>481</v>
      </c>
      <c r="C4">
        <v>28</v>
      </c>
      <c r="D4" t="s">
        <v>777</v>
      </c>
      <c r="E4">
        <v>6</v>
      </c>
      <c r="F4">
        <v>1.857585</v>
      </c>
      <c r="G4">
        <v>211</v>
      </c>
      <c r="H4">
        <v>183</v>
      </c>
      <c r="I4">
        <v>318.2912</v>
      </c>
      <c r="J4">
        <v>1.1196010000000001</v>
      </c>
      <c r="K4">
        <v>1591.4559999999999</v>
      </c>
      <c r="L4">
        <v>492.71080000000001</v>
      </c>
      <c r="M4">
        <v>6</v>
      </c>
      <c r="N4">
        <v>131.29169999999999</v>
      </c>
      <c r="O4">
        <v>-1</v>
      </c>
      <c r="P4">
        <v>-1</v>
      </c>
      <c r="Q4">
        <v>1</v>
      </c>
      <c r="R4">
        <v>0.30959750000000003</v>
      </c>
      <c r="S4">
        <v>-1</v>
      </c>
      <c r="T4">
        <v>-1</v>
      </c>
      <c r="U4">
        <v>1</v>
      </c>
      <c r="V4">
        <v>0.30959750000000003</v>
      </c>
      <c r="W4">
        <v>1</v>
      </c>
      <c r="X4">
        <v>3230</v>
      </c>
      <c r="Y4">
        <v>1795.548</v>
      </c>
      <c r="Z4">
        <v>555.8972</v>
      </c>
      <c r="AA4">
        <v>33</v>
      </c>
      <c r="AB4">
        <v>3230</v>
      </c>
      <c r="AC4">
        <v>72808</v>
      </c>
    </row>
    <row r="5" spans="2:29" x14ac:dyDescent="0.2">
      <c r="B5" t="s">
        <v>483</v>
      </c>
      <c r="C5">
        <v>28</v>
      </c>
      <c r="D5" t="s">
        <v>777</v>
      </c>
      <c r="E5">
        <v>5</v>
      </c>
      <c r="F5">
        <v>2.3463159999999998</v>
      </c>
      <c r="G5">
        <v>246.4</v>
      </c>
      <c r="H5">
        <v>266</v>
      </c>
      <c r="I5">
        <v>255.66319999999999</v>
      </c>
      <c r="J5">
        <v>2.490246</v>
      </c>
      <c r="K5">
        <v>1022.653</v>
      </c>
      <c r="L5">
        <v>479.89339999999999</v>
      </c>
      <c r="M5">
        <v>5</v>
      </c>
      <c r="N5">
        <v>151.5343</v>
      </c>
      <c r="O5">
        <v>-1</v>
      </c>
      <c r="P5">
        <v>-1</v>
      </c>
      <c r="Q5">
        <v>1</v>
      </c>
      <c r="R5">
        <v>0.46926329999999999</v>
      </c>
      <c r="S5">
        <v>-1</v>
      </c>
      <c r="T5">
        <v>-1</v>
      </c>
      <c r="U5">
        <v>1</v>
      </c>
      <c r="V5">
        <v>0.46926329999999999</v>
      </c>
      <c r="W5">
        <v>1</v>
      </c>
      <c r="X5">
        <v>2131</v>
      </c>
      <c r="Y5">
        <v>332.01620000000003</v>
      </c>
      <c r="Z5">
        <v>155.803</v>
      </c>
      <c r="AA5">
        <v>27</v>
      </c>
      <c r="AB5">
        <v>2131</v>
      </c>
      <c r="AC5">
        <v>63913</v>
      </c>
    </row>
    <row r="6" spans="2:29" x14ac:dyDescent="0.2">
      <c r="B6" t="s">
        <v>484</v>
      </c>
      <c r="C6">
        <v>28</v>
      </c>
      <c r="D6" t="s">
        <v>777</v>
      </c>
      <c r="E6">
        <v>3</v>
      </c>
      <c r="F6">
        <v>1.3054829999999999</v>
      </c>
      <c r="G6">
        <v>333.33333333333297</v>
      </c>
      <c r="H6">
        <v>201</v>
      </c>
      <c r="I6">
        <v>506.06599999999997</v>
      </c>
      <c r="J6">
        <v>0.89558839999999995</v>
      </c>
      <c r="K6">
        <v>1012.1319999999999</v>
      </c>
      <c r="L6">
        <v>440.44040000000001</v>
      </c>
      <c r="M6">
        <v>3</v>
      </c>
      <c r="N6">
        <v>163.49430000000001</v>
      </c>
      <c r="O6">
        <v>-1</v>
      </c>
      <c r="P6">
        <v>-1</v>
      </c>
      <c r="Q6">
        <v>1</v>
      </c>
      <c r="R6">
        <v>0.43516100000000002</v>
      </c>
      <c r="S6">
        <v>-1</v>
      </c>
      <c r="T6">
        <v>-1</v>
      </c>
      <c r="U6">
        <v>1</v>
      </c>
      <c r="V6">
        <v>0.43516100000000002</v>
      </c>
      <c r="W6">
        <v>1</v>
      </c>
      <c r="X6">
        <v>2298</v>
      </c>
      <c r="Y6">
        <v>475.96080000000001</v>
      </c>
      <c r="Z6">
        <v>207.11959999999999</v>
      </c>
      <c r="AA6">
        <v>11</v>
      </c>
      <c r="AB6">
        <v>2298</v>
      </c>
      <c r="AC6">
        <v>24147</v>
      </c>
    </row>
    <row r="7" spans="2:29" x14ac:dyDescent="0.2">
      <c r="B7" t="s">
        <v>485</v>
      </c>
      <c r="C7">
        <v>28</v>
      </c>
      <c r="D7" t="s">
        <v>777</v>
      </c>
      <c r="E7">
        <v>2</v>
      </c>
      <c r="F7">
        <v>0.78033549999999996</v>
      </c>
      <c r="G7">
        <v>299.5</v>
      </c>
      <c r="H7">
        <v>299.5</v>
      </c>
      <c r="I7">
        <v>186.66030000000001</v>
      </c>
      <c r="J7">
        <v>1.4034610000000001</v>
      </c>
      <c r="K7">
        <v>186.66030000000001</v>
      </c>
      <c r="L7">
        <v>72.82884</v>
      </c>
      <c r="M7">
        <v>2</v>
      </c>
      <c r="N7">
        <v>138.35679999999999</v>
      </c>
      <c r="O7">
        <v>-1</v>
      </c>
      <c r="P7">
        <v>-1</v>
      </c>
      <c r="Q7">
        <v>3</v>
      </c>
      <c r="R7">
        <v>1.1705030000000001</v>
      </c>
      <c r="S7">
        <v>215.2063</v>
      </c>
      <c r="T7">
        <v>1.22804</v>
      </c>
      <c r="U7">
        <v>1</v>
      </c>
      <c r="V7">
        <v>0.39016780000000001</v>
      </c>
      <c r="W7">
        <v>3</v>
      </c>
      <c r="X7">
        <v>2563</v>
      </c>
      <c r="Y7">
        <v>830.27840000000003</v>
      </c>
      <c r="Z7">
        <v>323.9479</v>
      </c>
      <c r="AA7">
        <v>7</v>
      </c>
      <c r="AB7">
        <v>2563</v>
      </c>
      <c r="AC7">
        <v>23781</v>
      </c>
    </row>
    <row r="8" spans="2:29" x14ac:dyDescent="0.2">
      <c r="B8" t="s">
        <v>486</v>
      </c>
      <c r="C8">
        <v>28</v>
      </c>
      <c r="D8" t="s">
        <v>777</v>
      </c>
      <c r="E8">
        <v>2</v>
      </c>
      <c r="F8">
        <v>1.111729</v>
      </c>
      <c r="G8">
        <v>183</v>
      </c>
      <c r="H8">
        <v>183</v>
      </c>
      <c r="I8">
        <v>293.9853</v>
      </c>
      <c r="J8">
        <v>0.2152162</v>
      </c>
      <c r="K8">
        <v>293.9853</v>
      </c>
      <c r="L8">
        <v>163.416</v>
      </c>
      <c r="M8">
        <v>2</v>
      </c>
      <c r="N8">
        <v>118.73180000000001</v>
      </c>
      <c r="O8">
        <v>-1</v>
      </c>
      <c r="P8">
        <v>-1</v>
      </c>
      <c r="Q8">
        <v>1</v>
      </c>
      <c r="R8">
        <v>0.55586440000000004</v>
      </c>
      <c r="S8">
        <v>-1</v>
      </c>
      <c r="T8">
        <v>-1</v>
      </c>
      <c r="U8">
        <v>1</v>
      </c>
      <c r="V8">
        <v>0.55586440000000004</v>
      </c>
      <c r="W8">
        <v>1</v>
      </c>
      <c r="X8">
        <v>1799</v>
      </c>
      <c r="Y8">
        <v>323.42570000000001</v>
      </c>
      <c r="Z8">
        <v>179.7808</v>
      </c>
      <c r="AA8">
        <v>89</v>
      </c>
      <c r="AB8">
        <v>1799</v>
      </c>
      <c r="AC8">
        <v>171460</v>
      </c>
    </row>
    <row r="9" spans="2:29" x14ac:dyDescent="0.2">
      <c r="B9" t="s">
        <v>487</v>
      </c>
      <c r="C9">
        <v>28</v>
      </c>
      <c r="D9" t="s">
        <v>777</v>
      </c>
      <c r="E9">
        <v>0</v>
      </c>
      <c r="F9">
        <v>0</v>
      </c>
      <c r="G9">
        <v>-1</v>
      </c>
      <c r="H9">
        <v>-1</v>
      </c>
      <c r="I9">
        <v>-1</v>
      </c>
      <c r="J9">
        <v>-1</v>
      </c>
      <c r="K9">
        <v>-1</v>
      </c>
      <c r="L9">
        <v>-1</v>
      </c>
      <c r="M9">
        <v>0</v>
      </c>
      <c r="N9">
        <v>177.95859999999999</v>
      </c>
      <c r="O9">
        <v>-1</v>
      </c>
      <c r="P9">
        <v>-1</v>
      </c>
      <c r="Q9">
        <v>5</v>
      </c>
      <c r="R9">
        <v>1.613424</v>
      </c>
      <c r="S9">
        <v>108.63</v>
      </c>
      <c r="T9">
        <v>1.4742470000000001</v>
      </c>
      <c r="U9">
        <v>1</v>
      </c>
      <c r="V9">
        <v>0.32268469999999999</v>
      </c>
      <c r="W9">
        <v>5</v>
      </c>
      <c r="X9">
        <v>3099</v>
      </c>
      <c r="Y9">
        <v>583.72889999999995</v>
      </c>
      <c r="Z9">
        <v>188.3604</v>
      </c>
      <c r="AA9">
        <v>5</v>
      </c>
      <c r="AB9">
        <v>3099</v>
      </c>
      <c r="AC9">
        <v>22114</v>
      </c>
    </row>
    <row r="10" spans="2:29" x14ac:dyDescent="0.2">
      <c r="B10" t="s">
        <v>488</v>
      </c>
      <c r="C10">
        <v>28</v>
      </c>
      <c r="D10" t="s">
        <v>777</v>
      </c>
      <c r="E10">
        <v>1</v>
      </c>
      <c r="F10">
        <v>0.4482295</v>
      </c>
      <c r="G10">
        <v>167</v>
      </c>
      <c r="H10">
        <v>167</v>
      </c>
      <c r="I10">
        <v>-1</v>
      </c>
      <c r="J10">
        <v>-1</v>
      </c>
      <c r="K10">
        <v>-1</v>
      </c>
      <c r="L10">
        <v>-1</v>
      </c>
      <c r="M10">
        <v>1</v>
      </c>
      <c r="N10">
        <v>135.44800000000001</v>
      </c>
      <c r="O10">
        <v>-1</v>
      </c>
      <c r="P10">
        <v>-1</v>
      </c>
      <c r="Q10">
        <v>2</v>
      </c>
      <c r="R10">
        <v>0.89645900000000001</v>
      </c>
      <c r="S10">
        <v>146.13810000000001</v>
      </c>
      <c r="T10">
        <v>0.31326500000000002</v>
      </c>
      <c r="U10">
        <v>1</v>
      </c>
      <c r="V10">
        <v>0.4482295</v>
      </c>
      <c r="W10">
        <v>2</v>
      </c>
      <c r="X10">
        <v>2231</v>
      </c>
      <c r="Y10">
        <v>772.0376</v>
      </c>
      <c r="Z10">
        <v>346.05</v>
      </c>
      <c r="AA10">
        <v>35</v>
      </c>
      <c r="AB10">
        <v>2231</v>
      </c>
      <c r="AC10">
        <v>76505</v>
      </c>
    </row>
    <row r="11" spans="2:29" x14ac:dyDescent="0.2">
      <c r="B11" t="s">
        <v>489</v>
      </c>
      <c r="C11">
        <v>28</v>
      </c>
      <c r="D11" t="s">
        <v>777</v>
      </c>
      <c r="E11">
        <v>0</v>
      </c>
      <c r="F11">
        <v>0</v>
      </c>
      <c r="G11">
        <v>-1</v>
      </c>
      <c r="H11">
        <v>-1</v>
      </c>
      <c r="I11">
        <v>-1</v>
      </c>
      <c r="J11">
        <v>-1</v>
      </c>
      <c r="K11">
        <v>-1</v>
      </c>
      <c r="L11">
        <v>-1</v>
      </c>
      <c r="M11">
        <v>0</v>
      </c>
      <c r="N11">
        <v>655.178</v>
      </c>
      <c r="O11">
        <v>-1</v>
      </c>
      <c r="P11">
        <v>-1</v>
      </c>
      <c r="Q11">
        <v>1</v>
      </c>
      <c r="R11">
        <v>0.46904319999999999</v>
      </c>
      <c r="S11">
        <v>-1</v>
      </c>
      <c r="T11">
        <v>-1</v>
      </c>
      <c r="U11">
        <v>1</v>
      </c>
      <c r="V11">
        <v>0.46904319999999999</v>
      </c>
      <c r="W11">
        <v>1</v>
      </c>
      <c r="X11">
        <v>2132</v>
      </c>
      <c r="Y11">
        <v>1208.1869999999999</v>
      </c>
      <c r="Z11">
        <v>566.69179999999994</v>
      </c>
      <c r="AA11">
        <v>21</v>
      </c>
      <c r="AB11">
        <v>2132</v>
      </c>
      <c r="AC11">
        <v>46728</v>
      </c>
    </row>
    <row r="12" spans="2:29" x14ac:dyDescent="0.2">
      <c r="B12" t="s">
        <v>490</v>
      </c>
      <c r="C12">
        <v>28</v>
      </c>
      <c r="D12" t="s">
        <v>777</v>
      </c>
      <c r="E12">
        <v>4</v>
      </c>
      <c r="F12">
        <v>2.6702270000000001</v>
      </c>
      <c r="G12">
        <v>300</v>
      </c>
      <c r="H12">
        <v>233.5</v>
      </c>
      <c r="I12">
        <v>113.06789999999999</v>
      </c>
      <c r="J12">
        <v>2.3860000000000001</v>
      </c>
      <c r="K12">
        <v>339.20370000000003</v>
      </c>
      <c r="L12">
        <v>226.43770000000001</v>
      </c>
      <c r="M12">
        <v>4</v>
      </c>
      <c r="N12">
        <v>152.61590000000001</v>
      </c>
      <c r="O12">
        <v>-1</v>
      </c>
      <c r="P12">
        <v>-1</v>
      </c>
      <c r="Q12">
        <v>2</v>
      </c>
      <c r="R12">
        <v>1.3351139999999999</v>
      </c>
      <c r="S12">
        <v>168.04150000000001</v>
      </c>
      <c r="T12">
        <v>1.2587379999999999</v>
      </c>
      <c r="U12">
        <v>1</v>
      </c>
      <c r="V12">
        <v>0.66755679999999995</v>
      </c>
      <c r="W12">
        <v>2</v>
      </c>
      <c r="X12">
        <v>1498</v>
      </c>
      <c r="Y12">
        <v>364.19040000000001</v>
      </c>
      <c r="Z12">
        <v>243.11770000000001</v>
      </c>
      <c r="AA12">
        <v>61</v>
      </c>
      <c r="AB12">
        <v>1498</v>
      </c>
      <c r="AC12">
        <v>137555</v>
      </c>
    </row>
    <row r="13" spans="2:29" x14ac:dyDescent="0.2">
      <c r="B13" t="s">
        <v>491</v>
      </c>
      <c r="C13">
        <v>28</v>
      </c>
      <c r="D13" t="s">
        <v>777</v>
      </c>
      <c r="E13">
        <v>1</v>
      </c>
      <c r="F13">
        <v>0.62539089999999997</v>
      </c>
      <c r="G13">
        <v>600</v>
      </c>
      <c r="H13">
        <v>600</v>
      </c>
      <c r="I13">
        <v>-1</v>
      </c>
      <c r="J13">
        <v>-1</v>
      </c>
      <c r="K13">
        <v>-1</v>
      </c>
      <c r="L13">
        <v>-1</v>
      </c>
      <c r="M13">
        <v>1</v>
      </c>
      <c r="N13">
        <v>107.28870000000001</v>
      </c>
      <c r="O13">
        <v>-1</v>
      </c>
      <c r="P13">
        <v>-1</v>
      </c>
      <c r="Q13">
        <v>2</v>
      </c>
      <c r="R13">
        <v>1.2507820000000001</v>
      </c>
      <c r="S13">
        <v>159.45509999999999</v>
      </c>
      <c r="T13">
        <v>0.96347470000000002</v>
      </c>
      <c r="U13">
        <v>1</v>
      </c>
      <c r="V13">
        <v>0.62539089999999997</v>
      </c>
      <c r="W13">
        <v>2</v>
      </c>
      <c r="X13">
        <v>1599</v>
      </c>
      <c r="Y13">
        <v>375.7919</v>
      </c>
      <c r="Z13">
        <v>235.01679999999999</v>
      </c>
      <c r="AA13">
        <v>57</v>
      </c>
      <c r="AB13">
        <v>1599</v>
      </c>
      <c r="AC13">
        <v>113108</v>
      </c>
    </row>
    <row r="14" spans="2:29" x14ac:dyDescent="0.2">
      <c r="B14" t="s">
        <v>1848</v>
      </c>
      <c r="C14">
        <v>28</v>
      </c>
      <c r="D14" t="s">
        <v>777</v>
      </c>
      <c r="E14">
        <v>5</v>
      </c>
      <c r="F14">
        <v>2.7292580000000002</v>
      </c>
      <c r="G14">
        <v>286.60000000000002</v>
      </c>
      <c r="H14">
        <v>367</v>
      </c>
      <c r="I14">
        <v>164.27019999999999</v>
      </c>
      <c r="J14">
        <v>2.2412459999999998</v>
      </c>
      <c r="K14">
        <v>657.08100000000002</v>
      </c>
      <c r="L14">
        <v>358.6687</v>
      </c>
      <c r="M14">
        <v>5</v>
      </c>
      <c r="N14">
        <v>90.476259999999996</v>
      </c>
      <c r="O14">
        <v>-1</v>
      </c>
      <c r="P14">
        <v>-1</v>
      </c>
      <c r="Q14">
        <v>2</v>
      </c>
      <c r="R14">
        <v>1.0917030000000001</v>
      </c>
      <c r="S14">
        <v>154.9726</v>
      </c>
      <c r="T14">
        <v>0.6651186</v>
      </c>
      <c r="U14">
        <v>1</v>
      </c>
      <c r="V14">
        <v>0.54585150000000004</v>
      </c>
      <c r="W14">
        <v>2</v>
      </c>
      <c r="X14">
        <v>1832</v>
      </c>
      <c r="Y14">
        <v>385.3689</v>
      </c>
      <c r="Z14">
        <v>210.35419999999999</v>
      </c>
      <c r="AA14">
        <v>61</v>
      </c>
      <c r="AB14">
        <v>1832</v>
      </c>
      <c r="AC14">
        <v>108945</v>
      </c>
    </row>
    <row r="15" spans="2:29" x14ac:dyDescent="0.2">
      <c r="B15" t="s">
        <v>285</v>
      </c>
      <c r="C15">
        <v>28</v>
      </c>
      <c r="D15" t="s">
        <v>777</v>
      </c>
      <c r="E15">
        <v>5</v>
      </c>
      <c r="F15">
        <v>2.7793220000000001</v>
      </c>
      <c r="G15">
        <v>233.2</v>
      </c>
      <c r="H15">
        <v>266</v>
      </c>
      <c r="I15">
        <v>232.56489999999999</v>
      </c>
      <c r="J15">
        <v>2.3360449999999999</v>
      </c>
      <c r="K15">
        <v>930.25959999999998</v>
      </c>
      <c r="L15">
        <v>517.09820000000002</v>
      </c>
      <c r="M15">
        <v>5</v>
      </c>
      <c r="N15">
        <v>118.1906</v>
      </c>
      <c r="O15">
        <v>-1</v>
      </c>
      <c r="P15">
        <v>-1</v>
      </c>
      <c r="Q15">
        <v>1</v>
      </c>
      <c r="R15">
        <v>0.55586440000000004</v>
      </c>
      <c r="S15">
        <v>-1</v>
      </c>
      <c r="T15">
        <v>-1</v>
      </c>
      <c r="U15">
        <v>1</v>
      </c>
      <c r="V15">
        <v>0.55586440000000004</v>
      </c>
      <c r="W15">
        <v>1</v>
      </c>
      <c r="X15">
        <v>1799</v>
      </c>
      <c r="Y15">
        <v>880.06479999999999</v>
      </c>
      <c r="Z15">
        <v>489.19670000000002</v>
      </c>
      <c r="AA15">
        <v>73</v>
      </c>
      <c r="AB15">
        <v>1799</v>
      </c>
      <c r="AC15">
        <v>138953</v>
      </c>
    </row>
    <row r="16" spans="2:29" x14ac:dyDescent="0.2">
      <c r="B16" t="s">
        <v>492</v>
      </c>
      <c r="C16">
        <v>28</v>
      </c>
      <c r="D16" t="s">
        <v>777</v>
      </c>
      <c r="E16">
        <v>5</v>
      </c>
      <c r="F16">
        <v>2.1748590000000001</v>
      </c>
      <c r="G16">
        <v>326.39999999999998</v>
      </c>
      <c r="H16">
        <v>233</v>
      </c>
      <c r="I16">
        <v>194.72319999999999</v>
      </c>
      <c r="J16">
        <v>2.4116209999999998</v>
      </c>
      <c r="K16">
        <v>778.89269999999999</v>
      </c>
      <c r="L16">
        <v>338.79629999999997</v>
      </c>
      <c r="M16">
        <v>5</v>
      </c>
      <c r="N16">
        <v>123.4785</v>
      </c>
      <c r="O16">
        <v>-1</v>
      </c>
      <c r="P16">
        <v>-1</v>
      </c>
      <c r="Q16">
        <v>1</v>
      </c>
      <c r="R16">
        <v>0.43497170000000002</v>
      </c>
      <c r="S16">
        <v>-1</v>
      </c>
      <c r="T16">
        <v>-1</v>
      </c>
      <c r="U16">
        <v>1</v>
      </c>
      <c r="V16">
        <v>0.43497170000000002</v>
      </c>
      <c r="W16">
        <v>1</v>
      </c>
      <c r="X16">
        <v>2299</v>
      </c>
      <c r="Y16">
        <v>354.9923</v>
      </c>
      <c r="Z16">
        <v>154.41159999999999</v>
      </c>
      <c r="AA16">
        <v>95</v>
      </c>
      <c r="AB16">
        <v>2299</v>
      </c>
      <c r="AC16">
        <v>197372</v>
      </c>
    </row>
    <row r="17" spans="2:29" x14ac:dyDescent="0.2">
      <c r="B17" t="s">
        <v>474</v>
      </c>
      <c r="C17">
        <v>28</v>
      </c>
      <c r="D17" t="s">
        <v>777</v>
      </c>
      <c r="E17">
        <v>14</v>
      </c>
      <c r="F17">
        <v>3.0681569999999998</v>
      </c>
      <c r="G17">
        <v>230.71428571428601</v>
      </c>
      <c r="H17">
        <v>200</v>
      </c>
      <c r="I17">
        <v>178.6885</v>
      </c>
      <c r="J17">
        <v>3.2774559999999999</v>
      </c>
      <c r="K17">
        <v>2322.9499999999998</v>
      </c>
      <c r="L17">
        <v>509.084</v>
      </c>
      <c r="M17">
        <v>14</v>
      </c>
      <c r="N17">
        <v>297.6583</v>
      </c>
      <c r="O17">
        <v>-1</v>
      </c>
      <c r="P17">
        <v>-1</v>
      </c>
      <c r="Q17">
        <v>2</v>
      </c>
      <c r="R17">
        <v>0.43830809999999998</v>
      </c>
      <c r="S17">
        <v>57.580559999999998</v>
      </c>
      <c r="T17">
        <v>0.34479379999999998</v>
      </c>
      <c r="U17">
        <v>1</v>
      </c>
      <c r="V17">
        <v>0.21915409999999999</v>
      </c>
      <c r="W17">
        <v>2</v>
      </c>
      <c r="X17">
        <v>4563</v>
      </c>
      <c r="Y17">
        <v>666.12810000000002</v>
      </c>
      <c r="Z17">
        <v>145.9847</v>
      </c>
      <c r="AA17">
        <v>49</v>
      </c>
      <c r="AB17">
        <v>4563</v>
      </c>
      <c r="AC17">
        <v>113774</v>
      </c>
    </row>
    <row r="18" spans="2:29" x14ac:dyDescent="0.2">
      <c r="B18" t="s">
        <v>475</v>
      </c>
      <c r="C18">
        <v>28</v>
      </c>
      <c r="D18" t="s">
        <v>777</v>
      </c>
      <c r="E18">
        <v>4</v>
      </c>
      <c r="F18">
        <v>2.5015640000000001</v>
      </c>
      <c r="G18">
        <v>331.5</v>
      </c>
      <c r="H18">
        <v>280</v>
      </c>
      <c r="I18">
        <v>138.1942</v>
      </c>
      <c r="J18">
        <v>2.9637159999999998</v>
      </c>
      <c r="K18">
        <v>414.58249999999998</v>
      </c>
      <c r="L18">
        <v>259.27609999999999</v>
      </c>
      <c r="M18">
        <v>4</v>
      </c>
      <c r="N18">
        <v>140.31540000000001</v>
      </c>
      <c r="O18">
        <v>-1</v>
      </c>
      <c r="P18">
        <v>-1</v>
      </c>
      <c r="Q18">
        <v>1</v>
      </c>
      <c r="R18">
        <v>0.62539089999999997</v>
      </c>
      <c r="S18">
        <v>-1</v>
      </c>
      <c r="T18">
        <v>-1</v>
      </c>
      <c r="U18">
        <v>1</v>
      </c>
      <c r="V18">
        <v>0.62539089999999997</v>
      </c>
      <c r="W18">
        <v>1</v>
      </c>
      <c r="X18">
        <v>1599</v>
      </c>
      <c r="Y18">
        <v>380.35329999999999</v>
      </c>
      <c r="Z18">
        <v>237.86949999999999</v>
      </c>
      <c r="AA18">
        <v>35</v>
      </c>
      <c r="AB18">
        <v>1599</v>
      </c>
      <c r="AC18">
        <v>69943</v>
      </c>
    </row>
    <row r="19" spans="2:29" x14ac:dyDescent="0.2">
      <c r="B19" t="s">
        <v>476</v>
      </c>
      <c r="C19">
        <v>28</v>
      </c>
      <c r="D19" t="s">
        <v>777</v>
      </c>
      <c r="E19">
        <v>2</v>
      </c>
      <c r="F19">
        <v>0.74128989999999995</v>
      </c>
      <c r="G19">
        <v>150</v>
      </c>
      <c r="H19">
        <v>150</v>
      </c>
      <c r="I19">
        <v>64.783230000000003</v>
      </c>
      <c r="J19">
        <v>0.48709190000000002</v>
      </c>
      <c r="K19">
        <v>64.783230000000003</v>
      </c>
      <c r="L19">
        <v>24.011569999999999</v>
      </c>
      <c r="M19">
        <v>2</v>
      </c>
      <c r="N19">
        <v>166.51920000000001</v>
      </c>
      <c r="O19">
        <v>-1</v>
      </c>
      <c r="P19">
        <v>-1</v>
      </c>
      <c r="Q19">
        <v>1</v>
      </c>
      <c r="R19">
        <v>0.3706449</v>
      </c>
      <c r="S19">
        <v>-1</v>
      </c>
      <c r="T19">
        <v>-1</v>
      </c>
      <c r="U19">
        <v>1</v>
      </c>
      <c r="V19">
        <v>0.3706449</v>
      </c>
      <c r="W19">
        <v>1</v>
      </c>
      <c r="X19">
        <v>2698</v>
      </c>
      <c r="Y19">
        <v>512.84900000000005</v>
      </c>
      <c r="Z19">
        <v>190.0849</v>
      </c>
      <c r="AA19">
        <v>11</v>
      </c>
      <c r="AB19">
        <v>2698</v>
      </c>
      <c r="AC19">
        <v>27779</v>
      </c>
    </row>
    <row r="20" spans="2:29" x14ac:dyDescent="0.2">
      <c r="B20" t="s">
        <v>477</v>
      </c>
      <c r="C20">
        <v>28</v>
      </c>
      <c r="D20" t="s">
        <v>777</v>
      </c>
      <c r="E20">
        <v>5</v>
      </c>
      <c r="F20">
        <v>2.3843589999999999</v>
      </c>
      <c r="G20">
        <v>292.60000000000002</v>
      </c>
      <c r="H20">
        <v>265</v>
      </c>
      <c r="I20">
        <v>163.7176</v>
      </c>
      <c r="J20">
        <v>1.8090390000000001</v>
      </c>
      <c r="K20">
        <v>654.87040000000002</v>
      </c>
      <c r="L20">
        <v>312.28919999999999</v>
      </c>
      <c r="M20">
        <v>5</v>
      </c>
      <c r="N20">
        <v>160.39709999999999</v>
      </c>
      <c r="O20">
        <v>-1</v>
      </c>
      <c r="P20">
        <v>-1</v>
      </c>
      <c r="Q20">
        <v>1</v>
      </c>
      <c r="R20">
        <v>0.47687170000000001</v>
      </c>
      <c r="S20">
        <v>-1</v>
      </c>
      <c r="T20">
        <v>-1</v>
      </c>
      <c r="U20">
        <v>1</v>
      </c>
      <c r="V20">
        <v>0.47687170000000001</v>
      </c>
      <c r="W20">
        <v>1</v>
      </c>
      <c r="X20">
        <v>2097</v>
      </c>
      <c r="Y20">
        <v>358.89170000000001</v>
      </c>
      <c r="Z20">
        <v>171.14529999999999</v>
      </c>
      <c r="AA20">
        <v>81</v>
      </c>
      <c r="AB20">
        <v>2097</v>
      </c>
      <c r="AC20">
        <v>169130</v>
      </c>
    </row>
    <row r="21" spans="2:29" x14ac:dyDescent="0.2">
      <c r="B21" t="s">
        <v>478</v>
      </c>
      <c r="C21">
        <v>28</v>
      </c>
      <c r="D21" t="s">
        <v>777</v>
      </c>
      <c r="E21">
        <v>7</v>
      </c>
      <c r="F21">
        <v>2.1446079999999998</v>
      </c>
      <c r="G21">
        <v>261.71428571428601</v>
      </c>
      <c r="H21">
        <v>166</v>
      </c>
      <c r="I21">
        <v>143.1515</v>
      </c>
      <c r="J21">
        <v>1.623321</v>
      </c>
      <c r="K21">
        <v>858.90880000000004</v>
      </c>
      <c r="L21">
        <v>263.14609999999999</v>
      </c>
      <c r="M21">
        <v>7</v>
      </c>
      <c r="N21">
        <v>192.11920000000001</v>
      </c>
      <c r="O21">
        <v>-1</v>
      </c>
      <c r="P21">
        <v>-1</v>
      </c>
      <c r="Q21">
        <v>1</v>
      </c>
      <c r="R21">
        <v>0.30637259999999999</v>
      </c>
      <c r="S21">
        <v>-1</v>
      </c>
      <c r="T21">
        <v>-1</v>
      </c>
      <c r="U21">
        <v>1</v>
      </c>
      <c r="V21">
        <v>0.30637259999999999</v>
      </c>
      <c r="W21">
        <v>1</v>
      </c>
      <c r="X21">
        <v>3264</v>
      </c>
      <c r="Y21">
        <v>2057.6030000000001</v>
      </c>
      <c r="Z21">
        <v>630.3931</v>
      </c>
      <c r="AA21">
        <v>47</v>
      </c>
      <c r="AB21">
        <v>3264</v>
      </c>
      <c r="AC21">
        <v>105647</v>
      </c>
    </row>
    <row r="22" spans="2:29" x14ac:dyDescent="0.2">
      <c r="B22" t="s">
        <v>479</v>
      </c>
      <c r="C22">
        <v>28</v>
      </c>
      <c r="D22" t="s">
        <v>777</v>
      </c>
      <c r="E22">
        <v>4</v>
      </c>
      <c r="F22">
        <v>2.6109659999999999</v>
      </c>
      <c r="G22">
        <v>232.75</v>
      </c>
      <c r="H22">
        <v>233</v>
      </c>
      <c r="I22">
        <v>146.3767</v>
      </c>
      <c r="J22">
        <v>1.022354</v>
      </c>
      <c r="K22">
        <v>439.13</v>
      </c>
      <c r="L22">
        <v>286.63839999999999</v>
      </c>
      <c r="M22">
        <v>4</v>
      </c>
      <c r="N22">
        <v>204.09</v>
      </c>
      <c r="O22">
        <v>-1</v>
      </c>
      <c r="P22">
        <v>-1</v>
      </c>
      <c r="Q22">
        <v>1</v>
      </c>
      <c r="R22">
        <v>0.65274149999999997</v>
      </c>
      <c r="S22">
        <v>-1</v>
      </c>
      <c r="T22">
        <v>-1</v>
      </c>
      <c r="U22">
        <v>1</v>
      </c>
      <c r="V22">
        <v>0.65274149999999997</v>
      </c>
      <c r="W22">
        <v>1</v>
      </c>
      <c r="X22">
        <v>1532</v>
      </c>
      <c r="Y22">
        <v>369.54599999999999</v>
      </c>
      <c r="Z22">
        <v>241.21799999999999</v>
      </c>
      <c r="AA22">
        <v>19</v>
      </c>
      <c r="AB22">
        <v>1532</v>
      </c>
      <c r="AC22">
        <v>41366</v>
      </c>
    </row>
    <row r="23" spans="2:29" x14ac:dyDescent="0.2">
      <c r="B23" t="s">
        <v>480</v>
      </c>
      <c r="C23">
        <v>28</v>
      </c>
      <c r="D23" t="s">
        <v>777</v>
      </c>
      <c r="E23">
        <v>1</v>
      </c>
      <c r="F23">
        <v>0.76982300000000004</v>
      </c>
      <c r="G23">
        <v>134</v>
      </c>
      <c r="H23">
        <v>134</v>
      </c>
      <c r="I23">
        <v>-1</v>
      </c>
      <c r="J23">
        <v>-1</v>
      </c>
      <c r="K23">
        <v>-1</v>
      </c>
      <c r="L23">
        <v>-1</v>
      </c>
      <c r="M23">
        <v>1</v>
      </c>
      <c r="N23">
        <v>100.7983</v>
      </c>
      <c r="O23">
        <v>-1</v>
      </c>
      <c r="P23">
        <v>-1</v>
      </c>
      <c r="Q23">
        <v>1</v>
      </c>
      <c r="R23">
        <v>0.76982300000000004</v>
      </c>
      <c r="S23">
        <v>-1</v>
      </c>
      <c r="T23">
        <v>-1</v>
      </c>
      <c r="U23">
        <v>1</v>
      </c>
      <c r="V23">
        <v>0.76982300000000004</v>
      </c>
      <c r="W23">
        <v>1</v>
      </c>
      <c r="X23">
        <v>1299</v>
      </c>
      <c r="Y23">
        <v>458.2681</v>
      </c>
      <c r="Z23">
        <v>352.78530000000001</v>
      </c>
      <c r="AA23">
        <v>83</v>
      </c>
      <c r="AB23">
        <v>1299</v>
      </c>
      <c r="AC23">
        <v>154973</v>
      </c>
    </row>
    <row r="24" spans="2:29" x14ac:dyDescent="0.2">
      <c r="B24" t="s">
        <v>481</v>
      </c>
      <c r="C24">
        <v>29</v>
      </c>
      <c r="D24" t="s">
        <v>801</v>
      </c>
      <c r="E24">
        <v>2</v>
      </c>
      <c r="F24">
        <v>1.7137960000000001</v>
      </c>
      <c r="G24">
        <v>299.5</v>
      </c>
      <c r="H24">
        <v>299.5</v>
      </c>
      <c r="I24">
        <v>302.87830000000002</v>
      </c>
      <c r="J24">
        <v>0.60575650000000003</v>
      </c>
      <c r="K24">
        <v>302.87830000000002</v>
      </c>
      <c r="L24">
        <v>259.53579999999999</v>
      </c>
      <c r="M24">
        <v>2</v>
      </c>
      <c r="N24">
        <v>71.92062</v>
      </c>
      <c r="O24">
        <v>-1</v>
      </c>
      <c r="P24">
        <v>-1</v>
      </c>
      <c r="Q24">
        <v>1</v>
      </c>
      <c r="R24">
        <v>0.85689800000000005</v>
      </c>
      <c r="S24">
        <v>-1</v>
      </c>
      <c r="T24">
        <v>-1</v>
      </c>
      <c r="U24">
        <v>1</v>
      </c>
      <c r="V24">
        <v>0.85689800000000005</v>
      </c>
      <c r="W24">
        <v>1</v>
      </c>
      <c r="X24">
        <v>1167</v>
      </c>
      <c r="Y24">
        <v>436.27159999999998</v>
      </c>
      <c r="Z24">
        <v>373.84019999999998</v>
      </c>
      <c r="AA24">
        <v>87</v>
      </c>
      <c r="AB24">
        <v>1167</v>
      </c>
      <c r="AC24">
        <v>174591</v>
      </c>
    </row>
    <row r="25" spans="2:29" x14ac:dyDescent="0.2">
      <c r="B25" t="s">
        <v>483</v>
      </c>
      <c r="C25">
        <v>29</v>
      </c>
      <c r="D25" t="s">
        <v>801</v>
      </c>
      <c r="E25">
        <v>8</v>
      </c>
      <c r="F25">
        <v>1.985112</v>
      </c>
      <c r="G25">
        <v>216.375</v>
      </c>
      <c r="H25">
        <v>183</v>
      </c>
      <c r="I25">
        <v>336.28989999999999</v>
      </c>
      <c r="J25">
        <v>2.2507429999999999</v>
      </c>
      <c r="K25">
        <v>2354.029</v>
      </c>
      <c r="L25">
        <v>584.12639999999999</v>
      </c>
      <c r="M25">
        <v>8</v>
      </c>
      <c r="N25">
        <v>177.2184</v>
      </c>
      <c r="O25">
        <v>-1</v>
      </c>
      <c r="P25">
        <v>-1</v>
      </c>
      <c r="Q25">
        <v>1</v>
      </c>
      <c r="R25">
        <v>0.248139</v>
      </c>
      <c r="S25">
        <v>-1</v>
      </c>
      <c r="T25">
        <v>-1</v>
      </c>
      <c r="U25">
        <v>1</v>
      </c>
      <c r="V25">
        <v>0.248139</v>
      </c>
      <c r="W25">
        <v>1</v>
      </c>
      <c r="X25">
        <v>4030</v>
      </c>
      <c r="Y25">
        <v>371.03989999999999</v>
      </c>
      <c r="Z25">
        <v>92.069469999999995</v>
      </c>
      <c r="AA25">
        <v>73</v>
      </c>
      <c r="AB25">
        <v>4030</v>
      </c>
      <c r="AC25">
        <v>145680</v>
      </c>
    </row>
    <row r="26" spans="2:29" x14ac:dyDescent="0.2">
      <c r="B26" t="s">
        <v>484</v>
      </c>
      <c r="C26">
        <v>29</v>
      </c>
      <c r="D26" t="s">
        <v>801</v>
      </c>
      <c r="E26">
        <v>0</v>
      </c>
      <c r="F26">
        <v>0</v>
      </c>
      <c r="G26">
        <v>-1</v>
      </c>
      <c r="H26">
        <v>-1</v>
      </c>
      <c r="I26">
        <v>-1</v>
      </c>
      <c r="J26">
        <v>-1</v>
      </c>
      <c r="K26">
        <v>-1</v>
      </c>
      <c r="L26">
        <v>-1</v>
      </c>
      <c r="M26">
        <v>0</v>
      </c>
      <c r="N26">
        <v>171.26140000000001</v>
      </c>
      <c r="O26">
        <v>-1</v>
      </c>
      <c r="P26">
        <v>-1</v>
      </c>
      <c r="Q26">
        <v>2</v>
      </c>
      <c r="R26">
        <v>1.22549</v>
      </c>
      <c r="S26">
        <v>165.77780000000001</v>
      </c>
      <c r="T26">
        <v>0.71149260000000003</v>
      </c>
      <c r="U26">
        <v>1</v>
      </c>
      <c r="V26">
        <v>0.61274510000000004</v>
      </c>
      <c r="W26">
        <v>2</v>
      </c>
      <c r="X26">
        <v>1632</v>
      </c>
      <c r="Y26">
        <v>339.02260000000001</v>
      </c>
      <c r="Z26">
        <v>207.73439999999999</v>
      </c>
      <c r="AA26">
        <v>59</v>
      </c>
      <c r="AB26">
        <v>1632</v>
      </c>
      <c r="AC26">
        <v>112974</v>
      </c>
    </row>
    <row r="27" spans="2:29" x14ac:dyDescent="0.2">
      <c r="B27" t="s">
        <v>485</v>
      </c>
      <c r="C27">
        <v>29</v>
      </c>
      <c r="D27" t="s">
        <v>801</v>
      </c>
      <c r="E27">
        <v>0</v>
      </c>
      <c r="F27">
        <v>0</v>
      </c>
      <c r="G27">
        <v>-1</v>
      </c>
      <c r="H27">
        <v>-1</v>
      </c>
      <c r="I27">
        <v>-1</v>
      </c>
      <c r="J27">
        <v>-1</v>
      </c>
      <c r="K27">
        <v>-1</v>
      </c>
      <c r="L27">
        <v>-1</v>
      </c>
      <c r="M27">
        <v>0</v>
      </c>
      <c r="N27">
        <v>89.837800000000001</v>
      </c>
      <c r="O27">
        <v>-1</v>
      </c>
      <c r="P27">
        <v>-1</v>
      </c>
      <c r="Q27">
        <v>2</v>
      </c>
      <c r="R27">
        <v>1.1554009999999999</v>
      </c>
      <c r="S27">
        <v>175.35169999999999</v>
      </c>
      <c r="T27">
        <v>3.507034</v>
      </c>
      <c r="U27">
        <v>1</v>
      </c>
      <c r="V27">
        <v>0.57770069999999996</v>
      </c>
      <c r="W27">
        <v>2</v>
      </c>
      <c r="X27">
        <v>1731</v>
      </c>
      <c r="Y27">
        <v>389.63679999999999</v>
      </c>
      <c r="Z27">
        <v>225.09350000000001</v>
      </c>
      <c r="AA27">
        <v>57</v>
      </c>
      <c r="AB27">
        <v>1731</v>
      </c>
      <c r="AC27">
        <v>125032</v>
      </c>
    </row>
    <row r="28" spans="2:29" x14ac:dyDescent="0.2">
      <c r="B28" t="s">
        <v>486</v>
      </c>
      <c r="C28">
        <v>29</v>
      </c>
      <c r="D28" t="s">
        <v>801</v>
      </c>
      <c r="E28">
        <v>1</v>
      </c>
      <c r="F28">
        <v>0.61274510000000004</v>
      </c>
      <c r="G28">
        <v>332</v>
      </c>
      <c r="H28">
        <v>332</v>
      </c>
      <c r="I28">
        <v>-1</v>
      </c>
      <c r="J28">
        <v>-1</v>
      </c>
      <c r="K28">
        <v>-1</v>
      </c>
      <c r="L28">
        <v>-1</v>
      </c>
      <c r="M28">
        <v>1</v>
      </c>
      <c r="N28">
        <v>126.60899999999999</v>
      </c>
      <c r="O28">
        <v>-1</v>
      </c>
      <c r="P28">
        <v>-1</v>
      </c>
      <c r="Q28">
        <v>2</v>
      </c>
      <c r="R28">
        <v>1.22549</v>
      </c>
      <c r="S28">
        <v>185.31800000000001</v>
      </c>
      <c r="T28">
        <v>1.85318</v>
      </c>
      <c r="U28">
        <v>1</v>
      </c>
      <c r="V28">
        <v>0.61274510000000004</v>
      </c>
      <c r="W28">
        <v>2</v>
      </c>
      <c r="X28">
        <v>1632</v>
      </c>
      <c r="Y28">
        <v>447.88799999999998</v>
      </c>
      <c r="Z28">
        <v>274.44119999999998</v>
      </c>
      <c r="AA28">
        <v>67</v>
      </c>
      <c r="AB28">
        <v>1632</v>
      </c>
      <c r="AC28">
        <v>131759</v>
      </c>
    </row>
    <row r="29" spans="2:29" x14ac:dyDescent="0.2">
      <c r="B29" t="s">
        <v>487</v>
      </c>
      <c r="C29">
        <v>29</v>
      </c>
      <c r="D29" t="s">
        <v>801</v>
      </c>
      <c r="E29">
        <v>1</v>
      </c>
      <c r="F29">
        <v>0.48449609999999999</v>
      </c>
      <c r="G29">
        <v>299</v>
      </c>
      <c r="H29">
        <v>299</v>
      </c>
      <c r="I29">
        <v>-1</v>
      </c>
      <c r="J29">
        <v>-1</v>
      </c>
      <c r="K29">
        <v>-1</v>
      </c>
      <c r="L29">
        <v>-1</v>
      </c>
      <c r="M29">
        <v>1</v>
      </c>
      <c r="N29">
        <v>157.4211</v>
      </c>
      <c r="O29">
        <v>-1</v>
      </c>
      <c r="P29">
        <v>-1</v>
      </c>
      <c r="Q29">
        <v>1</v>
      </c>
      <c r="R29">
        <v>0.48449609999999999</v>
      </c>
      <c r="S29">
        <v>-1</v>
      </c>
      <c r="T29">
        <v>-1</v>
      </c>
      <c r="U29">
        <v>1</v>
      </c>
      <c r="V29">
        <v>0.48449609999999999</v>
      </c>
      <c r="W29">
        <v>1</v>
      </c>
      <c r="X29">
        <v>2064</v>
      </c>
      <c r="Y29">
        <v>341.137</v>
      </c>
      <c r="Z29">
        <v>165.27959999999999</v>
      </c>
      <c r="AA29">
        <v>31</v>
      </c>
      <c r="AB29">
        <v>2064</v>
      </c>
      <c r="AC29">
        <v>81934</v>
      </c>
    </row>
    <row r="30" spans="2:29" x14ac:dyDescent="0.2">
      <c r="B30" t="s">
        <v>488</v>
      </c>
      <c r="C30">
        <v>29</v>
      </c>
      <c r="D30" t="s">
        <v>801</v>
      </c>
      <c r="E30">
        <v>8</v>
      </c>
      <c r="F30">
        <v>1.590773</v>
      </c>
      <c r="G30">
        <v>187.5</v>
      </c>
      <c r="H30">
        <v>166</v>
      </c>
      <c r="I30">
        <v>271.77229999999997</v>
      </c>
      <c r="J30">
        <v>1.3092109999999999</v>
      </c>
      <c r="K30">
        <v>1902.4059999999999</v>
      </c>
      <c r="L30">
        <v>378.28719999999998</v>
      </c>
      <c r="M30">
        <v>-1</v>
      </c>
      <c r="N30">
        <v>127.3322</v>
      </c>
      <c r="O30">
        <v>-1</v>
      </c>
      <c r="P30">
        <v>-1</v>
      </c>
      <c r="Q30">
        <v>4</v>
      </c>
      <c r="R30">
        <v>0.7953867</v>
      </c>
      <c r="S30">
        <v>188.27979999999999</v>
      </c>
      <c r="T30">
        <v>0.53650469999999995</v>
      </c>
      <c r="U30">
        <v>0</v>
      </c>
      <c r="V30">
        <v>-1</v>
      </c>
      <c r="W30">
        <v>-1</v>
      </c>
      <c r="X30">
        <v>-1</v>
      </c>
      <c r="Y30">
        <v>3116.51</v>
      </c>
      <c r="Z30">
        <v>619.70780000000002</v>
      </c>
      <c r="AA30">
        <v>93</v>
      </c>
      <c r="AB30">
        <v>5029</v>
      </c>
      <c r="AC30">
        <v>195474</v>
      </c>
    </row>
    <row r="31" spans="2:29" x14ac:dyDescent="0.2">
      <c r="B31" t="s">
        <v>489</v>
      </c>
      <c r="C31">
        <v>29</v>
      </c>
      <c r="D31" t="s">
        <v>801</v>
      </c>
      <c r="E31">
        <v>0</v>
      </c>
      <c r="F31">
        <v>0</v>
      </c>
      <c r="G31">
        <v>-1</v>
      </c>
      <c r="H31">
        <v>-1</v>
      </c>
      <c r="I31">
        <v>-1</v>
      </c>
      <c r="J31">
        <v>-1</v>
      </c>
      <c r="K31">
        <v>-1</v>
      </c>
      <c r="L31">
        <v>-1</v>
      </c>
      <c r="M31">
        <v>0</v>
      </c>
      <c r="N31">
        <v>654.46910000000003</v>
      </c>
      <c r="O31">
        <v>-1</v>
      </c>
      <c r="P31">
        <v>-1</v>
      </c>
      <c r="Q31">
        <v>1</v>
      </c>
      <c r="R31">
        <v>0.36166359999999997</v>
      </c>
      <c r="S31">
        <v>-1</v>
      </c>
      <c r="T31">
        <v>-1</v>
      </c>
      <c r="U31">
        <v>1</v>
      </c>
      <c r="V31">
        <v>0.36166359999999997</v>
      </c>
      <c r="W31">
        <v>1</v>
      </c>
      <c r="X31">
        <v>2765</v>
      </c>
      <c r="Y31">
        <v>2468.1660000000002</v>
      </c>
      <c r="Z31">
        <v>892.64580000000001</v>
      </c>
      <c r="AA31">
        <v>61</v>
      </c>
      <c r="AB31">
        <v>2765</v>
      </c>
      <c r="AC31">
        <v>127496</v>
      </c>
    </row>
    <row r="32" spans="2:29" x14ac:dyDescent="0.2">
      <c r="B32" t="s">
        <v>490</v>
      </c>
      <c r="C32">
        <v>29</v>
      </c>
      <c r="D32" t="s">
        <v>801</v>
      </c>
      <c r="E32">
        <v>6</v>
      </c>
      <c r="F32">
        <v>2.7297539999999998</v>
      </c>
      <c r="G32">
        <v>233</v>
      </c>
      <c r="H32">
        <v>199.5</v>
      </c>
      <c r="I32">
        <v>226.24940000000001</v>
      </c>
      <c r="J32">
        <v>1.7956669999999999</v>
      </c>
      <c r="K32">
        <v>1131.2470000000001</v>
      </c>
      <c r="L32">
        <v>514.67100000000005</v>
      </c>
      <c r="M32">
        <v>6</v>
      </c>
      <c r="N32">
        <v>207.3092</v>
      </c>
      <c r="O32">
        <v>-1</v>
      </c>
      <c r="P32">
        <v>-1</v>
      </c>
      <c r="Q32">
        <v>2</v>
      </c>
      <c r="R32">
        <v>0.90991809999999995</v>
      </c>
      <c r="S32">
        <v>170.18459999999999</v>
      </c>
      <c r="T32">
        <v>1.2700340000000001</v>
      </c>
      <c r="U32">
        <v>1</v>
      </c>
      <c r="V32">
        <v>0.45495910000000001</v>
      </c>
      <c r="W32">
        <v>2</v>
      </c>
      <c r="X32">
        <v>2198</v>
      </c>
      <c r="Y32">
        <v>358.0548</v>
      </c>
      <c r="Z32">
        <v>162.90029999999999</v>
      </c>
      <c r="AA32">
        <v>85</v>
      </c>
      <c r="AB32">
        <v>2198</v>
      </c>
      <c r="AC32">
        <v>185616</v>
      </c>
    </row>
    <row r="33" spans="2:29" x14ac:dyDescent="0.2">
      <c r="B33" t="s">
        <v>491</v>
      </c>
      <c r="C33">
        <v>29</v>
      </c>
      <c r="D33" t="s">
        <v>801</v>
      </c>
      <c r="E33">
        <v>4</v>
      </c>
      <c r="F33">
        <v>1.6233770000000001</v>
      </c>
      <c r="G33">
        <v>309</v>
      </c>
      <c r="H33">
        <v>251</v>
      </c>
      <c r="I33">
        <v>253.26339999999999</v>
      </c>
      <c r="J33">
        <v>2.5929160000000002</v>
      </c>
      <c r="K33">
        <v>759.79020000000003</v>
      </c>
      <c r="L33">
        <v>308.35640000000001</v>
      </c>
      <c r="M33">
        <v>4</v>
      </c>
      <c r="N33">
        <v>139.88460000000001</v>
      </c>
      <c r="O33">
        <v>-1</v>
      </c>
      <c r="P33">
        <v>-1</v>
      </c>
      <c r="Q33">
        <v>3</v>
      </c>
      <c r="R33">
        <v>1.217533</v>
      </c>
      <c r="S33">
        <v>78.7851</v>
      </c>
      <c r="T33">
        <v>1.181063</v>
      </c>
      <c r="U33">
        <v>1</v>
      </c>
      <c r="V33">
        <v>0.40584419999999999</v>
      </c>
      <c r="W33">
        <v>3</v>
      </c>
      <c r="X33">
        <v>2464</v>
      </c>
      <c r="Y33">
        <v>816.55960000000005</v>
      </c>
      <c r="Z33">
        <v>331.39589999999998</v>
      </c>
      <c r="AA33">
        <v>95</v>
      </c>
      <c r="AB33">
        <v>2464</v>
      </c>
      <c r="AC33">
        <v>183885</v>
      </c>
    </row>
    <row r="34" spans="2:29" x14ac:dyDescent="0.2">
      <c r="B34" t="s">
        <v>1848</v>
      </c>
      <c r="C34">
        <v>29</v>
      </c>
      <c r="D34" t="s">
        <v>801</v>
      </c>
      <c r="E34">
        <v>8</v>
      </c>
      <c r="F34">
        <v>3.1201249999999998</v>
      </c>
      <c r="G34">
        <v>187.375</v>
      </c>
      <c r="H34">
        <v>183.5</v>
      </c>
      <c r="I34">
        <v>190.40770000000001</v>
      </c>
      <c r="J34">
        <v>1.447147</v>
      </c>
      <c r="K34">
        <v>1332.854</v>
      </c>
      <c r="L34">
        <v>519.83370000000002</v>
      </c>
      <c r="M34">
        <v>8</v>
      </c>
      <c r="N34">
        <v>105.46</v>
      </c>
      <c r="O34">
        <v>-1</v>
      </c>
      <c r="P34">
        <v>-1</v>
      </c>
      <c r="Q34">
        <v>1</v>
      </c>
      <c r="R34">
        <v>0.39001560000000002</v>
      </c>
      <c r="S34">
        <v>-1</v>
      </c>
      <c r="T34">
        <v>-1</v>
      </c>
      <c r="U34">
        <v>1</v>
      </c>
      <c r="V34">
        <v>0.39001560000000002</v>
      </c>
      <c r="W34">
        <v>1</v>
      </c>
      <c r="X34">
        <v>2564</v>
      </c>
      <c r="Y34">
        <v>494.04070000000002</v>
      </c>
      <c r="Z34">
        <v>192.68360000000001</v>
      </c>
      <c r="AA34">
        <v>9</v>
      </c>
      <c r="AB34">
        <v>2564</v>
      </c>
      <c r="AC34">
        <v>17753</v>
      </c>
    </row>
    <row r="35" spans="2:29" x14ac:dyDescent="0.2">
      <c r="B35" t="s">
        <v>285</v>
      </c>
      <c r="C35">
        <v>29</v>
      </c>
      <c r="D35" t="s">
        <v>801</v>
      </c>
      <c r="E35">
        <v>6</v>
      </c>
      <c r="F35">
        <v>2.538071</v>
      </c>
      <c r="G35">
        <v>288.83333333333297</v>
      </c>
      <c r="H35">
        <v>300</v>
      </c>
      <c r="I35">
        <v>287.73829999999998</v>
      </c>
      <c r="J35">
        <v>3.3984290000000001</v>
      </c>
      <c r="K35">
        <v>1438.692</v>
      </c>
      <c r="L35">
        <v>608.58360000000005</v>
      </c>
      <c r="M35">
        <v>6</v>
      </c>
      <c r="N35">
        <v>152.2509</v>
      </c>
      <c r="O35">
        <v>-1</v>
      </c>
      <c r="P35">
        <v>-1</v>
      </c>
      <c r="Q35">
        <v>1</v>
      </c>
      <c r="R35">
        <v>0.42301179999999999</v>
      </c>
      <c r="S35">
        <v>-1</v>
      </c>
      <c r="T35">
        <v>-1</v>
      </c>
      <c r="U35">
        <v>1</v>
      </c>
      <c r="V35">
        <v>0.42301179999999999</v>
      </c>
      <c r="W35">
        <v>1</v>
      </c>
      <c r="X35">
        <v>2364</v>
      </c>
      <c r="Y35">
        <v>1341.5309999999999</v>
      </c>
      <c r="Z35">
        <v>567.48350000000005</v>
      </c>
      <c r="AA35">
        <v>39</v>
      </c>
      <c r="AB35">
        <v>2364</v>
      </c>
      <c r="AC35">
        <v>80436</v>
      </c>
    </row>
    <row r="36" spans="2:29" x14ac:dyDescent="0.2">
      <c r="B36" t="s">
        <v>492</v>
      </c>
      <c r="C36">
        <v>29</v>
      </c>
      <c r="D36" t="s">
        <v>801</v>
      </c>
      <c r="E36">
        <v>2</v>
      </c>
      <c r="F36">
        <v>1.715266</v>
      </c>
      <c r="G36">
        <v>366</v>
      </c>
      <c r="H36">
        <v>366</v>
      </c>
      <c r="I36">
        <v>269.08109999999999</v>
      </c>
      <c r="J36">
        <v>0.73519420000000002</v>
      </c>
      <c r="K36">
        <v>269.08109999999999</v>
      </c>
      <c r="L36">
        <v>230.77279999999999</v>
      </c>
      <c r="M36">
        <v>2</v>
      </c>
      <c r="N36">
        <v>125.9735</v>
      </c>
      <c r="O36">
        <v>-1</v>
      </c>
      <c r="P36">
        <v>-1</v>
      </c>
      <c r="Q36">
        <v>1</v>
      </c>
      <c r="R36">
        <v>0.85763290000000003</v>
      </c>
      <c r="S36">
        <v>-1</v>
      </c>
      <c r="T36">
        <v>-1</v>
      </c>
      <c r="U36">
        <v>1</v>
      </c>
      <c r="V36">
        <v>0.85763290000000003</v>
      </c>
      <c r="W36">
        <v>1</v>
      </c>
      <c r="X36">
        <v>1166</v>
      </c>
      <c r="Y36">
        <v>342.8836</v>
      </c>
      <c r="Z36">
        <v>294.06830000000002</v>
      </c>
      <c r="AA36">
        <v>41</v>
      </c>
      <c r="AB36">
        <v>1166</v>
      </c>
      <c r="AC36">
        <v>100551</v>
      </c>
    </row>
    <row r="37" spans="2:29" x14ac:dyDescent="0.2">
      <c r="B37" t="s">
        <v>474</v>
      </c>
      <c r="C37">
        <v>29</v>
      </c>
      <c r="D37" t="s">
        <v>801</v>
      </c>
      <c r="E37">
        <v>4</v>
      </c>
      <c r="F37">
        <v>1.7667839999999999</v>
      </c>
      <c r="G37">
        <v>241.25</v>
      </c>
      <c r="H37">
        <v>199.5</v>
      </c>
      <c r="I37">
        <v>299.87709999999998</v>
      </c>
      <c r="J37">
        <v>0.87658199999999997</v>
      </c>
      <c r="K37">
        <v>899.63130000000001</v>
      </c>
      <c r="L37">
        <v>397.36369999999999</v>
      </c>
      <c r="M37">
        <v>4</v>
      </c>
      <c r="N37">
        <v>181.29929999999999</v>
      </c>
      <c r="O37">
        <v>-1</v>
      </c>
      <c r="P37">
        <v>-1</v>
      </c>
      <c r="Q37">
        <v>1</v>
      </c>
      <c r="R37">
        <v>0.44169609999999998</v>
      </c>
      <c r="S37">
        <v>-1</v>
      </c>
      <c r="T37">
        <v>-1</v>
      </c>
      <c r="U37">
        <v>1</v>
      </c>
      <c r="V37">
        <v>0.44169609999999998</v>
      </c>
      <c r="W37">
        <v>1</v>
      </c>
      <c r="X37">
        <v>2264</v>
      </c>
      <c r="Y37">
        <v>1176.8489999999999</v>
      </c>
      <c r="Z37">
        <v>519.80939999999998</v>
      </c>
      <c r="AA37">
        <v>13</v>
      </c>
      <c r="AB37">
        <v>2264</v>
      </c>
      <c r="AC37">
        <v>29976</v>
      </c>
    </row>
    <row r="38" spans="2:29" x14ac:dyDescent="0.2">
      <c r="B38" t="s">
        <v>475</v>
      </c>
      <c r="C38">
        <v>29</v>
      </c>
      <c r="D38" t="s">
        <v>801</v>
      </c>
      <c r="E38">
        <v>4</v>
      </c>
      <c r="F38">
        <v>2.2234579999999999</v>
      </c>
      <c r="G38">
        <v>342</v>
      </c>
      <c r="H38">
        <v>350.5</v>
      </c>
      <c r="I38">
        <v>134.11670000000001</v>
      </c>
      <c r="J38">
        <v>1.2749760000000001</v>
      </c>
      <c r="K38">
        <v>402.35019999999997</v>
      </c>
      <c r="L38">
        <v>223.65209999999999</v>
      </c>
      <c r="M38">
        <v>4</v>
      </c>
      <c r="N38">
        <v>115.9709</v>
      </c>
      <c r="O38">
        <v>-1</v>
      </c>
      <c r="P38">
        <v>-1</v>
      </c>
      <c r="Q38">
        <v>2</v>
      </c>
      <c r="R38">
        <v>1.111729</v>
      </c>
      <c r="S38">
        <v>186.8631</v>
      </c>
      <c r="T38">
        <v>2.2378809999999998</v>
      </c>
      <c r="U38">
        <v>1</v>
      </c>
      <c r="V38">
        <v>0.55586440000000004</v>
      </c>
      <c r="W38">
        <v>2</v>
      </c>
      <c r="X38">
        <v>1799</v>
      </c>
      <c r="Y38">
        <v>426.23500000000001</v>
      </c>
      <c r="Z38">
        <v>236.9289</v>
      </c>
      <c r="AA38">
        <v>9</v>
      </c>
      <c r="AB38">
        <v>1799</v>
      </c>
      <c r="AC38">
        <v>22581</v>
      </c>
    </row>
    <row r="39" spans="2:29" x14ac:dyDescent="0.2">
      <c r="B39" t="s">
        <v>476</v>
      </c>
      <c r="C39">
        <v>29</v>
      </c>
      <c r="D39" t="s">
        <v>801</v>
      </c>
      <c r="E39">
        <v>4</v>
      </c>
      <c r="F39">
        <v>0.80032009999999998</v>
      </c>
      <c r="G39">
        <v>183</v>
      </c>
      <c r="H39">
        <v>183</v>
      </c>
      <c r="I39">
        <v>157.4759</v>
      </c>
      <c r="J39">
        <v>0.40856300000000001</v>
      </c>
      <c r="K39">
        <v>472.42770000000002</v>
      </c>
      <c r="L39">
        <v>94.523349999999994</v>
      </c>
      <c r="M39">
        <v>-1</v>
      </c>
      <c r="N39">
        <v>176.92670000000001</v>
      </c>
      <c r="O39">
        <v>-1</v>
      </c>
      <c r="P39">
        <v>-1</v>
      </c>
      <c r="Q39">
        <v>1</v>
      </c>
      <c r="R39">
        <v>0.20008000000000001</v>
      </c>
      <c r="S39">
        <v>-1</v>
      </c>
      <c r="T39">
        <v>-1</v>
      </c>
      <c r="U39">
        <v>0</v>
      </c>
      <c r="V39">
        <v>-1</v>
      </c>
      <c r="W39">
        <v>-1</v>
      </c>
      <c r="X39">
        <v>-1</v>
      </c>
      <c r="Y39">
        <v>66.699439999999996</v>
      </c>
      <c r="Z39">
        <v>13.345230000000001</v>
      </c>
      <c r="AA39">
        <v>97</v>
      </c>
      <c r="AB39">
        <v>4998</v>
      </c>
      <c r="AC39">
        <v>223352</v>
      </c>
    </row>
    <row r="40" spans="2:29" x14ac:dyDescent="0.2">
      <c r="B40" t="s">
        <v>477</v>
      </c>
      <c r="C40">
        <v>29</v>
      </c>
      <c r="D40" t="s">
        <v>801</v>
      </c>
      <c r="E40">
        <v>4</v>
      </c>
      <c r="F40">
        <v>2.9304030000000001</v>
      </c>
      <c r="G40">
        <v>290.5</v>
      </c>
      <c r="H40">
        <v>265.5</v>
      </c>
      <c r="I40">
        <v>127.4332</v>
      </c>
      <c r="J40">
        <v>2.405033</v>
      </c>
      <c r="K40">
        <v>382.29950000000002</v>
      </c>
      <c r="L40">
        <v>280.0729</v>
      </c>
      <c r="M40">
        <v>4</v>
      </c>
      <c r="N40">
        <v>184.1876</v>
      </c>
      <c r="O40">
        <v>-1</v>
      </c>
      <c r="P40">
        <v>-1</v>
      </c>
      <c r="Q40">
        <v>1</v>
      </c>
      <c r="R40">
        <v>0.73260069999999999</v>
      </c>
      <c r="S40">
        <v>-1</v>
      </c>
      <c r="T40">
        <v>-1</v>
      </c>
      <c r="U40">
        <v>1</v>
      </c>
      <c r="V40">
        <v>0.73260069999999999</v>
      </c>
      <c r="W40">
        <v>1</v>
      </c>
      <c r="X40">
        <v>1365</v>
      </c>
      <c r="Y40">
        <v>355.38479999999998</v>
      </c>
      <c r="Z40">
        <v>260.35520000000002</v>
      </c>
      <c r="AA40">
        <v>49</v>
      </c>
      <c r="AB40">
        <v>1365</v>
      </c>
      <c r="AC40">
        <v>108511</v>
      </c>
    </row>
    <row r="41" spans="2:29" x14ac:dyDescent="0.2">
      <c r="B41" t="s">
        <v>478</v>
      </c>
      <c r="C41">
        <v>29</v>
      </c>
      <c r="D41" t="s">
        <v>801</v>
      </c>
      <c r="E41">
        <v>7</v>
      </c>
      <c r="F41">
        <v>2.0402209999999998</v>
      </c>
      <c r="G41">
        <v>276</v>
      </c>
      <c r="H41">
        <v>134</v>
      </c>
      <c r="I41">
        <v>128.2944</v>
      </c>
      <c r="J41">
        <v>1.6603509999999999</v>
      </c>
      <c r="K41">
        <v>769.76610000000005</v>
      </c>
      <c r="L41">
        <v>224.3562</v>
      </c>
      <c r="M41">
        <v>7</v>
      </c>
      <c r="N41">
        <v>140.43770000000001</v>
      </c>
      <c r="O41">
        <v>-1</v>
      </c>
      <c r="P41">
        <v>-1</v>
      </c>
      <c r="Q41">
        <v>4</v>
      </c>
      <c r="R41">
        <v>1.1658409999999999</v>
      </c>
      <c r="S41">
        <v>176.70509999999999</v>
      </c>
      <c r="T41">
        <v>1.0144070000000001</v>
      </c>
      <c r="U41">
        <v>1</v>
      </c>
      <c r="V41">
        <v>0.2914602</v>
      </c>
      <c r="W41">
        <v>4</v>
      </c>
      <c r="X41">
        <v>3431</v>
      </c>
      <c r="Y41">
        <v>1227.046</v>
      </c>
      <c r="Z41">
        <v>357.6352</v>
      </c>
      <c r="AA41">
        <v>67</v>
      </c>
      <c r="AB41">
        <v>3431</v>
      </c>
      <c r="AC41">
        <v>147779</v>
      </c>
    </row>
    <row r="42" spans="2:29" x14ac:dyDescent="0.2">
      <c r="B42" t="s">
        <v>479</v>
      </c>
      <c r="C42">
        <v>29</v>
      </c>
      <c r="D42" t="s">
        <v>801</v>
      </c>
      <c r="E42">
        <v>3</v>
      </c>
      <c r="F42">
        <v>2.0477810000000001</v>
      </c>
      <c r="G42">
        <v>299</v>
      </c>
      <c r="H42">
        <v>298</v>
      </c>
      <c r="I42">
        <v>186.98910000000001</v>
      </c>
      <c r="J42">
        <v>0.83307609999999999</v>
      </c>
      <c r="K42">
        <v>373.97820000000002</v>
      </c>
      <c r="L42">
        <v>255.27520000000001</v>
      </c>
      <c r="M42">
        <v>3</v>
      </c>
      <c r="N42">
        <v>151.35939999999999</v>
      </c>
      <c r="O42">
        <v>-1</v>
      </c>
      <c r="P42">
        <v>-1</v>
      </c>
      <c r="Q42">
        <v>1</v>
      </c>
      <c r="R42">
        <v>0.68259389999999998</v>
      </c>
      <c r="S42">
        <v>-1</v>
      </c>
      <c r="T42">
        <v>-1</v>
      </c>
      <c r="U42">
        <v>2</v>
      </c>
      <c r="V42">
        <v>1.3651880000000001</v>
      </c>
      <c r="W42">
        <v>1</v>
      </c>
      <c r="X42">
        <v>1265</v>
      </c>
      <c r="Y42">
        <v>356.11279999999999</v>
      </c>
      <c r="Z42">
        <v>243.0804</v>
      </c>
      <c r="AA42">
        <v>13</v>
      </c>
      <c r="AB42">
        <v>1465</v>
      </c>
      <c r="AC42">
        <v>24847</v>
      </c>
    </row>
    <row r="43" spans="2:29" x14ac:dyDescent="0.2">
      <c r="B43" t="s">
        <v>480</v>
      </c>
      <c r="C43">
        <v>29</v>
      </c>
      <c r="D43" t="s">
        <v>801</v>
      </c>
      <c r="E43">
        <v>1</v>
      </c>
      <c r="F43">
        <v>0.83472449999999998</v>
      </c>
      <c r="G43">
        <v>199</v>
      </c>
      <c r="H43">
        <v>199</v>
      </c>
      <c r="I43">
        <v>-1</v>
      </c>
      <c r="J43">
        <v>-1</v>
      </c>
      <c r="K43">
        <v>-1</v>
      </c>
      <c r="L43">
        <v>-1</v>
      </c>
      <c r="M43">
        <v>1</v>
      </c>
      <c r="N43">
        <v>93.571439999999996</v>
      </c>
      <c r="O43">
        <v>-1</v>
      </c>
      <c r="P43">
        <v>-1</v>
      </c>
      <c r="Q43">
        <v>1</v>
      </c>
      <c r="R43">
        <v>0.83472449999999998</v>
      </c>
      <c r="S43">
        <v>-1</v>
      </c>
      <c r="T43">
        <v>-1</v>
      </c>
      <c r="U43">
        <v>1</v>
      </c>
      <c r="V43">
        <v>0.83472449999999998</v>
      </c>
      <c r="W43">
        <v>1</v>
      </c>
      <c r="X43">
        <v>1198</v>
      </c>
      <c r="Y43">
        <v>362.72669999999999</v>
      </c>
      <c r="Z43">
        <v>302.77690000000001</v>
      </c>
      <c r="AA43">
        <v>77</v>
      </c>
      <c r="AB43">
        <v>1198</v>
      </c>
      <c r="AC43">
        <v>145681</v>
      </c>
    </row>
    <row r="44" spans="2:29" x14ac:dyDescent="0.2">
      <c r="B44" t="s">
        <v>481</v>
      </c>
      <c r="C44">
        <v>2</v>
      </c>
      <c r="D44" t="s">
        <v>778</v>
      </c>
      <c r="E44">
        <v>3</v>
      </c>
      <c r="F44">
        <v>1.9157090000000001</v>
      </c>
      <c r="G44">
        <v>355</v>
      </c>
      <c r="H44">
        <v>167</v>
      </c>
      <c r="I44">
        <v>121.1311</v>
      </c>
      <c r="J44">
        <v>1.481876</v>
      </c>
      <c r="K44">
        <v>242.26230000000001</v>
      </c>
      <c r="L44">
        <v>154.7013</v>
      </c>
      <c r="M44">
        <v>3</v>
      </c>
      <c r="N44">
        <v>179.267</v>
      </c>
      <c r="O44">
        <v>-1</v>
      </c>
      <c r="P44">
        <v>-1</v>
      </c>
      <c r="Q44">
        <v>2</v>
      </c>
      <c r="R44">
        <v>1.277139</v>
      </c>
      <c r="S44">
        <v>158.66990000000001</v>
      </c>
      <c r="T44">
        <v>1.1930069999999999</v>
      </c>
      <c r="U44">
        <v>1</v>
      </c>
      <c r="V44">
        <v>0.63856959999999996</v>
      </c>
      <c r="W44">
        <v>2</v>
      </c>
      <c r="X44">
        <v>1566</v>
      </c>
      <c r="Y44">
        <v>336.4126</v>
      </c>
      <c r="Z44">
        <v>214.8228</v>
      </c>
      <c r="AA44">
        <v>15</v>
      </c>
      <c r="AB44">
        <v>1566</v>
      </c>
      <c r="AC44">
        <v>36170</v>
      </c>
    </row>
    <row r="45" spans="2:29" x14ac:dyDescent="0.2">
      <c r="B45" t="s">
        <v>483</v>
      </c>
      <c r="C45">
        <v>2</v>
      </c>
      <c r="D45" t="s">
        <v>778</v>
      </c>
      <c r="E45">
        <v>6</v>
      </c>
      <c r="F45">
        <v>3.533569</v>
      </c>
      <c r="G45">
        <v>210.5</v>
      </c>
      <c r="H45">
        <v>233</v>
      </c>
      <c r="I45">
        <v>202.4511</v>
      </c>
      <c r="J45">
        <v>3.374374</v>
      </c>
      <c r="K45">
        <v>1012.255</v>
      </c>
      <c r="L45">
        <v>596.14570000000003</v>
      </c>
      <c r="M45">
        <v>6</v>
      </c>
      <c r="N45">
        <v>163.37989999999999</v>
      </c>
      <c r="O45">
        <v>-1</v>
      </c>
      <c r="P45">
        <v>-1</v>
      </c>
      <c r="Q45">
        <v>1</v>
      </c>
      <c r="R45">
        <v>0.58892820000000001</v>
      </c>
      <c r="S45">
        <v>-1</v>
      </c>
      <c r="T45">
        <v>-1</v>
      </c>
      <c r="U45">
        <v>1</v>
      </c>
      <c r="V45">
        <v>0.58892820000000001</v>
      </c>
      <c r="W45">
        <v>1</v>
      </c>
      <c r="X45">
        <v>1698</v>
      </c>
      <c r="Y45">
        <v>297.15260000000001</v>
      </c>
      <c r="Z45">
        <v>175.00149999999999</v>
      </c>
      <c r="AA45">
        <v>47</v>
      </c>
      <c r="AB45">
        <v>1698</v>
      </c>
      <c r="AC45">
        <v>102416</v>
      </c>
    </row>
    <row r="46" spans="2:29" x14ac:dyDescent="0.2">
      <c r="B46" t="s">
        <v>484</v>
      </c>
      <c r="C46">
        <v>2</v>
      </c>
      <c r="D46" t="s">
        <v>778</v>
      </c>
      <c r="E46">
        <v>1</v>
      </c>
      <c r="F46">
        <v>0.54525630000000003</v>
      </c>
      <c r="G46">
        <v>301</v>
      </c>
      <c r="H46">
        <v>301</v>
      </c>
      <c r="I46">
        <v>-1</v>
      </c>
      <c r="J46">
        <v>-1</v>
      </c>
      <c r="K46">
        <v>-1</v>
      </c>
      <c r="L46">
        <v>-1</v>
      </c>
      <c r="M46">
        <v>1</v>
      </c>
      <c r="N46">
        <v>148.3091</v>
      </c>
      <c r="O46">
        <v>-1</v>
      </c>
      <c r="P46">
        <v>-1</v>
      </c>
      <c r="Q46">
        <v>1</v>
      </c>
      <c r="R46">
        <v>0.54525630000000003</v>
      </c>
      <c r="S46">
        <v>-1</v>
      </c>
      <c r="T46">
        <v>-1</v>
      </c>
      <c r="U46">
        <v>1</v>
      </c>
      <c r="V46">
        <v>0.54525630000000003</v>
      </c>
      <c r="W46">
        <v>1</v>
      </c>
      <c r="X46">
        <v>1834</v>
      </c>
      <c r="Y46">
        <v>293.32420000000002</v>
      </c>
      <c r="Z46">
        <v>159.93690000000001</v>
      </c>
      <c r="AA46">
        <v>31</v>
      </c>
      <c r="AB46">
        <v>1834</v>
      </c>
      <c r="AC46">
        <v>62081</v>
      </c>
    </row>
    <row r="47" spans="2:29" x14ac:dyDescent="0.2">
      <c r="B47" t="s">
        <v>485</v>
      </c>
      <c r="C47">
        <v>2</v>
      </c>
      <c r="D47" t="s">
        <v>778</v>
      </c>
      <c r="E47">
        <v>2</v>
      </c>
      <c r="F47">
        <v>1.0004999999999999</v>
      </c>
      <c r="G47">
        <v>350</v>
      </c>
      <c r="H47">
        <v>350</v>
      </c>
      <c r="I47">
        <v>63.800699999999999</v>
      </c>
      <c r="J47">
        <v>0.47970459999999998</v>
      </c>
      <c r="K47">
        <v>63.800699999999999</v>
      </c>
      <c r="L47">
        <v>31.916309999999999</v>
      </c>
      <c r="M47">
        <v>2</v>
      </c>
      <c r="N47">
        <v>98.74288</v>
      </c>
      <c r="O47">
        <v>-1</v>
      </c>
      <c r="P47">
        <v>-1</v>
      </c>
      <c r="Q47">
        <v>1</v>
      </c>
      <c r="R47">
        <v>0.50025010000000003</v>
      </c>
      <c r="S47">
        <v>-1</v>
      </c>
      <c r="T47">
        <v>-1</v>
      </c>
      <c r="U47">
        <v>1</v>
      </c>
      <c r="V47">
        <v>0.50025010000000003</v>
      </c>
      <c r="W47">
        <v>1</v>
      </c>
      <c r="X47">
        <v>1999</v>
      </c>
      <c r="Y47">
        <v>320.68799999999999</v>
      </c>
      <c r="Z47">
        <v>160.42420000000001</v>
      </c>
      <c r="AA47">
        <v>63</v>
      </c>
      <c r="AB47">
        <v>1999</v>
      </c>
      <c r="AC47">
        <v>136488</v>
      </c>
    </row>
    <row r="48" spans="2:29" x14ac:dyDescent="0.2">
      <c r="B48" t="s">
        <v>486</v>
      </c>
      <c r="C48">
        <v>2</v>
      </c>
      <c r="D48" t="s">
        <v>778</v>
      </c>
      <c r="E48">
        <v>3</v>
      </c>
      <c r="F48">
        <v>1.916933</v>
      </c>
      <c r="G48">
        <v>288.66666666666703</v>
      </c>
      <c r="H48">
        <v>233</v>
      </c>
      <c r="I48">
        <v>93.669319999999999</v>
      </c>
      <c r="J48">
        <v>0.59194029999999997</v>
      </c>
      <c r="K48">
        <v>187.33860000000001</v>
      </c>
      <c r="L48">
        <v>119.7052</v>
      </c>
      <c r="M48">
        <v>3</v>
      </c>
      <c r="N48">
        <v>122.038</v>
      </c>
      <c r="O48">
        <v>-1</v>
      </c>
      <c r="P48">
        <v>-1</v>
      </c>
      <c r="Q48">
        <v>1</v>
      </c>
      <c r="R48">
        <v>0.63897760000000003</v>
      </c>
      <c r="S48">
        <v>-1</v>
      </c>
      <c r="T48">
        <v>-1</v>
      </c>
      <c r="U48">
        <v>1</v>
      </c>
      <c r="V48">
        <v>0.63897760000000003</v>
      </c>
      <c r="W48">
        <v>1</v>
      </c>
      <c r="X48">
        <v>1565</v>
      </c>
      <c r="Y48">
        <v>324.50139999999999</v>
      </c>
      <c r="Z48">
        <v>207.34909999999999</v>
      </c>
      <c r="AA48">
        <v>93</v>
      </c>
      <c r="AB48">
        <v>1565</v>
      </c>
      <c r="AC48">
        <v>179387</v>
      </c>
    </row>
    <row r="49" spans="2:29" x14ac:dyDescent="0.2">
      <c r="B49" t="s">
        <v>487</v>
      </c>
      <c r="C49">
        <v>2</v>
      </c>
      <c r="D49" t="s">
        <v>778</v>
      </c>
      <c r="E49">
        <v>0</v>
      </c>
      <c r="F49">
        <v>0</v>
      </c>
      <c r="G49">
        <v>-1</v>
      </c>
      <c r="H49">
        <v>-1</v>
      </c>
      <c r="I49">
        <v>-1</v>
      </c>
      <c r="J49">
        <v>-1</v>
      </c>
      <c r="K49">
        <v>-1</v>
      </c>
      <c r="L49">
        <v>-1</v>
      </c>
      <c r="M49">
        <v>0</v>
      </c>
      <c r="N49">
        <v>121.8154</v>
      </c>
      <c r="O49">
        <v>-1</v>
      </c>
      <c r="P49">
        <v>-1</v>
      </c>
      <c r="Q49">
        <v>1</v>
      </c>
      <c r="R49">
        <v>0.62617409999999996</v>
      </c>
      <c r="S49">
        <v>-1</v>
      </c>
      <c r="T49">
        <v>-1</v>
      </c>
      <c r="U49">
        <v>1</v>
      </c>
      <c r="V49">
        <v>0.62617409999999996</v>
      </c>
      <c r="W49">
        <v>1</v>
      </c>
      <c r="X49">
        <v>1597</v>
      </c>
      <c r="Y49">
        <v>519.36540000000002</v>
      </c>
      <c r="Z49">
        <v>325.2131</v>
      </c>
      <c r="AA49">
        <v>71</v>
      </c>
      <c r="AB49">
        <v>1597</v>
      </c>
      <c r="AC49">
        <v>151677</v>
      </c>
    </row>
    <row r="50" spans="2:29" x14ac:dyDescent="0.2">
      <c r="B50" t="s">
        <v>488</v>
      </c>
      <c r="C50">
        <v>2</v>
      </c>
      <c r="D50" t="s">
        <v>778</v>
      </c>
      <c r="E50">
        <v>2</v>
      </c>
      <c r="F50">
        <v>1.397624</v>
      </c>
      <c r="G50">
        <v>149</v>
      </c>
      <c r="H50">
        <v>149</v>
      </c>
      <c r="I50">
        <v>107.7949</v>
      </c>
      <c r="J50">
        <v>0.53897430000000002</v>
      </c>
      <c r="K50">
        <v>107.7949</v>
      </c>
      <c r="L50">
        <v>75.32835</v>
      </c>
      <c r="M50">
        <v>2</v>
      </c>
      <c r="N50">
        <v>84.734880000000004</v>
      </c>
      <c r="O50">
        <v>-1</v>
      </c>
      <c r="P50">
        <v>-1</v>
      </c>
      <c r="Q50">
        <v>1</v>
      </c>
      <c r="R50">
        <v>0.69881199999999999</v>
      </c>
      <c r="S50">
        <v>-1</v>
      </c>
      <c r="T50">
        <v>-1</v>
      </c>
      <c r="U50">
        <v>1</v>
      </c>
      <c r="V50">
        <v>0.69881199999999999</v>
      </c>
      <c r="W50">
        <v>1</v>
      </c>
      <c r="X50">
        <v>1431</v>
      </c>
      <c r="Y50">
        <v>438.5129</v>
      </c>
      <c r="Z50">
        <v>306.43810000000002</v>
      </c>
      <c r="AA50">
        <v>69</v>
      </c>
      <c r="AB50">
        <v>1431</v>
      </c>
      <c r="AC50">
        <v>151211</v>
      </c>
    </row>
    <row r="51" spans="2:29" x14ac:dyDescent="0.2">
      <c r="B51" t="s">
        <v>489</v>
      </c>
      <c r="C51">
        <v>2</v>
      </c>
      <c r="D51" t="s">
        <v>778</v>
      </c>
      <c r="E51">
        <v>0</v>
      </c>
      <c r="F51">
        <v>0</v>
      </c>
      <c r="G51">
        <v>-1</v>
      </c>
      <c r="H51">
        <v>-1</v>
      </c>
      <c r="I51">
        <v>-1</v>
      </c>
      <c r="J51">
        <v>-1</v>
      </c>
      <c r="K51">
        <v>-1</v>
      </c>
      <c r="L51">
        <v>-1</v>
      </c>
      <c r="M51">
        <v>0</v>
      </c>
      <c r="N51">
        <v>798.16319999999996</v>
      </c>
      <c r="O51">
        <v>-1</v>
      </c>
      <c r="P51">
        <v>-1</v>
      </c>
      <c r="Q51">
        <v>1</v>
      </c>
      <c r="R51">
        <v>0.73206439999999995</v>
      </c>
      <c r="S51">
        <v>-1</v>
      </c>
      <c r="T51">
        <v>-1</v>
      </c>
      <c r="U51">
        <v>1</v>
      </c>
      <c r="V51">
        <v>0.73206439999999995</v>
      </c>
      <c r="W51">
        <v>1</v>
      </c>
      <c r="X51">
        <v>1366</v>
      </c>
      <c r="Y51">
        <v>671.56939999999997</v>
      </c>
      <c r="Z51">
        <v>491.63200000000001</v>
      </c>
      <c r="AA51">
        <v>7</v>
      </c>
      <c r="AB51">
        <v>1366</v>
      </c>
      <c r="AC51">
        <v>18051</v>
      </c>
    </row>
    <row r="52" spans="2:29" x14ac:dyDescent="0.2">
      <c r="B52" t="s">
        <v>490</v>
      </c>
      <c r="C52">
        <v>2</v>
      </c>
      <c r="D52" t="s">
        <v>778</v>
      </c>
      <c r="E52">
        <v>3</v>
      </c>
      <c r="F52">
        <v>2.3677980000000001</v>
      </c>
      <c r="G52">
        <v>233.666666666667</v>
      </c>
      <c r="H52">
        <v>233</v>
      </c>
      <c r="I52">
        <v>388.0539</v>
      </c>
      <c r="J52">
        <v>6.1985580000000002</v>
      </c>
      <c r="K52">
        <v>776.1078</v>
      </c>
      <c r="L52">
        <v>612.55550000000005</v>
      </c>
      <c r="M52">
        <v>3</v>
      </c>
      <c r="N52">
        <v>160.14150000000001</v>
      </c>
      <c r="O52">
        <v>-1</v>
      </c>
      <c r="P52">
        <v>-1</v>
      </c>
      <c r="Q52">
        <v>1</v>
      </c>
      <c r="R52">
        <v>0.78926600000000002</v>
      </c>
      <c r="S52">
        <v>-1</v>
      </c>
      <c r="T52">
        <v>-1</v>
      </c>
      <c r="U52">
        <v>1</v>
      </c>
      <c r="V52">
        <v>0.78926600000000002</v>
      </c>
      <c r="W52">
        <v>1</v>
      </c>
      <c r="X52">
        <v>1267</v>
      </c>
      <c r="Y52">
        <v>336.06490000000002</v>
      </c>
      <c r="Z52">
        <v>265.24459999999999</v>
      </c>
      <c r="AA52">
        <v>63</v>
      </c>
      <c r="AB52">
        <v>1267</v>
      </c>
      <c r="AC52">
        <v>141085</v>
      </c>
    </row>
    <row r="53" spans="2:29" x14ac:dyDescent="0.2">
      <c r="B53" t="s">
        <v>491</v>
      </c>
      <c r="C53">
        <v>2</v>
      </c>
      <c r="D53" t="s">
        <v>778</v>
      </c>
      <c r="E53">
        <v>2</v>
      </c>
      <c r="F53">
        <v>1.0178119999999999</v>
      </c>
      <c r="G53">
        <v>300.5</v>
      </c>
      <c r="H53">
        <v>300.5</v>
      </c>
      <c r="I53">
        <v>140.15549999999999</v>
      </c>
      <c r="J53">
        <v>1.430158</v>
      </c>
      <c r="K53">
        <v>140.15549999999999</v>
      </c>
      <c r="L53">
        <v>71.325950000000006</v>
      </c>
      <c r="M53">
        <v>2</v>
      </c>
      <c r="N53">
        <v>132.5044</v>
      </c>
      <c r="O53">
        <v>-1</v>
      </c>
      <c r="P53">
        <v>-1</v>
      </c>
      <c r="Q53">
        <v>1</v>
      </c>
      <c r="R53">
        <v>0.50890579999999996</v>
      </c>
      <c r="S53">
        <v>-1</v>
      </c>
      <c r="T53">
        <v>-1</v>
      </c>
      <c r="U53">
        <v>1</v>
      </c>
      <c r="V53">
        <v>0.50890579999999996</v>
      </c>
      <c r="W53">
        <v>1</v>
      </c>
      <c r="X53">
        <v>1965</v>
      </c>
      <c r="Y53">
        <v>317.58179999999999</v>
      </c>
      <c r="Z53">
        <v>161.61920000000001</v>
      </c>
      <c r="AA53">
        <v>45</v>
      </c>
      <c r="AB53">
        <v>1965</v>
      </c>
      <c r="AC53">
        <v>90760</v>
      </c>
    </row>
    <row r="54" spans="2:29" x14ac:dyDescent="0.2">
      <c r="B54" t="s">
        <v>1848</v>
      </c>
      <c r="C54">
        <v>2</v>
      </c>
      <c r="D54" t="s">
        <v>778</v>
      </c>
      <c r="E54">
        <v>5</v>
      </c>
      <c r="F54">
        <v>2.680965</v>
      </c>
      <c r="G54">
        <v>266.60000000000002</v>
      </c>
      <c r="H54">
        <v>267</v>
      </c>
      <c r="I54">
        <v>159.86250000000001</v>
      </c>
      <c r="J54">
        <v>1.998529</v>
      </c>
      <c r="K54">
        <v>639.45000000000005</v>
      </c>
      <c r="L54">
        <v>342.86860000000001</v>
      </c>
      <c r="M54">
        <v>5</v>
      </c>
      <c r="N54">
        <v>97.611230000000006</v>
      </c>
      <c r="O54">
        <v>-1</v>
      </c>
      <c r="P54">
        <v>-1</v>
      </c>
      <c r="Q54">
        <v>1</v>
      </c>
      <c r="R54">
        <v>0.53619300000000003</v>
      </c>
      <c r="S54">
        <v>-1</v>
      </c>
      <c r="T54">
        <v>-1</v>
      </c>
      <c r="U54">
        <v>1</v>
      </c>
      <c r="V54">
        <v>0.53619300000000003</v>
      </c>
      <c r="W54">
        <v>1</v>
      </c>
      <c r="X54">
        <v>1865</v>
      </c>
      <c r="Y54">
        <v>297.99160000000001</v>
      </c>
      <c r="Z54">
        <v>159.78100000000001</v>
      </c>
      <c r="AA54">
        <v>33</v>
      </c>
      <c r="AB54">
        <v>1865</v>
      </c>
      <c r="AC54">
        <v>59252</v>
      </c>
    </row>
    <row r="55" spans="2:29" x14ac:dyDescent="0.2">
      <c r="B55" t="s">
        <v>285</v>
      </c>
      <c r="C55">
        <v>2</v>
      </c>
      <c r="D55" t="s">
        <v>778</v>
      </c>
      <c r="E55">
        <v>3</v>
      </c>
      <c r="F55">
        <v>2.65252</v>
      </c>
      <c r="G55">
        <v>233</v>
      </c>
      <c r="H55">
        <v>266</v>
      </c>
      <c r="I55">
        <v>195.45760000000001</v>
      </c>
      <c r="J55">
        <v>1.401519</v>
      </c>
      <c r="K55">
        <v>390.91520000000003</v>
      </c>
      <c r="L55">
        <v>345.63679999999999</v>
      </c>
      <c r="M55">
        <v>3</v>
      </c>
      <c r="N55">
        <v>47.889789999999998</v>
      </c>
      <c r="O55">
        <v>-1</v>
      </c>
      <c r="P55">
        <v>-1</v>
      </c>
      <c r="Q55">
        <v>1</v>
      </c>
      <c r="R55">
        <v>0.88417330000000005</v>
      </c>
      <c r="S55">
        <v>-1</v>
      </c>
      <c r="T55">
        <v>-1</v>
      </c>
      <c r="U55">
        <v>1</v>
      </c>
      <c r="V55">
        <v>0.88417330000000005</v>
      </c>
      <c r="W55">
        <v>1</v>
      </c>
      <c r="X55">
        <v>1131</v>
      </c>
      <c r="Y55">
        <v>292.33999999999997</v>
      </c>
      <c r="Z55">
        <v>258.47919999999999</v>
      </c>
      <c r="AA55">
        <v>67</v>
      </c>
      <c r="AB55">
        <v>1131</v>
      </c>
      <c r="AC55">
        <v>129829</v>
      </c>
    </row>
    <row r="56" spans="2:29" x14ac:dyDescent="0.2">
      <c r="B56" t="s">
        <v>492</v>
      </c>
      <c r="C56">
        <v>2</v>
      </c>
      <c r="D56" t="s">
        <v>778</v>
      </c>
      <c r="E56">
        <v>2</v>
      </c>
      <c r="F56">
        <v>0.92378749999999998</v>
      </c>
      <c r="G56">
        <v>349</v>
      </c>
      <c r="H56">
        <v>349</v>
      </c>
      <c r="I56">
        <v>242.7697</v>
      </c>
      <c r="J56">
        <v>0.17353089999999999</v>
      </c>
      <c r="K56">
        <v>242.7697</v>
      </c>
      <c r="L56">
        <v>112.13379999999999</v>
      </c>
      <c r="M56">
        <v>2</v>
      </c>
      <c r="N56">
        <v>147.64869999999999</v>
      </c>
      <c r="O56">
        <v>-1</v>
      </c>
      <c r="P56">
        <v>-1</v>
      </c>
      <c r="Q56">
        <v>2</v>
      </c>
      <c r="R56">
        <v>0.92378749999999998</v>
      </c>
      <c r="S56">
        <v>12.34155</v>
      </c>
      <c r="T56">
        <v>0.7259736</v>
      </c>
      <c r="U56">
        <v>1</v>
      </c>
      <c r="V56">
        <v>0.46189380000000002</v>
      </c>
      <c r="W56">
        <v>2</v>
      </c>
      <c r="X56">
        <v>2165</v>
      </c>
      <c r="Y56">
        <v>364.40839999999997</v>
      </c>
      <c r="Z56">
        <v>168.31800000000001</v>
      </c>
      <c r="AA56">
        <v>49</v>
      </c>
      <c r="AB56">
        <v>2165</v>
      </c>
      <c r="AC56">
        <v>117470</v>
      </c>
    </row>
    <row r="57" spans="2:29" x14ac:dyDescent="0.2">
      <c r="B57" t="s">
        <v>474</v>
      </c>
      <c r="C57">
        <v>2</v>
      </c>
      <c r="D57" t="s">
        <v>778</v>
      </c>
      <c r="E57">
        <v>5</v>
      </c>
      <c r="F57">
        <v>2.383222</v>
      </c>
      <c r="G57">
        <v>259.8</v>
      </c>
      <c r="H57">
        <v>200</v>
      </c>
      <c r="I57">
        <v>175.00110000000001</v>
      </c>
      <c r="J57">
        <v>1.8975390000000001</v>
      </c>
      <c r="K57">
        <v>700.00450000000001</v>
      </c>
      <c r="L57">
        <v>333.6533</v>
      </c>
      <c r="M57">
        <v>5</v>
      </c>
      <c r="N57">
        <v>216.43809999999999</v>
      </c>
      <c r="O57">
        <v>-1</v>
      </c>
      <c r="P57">
        <v>-1</v>
      </c>
      <c r="Q57">
        <v>1</v>
      </c>
      <c r="R57">
        <v>0.47664440000000002</v>
      </c>
      <c r="S57">
        <v>-1</v>
      </c>
      <c r="T57">
        <v>-1</v>
      </c>
      <c r="U57">
        <v>1</v>
      </c>
      <c r="V57">
        <v>0.47664440000000002</v>
      </c>
      <c r="W57">
        <v>1</v>
      </c>
      <c r="X57">
        <v>2098</v>
      </c>
      <c r="Y57">
        <v>409.4982</v>
      </c>
      <c r="Z57">
        <v>195.185</v>
      </c>
      <c r="AA57">
        <v>73</v>
      </c>
      <c r="AB57">
        <v>2098</v>
      </c>
      <c r="AC57">
        <v>168796</v>
      </c>
    </row>
    <row r="58" spans="2:29" x14ac:dyDescent="0.2">
      <c r="B58" t="s">
        <v>475</v>
      </c>
      <c r="C58">
        <v>2</v>
      </c>
      <c r="D58" t="s">
        <v>778</v>
      </c>
      <c r="E58">
        <v>3</v>
      </c>
      <c r="F58">
        <v>1.6685209999999999</v>
      </c>
      <c r="G58">
        <v>487.66666666666703</v>
      </c>
      <c r="H58">
        <v>533</v>
      </c>
      <c r="I58">
        <v>142.5926</v>
      </c>
      <c r="J58">
        <v>1.326498</v>
      </c>
      <c r="K58">
        <v>285.18520000000001</v>
      </c>
      <c r="L58">
        <v>158.61250000000001</v>
      </c>
      <c r="M58">
        <v>3</v>
      </c>
      <c r="N58">
        <v>132.41139999999999</v>
      </c>
      <c r="O58">
        <v>-1</v>
      </c>
      <c r="P58">
        <v>-1</v>
      </c>
      <c r="Q58">
        <v>1</v>
      </c>
      <c r="R58">
        <v>0.55617349999999999</v>
      </c>
      <c r="S58">
        <v>-1</v>
      </c>
      <c r="T58">
        <v>-1</v>
      </c>
      <c r="U58">
        <v>1</v>
      </c>
      <c r="V58">
        <v>0.55617349999999999</v>
      </c>
      <c r="W58">
        <v>1</v>
      </c>
      <c r="X58">
        <v>1798</v>
      </c>
      <c r="Y58">
        <v>310.88170000000002</v>
      </c>
      <c r="Z58">
        <v>172.9041</v>
      </c>
      <c r="AA58">
        <v>71</v>
      </c>
      <c r="AB58">
        <v>1798</v>
      </c>
      <c r="AC58">
        <v>151077</v>
      </c>
    </row>
    <row r="59" spans="2:29" x14ac:dyDescent="0.2">
      <c r="B59" t="s">
        <v>476</v>
      </c>
      <c r="C59">
        <v>2</v>
      </c>
      <c r="D59" t="s">
        <v>778</v>
      </c>
      <c r="E59">
        <v>6</v>
      </c>
      <c r="F59">
        <v>1.837672</v>
      </c>
      <c r="G59">
        <v>216.833333333333</v>
      </c>
      <c r="H59">
        <v>167</v>
      </c>
      <c r="I59">
        <v>216.93109999999999</v>
      </c>
      <c r="J59">
        <v>0.87644350000000004</v>
      </c>
      <c r="K59">
        <v>1084.655</v>
      </c>
      <c r="L59">
        <v>332.20679999999999</v>
      </c>
      <c r="M59">
        <v>6</v>
      </c>
      <c r="N59">
        <v>202.2184</v>
      </c>
      <c r="O59">
        <v>-1</v>
      </c>
      <c r="P59">
        <v>-1</v>
      </c>
      <c r="Q59">
        <v>2</v>
      </c>
      <c r="R59">
        <v>0.61255740000000003</v>
      </c>
      <c r="S59">
        <v>65.726749999999996</v>
      </c>
      <c r="T59">
        <v>1.30152</v>
      </c>
      <c r="U59">
        <v>1</v>
      </c>
      <c r="V59">
        <v>0.30627870000000001</v>
      </c>
      <c r="W59">
        <v>2</v>
      </c>
      <c r="X59">
        <v>3265</v>
      </c>
      <c r="Y59">
        <v>649.57749999999999</v>
      </c>
      <c r="Z59">
        <v>198.95179999999999</v>
      </c>
      <c r="AA59">
        <v>93</v>
      </c>
      <c r="AB59">
        <v>3265</v>
      </c>
      <c r="AC59">
        <v>213994</v>
      </c>
    </row>
    <row r="60" spans="2:29" x14ac:dyDescent="0.2">
      <c r="B60" t="s">
        <v>477</v>
      </c>
      <c r="C60">
        <v>2</v>
      </c>
      <c r="D60" t="s">
        <v>778</v>
      </c>
      <c r="E60">
        <v>6</v>
      </c>
      <c r="F60">
        <v>2.572899</v>
      </c>
      <c r="G60">
        <v>205.166666666667</v>
      </c>
      <c r="H60">
        <v>182.5</v>
      </c>
      <c r="I60">
        <v>304.69970000000001</v>
      </c>
      <c r="J60">
        <v>2.9700700000000002</v>
      </c>
      <c r="K60">
        <v>1523.498</v>
      </c>
      <c r="L60">
        <v>653.30119999999999</v>
      </c>
      <c r="M60">
        <v>6</v>
      </c>
      <c r="N60">
        <v>175.3349</v>
      </c>
      <c r="O60">
        <v>-1</v>
      </c>
      <c r="P60">
        <v>-1</v>
      </c>
      <c r="Q60">
        <v>1</v>
      </c>
      <c r="R60">
        <v>0.42881649999999999</v>
      </c>
      <c r="S60">
        <v>-1</v>
      </c>
      <c r="T60">
        <v>-1</v>
      </c>
      <c r="U60">
        <v>1</v>
      </c>
      <c r="V60">
        <v>0.42881649999999999</v>
      </c>
      <c r="W60">
        <v>1</v>
      </c>
      <c r="X60">
        <v>2332</v>
      </c>
      <c r="Y60">
        <v>327.41890000000001</v>
      </c>
      <c r="Z60">
        <v>140.40260000000001</v>
      </c>
      <c r="AA60">
        <v>47</v>
      </c>
      <c r="AB60">
        <v>2332</v>
      </c>
      <c r="AC60">
        <v>104182</v>
      </c>
    </row>
    <row r="61" spans="2:29" x14ac:dyDescent="0.2">
      <c r="B61" t="s">
        <v>478</v>
      </c>
      <c r="C61">
        <v>2</v>
      </c>
      <c r="D61" t="s">
        <v>778</v>
      </c>
      <c r="E61">
        <v>4</v>
      </c>
      <c r="F61">
        <v>2.7932959999999998</v>
      </c>
      <c r="G61">
        <v>258</v>
      </c>
      <c r="H61">
        <v>250</v>
      </c>
      <c r="I61">
        <v>95.921409999999995</v>
      </c>
      <c r="J61">
        <v>2.0118689999999999</v>
      </c>
      <c r="K61">
        <v>287.76420000000002</v>
      </c>
      <c r="L61">
        <v>200.95269999999999</v>
      </c>
      <c r="M61">
        <v>4</v>
      </c>
      <c r="N61">
        <v>105.7702</v>
      </c>
      <c r="O61">
        <v>-1</v>
      </c>
      <c r="P61">
        <v>-1</v>
      </c>
      <c r="Q61">
        <v>1</v>
      </c>
      <c r="R61">
        <v>0.69832399999999994</v>
      </c>
      <c r="S61">
        <v>-1</v>
      </c>
      <c r="T61">
        <v>-1</v>
      </c>
      <c r="U61">
        <v>1</v>
      </c>
      <c r="V61">
        <v>0.69832399999999994</v>
      </c>
      <c r="W61">
        <v>1</v>
      </c>
      <c r="X61">
        <v>1432</v>
      </c>
      <c r="Y61">
        <v>728.10990000000004</v>
      </c>
      <c r="Z61">
        <v>508.45670000000001</v>
      </c>
      <c r="AA61">
        <v>87</v>
      </c>
      <c r="AB61">
        <v>1432</v>
      </c>
      <c r="AC61">
        <v>185216</v>
      </c>
    </row>
    <row r="62" spans="2:29" x14ac:dyDescent="0.2">
      <c r="B62" t="s">
        <v>479</v>
      </c>
      <c r="C62">
        <v>2</v>
      </c>
      <c r="D62" t="s">
        <v>778</v>
      </c>
      <c r="E62">
        <v>2</v>
      </c>
      <c r="F62">
        <v>1.7667839999999999</v>
      </c>
      <c r="G62">
        <v>416.5</v>
      </c>
      <c r="H62">
        <v>416.5</v>
      </c>
      <c r="I62">
        <v>318.17250000000001</v>
      </c>
      <c r="J62">
        <v>1.3655470000000001</v>
      </c>
      <c r="K62">
        <v>318.17250000000001</v>
      </c>
      <c r="L62">
        <v>281.0711</v>
      </c>
      <c r="M62">
        <v>2</v>
      </c>
      <c r="N62">
        <v>157.2193</v>
      </c>
      <c r="O62">
        <v>-1</v>
      </c>
      <c r="P62">
        <v>-1</v>
      </c>
      <c r="Q62">
        <v>1</v>
      </c>
      <c r="R62">
        <v>0.88339219999999996</v>
      </c>
      <c r="S62">
        <v>-1</v>
      </c>
      <c r="T62">
        <v>-1</v>
      </c>
      <c r="U62">
        <v>1</v>
      </c>
      <c r="V62">
        <v>0.88339219999999996</v>
      </c>
      <c r="W62">
        <v>1</v>
      </c>
      <c r="X62">
        <v>1132</v>
      </c>
      <c r="Y62">
        <v>295.53300000000002</v>
      </c>
      <c r="Z62">
        <v>261.07150000000001</v>
      </c>
      <c r="AA62">
        <v>37</v>
      </c>
      <c r="AB62">
        <v>1132</v>
      </c>
      <c r="AC62">
        <v>73541</v>
      </c>
    </row>
    <row r="63" spans="2:29" x14ac:dyDescent="0.2">
      <c r="B63" t="s">
        <v>480</v>
      </c>
      <c r="C63">
        <v>2</v>
      </c>
      <c r="D63" t="s">
        <v>778</v>
      </c>
      <c r="E63">
        <v>1</v>
      </c>
      <c r="F63">
        <v>0.90991809999999995</v>
      </c>
      <c r="G63">
        <v>466</v>
      </c>
      <c r="H63">
        <v>466</v>
      </c>
      <c r="I63">
        <v>-1</v>
      </c>
      <c r="J63">
        <v>-1</v>
      </c>
      <c r="K63">
        <v>-1</v>
      </c>
      <c r="L63">
        <v>-1</v>
      </c>
      <c r="M63">
        <v>1</v>
      </c>
      <c r="N63">
        <v>68.507540000000006</v>
      </c>
      <c r="O63">
        <v>-1</v>
      </c>
      <c r="P63">
        <v>-1</v>
      </c>
      <c r="Q63">
        <v>1</v>
      </c>
      <c r="R63">
        <v>0.90991809999999995</v>
      </c>
      <c r="S63">
        <v>-1</v>
      </c>
      <c r="T63">
        <v>-1</v>
      </c>
      <c r="U63">
        <v>1</v>
      </c>
      <c r="V63">
        <v>0.90991809999999995</v>
      </c>
      <c r="W63">
        <v>1</v>
      </c>
      <c r="X63">
        <v>1099</v>
      </c>
      <c r="Y63">
        <v>304.89440000000002</v>
      </c>
      <c r="Z63">
        <v>277.4289</v>
      </c>
      <c r="AA63">
        <v>95</v>
      </c>
      <c r="AB63">
        <v>1099</v>
      </c>
      <c r="AC63">
        <v>176023</v>
      </c>
    </row>
    <row r="64" spans="2:29" x14ac:dyDescent="0.2">
      <c r="B64" t="s">
        <v>481</v>
      </c>
      <c r="C64">
        <v>3</v>
      </c>
      <c r="D64" t="s">
        <v>802</v>
      </c>
      <c r="E64">
        <v>5</v>
      </c>
      <c r="F64">
        <v>1.687479</v>
      </c>
      <c r="G64">
        <v>412.2</v>
      </c>
      <c r="H64">
        <v>266</v>
      </c>
      <c r="I64">
        <v>136.20230000000001</v>
      </c>
      <c r="J64">
        <v>1.2619590000000001</v>
      </c>
      <c r="K64">
        <v>544.80930000000001</v>
      </c>
      <c r="L64">
        <v>183.8708</v>
      </c>
      <c r="M64">
        <v>5</v>
      </c>
      <c r="N64">
        <v>123.7509</v>
      </c>
      <c r="O64">
        <v>-1</v>
      </c>
      <c r="P64">
        <v>-1</v>
      </c>
      <c r="Q64">
        <v>2</v>
      </c>
      <c r="R64">
        <v>0.67499149999999997</v>
      </c>
      <c r="S64">
        <v>81.290440000000004</v>
      </c>
      <c r="T64">
        <v>0.54193619999999998</v>
      </c>
      <c r="U64">
        <v>1</v>
      </c>
      <c r="V64">
        <v>0.33749580000000001</v>
      </c>
      <c r="W64">
        <v>2</v>
      </c>
      <c r="X64">
        <v>2963</v>
      </c>
      <c r="Y64">
        <v>3414.9140000000002</v>
      </c>
      <c r="Z64">
        <v>1152.519</v>
      </c>
      <c r="AA64">
        <v>37</v>
      </c>
      <c r="AB64">
        <v>2963</v>
      </c>
      <c r="AC64">
        <v>81868</v>
      </c>
    </row>
    <row r="65" spans="2:29" x14ac:dyDescent="0.2">
      <c r="B65" t="s">
        <v>483</v>
      </c>
      <c r="C65">
        <v>3</v>
      </c>
      <c r="D65" t="s">
        <v>802</v>
      </c>
      <c r="E65">
        <v>15</v>
      </c>
      <c r="F65">
        <v>3.0018009999999999</v>
      </c>
      <c r="G65">
        <v>179.8</v>
      </c>
      <c r="H65">
        <v>167</v>
      </c>
      <c r="I65">
        <v>188.33510000000001</v>
      </c>
      <c r="J65">
        <v>2.2543890000000002</v>
      </c>
      <c r="K65">
        <v>2636.6909999999998</v>
      </c>
      <c r="L65">
        <v>527.65480000000002</v>
      </c>
      <c r="M65">
        <v>-1</v>
      </c>
      <c r="N65">
        <v>184.5984</v>
      </c>
      <c r="O65">
        <v>-1</v>
      </c>
      <c r="P65">
        <v>-1</v>
      </c>
      <c r="Q65">
        <v>1</v>
      </c>
      <c r="R65">
        <v>0.2001201</v>
      </c>
      <c r="S65">
        <v>-1</v>
      </c>
      <c r="T65">
        <v>-1</v>
      </c>
      <c r="U65">
        <v>0</v>
      </c>
      <c r="V65">
        <v>-1</v>
      </c>
      <c r="W65">
        <v>-1</v>
      </c>
      <c r="X65">
        <v>-1</v>
      </c>
      <c r="Y65">
        <v>459.56760000000003</v>
      </c>
      <c r="Z65">
        <v>91.968699999999998</v>
      </c>
      <c r="AA65">
        <v>9</v>
      </c>
      <c r="AB65">
        <v>4997</v>
      </c>
      <c r="AC65">
        <v>22713</v>
      </c>
    </row>
    <row r="66" spans="2:29" x14ac:dyDescent="0.2">
      <c r="B66" t="s">
        <v>484</v>
      </c>
      <c r="C66">
        <v>3</v>
      </c>
      <c r="D66" t="s">
        <v>802</v>
      </c>
      <c r="E66">
        <v>2</v>
      </c>
      <c r="F66">
        <v>1.4295929999999999</v>
      </c>
      <c r="G66">
        <v>449.5</v>
      </c>
      <c r="H66">
        <v>449.5</v>
      </c>
      <c r="I66">
        <v>265.97359999999998</v>
      </c>
      <c r="J66">
        <v>0.61425779999999996</v>
      </c>
      <c r="K66">
        <v>265.97359999999998</v>
      </c>
      <c r="L66">
        <v>190.11699999999999</v>
      </c>
      <c r="M66">
        <v>2</v>
      </c>
      <c r="N66">
        <v>133.28280000000001</v>
      </c>
      <c r="O66">
        <v>-1</v>
      </c>
      <c r="P66">
        <v>-1</v>
      </c>
      <c r="Q66">
        <v>1</v>
      </c>
      <c r="R66">
        <v>0.71479630000000005</v>
      </c>
      <c r="S66">
        <v>-1</v>
      </c>
      <c r="T66">
        <v>-1</v>
      </c>
      <c r="U66">
        <v>1</v>
      </c>
      <c r="V66">
        <v>0.71479630000000005</v>
      </c>
      <c r="W66">
        <v>1</v>
      </c>
      <c r="X66">
        <v>1399</v>
      </c>
      <c r="Y66">
        <v>298.488</v>
      </c>
      <c r="Z66">
        <v>213.35810000000001</v>
      </c>
      <c r="AA66">
        <v>55</v>
      </c>
      <c r="AB66">
        <v>1399</v>
      </c>
      <c r="AC66">
        <v>106013</v>
      </c>
    </row>
    <row r="67" spans="2:29" x14ac:dyDescent="0.2">
      <c r="B67" t="s">
        <v>485</v>
      </c>
      <c r="C67">
        <v>3</v>
      </c>
      <c r="D67" t="s">
        <v>802</v>
      </c>
      <c r="E67">
        <v>2</v>
      </c>
      <c r="F67">
        <v>1.177163</v>
      </c>
      <c r="G67">
        <v>400.5</v>
      </c>
      <c r="H67">
        <v>400.5</v>
      </c>
      <c r="I67">
        <v>261.12380000000002</v>
      </c>
      <c r="J67">
        <v>0.43593290000000001</v>
      </c>
      <c r="K67">
        <v>261.12380000000002</v>
      </c>
      <c r="L67">
        <v>153.6926</v>
      </c>
      <c r="M67">
        <v>2</v>
      </c>
      <c r="N67">
        <v>112.4442</v>
      </c>
      <c r="O67">
        <v>-1</v>
      </c>
      <c r="P67">
        <v>-1</v>
      </c>
      <c r="Q67">
        <v>1</v>
      </c>
      <c r="R67">
        <v>0.58858149999999998</v>
      </c>
      <c r="S67">
        <v>-1</v>
      </c>
      <c r="T67">
        <v>-1</v>
      </c>
      <c r="U67">
        <v>1</v>
      </c>
      <c r="V67">
        <v>0.58858149999999998</v>
      </c>
      <c r="W67">
        <v>1</v>
      </c>
      <c r="X67">
        <v>1699</v>
      </c>
      <c r="Y67">
        <v>319.49889999999999</v>
      </c>
      <c r="Z67">
        <v>188.05109999999999</v>
      </c>
      <c r="AA67">
        <v>47</v>
      </c>
      <c r="AB67">
        <v>1699</v>
      </c>
      <c r="AC67">
        <v>106680</v>
      </c>
    </row>
    <row r="68" spans="2:29" x14ac:dyDescent="0.2">
      <c r="B68" t="s">
        <v>486</v>
      </c>
      <c r="C68">
        <v>3</v>
      </c>
      <c r="D68" t="s">
        <v>802</v>
      </c>
      <c r="E68">
        <v>2</v>
      </c>
      <c r="F68">
        <v>1.3966479999999999</v>
      </c>
      <c r="G68">
        <v>349.5</v>
      </c>
      <c r="H68">
        <v>349.5</v>
      </c>
      <c r="I68">
        <v>202.46860000000001</v>
      </c>
      <c r="J68">
        <v>0.319351</v>
      </c>
      <c r="K68">
        <v>202.46860000000001</v>
      </c>
      <c r="L68">
        <v>141.3887</v>
      </c>
      <c r="M68">
        <v>2</v>
      </c>
      <c r="N68">
        <v>147.9195</v>
      </c>
      <c r="O68">
        <v>-1</v>
      </c>
      <c r="P68">
        <v>-1</v>
      </c>
      <c r="Q68">
        <v>1</v>
      </c>
      <c r="R68">
        <v>0.69832399999999994</v>
      </c>
      <c r="S68">
        <v>-1</v>
      </c>
      <c r="T68">
        <v>-1</v>
      </c>
      <c r="U68">
        <v>1</v>
      </c>
      <c r="V68">
        <v>0.69832399999999994</v>
      </c>
      <c r="W68">
        <v>1</v>
      </c>
      <c r="X68">
        <v>1432</v>
      </c>
      <c r="Y68">
        <v>281.1397</v>
      </c>
      <c r="Z68">
        <v>196.32660000000001</v>
      </c>
      <c r="AA68">
        <v>49</v>
      </c>
      <c r="AB68">
        <v>1432</v>
      </c>
      <c r="AC68">
        <v>102217</v>
      </c>
    </row>
    <row r="69" spans="2:29" x14ac:dyDescent="0.2">
      <c r="B69" t="s">
        <v>487</v>
      </c>
      <c r="C69">
        <v>3</v>
      </c>
      <c r="D69" t="s">
        <v>802</v>
      </c>
      <c r="E69">
        <v>1</v>
      </c>
      <c r="F69">
        <v>0.34904020000000002</v>
      </c>
      <c r="G69">
        <v>134</v>
      </c>
      <c r="H69">
        <v>134</v>
      </c>
      <c r="I69">
        <v>-1</v>
      </c>
      <c r="J69">
        <v>-1</v>
      </c>
      <c r="K69">
        <v>-1</v>
      </c>
      <c r="L69">
        <v>-1</v>
      </c>
      <c r="M69">
        <v>1</v>
      </c>
      <c r="N69">
        <v>208.41249999999999</v>
      </c>
      <c r="O69">
        <v>-1</v>
      </c>
      <c r="P69">
        <v>-1</v>
      </c>
      <c r="Q69">
        <v>3</v>
      </c>
      <c r="R69">
        <v>1.0471200000000001</v>
      </c>
      <c r="S69">
        <v>107.2701</v>
      </c>
      <c r="T69">
        <v>1.1335109999999999</v>
      </c>
      <c r="U69">
        <v>1</v>
      </c>
      <c r="V69">
        <v>0.34904020000000002</v>
      </c>
      <c r="W69">
        <v>3</v>
      </c>
      <c r="X69">
        <v>2865</v>
      </c>
      <c r="Y69">
        <v>1162.328</v>
      </c>
      <c r="Z69">
        <v>405.69920000000002</v>
      </c>
      <c r="AA69">
        <v>7</v>
      </c>
      <c r="AB69">
        <v>2865</v>
      </c>
      <c r="AC69">
        <v>27210</v>
      </c>
    </row>
    <row r="70" spans="2:29" x14ac:dyDescent="0.2">
      <c r="B70" t="s">
        <v>488</v>
      </c>
      <c r="C70">
        <v>3</v>
      </c>
      <c r="D70" t="s">
        <v>802</v>
      </c>
      <c r="E70">
        <v>3</v>
      </c>
      <c r="F70">
        <v>2.1978019999999998</v>
      </c>
      <c r="G70">
        <v>266</v>
      </c>
      <c r="H70">
        <v>266</v>
      </c>
      <c r="I70">
        <v>163.65479999999999</v>
      </c>
      <c r="J70">
        <v>0.55972560000000005</v>
      </c>
      <c r="K70">
        <v>327.30959999999999</v>
      </c>
      <c r="L70">
        <v>239.78720000000001</v>
      </c>
      <c r="M70">
        <v>3</v>
      </c>
      <c r="N70">
        <v>98.655820000000006</v>
      </c>
      <c r="O70">
        <v>-1</v>
      </c>
      <c r="P70">
        <v>-1</v>
      </c>
      <c r="Q70">
        <v>1</v>
      </c>
      <c r="R70">
        <v>0.73260069999999999</v>
      </c>
      <c r="S70">
        <v>-1</v>
      </c>
      <c r="T70">
        <v>-1</v>
      </c>
      <c r="U70">
        <v>1</v>
      </c>
      <c r="V70">
        <v>0.73260069999999999</v>
      </c>
      <c r="W70">
        <v>1</v>
      </c>
      <c r="X70">
        <v>1365</v>
      </c>
      <c r="Y70">
        <v>445.56180000000001</v>
      </c>
      <c r="Z70">
        <v>326.41890000000001</v>
      </c>
      <c r="AA70">
        <v>89</v>
      </c>
      <c r="AB70">
        <v>1365</v>
      </c>
      <c r="AC70">
        <v>188281</v>
      </c>
    </row>
    <row r="71" spans="2:29" x14ac:dyDescent="0.2">
      <c r="B71" t="s">
        <v>489</v>
      </c>
      <c r="C71">
        <v>3</v>
      </c>
      <c r="D71" t="s">
        <v>802</v>
      </c>
      <c r="E71">
        <v>0</v>
      </c>
      <c r="F71">
        <v>0</v>
      </c>
      <c r="G71">
        <v>-1</v>
      </c>
      <c r="H71">
        <v>-1</v>
      </c>
      <c r="I71">
        <v>-1</v>
      </c>
      <c r="J71">
        <v>-1</v>
      </c>
      <c r="K71">
        <v>-1</v>
      </c>
      <c r="L71">
        <v>-1</v>
      </c>
      <c r="M71">
        <v>0</v>
      </c>
      <c r="N71">
        <v>642.00329999999997</v>
      </c>
      <c r="O71">
        <v>-1</v>
      </c>
      <c r="P71">
        <v>-1</v>
      </c>
      <c r="Q71">
        <v>1</v>
      </c>
      <c r="R71">
        <v>0.81168830000000003</v>
      </c>
      <c r="S71">
        <v>-1</v>
      </c>
      <c r="T71">
        <v>-1</v>
      </c>
      <c r="U71">
        <v>1</v>
      </c>
      <c r="V71">
        <v>0.81168830000000003</v>
      </c>
      <c r="W71">
        <v>1</v>
      </c>
      <c r="X71">
        <v>1232</v>
      </c>
      <c r="Y71">
        <v>544.41089999999997</v>
      </c>
      <c r="Z71">
        <v>441.892</v>
      </c>
      <c r="AA71">
        <v>93</v>
      </c>
      <c r="AB71">
        <v>1232</v>
      </c>
      <c r="AC71">
        <v>182517</v>
      </c>
    </row>
    <row r="72" spans="2:29" x14ac:dyDescent="0.2">
      <c r="B72" t="s">
        <v>490</v>
      </c>
      <c r="C72">
        <v>3</v>
      </c>
      <c r="D72" t="s">
        <v>802</v>
      </c>
      <c r="E72">
        <v>2</v>
      </c>
      <c r="F72">
        <v>1.7167380000000001</v>
      </c>
      <c r="G72">
        <v>533</v>
      </c>
      <c r="H72">
        <v>533</v>
      </c>
      <c r="I72">
        <v>133.76660000000001</v>
      </c>
      <c r="J72">
        <v>4.0535329999999998</v>
      </c>
      <c r="K72">
        <v>133.76660000000001</v>
      </c>
      <c r="L72">
        <v>114.8211</v>
      </c>
      <c r="M72">
        <v>2</v>
      </c>
      <c r="N72">
        <v>201.69970000000001</v>
      </c>
      <c r="O72">
        <v>-1</v>
      </c>
      <c r="P72">
        <v>-1</v>
      </c>
      <c r="Q72">
        <v>1</v>
      </c>
      <c r="R72">
        <v>0.8583691</v>
      </c>
      <c r="S72">
        <v>-1</v>
      </c>
      <c r="T72">
        <v>-1</v>
      </c>
      <c r="U72">
        <v>1</v>
      </c>
      <c r="V72">
        <v>0.8583691</v>
      </c>
      <c r="W72">
        <v>1</v>
      </c>
      <c r="X72">
        <v>1165</v>
      </c>
      <c r="Y72">
        <v>291.71640000000002</v>
      </c>
      <c r="Z72">
        <v>250.40039999999999</v>
      </c>
      <c r="AA72">
        <v>45</v>
      </c>
      <c r="AB72">
        <v>1165</v>
      </c>
      <c r="AC72">
        <v>104216</v>
      </c>
    </row>
    <row r="73" spans="2:29" x14ac:dyDescent="0.2">
      <c r="B73" t="s">
        <v>491</v>
      </c>
      <c r="C73">
        <v>3</v>
      </c>
      <c r="D73" t="s">
        <v>802</v>
      </c>
      <c r="E73">
        <v>4</v>
      </c>
      <c r="F73">
        <v>2.5575450000000002</v>
      </c>
      <c r="G73">
        <v>249.25</v>
      </c>
      <c r="H73">
        <v>249</v>
      </c>
      <c r="I73">
        <v>258.52910000000003</v>
      </c>
      <c r="J73">
        <v>4.4565270000000003</v>
      </c>
      <c r="K73">
        <v>775.58720000000005</v>
      </c>
      <c r="L73">
        <v>495.8997</v>
      </c>
      <c r="M73">
        <v>4</v>
      </c>
      <c r="N73">
        <v>109.7432</v>
      </c>
      <c r="O73">
        <v>-1</v>
      </c>
      <c r="P73">
        <v>-1</v>
      </c>
      <c r="Q73">
        <v>2</v>
      </c>
      <c r="R73">
        <v>1.278772</v>
      </c>
      <c r="S73">
        <v>141.1429</v>
      </c>
      <c r="T73">
        <v>0.94409949999999998</v>
      </c>
      <c r="U73">
        <v>1</v>
      </c>
      <c r="V73">
        <v>0.63938620000000002</v>
      </c>
      <c r="W73">
        <v>2</v>
      </c>
      <c r="X73">
        <v>1564</v>
      </c>
      <c r="Y73">
        <v>306.0992</v>
      </c>
      <c r="Z73">
        <v>195.71559999999999</v>
      </c>
      <c r="AA73">
        <v>17</v>
      </c>
      <c r="AB73">
        <v>1564</v>
      </c>
      <c r="AC73">
        <v>40401</v>
      </c>
    </row>
    <row r="74" spans="2:29" x14ac:dyDescent="0.2">
      <c r="B74" t="s">
        <v>1848</v>
      </c>
      <c r="C74">
        <v>3</v>
      </c>
      <c r="D74" t="s">
        <v>802</v>
      </c>
      <c r="E74">
        <v>2</v>
      </c>
      <c r="F74">
        <v>1.5396460000000001</v>
      </c>
      <c r="G74">
        <v>483</v>
      </c>
      <c r="H74">
        <v>483</v>
      </c>
      <c r="I74">
        <v>272.90600000000001</v>
      </c>
      <c r="J74">
        <v>1.025962</v>
      </c>
      <c r="K74">
        <v>272.90600000000001</v>
      </c>
      <c r="L74">
        <v>210.08930000000001</v>
      </c>
      <c r="M74">
        <v>2</v>
      </c>
      <c r="N74">
        <v>71.18168</v>
      </c>
      <c r="O74">
        <v>-1</v>
      </c>
      <c r="P74">
        <v>-1</v>
      </c>
      <c r="Q74">
        <v>1</v>
      </c>
      <c r="R74">
        <v>0.76982300000000004</v>
      </c>
      <c r="S74">
        <v>-1</v>
      </c>
      <c r="T74">
        <v>-1</v>
      </c>
      <c r="U74">
        <v>1</v>
      </c>
      <c r="V74">
        <v>0.76982300000000004</v>
      </c>
      <c r="W74">
        <v>1</v>
      </c>
      <c r="X74">
        <v>1299</v>
      </c>
      <c r="Y74">
        <v>326.5301</v>
      </c>
      <c r="Z74">
        <v>251.37039999999999</v>
      </c>
      <c r="AA74">
        <v>87</v>
      </c>
      <c r="AB74">
        <v>1299</v>
      </c>
      <c r="AC74">
        <v>152243</v>
      </c>
    </row>
    <row r="75" spans="2:29" x14ac:dyDescent="0.2">
      <c r="B75" t="s">
        <v>285</v>
      </c>
      <c r="C75">
        <v>3</v>
      </c>
      <c r="D75" t="s">
        <v>802</v>
      </c>
      <c r="E75">
        <v>6</v>
      </c>
      <c r="F75">
        <v>2.6501769999999998</v>
      </c>
      <c r="G75">
        <v>228.166666666667</v>
      </c>
      <c r="H75">
        <v>201</v>
      </c>
      <c r="I75">
        <v>269.89550000000003</v>
      </c>
      <c r="J75">
        <v>2.6144250000000002</v>
      </c>
      <c r="K75">
        <v>1349.4780000000001</v>
      </c>
      <c r="L75">
        <v>596.05899999999997</v>
      </c>
      <c r="M75">
        <v>6</v>
      </c>
      <c r="N75">
        <v>119.84</v>
      </c>
      <c r="O75">
        <v>-1</v>
      </c>
      <c r="P75">
        <v>-1</v>
      </c>
      <c r="Q75">
        <v>2</v>
      </c>
      <c r="R75">
        <v>0.88339219999999996</v>
      </c>
      <c r="S75">
        <v>170.21680000000001</v>
      </c>
      <c r="T75">
        <v>0.6025372</v>
      </c>
      <c r="U75">
        <v>1</v>
      </c>
      <c r="V75">
        <v>0.44169609999999998</v>
      </c>
      <c r="W75">
        <v>2</v>
      </c>
      <c r="X75">
        <v>2264</v>
      </c>
      <c r="Y75">
        <v>1376.8589999999999</v>
      </c>
      <c r="Z75">
        <v>608.15309999999999</v>
      </c>
      <c r="AA75">
        <v>91</v>
      </c>
      <c r="AB75">
        <v>2264</v>
      </c>
      <c r="AC75">
        <v>170296</v>
      </c>
    </row>
    <row r="76" spans="2:29" x14ac:dyDescent="0.2">
      <c r="B76" t="s">
        <v>492</v>
      </c>
      <c r="C76">
        <v>3</v>
      </c>
      <c r="D76" t="s">
        <v>802</v>
      </c>
      <c r="E76">
        <v>7</v>
      </c>
      <c r="F76">
        <v>2.1678540000000002</v>
      </c>
      <c r="G76">
        <v>228.28571428571399</v>
      </c>
      <c r="H76">
        <v>200</v>
      </c>
      <c r="I76">
        <v>190.26310000000001</v>
      </c>
      <c r="J76">
        <v>1.475114</v>
      </c>
      <c r="K76">
        <v>1141.579</v>
      </c>
      <c r="L76">
        <v>353.5394</v>
      </c>
      <c r="M76">
        <v>7</v>
      </c>
      <c r="N76">
        <v>133.08320000000001</v>
      </c>
      <c r="O76">
        <v>-1</v>
      </c>
      <c r="P76">
        <v>-1</v>
      </c>
      <c r="Q76">
        <v>1</v>
      </c>
      <c r="R76">
        <v>0.30969340000000001</v>
      </c>
      <c r="S76">
        <v>-1</v>
      </c>
      <c r="T76">
        <v>-1</v>
      </c>
      <c r="U76">
        <v>1</v>
      </c>
      <c r="V76">
        <v>0.30969340000000001</v>
      </c>
      <c r="W76">
        <v>1</v>
      </c>
      <c r="X76">
        <v>3229</v>
      </c>
      <c r="Y76">
        <v>316.2577</v>
      </c>
      <c r="Z76">
        <v>97.942909999999998</v>
      </c>
      <c r="AA76">
        <v>7</v>
      </c>
      <c r="AB76">
        <v>3229</v>
      </c>
      <c r="AC76">
        <v>19551</v>
      </c>
    </row>
    <row r="77" spans="2:29" x14ac:dyDescent="0.2">
      <c r="B77" t="s">
        <v>474</v>
      </c>
      <c r="C77">
        <v>3</v>
      </c>
      <c r="D77" t="s">
        <v>802</v>
      </c>
      <c r="E77">
        <v>6</v>
      </c>
      <c r="F77">
        <v>2.5369980000000001</v>
      </c>
      <c r="G77">
        <v>283.33333333333297</v>
      </c>
      <c r="H77">
        <v>199.5</v>
      </c>
      <c r="I77">
        <v>286.01909999999998</v>
      </c>
      <c r="J77">
        <v>4.2511859999999997</v>
      </c>
      <c r="K77">
        <v>1430.095</v>
      </c>
      <c r="L77">
        <v>604.69150000000002</v>
      </c>
      <c r="M77">
        <v>6</v>
      </c>
      <c r="N77">
        <v>203.1318</v>
      </c>
      <c r="O77">
        <v>-1</v>
      </c>
      <c r="P77">
        <v>-1</v>
      </c>
      <c r="Q77">
        <v>1</v>
      </c>
      <c r="R77">
        <v>0.42283300000000001</v>
      </c>
      <c r="S77">
        <v>-1</v>
      </c>
      <c r="T77">
        <v>-1</v>
      </c>
      <c r="U77">
        <v>1</v>
      </c>
      <c r="V77">
        <v>0.42283300000000001</v>
      </c>
      <c r="W77">
        <v>1</v>
      </c>
      <c r="X77">
        <v>2365</v>
      </c>
      <c r="Y77">
        <v>318.38810000000001</v>
      </c>
      <c r="Z77">
        <v>134.625</v>
      </c>
      <c r="AA77">
        <v>81</v>
      </c>
      <c r="AB77">
        <v>2365</v>
      </c>
      <c r="AC77">
        <v>186248</v>
      </c>
    </row>
    <row r="78" spans="2:29" x14ac:dyDescent="0.2">
      <c r="B78" t="s">
        <v>475</v>
      </c>
      <c r="C78">
        <v>3</v>
      </c>
      <c r="D78" t="s">
        <v>802</v>
      </c>
      <c r="E78">
        <v>4</v>
      </c>
      <c r="F78">
        <v>2.1447720000000001</v>
      </c>
      <c r="G78">
        <v>324</v>
      </c>
      <c r="H78">
        <v>265.5</v>
      </c>
      <c r="I78">
        <v>103.47969999999999</v>
      </c>
      <c r="J78">
        <v>0.76625869999999996</v>
      </c>
      <c r="K78">
        <v>310.4391</v>
      </c>
      <c r="L78">
        <v>166.45529999999999</v>
      </c>
      <c r="M78">
        <v>4</v>
      </c>
      <c r="N78">
        <v>136.05279999999999</v>
      </c>
      <c r="O78">
        <v>-1</v>
      </c>
      <c r="P78">
        <v>-1</v>
      </c>
      <c r="Q78">
        <v>1</v>
      </c>
      <c r="R78">
        <v>0.53619300000000003</v>
      </c>
      <c r="S78">
        <v>-1</v>
      </c>
      <c r="T78">
        <v>-1</v>
      </c>
      <c r="U78">
        <v>1</v>
      </c>
      <c r="V78">
        <v>0.53619300000000003</v>
      </c>
      <c r="W78">
        <v>1</v>
      </c>
      <c r="X78">
        <v>1865</v>
      </c>
      <c r="Y78">
        <v>288.15199999999999</v>
      </c>
      <c r="Z78">
        <v>154.5051</v>
      </c>
      <c r="AA78">
        <v>47</v>
      </c>
      <c r="AB78">
        <v>1865</v>
      </c>
      <c r="AC78">
        <v>97920</v>
      </c>
    </row>
    <row r="79" spans="2:29" x14ac:dyDescent="0.2">
      <c r="B79" t="s">
        <v>476</v>
      </c>
      <c r="C79">
        <v>3</v>
      </c>
      <c r="D79" t="s">
        <v>802</v>
      </c>
      <c r="E79">
        <v>5</v>
      </c>
      <c r="F79">
        <v>1.1373979999999999</v>
      </c>
      <c r="G79">
        <v>273.39999999999998</v>
      </c>
      <c r="H79">
        <v>200</v>
      </c>
      <c r="I79">
        <v>237.40170000000001</v>
      </c>
      <c r="J79">
        <v>0.51028700000000005</v>
      </c>
      <c r="K79">
        <v>949.6069</v>
      </c>
      <c r="L79">
        <v>216.01609999999999</v>
      </c>
      <c r="M79">
        <v>5</v>
      </c>
      <c r="N79">
        <v>167.6019</v>
      </c>
      <c r="O79">
        <v>-1</v>
      </c>
      <c r="P79">
        <v>-1</v>
      </c>
      <c r="Q79">
        <v>2</v>
      </c>
      <c r="R79">
        <v>0.45495910000000001</v>
      </c>
      <c r="S79">
        <v>130.15199999999999</v>
      </c>
      <c r="T79">
        <v>0.46071499999999999</v>
      </c>
      <c r="U79">
        <v>1</v>
      </c>
      <c r="V79">
        <v>0.2274795</v>
      </c>
      <c r="W79">
        <v>2</v>
      </c>
      <c r="X79">
        <v>4396</v>
      </c>
      <c r="Y79">
        <v>970.3732</v>
      </c>
      <c r="Z79">
        <v>220.74</v>
      </c>
      <c r="AA79">
        <v>31</v>
      </c>
      <c r="AB79">
        <v>4396</v>
      </c>
      <c r="AC79">
        <v>76040</v>
      </c>
    </row>
    <row r="80" spans="2:29" x14ac:dyDescent="0.2">
      <c r="B80" t="s">
        <v>477</v>
      </c>
      <c r="C80">
        <v>3</v>
      </c>
      <c r="D80" t="s">
        <v>802</v>
      </c>
      <c r="E80">
        <v>3</v>
      </c>
      <c r="F80">
        <v>2.309469</v>
      </c>
      <c r="G80">
        <v>321.66666666666703</v>
      </c>
      <c r="H80">
        <v>398</v>
      </c>
      <c r="I80">
        <v>255.86619999999999</v>
      </c>
      <c r="J80">
        <v>2.850228</v>
      </c>
      <c r="K80">
        <v>511.73230000000001</v>
      </c>
      <c r="L80">
        <v>393.94330000000002</v>
      </c>
      <c r="M80">
        <v>3</v>
      </c>
      <c r="N80">
        <v>174.5984</v>
      </c>
      <c r="O80">
        <v>-1</v>
      </c>
      <c r="P80">
        <v>-1</v>
      </c>
      <c r="Q80">
        <v>1</v>
      </c>
      <c r="R80">
        <v>0.76982300000000004</v>
      </c>
      <c r="S80">
        <v>-1</v>
      </c>
      <c r="T80">
        <v>-1</v>
      </c>
      <c r="U80">
        <v>1</v>
      </c>
      <c r="V80">
        <v>0.76982300000000004</v>
      </c>
      <c r="W80">
        <v>1</v>
      </c>
      <c r="X80">
        <v>1299</v>
      </c>
      <c r="Y80">
        <v>292.7577</v>
      </c>
      <c r="Z80">
        <v>225.3716</v>
      </c>
      <c r="AA80">
        <v>41</v>
      </c>
      <c r="AB80">
        <v>1299</v>
      </c>
      <c r="AC80">
        <v>90260</v>
      </c>
    </row>
    <row r="81" spans="2:29" x14ac:dyDescent="0.2">
      <c r="B81" t="s">
        <v>478</v>
      </c>
      <c r="C81">
        <v>3</v>
      </c>
      <c r="D81" t="s">
        <v>802</v>
      </c>
      <c r="E81">
        <v>4</v>
      </c>
      <c r="F81">
        <v>2.7932959999999998</v>
      </c>
      <c r="G81">
        <v>225</v>
      </c>
      <c r="H81">
        <v>183</v>
      </c>
      <c r="I81">
        <v>144.0574</v>
      </c>
      <c r="J81">
        <v>1.124728</v>
      </c>
      <c r="K81">
        <v>432.1721</v>
      </c>
      <c r="L81">
        <v>301.7962</v>
      </c>
      <c r="M81">
        <v>4</v>
      </c>
      <c r="N81">
        <v>118.54130000000001</v>
      </c>
      <c r="O81">
        <v>-1</v>
      </c>
      <c r="P81">
        <v>-1</v>
      </c>
      <c r="Q81">
        <v>1</v>
      </c>
      <c r="R81">
        <v>0.69832399999999994</v>
      </c>
      <c r="S81">
        <v>-1</v>
      </c>
      <c r="T81">
        <v>-1</v>
      </c>
      <c r="U81">
        <v>1</v>
      </c>
      <c r="V81">
        <v>0.69832399999999994</v>
      </c>
      <c r="W81">
        <v>1</v>
      </c>
      <c r="X81">
        <v>1432</v>
      </c>
      <c r="Y81">
        <v>314.58960000000002</v>
      </c>
      <c r="Z81">
        <v>219.68549999999999</v>
      </c>
      <c r="AA81">
        <v>97</v>
      </c>
      <c r="AB81">
        <v>1432</v>
      </c>
      <c r="AC81">
        <v>201036</v>
      </c>
    </row>
    <row r="82" spans="2:29" x14ac:dyDescent="0.2">
      <c r="B82" t="s">
        <v>479</v>
      </c>
      <c r="C82">
        <v>3</v>
      </c>
      <c r="D82" t="s">
        <v>802</v>
      </c>
      <c r="E82">
        <v>2</v>
      </c>
      <c r="F82">
        <v>1.715266</v>
      </c>
      <c r="G82">
        <v>367</v>
      </c>
      <c r="H82">
        <v>367</v>
      </c>
      <c r="I82">
        <v>302.21640000000002</v>
      </c>
      <c r="J82">
        <v>0.82799009999999995</v>
      </c>
      <c r="K82">
        <v>302.21640000000002</v>
      </c>
      <c r="L82">
        <v>259.19069999999999</v>
      </c>
      <c r="M82">
        <v>2</v>
      </c>
      <c r="N82">
        <v>189.23859999999999</v>
      </c>
      <c r="O82">
        <v>-1</v>
      </c>
      <c r="P82">
        <v>-1</v>
      </c>
      <c r="Q82">
        <v>1</v>
      </c>
      <c r="R82">
        <v>0.85763290000000003</v>
      </c>
      <c r="S82">
        <v>-1</v>
      </c>
      <c r="T82">
        <v>-1</v>
      </c>
      <c r="U82">
        <v>1</v>
      </c>
      <c r="V82">
        <v>0.85763290000000003</v>
      </c>
      <c r="W82">
        <v>1</v>
      </c>
      <c r="X82">
        <v>1166</v>
      </c>
      <c r="Y82">
        <v>339.77080000000001</v>
      </c>
      <c r="Z82">
        <v>291.39859999999999</v>
      </c>
      <c r="AA82">
        <v>45</v>
      </c>
      <c r="AB82">
        <v>1166</v>
      </c>
      <c r="AC82">
        <v>90659</v>
      </c>
    </row>
    <row r="83" spans="2:29" x14ac:dyDescent="0.2">
      <c r="B83" t="s">
        <v>480</v>
      </c>
      <c r="C83">
        <v>3</v>
      </c>
      <c r="D83" t="s">
        <v>802</v>
      </c>
      <c r="E83">
        <v>0</v>
      </c>
      <c r="F83">
        <v>0</v>
      </c>
      <c r="G83">
        <v>-1</v>
      </c>
      <c r="H83">
        <v>-1</v>
      </c>
      <c r="I83">
        <v>-1</v>
      </c>
      <c r="J83">
        <v>-1</v>
      </c>
      <c r="K83">
        <v>-1</v>
      </c>
      <c r="L83">
        <v>-1</v>
      </c>
      <c r="M83">
        <v>0</v>
      </c>
      <c r="N83">
        <v>86.299719999999994</v>
      </c>
      <c r="O83">
        <v>-1</v>
      </c>
      <c r="P83">
        <v>-1</v>
      </c>
      <c r="Q83">
        <v>1</v>
      </c>
      <c r="R83">
        <v>0.81103000000000003</v>
      </c>
      <c r="S83">
        <v>-1</v>
      </c>
      <c r="T83">
        <v>-1</v>
      </c>
      <c r="U83">
        <v>1</v>
      </c>
      <c r="V83">
        <v>0.81103000000000003</v>
      </c>
      <c r="W83">
        <v>1</v>
      </c>
      <c r="X83">
        <v>1233</v>
      </c>
      <c r="Y83">
        <v>292.15940000000001</v>
      </c>
      <c r="Z83">
        <v>236.95</v>
      </c>
      <c r="AA83">
        <v>25</v>
      </c>
      <c r="AB83">
        <v>1233</v>
      </c>
      <c r="AC83">
        <v>51024</v>
      </c>
    </row>
    <row r="84" spans="2:29" x14ac:dyDescent="0.2">
      <c r="B84" t="s">
        <v>481</v>
      </c>
      <c r="C84">
        <v>30</v>
      </c>
      <c r="D84" t="s">
        <v>779</v>
      </c>
      <c r="E84">
        <v>3</v>
      </c>
      <c r="F84">
        <v>2.0949719999999998</v>
      </c>
      <c r="G84">
        <v>333</v>
      </c>
      <c r="H84">
        <v>332</v>
      </c>
      <c r="I84">
        <v>148.99260000000001</v>
      </c>
      <c r="J84">
        <v>0.9991951</v>
      </c>
      <c r="K84">
        <v>297.9853</v>
      </c>
      <c r="L84">
        <v>208.09030000000001</v>
      </c>
      <c r="M84">
        <v>3</v>
      </c>
      <c r="N84">
        <v>96.443089999999998</v>
      </c>
      <c r="O84">
        <v>-1</v>
      </c>
      <c r="P84">
        <v>-1</v>
      </c>
      <c r="Q84">
        <v>1</v>
      </c>
      <c r="R84">
        <v>0.69832399999999994</v>
      </c>
      <c r="S84">
        <v>-1</v>
      </c>
      <c r="T84">
        <v>-1</v>
      </c>
      <c r="U84">
        <v>1</v>
      </c>
      <c r="V84">
        <v>0.69832399999999994</v>
      </c>
      <c r="W84">
        <v>1</v>
      </c>
      <c r="X84">
        <v>1432</v>
      </c>
      <c r="Y84">
        <v>597.46969999999999</v>
      </c>
      <c r="Z84">
        <v>417.22739999999999</v>
      </c>
      <c r="AA84">
        <v>45</v>
      </c>
      <c r="AB84">
        <v>1432</v>
      </c>
      <c r="AC84">
        <v>97721</v>
      </c>
    </row>
    <row r="85" spans="2:29" x14ac:dyDescent="0.2">
      <c r="B85" t="s">
        <v>483</v>
      </c>
      <c r="C85">
        <v>30</v>
      </c>
      <c r="D85" t="s">
        <v>779</v>
      </c>
      <c r="E85">
        <v>6</v>
      </c>
      <c r="F85">
        <v>3.2188840000000001</v>
      </c>
      <c r="G85">
        <v>227.833333333333</v>
      </c>
      <c r="H85">
        <v>167.5</v>
      </c>
      <c r="I85">
        <v>212.53809999999999</v>
      </c>
      <c r="J85">
        <v>3.132914</v>
      </c>
      <c r="K85">
        <v>1062.69</v>
      </c>
      <c r="L85">
        <v>570.11289999999997</v>
      </c>
      <c r="M85">
        <v>6</v>
      </c>
      <c r="N85">
        <v>163.2236</v>
      </c>
      <c r="O85">
        <v>-1</v>
      </c>
      <c r="P85">
        <v>-1</v>
      </c>
      <c r="Q85">
        <v>2</v>
      </c>
      <c r="R85">
        <v>1.0729610000000001</v>
      </c>
      <c r="S85">
        <v>15.7737</v>
      </c>
      <c r="T85">
        <v>0.95598190000000005</v>
      </c>
      <c r="U85">
        <v>1</v>
      </c>
      <c r="V85">
        <v>0.53648070000000003</v>
      </c>
      <c r="W85">
        <v>2</v>
      </c>
      <c r="X85">
        <v>1864</v>
      </c>
      <c r="Y85">
        <v>402.40699999999998</v>
      </c>
      <c r="Z85">
        <v>215.8836</v>
      </c>
      <c r="AA85">
        <v>33</v>
      </c>
      <c r="AB85">
        <v>1864</v>
      </c>
      <c r="AC85">
        <v>75971</v>
      </c>
    </row>
    <row r="86" spans="2:29" x14ac:dyDescent="0.2">
      <c r="B86" t="s">
        <v>484</v>
      </c>
      <c r="C86">
        <v>30</v>
      </c>
      <c r="D86" t="s">
        <v>779</v>
      </c>
      <c r="E86">
        <v>2</v>
      </c>
      <c r="F86">
        <v>1.5026299999999999</v>
      </c>
      <c r="G86">
        <v>350</v>
      </c>
      <c r="H86">
        <v>350</v>
      </c>
      <c r="I86">
        <v>279.03160000000003</v>
      </c>
      <c r="J86">
        <v>0.4929886</v>
      </c>
      <c r="K86">
        <v>279.03160000000003</v>
      </c>
      <c r="L86">
        <v>209.6405</v>
      </c>
      <c r="M86">
        <v>2</v>
      </c>
      <c r="N86">
        <v>172.303</v>
      </c>
      <c r="O86">
        <v>-1</v>
      </c>
      <c r="P86">
        <v>-1</v>
      </c>
      <c r="Q86">
        <v>1</v>
      </c>
      <c r="R86">
        <v>0.75131479999999995</v>
      </c>
      <c r="S86">
        <v>-1</v>
      </c>
      <c r="T86">
        <v>-1</v>
      </c>
      <c r="U86">
        <v>1</v>
      </c>
      <c r="V86">
        <v>0.75131479999999995</v>
      </c>
      <c r="W86">
        <v>1</v>
      </c>
      <c r="X86">
        <v>1331</v>
      </c>
      <c r="Y86">
        <v>300.32249999999999</v>
      </c>
      <c r="Z86">
        <v>225.63669999999999</v>
      </c>
      <c r="AA86">
        <v>41</v>
      </c>
      <c r="AB86">
        <v>1331</v>
      </c>
      <c r="AC86">
        <v>78869</v>
      </c>
    </row>
    <row r="87" spans="2:29" x14ac:dyDescent="0.2">
      <c r="B87" t="s">
        <v>485</v>
      </c>
      <c r="C87">
        <v>30</v>
      </c>
      <c r="D87" t="s">
        <v>779</v>
      </c>
      <c r="E87">
        <v>1</v>
      </c>
      <c r="F87">
        <v>0.68259389999999998</v>
      </c>
      <c r="G87">
        <v>327</v>
      </c>
      <c r="H87">
        <v>327</v>
      </c>
      <c r="I87">
        <v>-1</v>
      </c>
      <c r="J87">
        <v>-1</v>
      </c>
      <c r="K87">
        <v>-1</v>
      </c>
      <c r="L87">
        <v>-1</v>
      </c>
      <c r="M87">
        <v>1</v>
      </c>
      <c r="N87">
        <v>113.1515</v>
      </c>
      <c r="O87">
        <v>-1</v>
      </c>
      <c r="P87">
        <v>-1</v>
      </c>
      <c r="Q87">
        <v>1</v>
      </c>
      <c r="R87">
        <v>0.68259389999999998</v>
      </c>
      <c r="S87">
        <v>-1</v>
      </c>
      <c r="T87">
        <v>-1</v>
      </c>
      <c r="U87">
        <v>1</v>
      </c>
      <c r="V87">
        <v>0.68259389999999998</v>
      </c>
      <c r="W87">
        <v>1</v>
      </c>
      <c r="X87">
        <v>1465</v>
      </c>
      <c r="Y87">
        <v>314.31830000000002</v>
      </c>
      <c r="Z87">
        <v>214.55179999999999</v>
      </c>
      <c r="AA87">
        <v>29</v>
      </c>
      <c r="AB87">
        <v>1465</v>
      </c>
      <c r="AC87">
        <v>67079</v>
      </c>
    </row>
    <row r="88" spans="2:29" x14ac:dyDescent="0.2">
      <c r="B88" t="s">
        <v>486</v>
      </c>
      <c r="C88">
        <v>30</v>
      </c>
      <c r="D88" t="s">
        <v>779</v>
      </c>
      <c r="E88">
        <v>1</v>
      </c>
      <c r="F88">
        <v>0.75131479999999995</v>
      </c>
      <c r="G88">
        <v>299</v>
      </c>
      <c r="H88">
        <v>299</v>
      </c>
      <c r="I88">
        <v>-1</v>
      </c>
      <c r="J88">
        <v>-1</v>
      </c>
      <c r="K88">
        <v>-1</v>
      </c>
      <c r="L88">
        <v>-1</v>
      </c>
      <c r="M88">
        <v>1</v>
      </c>
      <c r="N88">
        <v>205.7285</v>
      </c>
      <c r="O88">
        <v>-1</v>
      </c>
      <c r="P88">
        <v>-1</v>
      </c>
      <c r="Q88">
        <v>1</v>
      </c>
      <c r="R88">
        <v>0.75131479999999995</v>
      </c>
      <c r="S88">
        <v>-1</v>
      </c>
      <c r="T88">
        <v>-1</v>
      </c>
      <c r="U88">
        <v>1</v>
      </c>
      <c r="V88">
        <v>0.75131479999999995</v>
      </c>
      <c r="W88">
        <v>1</v>
      </c>
      <c r="X88">
        <v>1331</v>
      </c>
      <c r="Y88">
        <v>299.28359999999998</v>
      </c>
      <c r="Z88">
        <v>224.8562</v>
      </c>
      <c r="AA88">
        <v>55</v>
      </c>
      <c r="AB88">
        <v>1331</v>
      </c>
      <c r="AC88">
        <v>111542</v>
      </c>
    </row>
    <row r="89" spans="2:29" x14ac:dyDescent="0.2">
      <c r="B89" t="s">
        <v>487</v>
      </c>
      <c r="C89">
        <v>30</v>
      </c>
      <c r="D89" t="s">
        <v>779</v>
      </c>
      <c r="E89">
        <v>0</v>
      </c>
      <c r="F89">
        <v>0</v>
      </c>
      <c r="G89">
        <v>-1</v>
      </c>
      <c r="H89">
        <v>-1</v>
      </c>
      <c r="I89">
        <v>-1</v>
      </c>
      <c r="J89">
        <v>-1</v>
      </c>
      <c r="K89">
        <v>-1</v>
      </c>
      <c r="L89">
        <v>-1</v>
      </c>
      <c r="M89">
        <v>0</v>
      </c>
      <c r="N89">
        <v>123.739</v>
      </c>
      <c r="O89">
        <v>-1</v>
      </c>
      <c r="P89">
        <v>-1</v>
      </c>
      <c r="Q89">
        <v>1</v>
      </c>
      <c r="R89">
        <v>0.60060060000000004</v>
      </c>
      <c r="S89">
        <v>-1</v>
      </c>
      <c r="T89">
        <v>-1</v>
      </c>
      <c r="U89">
        <v>1</v>
      </c>
      <c r="V89">
        <v>0.60060060000000004</v>
      </c>
      <c r="W89">
        <v>1</v>
      </c>
      <c r="X89">
        <v>1665</v>
      </c>
      <c r="Y89">
        <v>335.03129999999999</v>
      </c>
      <c r="Z89">
        <v>201.22</v>
      </c>
      <c r="AA89">
        <v>17</v>
      </c>
      <c r="AB89">
        <v>1665</v>
      </c>
      <c r="AC89">
        <v>53524</v>
      </c>
    </row>
    <row r="90" spans="2:29" x14ac:dyDescent="0.2">
      <c r="B90" t="s">
        <v>488</v>
      </c>
      <c r="C90">
        <v>30</v>
      </c>
      <c r="D90" t="s">
        <v>779</v>
      </c>
      <c r="E90">
        <v>0</v>
      </c>
      <c r="F90">
        <v>0</v>
      </c>
      <c r="G90">
        <v>-1</v>
      </c>
      <c r="H90">
        <v>-1</v>
      </c>
      <c r="I90">
        <v>-1</v>
      </c>
      <c r="J90">
        <v>-1</v>
      </c>
      <c r="K90">
        <v>-1</v>
      </c>
      <c r="L90">
        <v>-1</v>
      </c>
      <c r="M90">
        <v>0</v>
      </c>
      <c r="N90">
        <v>125.00069999999999</v>
      </c>
      <c r="O90">
        <v>-1</v>
      </c>
      <c r="P90">
        <v>-1</v>
      </c>
      <c r="Q90">
        <v>2</v>
      </c>
      <c r="R90">
        <v>1.22549</v>
      </c>
      <c r="S90">
        <v>157.3443</v>
      </c>
      <c r="T90">
        <v>1.8957139999999999</v>
      </c>
      <c r="U90">
        <v>1</v>
      </c>
      <c r="V90">
        <v>0.61274510000000004</v>
      </c>
      <c r="W90">
        <v>2</v>
      </c>
      <c r="X90">
        <v>1632</v>
      </c>
      <c r="Y90">
        <v>348.63749999999999</v>
      </c>
      <c r="Z90">
        <v>213.6259</v>
      </c>
      <c r="AA90">
        <v>81</v>
      </c>
      <c r="AB90">
        <v>1632</v>
      </c>
      <c r="AC90">
        <v>172526</v>
      </c>
    </row>
    <row r="91" spans="2:29" x14ac:dyDescent="0.2">
      <c r="B91" t="s">
        <v>489</v>
      </c>
      <c r="C91">
        <v>30</v>
      </c>
      <c r="D91" t="s">
        <v>779</v>
      </c>
      <c r="E91">
        <v>0</v>
      </c>
      <c r="F91">
        <v>0</v>
      </c>
      <c r="G91">
        <v>-1</v>
      </c>
      <c r="H91">
        <v>-1</v>
      </c>
      <c r="I91">
        <v>-1</v>
      </c>
      <c r="J91">
        <v>-1</v>
      </c>
      <c r="K91">
        <v>-1</v>
      </c>
      <c r="L91">
        <v>-1</v>
      </c>
      <c r="M91">
        <v>0</v>
      </c>
      <c r="N91">
        <v>696.52940000000001</v>
      </c>
      <c r="O91">
        <v>-1</v>
      </c>
      <c r="P91">
        <v>-1</v>
      </c>
      <c r="Q91">
        <v>1</v>
      </c>
      <c r="R91">
        <v>0.52659299999999998</v>
      </c>
      <c r="S91">
        <v>-1</v>
      </c>
      <c r="T91">
        <v>-1</v>
      </c>
      <c r="U91">
        <v>1</v>
      </c>
      <c r="V91">
        <v>0.52659299999999998</v>
      </c>
      <c r="W91">
        <v>1</v>
      </c>
      <c r="X91">
        <v>1899</v>
      </c>
      <c r="Y91">
        <v>933.68439999999998</v>
      </c>
      <c r="Z91">
        <v>491.67160000000001</v>
      </c>
      <c r="AA91">
        <v>35</v>
      </c>
      <c r="AB91">
        <v>1899</v>
      </c>
      <c r="AC91">
        <v>77570</v>
      </c>
    </row>
    <row r="92" spans="2:29" x14ac:dyDescent="0.2">
      <c r="B92" t="s">
        <v>490</v>
      </c>
      <c r="C92">
        <v>30</v>
      </c>
      <c r="D92" t="s">
        <v>779</v>
      </c>
      <c r="E92">
        <v>5</v>
      </c>
      <c r="F92">
        <v>2.632965</v>
      </c>
      <c r="G92">
        <v>213.2</v>
      </c>
      <c r="H92">
        <v>167</v>
      </c>
      <c r="I92">
        <v>348.91140000000001</v>
      </c>
      <c r="J92">
        <v>2.1292430000000002</v>
      </c>
      <c r="K92">
        <v>1395.646</v>
      </c>
      <c r="L92">
        <v>734.93709999999999</v>
      </c>
      <c r="M92">
        <v>5</v>
      </c>
      <c r="N92">
        <v>193.1096</v>
      </c>
      <c r="O92">
        <v>-1</v>
      </c>
      <c r="P92">
        <v>-1</v>
      </c>
      <c r="Q92">
        <v>1</v>
      </c>
      <c r="R92">
        <v>0.52659299999999998</v>
      </c>
      <c r="S92">
        <v>-1</v>
      </c>
      <c r="T92">
        <v>-1</v>
      </c>
      <c r="U92">
        <v>1</v>
      </c>
      <c r="V92">
        <v>0.52659299999999998</v>
      </c>
      <c r="W92">
        <v>1</v>
      </c>
      <c r="X92">
        <v>1899</v>
      </c>
      <c r="Y92">
        <v>337.99299999999999</v>
      </c>
      <c r="Z92">
        <v>177.9847</v>
      </c>
      <c r="AA92">
        <v>15</v>
      </c>
      <c r="AB92">
        <v>1899</v>
      </c>
      <c r="AC92">
        <v>40333</v>
      </c>
    </row>
    <row r="93" spans="2:29" x14ac:dyDescent="0.2">
      <c r="B93" t="s">
        <v>491</v>
      </c>
      <c r="C93">
        <v>30</v>
      </c>
      <c r="D93" t="s">
        <v>779</v>
      </c>
      <c r="E93">
        <v>2</v>
      </c>
      <c r="F93">
        <v>1.3966479999999999</v>
      </c>
      <c r="G93">
        <v>350</v>
      </c>
      <c r="H93">
        <v>350</v>
      </c>
      <c r="I93">
        <v>317.73239999999998</v>
      </c>
      <c r="J93">
        <v>0.56136470000000005</v>
      </c>
      <c r="K93">
        <v>317.73239999999998</v>
      </c>
      <c r="L93">
        <v>221.8802</v>
      </c>
      <c r="M93">
        <v>2</v>
      </c>
      <c r="N93">
        <v>115.1819</v>
      </c>
      <c r="O93">
        <v>-1</v>
      </c>
      <c r="P93">
        <v>-1</v>
      </c>
      <c r="Q93">
        <v>1</v>
      </c>
      <c r="R93">
        <v>0.69832399999999994</v>
      </c>
      <c r="S93">
        <v>-1</v>
      </c>
      <c r="T93">
        <v>-1</v>
      </c>
      <c r="U93">
        <v>1</v>
      </c>
      <c r="V93">
        <v>0.69832399999999994</v>
      </c>
      <c r="W93">
        <v>1</v>
      </c>
      <c r="X93">
        <v>1432</v>
      </c>
      <c r="Y93">
        <v>396.93279999999999</v>
      </c>
      <c r="Z93">
        <v>277.18770000000001</v>
      </c>
      <c r="AA93">
        <v>37</v>
      </c>
      <c r="AB93">
        <v>1432</v>
      </c>
      <c r="AC93">
        <v>75240</v>
      </c>
    </row>
    <row r="94" spans="2:29" x14ac:dyDescent="0.2">
      <c r="B94" t="s">
        <v>1848</v>
      </c>
      <c r="C94">
        <v>30</v>
      </c>
      <c r="D94" t="s">
        <v>779</v>
      </c>
      <c r="E94">
        <v>3</v>
      </c>
      <c r="F94">
        <v>2.575107</v>
      </c>
      <c r="G94">
        <v>288.66666666666703</v>
      </c>
      <c r="H94">
        <v>300</v>
      </c>
      <c r="I94">
        <v>147.34100000000001</v>
      </c>
      <c r="J94">
        <v>1.0988450000000001</v>
      </c>
      <c r="K94">
        <v>294.68200000000002</v>
      </c>
      <c r="L94">
        <v>252.94589999999999</v>
      </c>
      <c r="M94">
        <v>3</v>
      </c>
      <c r="N94">
        <v>93.494529999999997</v>
      </c>
      <c r="O94">
        <v>-1</v>
      </c>
      <c r="P94">
        <v>-1</v>
      </c>
      <c r="Q94">
        <v>1</v>
      </c>
      <c r="R94">
        <v>0.8583691</v>
      </c>
      <c r="S94">
        <v>-1</v>
      </c>
      <c r="T94">
        <v>-1</v>
      </c>
      <c r="U94">
        <v>1</v>
      </c>
      <c r="V94">
        <v>0.8583691</v>
      </c>
      <c r="W94">
        <v>1</v>
      </c>
      <c r="X94">
        <v>1165</v>
      </c>
      <c r="Y94">
        <v>318.8005</v>
      </c>
      <c r="Z94">
        <v>273.64850000000001</v>
      </c>
      <c r="AA94">
        <v>45</v>
      </c>
      <c r="AB94">
        <v>1165</v>
      </c>
      <c r="AC94">
        <v>83766</v>
      </c>
    </row>
    <row r="95" spans="2:29" x14ac:dyDescent="0.2">
      <c r="B95" t="s">
        <v>285</v>
      </c>
      <c r="C95">
        <v>30</v>
      </c>
      <c r="D95" t="s">
        <v>779</v>
      </c>
      <c r="E95">
        <v>3</v>
      </c>
      <c r="F95">
        <v>1.7647060000000001</v>
      </c>
      <c r="G95">
        <v>478</v>
      </c>
      <c r="H95">
        <v>300</v>
      </c>
      <c r="I95">
        <v>187.4332</v>
      </c>
      <c r="J95">
        <v>1.8064169999999999</v>
      </c>
      <c r="K95">
        <v>374.8664</v>
      </c>
      <c r="L95">
        <v>220.50970000000001</v>
      </c>
      <c r="M95">
        <v>3</v>
      </c>
      <c r="N95">
        <v>55.014679999999998</v>
      </c>
      <c r="O95">
        <v>-1</v>
      </c>
      <c r="P95">
        <v>-1</v>
      </c>
      <c r="Q95">
        <v>2</v>
      </c>
      <c r="R95">
        <v>1.176471</v>
      </c>
      <c r="S95">
        <v>153.3664</v>
      </c>
      <c r="T95">
        <v>0.61469499999999999</v>
      </c>
      <c r="U95">
        <v>1</v>
      </c>
      <c r="V95">
        <v>0.58823530000000002</v>
      </c>
      <c r="W95">
        <v>2</v>
      </c>
      <c r="X95">
        <v>1700</v>
      </c>
      <c r="Y95">
        <v>652.87599999999998</v>
      </c>
      <c r="Z95">
        <v>384.04469999999998</v>
      </c>
      <c r="AA95">
        <v>57</v>
      </c>
      <c r="AB95">
        <v>1700</v>
      </c>
      <c r="AC95">
        <v>113241</v>
      </c>
    </row>
    <row r="96" spans="2:29" x14ac:dyDescent="0.2">
      <c r="B96" t="s">
        <v>492</v>
      </c>
      <c r="C96">
        <v>30</v>
      </c>
      <c r="D96" t="s">
        <v>779</v>
      </c>
      <c r="E96">
        <v>2</v>
      </c>
      <c r="F96">
        <v>1.3966479999999999</v>
      </c>
      <c r="G96">
        <v>432.5</v>
      </c>
      <c r="H96">
        <v>432.5</v>
      </c>
      <c r="I96">
        <v>239.47059999999999</v>
      </c>
      <c r="J96">
        <v>0.4779853</v>
      </c>
      <c r="K96">
        <v>239.47059999999999</v>
      </c>
      <c r="L96">
        <v>167.22810000000001</v>
      </c>
      <c r="M96">
        <v>2</v>
      </c>
      <c r="N96">
        <v>108.44970000000001</v>
      </c>
      <c r="O96">
        <v>-1</v>
      </c>
      <c r="P96">
        <v>-1</v>
      </c>
      <c r="Q96">
        <v>2</v>
      </c>
      <c r="R96">
        <v>1.3966479999999999</v>
      </c>
      <c r="S96">
        <v>143.7962</v>
      </c>
      <c r="T96">
        <v>1.437962</v>
      </c>
      <c r="U96">
        <v>1</v>
      </c>
      <c r="V96">
        <v>0.69832399999999994</v>
      </c>
      <c r="W96">
        <v>2</v>
      </c>
      <c r="X96">
        <v>1432</v>
      </c>
      <c r="Y96">
        <v>301.89819999999997</v>
      </c>
      <c r="Z96">
        <v>210.8228</v>
      </c>
      <c r="AA96">
        <v>89</v>
      </c>
      <c r="AB96">
        <v>1432</v>
      </c>
      <c r="AC96">
        <v>187647</v>
      </c>
    </row>
    <row r="97" spans="2:29" x14ac:dyDescent="0.2">
      <c r="B97" t="s">
        <v>474</v>
      </c>
      <c r="C97">
        <v>30</v>
      </c>
      <c r="D97" t="s">
        <v>779</v>
      </c>
      <c r="E97">
        <v>4</v>
      </c>
      <c r="F97">
        <v>2.1822149999999998</v>
      </c>
      <c r="G97">
        <v>416</v>
      </c>
      <c r="H97">
        <v>215.5</v>
      </c>
      <c r="I97">
        <v>111.9556</v>
      </c>
      <c r="J97">
        <v>3.3670040000000001</v>
      </c>
      <c r="K97">
        <v>335.86669999999998</v>
      </c>
      <c r="L97">
        <v>183.23339999999999</v>
      </c>
      <c r="M97">
        <v>4</v>
      </c>
      <c r="N97">
        <v>269.76600000000002</v>
      </c>
      <c r="O97">
        <v>-1</v>
      </c>
      <c r="P97">
        <v>-1</v>
      </c>
      <c r="Q97">
        <v>1</v>
      </c>
      <c r="R97">
        <v>0.54555370000000003</v>
      </c>
      <c r="S97">
        <v>-1</v>
      </c>
      <c r="T97">
        <v>-1</v>
      </c>
      <c r="U97">
        <v>1</v>
      </c>
      <c r="V97">
        <v>0.54555370000000003</v>
      </c>
      <c r="W97">
        <v>1</v>
      </c>
      <c r="X97">
        <v>1833</v>
      </c>
      <c r="Y97">
        <v>375.90859999999998</v>
      </c>
      <c r="Z97">
        <v>205.07839999999999</v>
      </c>
      <c r="AA97">
        <v>83</v>
      </c>
      <c r="AB97">
        <v>1833</v>
      </c>
      <c r="AC97">
        <v>190611</v>
      </c>
    </row>
    <row r="98" spans="2:29" x14ac:dyDescent="0.2">
      <c r="B98" t="s">
        <v>475</v>
      </c>
      <c r="C98">
        <v>30</v>
      </c>
      <c r="D98" t="s">
        <v>779</v>
      </c>
      <c r="E98">
        <v>2</v>
      </c>
      <c r="F98">
        <v>1.5396460000000001</v>
      </c>
      <c r="G98">
        <v>366</v>
      </c>
      <c r="H98">
        <v>366</v>
      </c>
      <c r="I98">
        <v>303.90870000000001</v>
      </c>
      <c r="J98">
        <v>0.6078173</v>
      </c>
      <c r="K98">
        <v>303.90870000000001</v>
      </c>
      <c r="L98">
        <v>233.95590000000001</v>
      </c>
      <c r="M98">
        <v>2</v>
      </c>
      <c r="N98">
        <v>124.7748</v>
      </c>
      <c r="O98">
        <v>-1</v>
      </c>
      <c r="P98">
        <v>-1</v>
      </c>
      <c r="Q98">
        <v>1</v>
      </c>
      <c r="R98">
        <v>0.76982300000000004</v>
      </c>
      <c r="S98">
        <v>-1</v>
      </c>
      <c r="T98">
        <v>-1</v>
      </c>
      <c r="U98">
        <v>1</v>
      </c>
      <c r="V98">
        <v>0.76982300000000004</v>
      </c>
      <c r="W98">
        <v>1</v>
      </c>
      <c r="X98">
        <v>1299</v>
      </c>
      <c r="Y98">
        <v>308.01139999999998</v>
      </c>
      <c r="Z98">
        <v>237.11429999999999</v>
      </c>
      <c r="AA98">
        <v>87</v>
      </c>
      <c r="AB98">
        <v>1299</v>
      </c>
      <c r="AC98">
        <v>182984</v>
      </c>
    </row>
    <row r="99" spans="2:29" x14ac:dyDescent="0.2">
      <c r="B99" t="s">
        <v>476</v>
      </c>
      <c r="C99">
        <v>30</v>
      </c>
      <c r="D99" t="s">
        <v>779</v>
      </c>
      <c r="E99">
        <v>3</v>
      </c>
      <c r="F99">
        <v>1.6675930000000001</v>
      </c>
      <c r="G99">
        <v>488</v>
      </c>
      <c r="H99">
        <v>233</v>
      </c>
      <c r="I99">
        <v>116.98820000000001</v>
      </c>
      <c r="J99">
        <v>0.87304599999999999</v>
      </c>
      <c r="K99">
        <v>233.97630000000001</v>
      </c>
      <c r="L99">
        <v>130.0591</v>
      </c>
      <c r="M99">
        <v>3</v>
      </c>
      <c r="N99">
        <v>187.3586</v>
      </c>
      <c r="O99">
        <v>-1</v>
      </c>
      <c r="P99">
        <v>-1</v>
      </c>
      <c r="Q99">
        <v>1</v>
      </c>
      <c r="R99">
        <v>0.55586440000000004</v>
      </c>
      <c r="S99">
        <v>-1</v>
      </c>
      <c r="T99">
        <v>-1</v>
      </c>
      <c r="U99">
        <v>1</v>
      </c>
      <c r="V99">
        <v>0.55586440000000004</v>
      </c>
      <c r="W99">
        <v>1</v>
      </c>
      <c r="X99">
        <v>1799</v>
      </c>
      <c r="Y99">
        <v>470.34160000000003</v>
      </c>
      <c r="Z99">
        <v>261.4461</v>
      </c>
      <c r="AA99">
        <v>33</v>
      </c>
      <c r="AB99">
        <v>1799</v>
      </c>
      <c r="AC99">
        <v>82433</v>
      </c>
    </row>
    <row r="100" spans="2:29" x14ac:dyDescent="0.2">
      <c r="B100" t="s">
        <v>477</v>
      </c>
      <c r="C100">
        <v>30</v>
      </c>
      <c r="D100" t="s">
        <v>779</v>
      </c>
      <c r="E100">
        <v>4</v>
      </c>
      <c r="F100">
        <v>2.4509799999999999</v>
      </c>
      <c r="G100">
        <v>316</v>
      </c>
      <c r="H100">
        <v>266</v>
      </c>
      <c r="I100">
        <v>329.99829999999997</v>
      </c>
      <c r="J100">
        <v>4.1909210000000003</v>
      </c>
      <c r="K100">
        <v>989.99480000000005</v>
      </c>
      <c r="L100">
        <v>606.61440000000005</v>
      </c>
      <c r="M100">
        <v>4</v>
      </c>
      <c r="N100">
        <v>186.71250000000001</v>
      </c>
      <c r="O100">
        <v>-1</v>
      </c>
      <c r="P100">
        <v>-1</v>
      </c>
      <c r="Q100">
        <v>1</v>
      </c>
      <c r="R100">
        <v>0.61274510000000004</v>
      </c>
      <c r="S100">
        <v>-1</v>
      </c>
      <c r="T100">
        <v>-1</v>
      </c>
      <c r="U100">
        <v>1</v>
      </c>
      <c r="V100">
        <v>0.61274510000000004</v>
      </c>
      <c r="W100">
        <v>1</v>
      </c>
      <c r="X100">
        <v>1632</v>
      </c>
      <c r="Y100">
        <v>309.8766</v>
      </c>
      <c r="Z100">
        <v>189.87540000000001</v>
      </c>
      <c r="AA100">
        <v>65</v>
      </c>
      <c r="AB100">
        <v>1632</v>
      </c>
      <c r="AC100">
        <v>140119</v>
      </c>
    </row>
    <row r="101" spans="2:29" x14ac:dyDescent="0.2">
      <c r="B101" t="s">
        <v>478</v>
      </c>
      <c r="C101">
        <v>30</v>
      </c>
      <c r="D101" t="s">
        <v>779</v>
      </c>
      <c r="E101">
        <v>4</v>
      </c>
      <c r="F101">
        <v>2.3557130000000002</v>
      </c>
      <c r="G101">
        <v>366.25</v>
      </c>
      <c r="H101">
        <v>216</v>
      </c>
      <c r="I101">
        <v>148.83940000000001</v>
      </c>
      <c r="J101">
        <v>2.8068490000000001</v>
      </c>
      <c r="K101">
        <v>446.51819999999998</v>
      </c>
      <c r="L101">
        <v>262.96710000000002</v>
      </c>
      <c r="M101">
        <v>4</v>
      </c>
      <c r="N101">
        <v>142.86340000000001</v>
      </c>
      <c r="O101">
        <v>-1</v>
      </c>
      <c r="P101">
        <v>-1</v>
      </c>
      <c r="Q101">
        <v>1</v>
      </c>
      <c r="R101">
        <v>0.58892820000000001</v>
      </c>
      <c r="S101">
        <v>-1</v>
      </c>
      <c r="T101">
        <v>-1</v>
      </c>
      <c r="U101">
        <v>1</v>
      </c>
      <c r="V101">
        <v>0.58892820000000001</v>
      </c>
      <c r="W101">
        <v>1</v>
      </c>
      <c r="X101">
        <v>1698</v>
      </c>
      <c r="Y101">
        <v>385.60469999999998</v>
      </c>
      <c r="Z101">
        <v>227.09350000000001</v>
      </c>
      <c r="AA101">
        <v>69</v>
      </c>
      <c r="AB101">
        <v>1698</v>
      </c>
      <c r="AC101">
        <v>153208</v>
      </c>
    </row>
    <row r="102" spans="2:29" x14ac:dyDescent="0.2">
      <c r="B102" t="s">
        <v>479</v>
      </c>
      <c r="C102">
        <v>30</v>
      </c>
      <c r="D102" t="s">
        <v>779</v>
      </c>
      <c r="E102">
        <v>3</v>
      </c>
      <c r="F102">
        <v>2.6501769999999998</v>
      </c>
      <c r="G102">
        <v>310.66666666666703</v>
      </c>
      <c r="H102">
        <v>365</v>
      </c>
      <c r="I102">
        <v>196.48439999999999</v>
      </c>
      <c r="J102">
        <v>2.6092659999999999</v>
      </c>
      <c r="K102">
        <v>392.96879999999999</v>
      </c>
      <c r="L102">
        <v>347.1456</v>
      </c>
      <c r="M102">
        <v>3</v>
      </c>
      <c r="N102">
        <v>170.18049999999999</v>
      </c>
      <c r="O102">
        <v>-1</v>
      </c>
      <c r="P102">
        <v>-1</v>
      </c>
      <c r="Q102">
        <v>1</v>
      </c>
      <c r="R102">
        <v>0.88339219999999996</v>
      </c>
      <c r="S102">
        <v>-1</v>
      </c>
      <c r="T102">
        <v>-1</v>
      </c>
      <c r="U102">
        <v>1</v>
      </c>
      <c r="V102">
        <v>0.88339219999999996</v>
      </c>
      <c r="W102">
        <v>1</v>
      </c>
      <c r="X102">
        <v>1132</v>
      </c>
      <c r="Y102">
        <v>281.87310000000002</v>
      </c>
      <c r="Z102">
        <v>249.00450000000001</v>
      </c>
      <c r="AA102">
        <v>89</v>
      </c>
      <c r="AB102">
        <v>1132</v>
      </c>
      <c r="AC102">
        <v>162768</v>
      </c>
    </row>
    <row r="103" spans="2:29" x14ac:dyDescent="0.2">
      <c r="B103" t="s">
        <v>480</v>
      </c>
      <c r="C103">
        <v>30</v>
      </c>
      <c r="D103" t="s">
        <v>779</v>
      </c>
      <c r="E103">
        <v>1</v>
      </c>
      <c r="F103">
        <v>0.65316779999999997</v>
      </c>
      <c r="G103">
        <v>167</v>
      </c>
      <c r="H103">
        <v>167</v>
      </c>
      <c r="I103">
        <v>-1</v>
      </c>
      <c r="J103">
        <v>-1</v>
      </c>
      <c r="K103">
        <v>-1</v>
      </c>
      <c r="L103">
        <v>-1</v>
      </c>
      <c r="M103">
        <v>1</v>
      </c>
      <c r="N103">
        <v>121.6427</v>
      </c>
      <c r="O103">
        <v>-1</v>
      </c>
      <c r="P103">
        <v>-1</v>
      </c>
      <c r="Q103">
        <v>2</v>
      </c>
      <c r="R103">
        <v>1.3063359999999999</v>
      </c>
      <c r="S103">
        <v>15.805759999999999</v>
      </c>
      <c r="T103">
        <v>0.92975030000000003</v>
      </c>
      <c r="U103">
        <v>1</v>
      </c>
      <c r="V103">
        <v>0.65316779999999997</v>
      </c>
      <c r="W103">
        <v>2</v>
      </c>
      <c r="X103">
        <v>1531</v>
      </c>
      <c r="Y103">
        <v>359.01609999999999</v>
      </c>
      <c r="Z103">
        <v>234.49780000000001</v>
      </c>
      <c r="AA103">
        <v>43</v>
      </c>
      <c r="AB103">
        <v>1531</v>
      </c>
      <c r="AC103">
        <v>88128</v>
      </c>
    </row>
    <row r="104" spans="2:29" x14ac:dyDescent="0.2">
      <c r="B104" t="s">
        <v>481</v>
      </c>
      <c r="C104">
        <v>31</v>
      </c>
      <c r="D104" t="s">
        <v>803</v>
      </c>
      <c r="E104">
        <v>2</v>
      </c>
      <c r="F104">
        <v>1.578532</v>
      </c>
      <c r="G104">
        <v>400</v>
      </c>
      <c r="H104">
        <v>400</v>
      </c>
      <c r="I104">
        <v>279.52069999999998</v>
      </c>
      <c r="J104">
        <v>0.69880160000000002</v>
      </c>
      <c r="K104">
        <v>279.52069999999998</v>
      </c>
      <c r="L104">
        <v>220.61609999999999</v>
      </c>
      <c r="M104">
        <v>2</v>
      </c>
      <c r="N104">
        <v>116.5269</v>
      </c>
      <c r="O104">
        <v>-1</v>
      </c>
      <c r="P104">
        <v>-1</v>
      </c>
      <c r="Q104">
        <v>1</v>
      </c>
      <c r="R104">
        <v>0.78926600000000002</v>
      </c>
      <c r="S104">
        <v>-1</v>
      </c>
      <c r="T104">
        <v>-1</v>
      </c>
      <c r="U104">
        <v>1</v>
      </c>
      <c r="V104">
        <v>0.78926600000000002</v>
      </c>
      <c r="W104">
        <v>1</v>
      </c>
      <c r="X104">
        <v>1267</v>
      </c>
      <c r="Y104">
        <v>386.47820000000002</v>
      </c>
      <c r="Z104">
        <v>305.03410000000002</v>
      </c>
      <c r="AA104">
        <v>51</v>
      </c>
      <c r="AB104">
        <v>1267</v>
      </c>
      <c r="AC104">
        <v>110243</v>
      </c>
    </row>
    <row r="105" spans="2:29" x14ac:dyDescent="0.2">
      <c r="B105" t="s">
        <v>483</v>
      </c>
      <c r="C105">
        <v>31</v>
      </c>
      <c r="D105" t="s">
        <v>803</v>
      </c>
      <c r="E105">
        <v>2</v>
      </c>
      <c r="F105">
        <v>1.3966479999999999</v>
      </c>
      <c r="G105">
        <v>450.5</v>
      </c>
      <c r="H105">
        <v>450.5</v>
      </c>
      <c r="I105">
        <v>290.9973</v>
      </c>
      <c r="J105">
        <v>0.62445779999999995</v>
      </c>
      <c r="K105">
        <v>290.9973</v>
      </c>
      <c r="L105">
        <v>203.21039999999999</v>
      </c>
      <c r="M105">
        <v>2</v>
      </c>
      <c r="N105">
        <v>125.09610000000001</v>
      </c>
      <c r="O105">
        <v>-1</v>
      </c>
      <c r="P105">
        <v>-1</v>
      </c>
      <c r="Q105">
        <v>1</v>
      </c>
      <c r="R105">
        <v>0.69832399999999994</v>
      </c>
      <c r="S105">
        <v>-1</v>
      </c>
      <c r="T105">
        <v>-1</v>
      </c>
      <c r="U105">
        <v>1</v>
      </c>
      <c r="V105">
        <v>0.69832399999999994</v>
      </c>
      <c r="W105">
        <v>1</v>
      </c>
      <c r="X105">
        <v>1432</v>
      </c>
      <c r="Y105">
        <v>306.59120000000001</v>
      </c>
      <c r="Z105">
        <v>214.1</v>
      </c>
      <c r="AA105">
        <v>55</v>
      </c>
      <c r="AB105">
        <v>1432</v>
      </c>
      <c r="AC105">
        <v>115904</v>
      </c>
    </row>
    <row r="106" spans="2:29" x14ac:dyDescent="0.2">
      <c r="B106" t="s">
        <v>484</v>
      </c>
      <c r="C106">
        <v>31</v>
      </c>
      <c r="D106" t="s">
        <v>803</v>
      </c>
      <c r="E106">
        <v>2</v>
      </c>
      <c r="F106">
        <v>1.3966479999999999</v>
      </c>
      <c r="G106">
        <v>183.5</v>
      </c>
      <c r="H106">
        <v>183.5</v>
      </c>
      <c r="I106">
        <v>330.48390000000001</v>
      </c>
      <c r="J106">
        <v>1.6524190000000001</v>
      </c>
      <c r="K106">
        <v>330.48390000000001</v>
      </c>
      <c r="L106">
        <v>230.78479999999999</v>
      </c>
      <c r="M106">
        <v>2</v>
      </c>
      <c r="N106">
        <v>131.44970000000001</v>
      </c>
      <c r="O106">
        <v>-1</v>
      </c>
      <c r="P106">
        <v>-1</v>
      </c>
      <c r="Q106">
        <v>1</v>
      </c>
      <c r="R106">
        <v>0.69832399999999994</v>
      </c>
      <c r="S106">
        <v>-1</v>
      </c>
      <c r="T106">
        <v>-1</v>
      </c>
      <c r="U106">
        <v>1</v>
      </c>
      <c r="V106">
        <v>0.69832399999999994</v>
      </c>
      <c r="W106">
        <v>1</v>
      </c>
      <c r="X106">
        <v>1432</v>
      </c>
      <c r="Y106">
        <v>302.6755</v>
      </c>
      <c r="Z106">
        <v>211.3656</v>
      </c>
      <c r="AA106">
        <v>61</v>
      </c>
      <c r="AB106">
        <v>1432</v>
      </c>
      <c r="AC106">
        <v>116672</v>
      </c>
    </row>
    <row r="107" spans="2:29" x14ac:dyDescent="0.2">
      <c r="B107" t="s">
        <v>485</v>
      </c>
      <c r="C107">
        <v>31</v>
      </c>
      <c r="D107" t="s">
        <v>803</v>
      </c>
      <c r="E107">
        <v>0</v>
      </c>
      <c r="F107">
        <v>0</v>
      </c>
      <c r="G107">
        <v>-1</v>
      </c>
      <c r="H107">
        <v>-1</v>
      </c>
      <c r="I107">
        <v>-1</v>
      </c>
      <c r="J107">
        <v>-1</v>
      </c>
      <c r="K107">
        <v>-1</v>
      </c>
      <c r="L107">
        <v>-1</v>
      </c>
      <c r="M107">
        <v>0</v>
      </c>
      <c r="N107">
        <v>111.5772</v>
      </c>
      <c r="O107">
        <v>-1</v>
      </c>
      <c r="P107">
        <v>-1</v>
      </c>
      <c r="Q107">
        <v>1</v>
      </c>
      <c r="R107">
        <v>0.61274510000000004</v>
      </c>
      <c r="S107">
        <v>-1</v>
      </c>
      <c r="T107">
        <v>-1</v>
      </c>
      <c r="U107">
        <v>1</v>
      </c>
      <c r="V107">
        <v>0.61274510000000004</v>
      </c>
      <c r="W107">
        <v>1</v>
      </c>
      <c r="X107">
        <v>1632</v>
      </c>
      <c r="Y107">
        <v>470.65159999999997</v>
      </c>
      <c r="Z107">
        <v>288.38940000000002</v>
      </c>
      <c r="AA107">
        <v>3</v>
      </c>
      <c r="AB107">
        <v>1632</v>
      </c>
      <c r="AC107">
        <v>16320</v>
      </c>
    </row>
    <row r="108" spans="2:29" x14ac:dyDescent="0.2">
      <c r="B108" t="s">
        <v>486</v>
      </c>
      <c r="C108">
        <v>31</v>
      </c>
      <c r="D108" t="s">
        <v>803</v>
      </c>
      <c r="E108">
        <v>1</v>
      </c>
      <c r="F108">
        <v>0.81168830000000003</v>
      </c>
      <c r="G108">
        <v>200</v>
      </c>
      <c r="H108">
        <v>200</v>
      </c>
      <c r="I108">
        <v>-1</v>
      </c>
      <c r="J108">
        <v>-1</v>
      </c>
      <c r="K108">
        <v>-1</v>
      </c>
      <c r="L108">
        <v>-1</v>
      </c>
      <c r="M108">
        <v>1</v>
      </c>
      <c r="N108">
        <v>114.03919999999999</v>
      </c>
      <c r="O108">
        <v>-1</v>
      </c>
      <c r="P108">
        <v>-1</v>
      </c>
      <c r="Q108">
        <v>1</v>
      </c>
      <c r="R108">
        <v>0.81168830000000003</v>
      </c>
      <c r="S108">
        <v>-1</v>
      </c>
      <c r="T108">
        <v>-1</v>
      </c>
      <c r="U108">
        <v>1</v>
      </c>
      <c r="V108">
        <v>0.81168830000000003</v>
      </c>
      <c r="W108">
        <v>1</v>
      </c>
      <c r="X108">
        <v>1232</v>
      </c>
      <c r="Y108">
        <v>365.8091</v>
      </c>
      <c r="Z108">
        <v>296.923</v>
      </c>
      <c r="AA108">
        <v>59</v>
      </c>
      <c r="AB108">
        <v>1232</v>
      </c>
      <c r="AC108">
        <v>118569</v>
      </c>
    </row>
    <row r="109" spans="2:29" x14ac:dyDescent="0.2">
      <c r="B109" t="s">
        <v>487</v>
      </c>
      <c r="C109">
        <v>31</v>
      </c>
      <c r="D109" t="s">
        <v>803</v>
      </c>
      <c r="E109">
        <v>1</v>
      </c>
      <c r="F109">
        <v>1.111111</v>
      </c>
      <c r="G109">
        <v>232</v>
      </c>
      <c r="H109">
        <v>232</v>
      </c>
      <c r="I109">
        <v>-1</v>
      </c>
      <c r="J109">
        <v>-1</v>
      </c>
      <c r="K109">
        <v>-1</v>
      </c>
      <c r="L109">
        <v>-1</v>
      </c>
      <c r="M109">
        <v>1</v>
      </c>
      <c r="N109">
        <v>116.23399999999999</v>
      </c>
      <c r="O109">
        <v>-1</v>
      </c>
      <c r="P109">
        <v>-1</v>
      </c>
      <c r="Q109">
        <v>1</v>
      </c>
      <c r="R109">
        <v>1.111111</v>
      </c>
      <c r="S109">
        <v>-1</v>
      </c>
      <c r="T109">
        <v>-1</v>
      </c>
      <c r="U109">
        <v>1</v>
      </c>
      <c r="V109">
        <v>1.111111</v>
      </c>
      <c r="W109">
        <v>1</v>
      </c>
      <c r="X109">
        <v>900</v>
      </c>
      <c r="Y109">
        <v>314.2987</v>
      </c>
      <c r="Z109">
        <v>349.2208</v>
      </c>
      <c r="AA109">
        <v>33</v>
      </c>
      <c r="AB109">
        <v>900</v>
      </c>
      <c r="AC109">
        <v>86030</v>
      </c>
    </row>
    <row r="110" spans="2:29" x14ac:dyDescent="0.2">
      <c r="B110" t="s">
        <v>488</v>
      </c>
      <c r="C110">
        <v>31</v>
      </c>
      <c r="D110" t="s">
        <v>803</v>
      </c>
      <c r="E110">
        <v>2</v>
      </c>
      <c r="F110">
        <v>1.624695</v>
      </c>
      <c r="G110">
        <v>433</v>
      </c>
      <c r="H110">
        <v>433</v>
      </c>
      <c r="I110">
        <v>285.77980000000002</v>
      </c>
      <c r="J110">
        <v>0.9557852</v>
      </c>
      <c r="K110">
        <v>285.77980000000002</v>
      </c>
      <c r="L110">
        <v>232.1525</v>
      </c>
      <c r="M110">
        <v>2</v>
      </c>
      <c r="N110">
        <v>87.651690000000002</v>
      </c>
      <c r="O110">
        <v>-1</v>
      </c>
      <c r="P110">
        <v>-1</v>
      </c>
      <c r="Q110">
        <v>1</v>
      </c>
      <c r="R110">
        <v>0.81234770000000001</v>
      </c>
      <c r="S110">
        <v>-1</v>
      </c>
      <c r="T110">
        <v>-1</v>
      </c>
      <c r="U110">
        <v>1</v>
      </c>
      <c r="V110">
        <v>0.81234770000000001</v>
      </c>
      <c r="W110">
        <v>1</v>
      </c>
      <c r="X110">
        <v>1231</v>
      </c>
      <c r="Y110">
        <v>417.33190000000002</v>
      </c>
      <c r="Z110">
        <v>339.01859999999999</v>
      </c>
      <c r="AA110">
        <v>17</v>
      </c>
      <c r="AB110">
        <v>1231</v>
      </c>
      <c r="AC110">
        <v>35772</v>
      </c>
    </row>
    <row r="111" spans="2:29" x14ac:dyDescent="0.2">
      <c r="B111" t="s">
        <v>489</v>
      </c>
      <c r="C111">
        <v>31</v>
      </c>
      <c r="D111" t="s">
        <v>803</v>
      </c>
      <c r="E111">
        <v>0</v>
      </c>
      <c r="F111">
        <v>0</v>
      </c>
      <c r="G111">
        <v>-1</v>
      </c>
      <c r="H111">
        <v>-1</v>
      </c>
      <c r="I111">
        <v>-1</v>
      </c>
      <c r="J111">
        <v>-1</v>
      </c>
      <c r="K111">
        <v>-1</v>
      </c>
      <c r="L111">
        <v>-1</v>
      </c>
      <c r="M111">
        <v>0</v>
      </c>
      <c r="N111">
        <v>673.65409999999997</v>
      </c>
      <c r="O111">
        <v>-1</v>
      </c>
      <c r="P111">
        <v>-1</v>
      </c>
      <c r="Q111">
        <v>0</v>
      </c>
      <c r="R111">
        <v>-1</v>
      </c>
      <c r="S111">
        <v>-1</v>
      </c>
      <c r="T111">
        <v>-1</v>
      </c>
      <c r="U111">
        <v>1</v>
      </c>
      <c r="V111">
        <v>0.77041599999999999</v>
      </c>
      <c r="W111">
        <v>0</v>
      </c>
      <c r="X111">
        <v>1298</v>
      </c>
      <c r="Y111">
        <v>1332.5450000000001</v>
      </c>
      <c r="Z111">
        <v>1026.614</v>
      </c>
      <c r="AA111">
        <v>87</v>
      </c>
      <c r="AB111">
        <v>1298</v>
      </c>
      <c r="AC111">
        <v>171627</v>
      </c>
    </row>
    <row r="112" spans="2:29" x14ac:dyDescent="0.2">
      <c r="B112" t="s">
        <v>490</v>
      </c>
      <c r="C112">
        <v>31</v>
      </c>
      <c r="D112" t="s">
        <v>803</v>
      </c>
      <c r="E112">
        <v>2</v>
      </c>
      <c r="F112">
        <v>1.578532</v>
      </c>
      <c r="G112">
        <v>331.5</v>
      </c>
      <c r="H112">
        <v>331.5</v>
      </c>
      <c r="I112">
        <v>168.27670000000001</v>
      </c>
      <c r="J112">
        <v>0.31512499999999999</v>
      </c>
      <c r="K112">
        <v>168.27670000000001</v>
      </c>
      <c r="L112">
        <v>132.8151</v>
      </c>
      <c r="M112">
        <v>2</v>
      </c>
      <c r="N112">
        <v>176.82550000000001</v>
      </c>
      <c r="O112">
        <v>-1</v>
      </c>
      <c r="P112">
        <v>-1</v>
      </c>
      <c r="Q112">
        <v>1</v>
      </c>
      <c r="R112">
        <v>0.78926600000000002</v>
      </c>
      <c r="S112">
        <v>-1</v>
      </c>
      <c r="T112">
        <v>-1</v>
      </c>
      <c r="U112">
        <v>1</v>
      </c>
      <c r="V112">
        <v>0.78926600000000002</v>
      </c>
      <c r="W112">
        <v>1</v>
      </c>
      <c r="X112">
        <v>1267</v>
      </c>
      <c r="Y112">
        <v>295.3442</v>
      </c>
      <c r="Z112">
        <v>233.10509999999999</v>
      </c>
      <c r="AA112">
        <v>57</v>
      </c>
      <c r="AB112">
        <v>1267</v>
      </c>
      <c r="AC112">
        <v>128661</v>
      </c>
    </row>
    <row r="113" spans="2:29" x14ac:dyDescent="0.2">
      <c r="B113" t="s">
        <v>491</v>
      </c>
      <c r="C113">
        <v>31</v>
      </c>
      <c r="D113" t="s">
        <v>803</v>
      </c>
      <c r="E113">
        <v>1</v>
      </c>
      <c r="F113">
        <v>0.96805419999999998</v>
      </c>
      <c r="G113">
        <v>167</v>
      </c>
      <c r="H113">
        <v>167</v>
      </c>
      <c r="I113">
        <v>-1</v>
      </c>
      <c r="J113">
        <v>-1</v>
      </c>
      <c r="K113">
        <v>-1</v>
      </c>
      <c r="L113">
        <v>-1</v>
      </c>
      <c r="M113">
        <v>1</v>
      </c>
      <c r="N113">
        <v>67.433480000000003</v>
      </c>
      <c r="O113">
        <v>-1</v>
      </c>
      <c r="P113">
        <v>-1</v>
      </c>
      <c r="Q113">
        <v>1</v>
      </c>
      <c r="R113">
        <v>0.96805419999999998</v>
      </c>
      <c r="S113">
        <v>-1</v>
      </c>
      <c r="T113">
        <v>-1</v>
      </c>
      <c r="U113">
        <v>1</v>
      </c>
      <c r="V113">
        <v>0.96805419999999998</v>
      </c>
      <c r="W113">
        <v>1</v>
      </c>
      <c r="X113">
        <v>1033</v>
      </c>
      <c r="Y113">
        <v>345.77409999999998</v>
      </c>
      <c r="Z113">
        <v>334.72809999999998</v>
      </c>
      <c r="AA113">
        <v>91</v>
      </c>
      <c r="AB113">
        <v>1033</v>
      </c>
      <c r="AC113">
        <v>177090</v>
      </c>
    </row>
    <row r="114" spans="2:29" x14ac:dyDescent="0.2">
      <c r="B114" t="s">
        <v>1848</v>
      </c>
      <c r="C114">
        <v>31</v>
      </c>
      <c r="D114" t="s">
        <v>803</v>
      </c>
      <c r="E114">
        <v>2</v>
      </c>
      <c r="F114">
        <v>1.7667839999999999</v>
      </c>
      <c r="G114">
        <v>449.5</v>
      </c>
      <c r="H114">
        <v>449.5</v>
      </c>
      <c r="I114">
        <v>256.13630000000001</v>
      </c>
      <c r="J114">
        <v>1.5337499999999999</v>
      </c>
      <c r="K114">
        <v>256.13630000000001</v>
      </c>
      <c r="L114">
        <v>226.2688</v>
      </c>
      <c r="M114">
        <v>2</v>
      </c>
      <c r="N114">
        <v>65.034450000000007</v>
      </c>
      <c r="O114">
        <v>-1</v>
      </c>
      <c r="P114">
        <v>-1</v>
      </c>
      <c r="Q114">
        <v>1</v>
      </c>
      <c r="R114">
        <v>0.88339219999999996</v>
      </c>
      <c r="S114">
        <v>-1</v>
      </c>
      <c r="T114">
        <v>-1</v>
      </c>
      <c r="U114">
        <v>1</v>
      </c>
      <c r="V114">
        <v>0.88339219999999996</v>
      </c>
      <c r="W114">
        <v>1</v>
      </c>
      <c r="X114">
        <v>1132</v>
      </c>
      <c r="Y114">
        <v>289.90530000000001</v>
      </c>
      <c r="Z114">
        <v>256.1001</v>
      </c>
      <c r="AA114">
        <v>55</v>
      </c>
      <c r="AB114">
        <v>1132</v>
      </c>
      <c r="AC114">
        <v>99286</v>
      </c>
    </row>
    <row r="115" spans="2:29" x14ac:dyDescent="0.2">
      <c r="B115" t="s">
        <v>285</v>
      </c>
      <c r="C115">
        <v>31</v>
      </c>
      <c r="D115" t="s">
        <v>803</v>
      </c>
      <c r="E115">
        <v>2</v>
      </c>
      <c r="F115">
        <v>2</v>
      </c>
      <c r="G115">
        <v>167</v>
      </c>
      <c r="H115">
        <v>167</v>
      </c>
      <c r="I115">
        <v>33.36074</v>
      </c>
      <c r="J115">
        <v>1.010931</v>
      </c>
      <c r="K115">
        <v>33.36074</v>
      </c>
      <c r="L115">
        <v>33.36074</v>
      </c>
      <c r="M115">
        <v>2</v>
      </c>
      <c r="N115">
        <v>103.6722</v>
      </c>
      <c r="O115">
        <v>-1</v>
      </c>
      <c r="P115">
        <v>-1</v>
      </c>
      <c r="Q115">
        <v>1</v>
      </c>
      <c r="R115">
        <v>1</v>
      </c>
      <c r="S115">
        <v>-1</v>
      </c>
      <c r="T115">
        <v>-1</v>
      </c>
      <c r="U115">
        <v>1</v>
      </c>
      <c r="V115">
        <v>1</v>
      </c>
      <c r="W115">
        <v>1</v>
      </c>
      <c r="X115">
        <v>1000</v>
      </c>
      <c r="Y115">
        <v>319.05360000000002</v>
      </c>
      <c r="Z115">
        <v>319.05360000000002</v>
      </c>
      <c r="AA115">
        <v>7</v>
      </c>
      <c r="AB115">
        <v>1000</v>
      </c>
      <c r="AC115">
        <v>18319</v>
      </c>
    </row>
    <row r="116" spans="2:29" x14ac:dyDescent="0.2">
      <c r="B116" t="s">
        <v>492</v>
      </c>
      <c r="C116">
        <v>31</v>
      </c>
      <c r="D116" t="s">
        <v>803</v>
      </c>
      <c r="E116">
        <v>3</v>
      </c>
      <c r="F116">
        <v>2.0463849999999999</v>
      </c>
      <c r="G116">
        <v>444</v>
      </c>
      <c r="H116">
        <v>366</v>
      </c>
      <c r="I116">
        <v>159.88759999999999</v>
      </c>
      <c r="J116">
        <v>4.845078</v>
      </c>
      <c r="K116">
        <v>319.77510000000001</v>
      </c>
      <c r="L116">
        <v>218.1277</v>
      </c>
      <c r="M116">
        <v>3</v>
      </c>
      <c r="N116">
        <v>143.5694</v>
      </c>
      <c r="O116">
        <v>-1</v>
      </c>
      <c r="P116">
        <v>-1</v>
      </c>
      <c r="Q116">
        <v>1</v>
      </c>
      <c r="R116">
        <v>0.68212830000000002</v>
      </c>
      <c r="S116">
        <v>-1</v>
      </c>
      <c r="T116">
        <v>-1</v>
      </c>
      <c r="U116">
        <v>1</v>
      </c>
      <c r="V116">
        <v>0.68212830000000002</v>
      </c>
      <c r="W116">
        <v>1</v>
      </c>
      <c r="X116">
        <v>1466</v>
      </c>
      <c r="Y116">
        <v>343.26749999999998</v>
      </c>
      <c r="Z116">
        <v>234.1525</v>
      </c>
      <c r="AA116">
        <v>9</v>
      </c>
      <c r="AB116">
        <v>1466</v>
      </c>
      <c r="AC116">
        <v>24846</v>
      </c>
    </row>
    <row r="117" spans="2:29" x14ac:dyDescent="0.2">
      <c r="B117" t="s">
        <v>474</v>
      </c>
      <c r="C117">
        <v>31</v>
      </c>
      <c r="D117" t="s">
        <v>803</v>
      </c>
      <c r="E117">
        <v>3</v>
      </c>
      <c r="F117">
        <v>2.572899</v>
      </c>
      <c r="G117">
        <v>278.33333333333297</v>
      </c>
      <c r="H117">
        <v>234</v>
      </c>
      <c r="I117">
        <v>55.856400000000001</v>
      </c>
      <c r="J117">
        <v>0.51396560000000002</v>
      </c>
      <c r="K117">
        <v>111.7128</v>
      </c>
      <c r="L117">
        <v>95.808580000000006</v>
      </c>
      <c r="M117">
        <v>3</v>
      </c>
      <c r="N117">
        <v>231.81319999999999</v>
      </c>
      <c r="O117">
        <v>-1</v>
      </c>
      <c r="P117">
        <v>-1</v>
      </c>
      <c r="Q117">
        <v>1</v>
      </c>
      <c r="R117">
        <v>0.85763290000000003</v>
      </c>
      <c r="S117">
        <v>-1</v>
      </c>
      <c r="T117">
        <v>-1</v>
      </c>
      <c r="U117">
        <v>1</v>
      </c>
      <c r="V117">
        <v>0.85763290000000003</v>
      </c>
      <c r="W117">
        <v>1</v>
      </c>
      <c r="X117">
        <v>1166</v>
      </c>
      <c r="Y117">
        <v>467.76459999999997</v>
      </c>
      <c r="Z117">
        <v>401.1703</v>
      </c>
      <c r="AA117">
        <v>15</v>
      </c>
      <c r="AB117">
        <v>1166</v>
      </c>
      <c r="AC117">
        <v>34239</v>
      </c>
    </row>
    <row r="118" spans="2:29" x14ac:dyDescent="0.2">
      <c r="B118" t="s">
        <v>475</v>
      </c>
      <c r="C118">
        <v>31</v>
      </c>
      <c r="D118" t="s">
        <v>803</v>
      </c>
      <c r="E118">
        <v>7</v>
      </c>
      <c r="F118">
        <v>2.3874490000000002</v>
      </c>
      <c r="G118">
        <v>304</v>
      </c>
      <c r="H118">
        <v>266</v>
      </c>
      <c r="I118">
        <v>204.70609999999999</v>
      </c>
      <c r="J118">
        <v>2.200237</v>
      </c>
      <c r="K118">
        <v>1228.2370000000001</v>
      </c>
      <c r="L118">
        <v>418.90750000000003</v>
      </c>
      <c r="M118">
        <v>7</v>
      </c>
      <c r="N118">
        <v>201.4211</v>
      </c>
      <c r="O118">
        <v>-1</v>
      </c>
      <c r="P118">
        <v>-1</v>
      </c>
      <c r="Q118">
        <v>1</v>
      </c>
      <c r="R118">
        <v>0.34106409999999998</v>
      </c>
      <c r="S118">
        <v>-1</v>
      </c>
      <c r="T118">
        <v>-1</v>
      </c>
      <c r="U118">
        <v>1</v>
      </c>
      <c r="V118">
        <v>0.34106409999999998</v>
      </c>
      <c r="W118">
        <v>1</v>
      </c>
      <c r="X118">
        <v>2932</v>
      </c>
      <c r="Y118">
        <v>293.49880000000002</v>
      </c>
      <c r="Z118">
        <v>100.1019</v>
      </c>
      <c r="AA118">
        <v>51</v>
      </c>
      <c r="AB118">
        <v>2932</v>
      </c>
      <c r="AC118">
        <v>105113</v>
      </c>
    </row>
    <row r="119" spans="2:29" x14ac:dyDescent="0.2">
      <c r="B119" t="s">
        <v>476</v>
      </c>
      <c r="C119">
        <v>31</v>
      </c>
      <c r="D119" t="s">
        <v>803</v>
      </c>
      <c r="E119">
        <v>2</v>
      </c>
      <c r="F119">
        <v>0.50025010000000003</v>
      </c>
      <c r="G119">
        <v>283.5</v>
      </c>
      <c r="H119">
        <v>283.5</v>
      </c>
      <c r="I119">
        <v>345.75110000000001</v>
      </c>
      <c r="J119">
        <v>0.2210685</v>
      </c>
      <c r="K119">
        <v>345.75110000000001</v>
      </c>
      <c r="L119">
        <v>86.481030000000004</v>
      </c>
      <c r="M119">
        <v>2</v>
      </c>
      <c r="N119">
        <v>192.7792</v>
      </c>
      <c r="O119">
        <v>-1</v>
      </c>
      <c r="P119">
        <v>-1</v>
      </c>
      <c r="Q119">
        <v>1</v>
      </c>
      <c r="R119">
        <v>0.25012509999999999</v>
      </c>
      <c r="S119">
        <v>-1</v>
      </c>
      <c r="T119">
        <v>-1</v>
      </c>
      <c r="U119">
        <v>1</v>
      </c>
      <c r="V119">
        <v>0.25012509999999999</v>
      </c>
      <c r="W119">
        <v>1</v>
      </c>
      <c r="X119">
        <v>3998</v>
      </c>
      <c r="Y119">
        <v>335.74689999999998</v>
      </c>
      <c r="Z119">
        <v>83.978710000000007</v>
      </c>
      <c r="AA119">
        <v>65</v>
      </c>
      <c r="AB119">
        <v>3998</v>
      </c>
      <c r="AC119">
        <v>146448</v>
      </c>
    </row>
    <row r="120" spans="2:29" x14ac:dyDescent="0.2">
      <c r="B120" t="s">
        <v>477</v>
      </c>
      <c r="C120">
        <v>31</v>
      </c>
      <c r="D120" t="s">
        <v>803</v>
      </c>
      <c r="E120">
        <v>4</v>
      </c>
      <c r="F120">
        <v>2.6092629999999999</v>
      </c>
      <c r="G120">
        <v>234.25</v>
      </c>
      <c r="H120">
        <v>234</v>
      </c>
      <c r="I120">
        <v>328.20740000000001</v>
      </c>
      <c r="J120">
        <v>3.3550209999999998</v>
      </c>
      <c r="K120">
        <v>984.6223</v>
      </c>
      <c r="L120">
        <v>642.28459999999995</v>
      </c>
      <c r="M120">
        <v>4</v>
      </c>
      <c r="N120">
        <v>208.40600000000001</v>
      </c>
      <c r="O120">
        <v>-1</v>
      </c>
      <c r="P120">
        <v>-1</v>
      </c>
      <c r="Q120">
        <v>1</v>
      </c>
      <c r="R120">
        <v>0.65231570000000005</v>
      </c>
      <c r="S120">
        <v>-1</v>
      </c>
      <c r="T120">
        <v>-1</v>
      </c>
      <c r="U120">
        <v>1</v>
      </c>
      <c r="V120">
        <v>0.65231570000000005</v>
      </c>
      <c r="W120">
        <v>1</v>
      </c>
      <c r="X120">
        <v>1533</v>
      </c>
      <c r="Y120">
        <v>315.7398</v>
      </c>
      <c r="Z120">
        <v>205.96199999999999</v>
      </c>
      <c r="AA120">
        <v>51</v>
      </c>
      <c r="AB120">
        <v>1533</v>
      </c>
      <c r="AC120">
        <v>111875</v>
      </c>
    </row>
    <row r="121" spans="2:29" x14ac:dyDescent="0.2">
      <c r="B121" t="s">
        <v>478</v>
      </c>
      <c r="C121">
        <v>31</v>
      </c>
      <c r="D121" t="s">
        <v>803</v>
      </c>
      <c r="E121">
        <v>3</v>
      </c>
      <c r="F121">
        <v>1.8018019999999999</v>
      </c>
      <c r="G121">
        <v>332.66666666666703</v>
      </c>
      <c r="H121">
        <v>199</v>
      </c>
      <c r="I121">
        <v>94.012119999999996</v>
      </c>
      <c r="J121">
        <v>1.5206869999999999</v>
      </c>
      <c r="K121">
        <v>188.02420000000001</v>
      </c>
      <c r="L121">
        <v>112.92749999999999</v>
      </c>
      <c r="M121">
        <v>3</v>
      </c>
      <c r="N121">
        <v>110.3018</v>
      </c>
      <c r="O121">
        <v>-1</v>
      </c>
      <c r="P121">
        <v>-1</v>
      </c>
      <c r="Q121">
        <v>1</v>
      </c>
      <c r="R121">
        <v>0.60060060000000004</v>
      </c>
      <c r="S121">
        <v>-1</v>
      </c>
      <c r="T121">
        <v>-1</v>
      </c>
      <c r="U121">
        <v>1</v>
      </c>
      <c r="V121">
        <v>0.60060060000000004</v>
      </c>
      <c r="W121">
        <v>1</v>
      </c>
      <c r="X121">
        <v>1665</v>
      </c>
      <c r="Y121">
        <v>823.71799999999996</v>
      </c>
      <c r="Z121">
        <v>494.72550000000001</v>
      </c>
      <c r="AA121">
        <v>21</v>
      </c>
      <c r="AB121">
        <v>1665</v>
      </c>
      <c r="AC121">
        <v>45562</v>
      </c>
    </row>
    <row r="122" spans="2:29" x14ac:dyDescent="0.2">
      <c r="B122" t="s">
        <v>479</v>
      </c>
      <c r="C122">
        <v>31</v>
      </c>
      <c r="D122" t="s">
        <v>803</v>
      </c>
      <c r="E122">
        <v>4</v>
      </c>
      <c r="F122">
        <v>1.7660039999999999</v>
      </c>
      <c r="G122">
        <v>216.25</v>
      </c>
      <c r="H122">
        <v>183</v>
      </c>
      <c r="I122">
        <v>182.732</v>
      </c>
      <c r="J122">
        <v>2.1250969999999998</v>
      </c>
      <c r="K122">
        <v>548.19600000000003</v>
      </c>
      <c r="L122">
        <v>242.0292</v>
      </c>
      <c r="M122">
        <v>4</v>
      </c>
      <c r="N122">
        <v>152.8578</v>
      </c>
      <c r="O122">
        <v>-1</v>
      </c>
      <c r="P122">
        <v>-1</v>
      </c>
      <c r="Q122">
        <v>1</v>
      </c>
      <c r="R122">
        <v>0.44150109999999998</v>
      </c>
      <c r="S122">
        <v>-1</v>
      </c>
      <c r="T122">
        <v>-1</v>
      </c>
      <c r="U122">
        <v>1</v>
      </c>
      <c r="V122">
        <v>0.44150109999999998</v>
      </c>
      <c r="W122">
        <v>1</v>
      </c>
      <c r="X122">
        <v>2265</v>
      </c>
      <c r="Y122">
        <v>880.27229999999997</v>
      </c>
      <c r="Z122">
        <v>388.64120000000003</v>
      </c>
      <c r="AA122">
        <v>71</v>
      </c>
      <c r="AB122">
        <v>2265</v>
      </c>
      <c r="AC122">
        <v>132126</v>
      </c>
    </row>
    <row r="123" spans="2:29" x14ac:dyDescent="0.2">
      <c r="B123" t="s">
        <v>480</v>
      </c>
      <c r="C123">
        <v>31</v>
      </c>
      <c r="D123" t="s">
        <v>803</v>
      </c>
      <c r="E123">
        <v>2</v>
      </c>
      <c r="F123">
        <v>2.0020020000000001</v>
      </c>
      <c r="G123">
        <v>232.5</v>
      </c>
      <c r="H123">
        <v>232.5</v>
      </c>
      <c r="I123">
        <v>237.45609999999999</v>
      </c>
      <c r="J123">
        <v>0.54839749999999998</v>
      </c>
      <c r="K123">
        <v>237.45609999999999</v>
      </c>
      <c r="L123">
        <v>237.69380000000001</v>
      </c>
      <c r="M123">
        <v>2</v>
      </c>
      <c r="N123">
        <v>104.1104</v>
      </c>
      <c r="O123">
        <v>-1</v>
      </c>
      <c r="P123">
        <v>-1</v>
      </c>
      <c r="Q123">
        <v>1</v>
      </c>
      <c r="R123">
        <v>1.001001</v>
      </c>
      <c r="S123">
        <v>-1</v>
      </c>
      <c r="T123">
        <v>-1</v>
      </c>
      <c r="U123">
        <v>1</v>
      </c>
      <c r="V123">
        <v>1.001001</v>
      </c>
      <c r="W123">
        <v>1</v>
      </c>
      <c r="X123">
        <v>999</v>
      </c>
      <c r="Y123">
        <v>321.32339999999999</v>
      </c>
      <c r="Z123">
        <v>321.64499999999998</v>
      </c>
      <c r="AA123">
        <v>71</v>
      </c>
      <c r="AB123">
        <v>999</v>
      </c>
      <c r="AC123">
        <v>135656</v>
      </c>
    </row>
    <row r="124" spans="2:29" x14ac:dyDescent="0.2">
      <c r="B124" t="s">
        <v>481</v>
      </c>
      <c r="C124">
        <v>4</v>
      </c>
      <c r="D124" t="s">
        <v>780</v>
      </c>
      <c r="E124">
        <v>4</v>
      </c>
      <c r="F124">
        <v>2.4024019999999999</v>
      </c>
      <c r="G124">
        <v>251</v>
      </c>
      <c r="H124">
        <v>251</v>
      </c>
      <c r="I124">
        <v>147.74930000000001</v>
      </c>
      <c r="J124">
        <v>1.3358190000000001</v>
      </c>
      <c r="K124">
        <v>443.24779999999998</v>
      </c>
      <c r="L124">
        <v>266.2149</v>
      </c>
      <c r="M124">
        <v>4</v>
      </c>
      <c r="N124">
        <v>122.9306</v>
      </c>
      <c r="O124">
        <v>-1</v>
      </c>
      <c r="P124">
        <v>-1</v>
      </c>
      <c r="Q124">
        <v>1</v>
      </c>
      <c r="R124">
        <v>0.60060060000000004</v>
      </c>
      <c r="S124">
        <v>-1</v>
      </c>
      <c r="T124">
        <v>-1</v>
      </c>
      <c r="U124">
        <v>1</v>
      </c>
      <c r="V124">
        <v>0.60060060000000004</v>
      </c>
      <c r="W124">
        <v>1</v>
      </c>
      <c r="X124">
        <v>1665</v>
      </c>
      <c r="Y124">
        <v>526.77670000000001</v>
      </c>
      <c r="Z124">
        <v>316.38240000000002</v>
      </c>
      <c r="AA124">
        <v>41</v>
      </c>
      <c r="AB124">
        <v>1665</v>
      </c>
      <c r="AC124">
        <v>90494</v>
      </c>
    </row>
    <row r="125" spans="2:29" x14ac:dyDescent="0.2">
      <c r="B125" t="s">
        <v>483</v>
      </c>
      <c r="C125">
        <v>4</v>
      </c>
      <c r="D125" t="s">
        <v>780</v>
      </c>
      <c r="E125">
        <v>6</v>
      </c>
      <c r="F125">
        <v>2.6490070000000001</v>
      </c>
      <c r="G125">
        <v>277.33333333333297</v>
      </c>
      <c r="H125">
        <v>283</v>
      </c>
      <c r="I125">
        <v>204.64879999999999</v>
      </c>
      <c r="J125">
        <v>3.2908390000000001</v>
      </c>
      <c r="K125">
        <v>1023.244</v>
      </c>
      <c r="L125">
        <v>451.76350000000002</v>
      </c>
      <c r="M125">
        <v>6</v>
      </c>
      <c r="N125">
        <v>118.6751</v>
      </c>
      <c r="O125">
        <v>-1</v>
      </c>
      <c r="P125">
        <v>-1</v>
      </c>
      <c r="Q125">
        <v>3</v>
      </c>
      <c r="R125">
        <v>1.324503</v>
      </c>
      <c r="S125">
        <v>176.16829999999999</v>
      </c>
      <c r="T125">
        <v>1.6302289999999999</v>
      </c>
      <c r="U125">
        <v>1</v>
      </c>
      <c r="V125">
        <v>0.44150109999999998</v>
      </c>
      <c r="W125">
        <v>3</v>
      </c>
      <c r="X125">
        <v>2265</v>
      </c>
      <c r="Y125">
        <v>1052.107</v>
      </c>
      <c r="Z125">
        <v>464.50630000000001</v>
      </c>
      <c r="AA125">
        <v>71</v>
      </c>
      <c r="AB125">
        <v>2265</v>
      </c>
      <c r="AC125">
        <v>141384</v>
      </c>
    </row>
    <row r="126" spans="2:29" x14ac:dyDescent="0.2">
      <c r="B126" t="s">
        <v>484</v>
      </c>
      <c r="C126">
        <v>4</v>
      </c>
      <c r="D126" t="s">
        <v>780</v>
      </c>
      <c r="E126">
        <v>2</v>
      </c>
      <c r="F126">
        <v>1.5015019999999999</v>
      </c>
      <c r="G126">
        <v>549</v>
      </c>
      <c r="H126">
        <v>549</v>
      </c>
      <c r="I126">
        <v>181.0574</v>
      </c>
      <c r="J126">
        <v>2.6626089999999998</v>
      </c>
      <c r="K126">
        <v>181.0574</v>
      </c>
      <c r="L126">
        <v>135.929</v>
      </c>
      <c r="M126">
        <v>2</v>
      </c>
      <c r="N126">
        <v>219.77170000000001</v>
      </c>
      <c r="O126">
        <v>-1</v>
      </c>
      <c r="P126">
        <v>-1</v>
      </c>
      <c r="Q126">
        <v>1</v>
      </c>
      <c r="R126">
        <v>0.75075080000000005</v>
      </c>
      <c r="S126">
        <v>-1</v>
      </c>
      <c r="T126">
        <v>-1</v>
      </c>
      <c r="U126">
        <v>1</v>
      </c>
      <c r="V126">
        <v>0.75075080000000005</v>
      </c>
      <c r="W126">
        <v>1</v>
      </c>
      <c r="X126">
        <v>1332</v>
      </c>
      <c r="Y126">
        <v>339.88549999999998</v>
      </c>
      <c r="Z126">
        <v>255.16929999999999</v>
      </c>
      <c r="AA126">
        <v>97</v>
      </c>
      <c r="AB126">
        <v>1332</v>
      </c>
      <c r="AC126">
        <v>179487</v>
      </c>
    </row>
    <row r="127" spans="2:29" x14ac:dyDescent="0.2">
      <c r="B127" t="s">
        <v>485</v>
      </c>
      <c r="C127">
        <v>4</v>
      </c>
      <c r="D127" t="s">
        <v>780</v>
      </c>
      <c r="E127">
        <v>3</v>
      </c>
      <c r="F127">
        <v>0.97911230000000005</v>
      </c>
      <c r="G127">
        <v>422.66666666666703</v>
      </c>
      <c r="H127">
        <v>266</v>
      </c>
      <c r="I127">
        <v>69.735600000000005</v>
      </c>
      <c r="J127">
        <v>0.86374490000000004</v>
      </c>
      <c r="K127">
        <v>139.47120000000001</v>
      </c>
      <c r="L127">
        <v>45.51932</v>
      </c>
      <c r="M127">
        <v>3</v>
      </c>
      <c r="N127">
        <v>75.231110000000001</v>
      </c>
      <c r="O127">
        <v>-1</v>
      </c>
      <c r="P127">
        <v>-1</v>
      </c>
      <c r="Q127">
        <v>1</v>
      </c>
      <c r="R127">
        <v>0.32637070000000001</v>
      </c>
      <c r="S127">
        <v>-1</v>
      </c>
      <c r="T127">
        <v>-1</v>
      </c>
      <c r="U127">
        <v>1</v>
      </c>
      <c r="V127">
        <v>0.32637070000000001</v>
      </c>
      <c r="W127">
        <v>1</v>
      </c>
      <c r="X127">
        <v>3064</v>
      </c>
      <c r="Y127">
        <v>363.6232</v>
      </c>
      <c r="Z127">
        <v>118.676</v>
      </c>
      <c r="AA127">
        <v>71</v>
      </c>
      <c r="AB127">
        <v>3064</v>
      </c>
      <c r="AC127">
        <v>150045</v>
      </c>
    </row>
    <row r="128" spans="2:29" x14ac:dyDescent="0.2">
      <c r="B128" t="s">
        <v>486</v>
      </c>
      <c r="C128">
        <v>4</v>
      </c>
      <c r="D128" t="s">
        <v>780</v>
      </c>
      <c r="E128">
        <v>2</v>
      </c>
      <c r="F128">
        <v>1.277955</v>
      </c>
      <c r="G128">
        <v>166.5</v>
      </c>
      <c r="H128">
        <v>166.5</v>
      </c>
      <c r="I128">
        <v>79.82732</v>
      </c>
      <c r="J128">
        <v>0.6002054</v>
      </c>
      <c r="K128">
        <v>79.82732</v>
      </c>
      <c r="L128">
        <v>51.007869999999997</v>
      </c>
      <c r="M128">
        <v>2</v>
      </c>
      <c r="N128">
        <v>125.6207</v>
      </c>
      <c r="O128">
        <v>-1</v>
      </c>
      <c r="P128">
        <v>-1</v>
      </c>
      <c r="Q128">
        <v>1</v>
      </c>
      <c r="R128">
        <v>0.63897760000000003</v>
      </c>
      <c r="S128">
        <v>-1</v>
      </c>
      <c r="T128">
        <v>-1</v>
      </c>
      <c r="U128">
        <v>1</v>
      </c>
      <c r="V128">
        <v>0.63897760000000003</v>
      </c>
      <c r="W128">
        <v>1</v>
      </c>
      <c r="X128">
        <v>1565</v>
      </c>
      <c r="Y128">
        <v>355.85480000000001</v>
      </c>
      <c r="Z128">
        <v>227.38329999999999</v>
      </c>
      <c r="AA128">
        <v>29</v>
      </c>
      <c r="AB128">
        <v>1565</v>
      </c>
      <c r="AC128">
        <v>64747</v>
      </c>
    </row>
    <row r="129" spans="2:29" x14ac:dyDescent="0.2">
      <c r="B129" t="s">
        <v>487</v>
      </c>
      <c r="C129">
        <v>4</v>
      </c>
      <c r="D129" t="s">
        <v>780</v>
      </c>
      <c r="E129">
        <v>0</v>
      </c>
      <c r="F129">
        <v>0</v>
      </c>
      <c r="G129">
        <v>-1</v>
      </c>
      <c r="H129">
        <v>-1</v>
      </c>
      <c r="I129">
        <v>-1</v>
      </c>
      <c r="J129">
        <v>-1</v>
      </c>
      <c r="K129">
        <v>-1</v>
      </c>
      <c r="L129">
        <v>-1</v>
      </c>
      <c r="M129">
        <v>0</v>
      </c>
      <c r="N129">
        <v>-1</v>
      </c>
      <c r="O129">
        <v>-1</v>
      </c>
      <c r="P129">
        <v>-1</v>
      </c>
      <c r="Q129">
        <v>1</v>
      </c>
      <c r="R129">
        <v>0.68306009999999995</v>
      </c>
      <c r="S129">
        <v>-1</v>
      </c>
      <c r="T129">
        <v>-1</v>
      </c>
      <c r="U129">
        <v>1</v>
      </c>
      <c r="V129">
        <v>0.68306009999999995</v>
      </c>
      <c r="W129">
        <v>1</v>
      </c>
      <c r="X129">
        <v>1464</v>
      </c>
      <c r="Y129">
        <v>360.82229999999998</v>
      </c>
      <c r="Z129">
        <v>246.4633</v>
      </c>
      <c r="AA129">
        <v>83</v>
      </c>
      <c r="AB129">
        <v>1464</v>
      </c>
      <c r="AC129">
        <v>171194</v>
      </c>
    </row>
    <row r="130" spans="2:29" x14ac:dyDescent="0.2">
      <c r="B130" t="s">
        <v>488</v>
      </c>
      <c r="C130">
        <v>4</v>
      </c>
      <c r="D130" t="s">
        <v>780</v>
      </c>
      <c r="E130">
        <v>2</v>
      </c>
      <c r="F130">
        <v>1.3351139999999999</v>
      </c>
      <c r="G130">
        <v>317</v>
      </c>
      <c r="H130">
        <v>317</v>
      </c>
      <c r="I130">
        <v>298.90460000000002</v>
      </c>
      <c r="J130">
        <v>0.39021489999999998</v>
      </c>
      <c r="K130">
        <v>298.90460000000002</v>
      </c>
      <c r="L130">
        <v>199.53579999999999</v>
      </c>
      <c r="M130">
        <v>2</v>
      </c>
      <c r="N130">
        <v>104.3651</v>
      </c>
      <c r="O130">
        <v>-1</v>
      </c>
      <c r="P130">
        <v>-1</v>
      </c>
      <c r="Q130">
        <v>1</v>
      </c>
      <c r="R130">
        <v>0.66755679999999995</v>
      </c>
      <c r="S130">
        <v>-1</v>
      </c>
      <c r="T130">
        <v>-1</v>
      </c>
      <c r="U130">
        <v>1</v>
      </c>
      <c r="V130">
        <v>0.66755679999999995</v>
      </c>
      <c r="W130">
        <v>1</v>
      </c>
      <c r="X130">
        <v>1498</v>
      </c>
      <c r="Y130">
        <v>354.33659999999998</v>
      </c>
      <c r="Z130">
        <v>236.53980000000001</v>
      </c>
      <c r="AA130">
        <v>65</v>
      </c>
      <c r="AB130">
        <v>1498</v>
      </c>
      <c r="AC130">
        <v>144084</v>
      </c>
    </row>
    <row r="131" spans="2:29" x14ac:dyDescent="0.2">
      <c r="B131" t="s">
        <v>489</v>
      </c>
      <c r="C131">
        <v>4</v>
      </c>
      <c r="D131" t="s">
        <v>780</v>
      </c>
      <c r="E131">
        <v>0</v>
      </c>
      <c r="F131">
        <v>0</v>
      </c>
      <c r="G131">
        <v>-1</v>
      </c>
      <c r="H131">
        <v>-1</v>
      </c>
      <c r="I131">
        <v>-1</v>
      </c>
      <c r="J131">
        <v>-1</v>
      </c>
      <c r="K131">
        <v>-1</v>
      </c>
      <c r="L131">
        <v>-1</v>
      </c>
      <c r="M131">
        <v>0</v>
      </c>
      <c r="N131">
        <v>477.54939999999999</v>
      </c>
      <c r="O131">
        <v>-1</v>
      </c>
      <c r="P131">
        <v>-1</v>
      </c>
      <c r="Q131">
        <v>1</v>
      </c>
      <c r="R131">
        <v>0.88339219999999996</v>
      </c>
      <c r="S131">
        <v>-1</v>
      </c>
      <c r="T131">
        <v>-1</v>
      </c>
      <c r="U131">
        <v>1</v>
      </c>
      <c r="V131">
        <v>0.88339219999999996</v>
      </c>
      <c r="W131">
        <v>1</v>
      </c>
      <c r="X131">
        <v>1132</v>
      </c>
      <c r="Y131">
        <v>391.1234</v>
      </c>
      <c r="Z131">
        <v>345.5154</v>
      </c>
      <c r="AA131">
        <v>49</v>
      </c>
      <c r="AB131">
        <v>1132</v>
      </c>
      <c r="AC131">
        <v>106080</v>
      </c>
    </row>
    <row r="132" spans="2:29" x14ac:dyDescent="0.2">
      <c r="B132" t="s">
        <v>490</v>
      </c>
      <c r="C132">
        <v>4</v>
      </c>
      <c r="D132" t="s">
        <v>780</v>
      </c>
      <c r="E132">
        <v>3</v>
      </c>
      <c r="F132">
        <v>1.285898</v>
      </c>
      <c r="G132">
        <v>244.666666666667</v>
      </c>
      <c r="H132">
        <v>166</v>
      </c>
      <c r="I132">
        <v>311.4119</v>
      </c>
      <c r="J132">
        <v>2.9095059999999999</v>
      </c>
      <c r="K132">
        <v>622.82389999999998</v>
      </c>
      <c r="L132">
        <v>266.96260000000001</v>
      </c>
      <c r="M132">
        <v>3</v>
      </c>
      <c r="N132">
        <v>157.97139999999999</v>
      </c>
      <c r="O132">
        <v>-1</v>
      </c>
      <c r="P132">
        <v>-1</v>
      </c>
      <c r="Q132">
        <v>1</v>
      </c>
      <c r="R132">
        <v>0.42863269999999998</v>
      </c>
      <c r="S132">
        <v>-1</v>
      </c>
      <c r="T132">
        <v>-1</v>
      </c>
      <c r="U132">
        <v>1</v>
      </c>
      <c r="V132">
        <v>0.42863269999999998</v>
      </c>
      <c r="W132">
        <v>1</v>
      </c>
      <c r="X132">
        <v>2333</v>
      </c>
      <c r="Y132">
        <v>348.58479999999997</v>
      </c>
      <c r="Z132">
        <v>149.41480000000001</v>
      </c>
      <c r="AA132">
        <v>35</v>
      </c>
      <c r="AB132">
        <v>2333</v>
      </c>
      <c r="AC132">
        <v>81766</v>
      </c>
    </row>
    <row r="133" spans="2:29" x14ac:dyDescent="0.2">
      <c r="B133" t="s">
        <v>491</v>
      </c>
      <c r="C133">
        <v>4</v>
      </c>
      <c r="D133" t="s">
        <v>780</v>
      </c>
      <c r="E133">
        <v>7</v>
      </c>
      <c r="F133">
        <v>2.165842</v>
      </c>
      <c r="G133">
        <v>257</v>
      </c>
      <c r="H133">
        <v>234</v>
      </c>
      <c r="I133">
        <v>176.82339999999999</v>
      </c>
      <c r="J133">
        <v>1.111602</v>
      </c>
      <c r="K133">
        <v>1060.94</v>
      </c>
      <c r="L133">
        <v>328.26119999999997</v>
      </c>
      <c r="M133">
        <v>7</v>
      </c>
      <c r="N133">
        <v>102.5476</v>
      </c>
      <c r="O133">
        <v>-1</v>
      </c>
      <c r="P133">
        <v>-1</v>
      </c>
      <c r="Q133">
        <v>1</v>
      </c>
      <c r="R133">
        <v>0.30940600000000001</v>
      </c>
      <c r="S133">
        <v>-1</v>
      </c>
      <c r="T133">
        <v>-1</v>
      </c>
      <c r="U133">
        <v>1</v>
      </c>
      <c r="V133">
        <v>0.30940600000000001</v>
      </c>
      <c r="W133">
        <v>1</v>
      </c>
      <c r="X133">
        <v>3232</v>
      </c>
      <c r="Y133">
        <v>972.03859999999997</v>
      </c>
      <c r="Z133">
        <v>300.75450000000001</v>
      </c>
      <c r="AA133">
        <v>11</v>
      </c>
      <c r="AB133">
        <v>3232</v>
      </c>
      <c r="AC133">
        <v>26412</v>
      </c>
    </row>
    <row r="134" spans="2:29" x14ac:dyDescent="0.2">
      <c r="B134" t="s">
        <v>1848</v>
      </c>
      <c r="C134">
        <v>4</v>
      </c>
      <c r="D134" t="s">
        <v>780</v>
      </c>
      <c r="E134">
        <v>2</v>
      </c>
      <c r="F134">
        <v>1.5810280000000001</v>
      </c>
      <c r="G134">
        <v>467</v>
      </c>
      <c r="H134">
        <v>467</v>
      </c>
      <c r="I134">
        <v>287.1567</v>
      </c>
      <c r="J134">
        <v>1.435783</v>
      </c>
      <c r="K134">
        <v>287.1567</v>
      </c>
      <c r="L134">
        <v>227.00129999999999</v>
      </c>
      <c r="M134">
        <v>2</v>
      </c>
      <c r="N134">
        <v>90.737430000000003</v>
      </c>
      <c r="O134">
        <v>-1</v>
      </c>
      <c r="P134">
        <v>-1</v>
      </c>
      <c r="Q134">
        <v>1</v>
      </c>
      <c r="R134">
        <v>0.79051380000000004</v>
      </c>
      <c r="S134">
        <v>-1</v>
      </c>
      <c r="T134">
        <v>-1</v>
      </c>
      <c r="U134">
        <v>1</v>
      </c>
      <c r="V134">
        <v>0.79051380000000004</v>
      </c>
      <c r="W134">
        <v>1</v>
      </c>
      <c r="X134">
        <v>1265</v>
      </c>
      <c r="Y134">
        <v>318.87200000000001</v>
      </c>
      <c r="Z134">
        <v>252.0728</v>
      </c>
      <c r="AA134">
        <v>37</v>
      </c>
      <c r="AB134">
        <v>1265</v>
      </c>
      <c r="AC134">
        <v>66579</v>
      </c>
    </row>
    <row r="135" spans="2:29" x14ac:dyDescent="0.2">
      <c r="B135" t="s">
        <v>285</v>
      </c>
      <c r="C135">
        <v>4</v>
      </c>
      <c r="D135" t="s">
        <v>780</v>
      </c>
      <c r="E135">
        <v>4</v>
      </c>
      <c r="F135">
        <v>2.7932959999999998</v>
      </c>
      <c r="G135">
        <v>267</v>
      </c>
      <c r="H135">
        <v>251</v>
      </c>
      <c r="I135">
        <v>130.3297</v>
      </c>
      <c r="J135">
        <v>1.515139</v>
      </c>
      <c r="K135">
        <v>390.98910000000001</v>
      </c>
      <c r="L135">
        <v>273.03710000000001</v>
      </c>
      <c r="M135">
        <v>4</v>
      </c>
      <c r="N135">
        <v>112.9014</v>
      </c>
      <c r="O135">
        <v>-1</v>
      </c>
      <c r="P135">
        <v>-1</v>
      </c>
      <c r="Q135">
        <v>1</v>
      </c>
      <c r="R135">
        <v>0.69832399999999994</v>
      </c>
      <c r="S135">
        <v>-1</v>
      </c>
      <c r="T135">
        <v>-1</v>
      </c>
      <c r="U135">
        <v>1</v>
      </c>
      <c r="V135">
        <v>0.69832399999999994</v>
      </c>
      <c r="W135">
        <v>1</v>
      </c>
      <c r="X135">
        <v>1432</v>
      </c>
      <c r="Y135">
        <v>533.62760000000003</v>
      </c>
      <c r="Z135">
        <v>372.64499999999998</v>
      </c>
      <c r="AA135">
        <v>63</v>
      </c>
      <c r="AB135">
        <v>1432</v>
      </c>
      <c r="AC135">
        <v>123368</v>
      </c>
    </row>
    <row r="136" spans="2:29" x14ac:dyDescent="0.2">
      <c r="B136" t="s">
        <v>492</v>
      </c>
      <c r="C136">
        <v>4</v>
      </c>
      <c r="D136" t="s">
        <v>780</v>
      </c>
      <c r="E136">
        <v>7</v>
      </c>
      <c r="F136">
        <v>1.9278439999999999</v>
      </c>
      <c r="G136">
        <v>281</v>
      </c>
      <c r="H136">
        <v>234</v>
      </c>
      <c r="I136">
        <v>221.71449999999999</v>
      </c>
      <c r="J136">
        <v>1.6066720000000001</v>
      </c>
      <c r="K136">
        <v>1330.287</v>
      </c>
      <c r="L136">
        <v>366.36939999999998</v>
      </c>
      <c r="M136">
        <v>7</v>
      </c>
      <c r="N136">
        <v>125.804</v>
      </c>
      <c r="O136">
        <v>-1</v>
      </c>
      <c r="P136">
        <v>-1</v>
      </c>
      <c r="Q136">
        <v>2</v>
      </c>
      <c r="R136">
        <v>0.55081239999999998</v>
      </c>
      <c r="S136">
        <v>10.04119</v>
      </c>
      <c r="T136">
        <v>0.60855700000000001</v>
      </c>
      <c r="U136">
        <v>1</v>
      </c>
      <c r="V136">
        <v>0.27540619999999999</v>
      </c>
      <c r="W136">
        <v>2</v>
      </c>
      <c r="X136">
        <v>3631</v>
      </c>
      <c r="Y136">
        <v>449.54570000000001</v>
      </c>
      <c r="Z136">
        <v>123.8077</v>
      </c>
      <c r="AA136">
        <v>47</v>
      </c>
      <c r="AB136">
        <v>3631</v>
      </c>
      <c r="AC136">
        <v>111842</v>
      </c>
    </row>
    <row r="137" spans="2:29" x14ac:dyDescent="0.2">
      <c r="B137" t="s">
        <v>474</v>
      </c>
      <c r="C137">
        <v>4</v>
      </c>
      <c r="D137" t="s">
        <v>780</v>
      </c>
      <c r="E137">
        <v>4</v>
      </c>
      <c r="F137">
        <v>1.364722</v>
      </c>
      <c r="G137">
        <v>258</v>
      </c>
      <c r="H137">
        <v>183.5</v>
      </c>
      <c r="I137">
        <v>209.31880000000001</v>
      </c>
      <c r="J137">
        <v>1.542303</v>
      </c>
      <c r="K137">
        <v>627.95640000000003</v>
      </c>
      <c r="L137">
        <v>214.2465</v>
      </c>
      <c r="M137">
        <v>4</v>
      </c>
      <c r="N137">
        <v>184.7465</v>
      </c>
      <c r="O137">
        <v>-1</v>
      </c>
      <c r="P137">
        <v>-1</v>
      </c>
      <c r="Q137">
        <v>1</v>
      </c>
      <c r="R137">
        <v>0.3411805</v>
      </c>
      <c r="S137">
        <v>-1</v>
      </c>
      <c r="T137">
        <v>-1</v>
      </c>
      <c r="U137">
        <v>1</v>
      </c>
      <c r="V137">
        <v>0.3411805</v>
      </c>
      <c r="W137">
        <v>1</v>
      </c>
      <c r="X137">
        <v>2931</v>
      </c>
      <c r="Y137">
        <v>639.55930000000001</v>
      </c>
      <c r="Z137">
        <v>218.20509999999999</v>
      </c>
      <c r="AA137">
        <v>43</v>
      </c>
      <c r="AB137">
        <v>2931</v>
      </c>
      <c r="AC137">
        <v>97354</v>
      </c>
    </row>
    <row r="138" spans="2:29" x14ac:dyDescent="0.2">
      <c r="B138" t="s">
        <v>475</v>
      </c>
      <c r="C138">
        <v>4</v>
      </c>
      <c r="D138" t="s">
        <v>780</v>
      </c>
      <c r="E138">
        <v>4</v>
      </c>
      <c r="F138">
        <v>2.184599</v>
      </c>
      <c r="G138">
        <v>349.25</v>
      </c>
      <c r="H138">
        <v>349</v>
      </c>
      <c r="I138">
        <v>134.21180000000001</v>
      </c>
      <c r="J138">
        <v>1.2791710000000001</v>
      </c>
      <c r="K138">
        <v>402.63549999999998</v>
      </c>
      <c r="L138">
        <v>219.89920000000001</v>
      </c>
      <c r="M138">
        <v>4</v>
      </c>
      <c r="N138">
        <v>115.9764</v>
      </c>
      <c r="O138">
        <v>-1</v>
      </c>
      <c r="P138">
        <v>-1</v>
      </c>
      <c r="Q138">
        <v>1</v>
      </c>
      <c r="R138">
        <v>0.54614969999999996</v>
      </c>
      <c r="S138">
        <v>-1</v>
      </c>
      <c r="T138">
        <v>-1</v>
      </c>
      <c r="U138">
        <v>1</v>
      </c>
      <c r="V138">
        <v>0.54614969999999996</v>
      </c>
      <c r="W138">
        <v>1</v>
      </c>
      <c r="X138">
        <v>1831</v>
      </c>
      <c r="Y138">
        <v>341.16539999999998</v>
      </c>
      <c r="Z138">
        <v>186.32740000000001</v>
      </c>
      <c r="AA138">
        <v>29</v>
      </c>
      <c r="AB138">
        <v>1831</v>
      </c>
      <c r="AC138">
        <v>59485</v>
      </c>
    </row>
    <row r="139" spans="2:29" x14ac:dyDescent="0.2">
      <c r="B139" t="s">
        <v>476</v>
      </c>
      <c r="C139">
        <v>4</v>
      </c>
      <c r="D139" t="s">
        <v>780</v>
      </c>
      <c r="E139">
        <v>0</v>
      </c>
      <c r="F139">
        <v>0</v>
      </c>
      <c r="G139">
        <v>-1</v>
      </c>
      <c r="H139">
        <v>-1</v>
      </c>
      <c r="I139">
        <v>-1</v>
      </c>
      <c r="J139">
        <v>-1</v>
      </c>
      <c r="K139">
        <v>-1</v>
      </c>
      <c r="L139">
        <v>-1</v>
      </c>
      <c r="M139">
        <v>0</v>
      </c>
      <c r="N139">
        <v>140.46100000000001</v>
      </c>
      <c r="O139">
        <v>-1</v>
      </c>
      <c r="P139">
        <v>-1</v>
      </c>
      <c r="Q139">
        <v>1</v>
      </c>
      <c r="R139">
        <v>0.61274510000000004</v>
      </c>
      <c r="S139">
        <v>-1</v>
      </c>
      <c r="T139">
        <v>-1</v>
      </c>
      <c r="U139">
        <v>1</v>
      </c>
      <c r="V139">
        <v>0.61274510000000004</v>
      </c>
      <c r="W139">
        <v>1</v>
      </c>
      <c r="X139">
        <v>1632</v>
      </c>
      <c r="Y139">
        <v>322.19959999999998</v>
      </c>
      <c r="Z139">
        <v>197.4263</v>
      </c>
      <c r="AA139">
        <v>71</v>
      </c>
      <c r="AB139">
        <v>1632</v>
      </c>
      <c r="AC139">
        <v>163568</v>
      </c>
    </row>
    <row r="140" spans="2:29" x14ac:dyDescent="0.2">
      <c r="B140" t="s">
        <v>477</v>
      </c>
      <c r="C140">
        <v>4</v>
      </c>
      <c r="D140" t="s">
        <v>780</v>
      </c>
      <c r="E140">
        <v>7</v>
      </c>
      <c r="F140">
        <v>2.9190990000000001</v>
      </c>
      <c r="G140">
        <v>233.42857142857099</v>
      </c>
      <c r="H140">
        <v>200</v>
      </c>
      <c r="I140">
        <v>263.06180000000001</v>
      </c>
      <c r="J140">
        <v>2.7927719999999998</v>
      </c>
      <c r="K140">
        <v>1578.3710000000001</v>
      </c>
      <c r="L140">
        <v>658.20299999999997</v>
      </c>
      <c r="M140">
        <v>7</v>
      </c>
      <c r="N140">
        <v>182.04140000000001</v>
      </c>
      <c r="O140">
        <v>-1</v>
      </c>
      <c r="P140">
        <v>-1</v>
      </c>
      <c r="Q140">
        <v>1</v>
      </c>
      <c r="R140">
        <v>0.4170142</v>
      </c>
      <c r="S140">
        <v>-1</v>
      </c>
      <c r="T140">
        <v>-1</v>
      </c>
      <c r="U140">
        <v>1</v>
      </c>
      <c r="V140">
        <v>0.4170142</v>
      </c>
      <c r="W140">
        <v>1</v>
      </c>
      <c r="X140">
        <v>2398</v>
      </c>
      <c r="Y140">
        <v>439.20639999999997</v>
      </c>
      <c r="Z140">
        <v>183.15530000000001</v>
      </c>
      <c r="AA140">
        <v>53</v>
      </c>
      <c r="AB140">
        <v>2398</v>
      </c>
      <c r="AC140">
        <v>115440</v>
      </c>
    </row>
    <row r="141" spans="2:29" x14ac:dyDescent="0.2">
      <c r="B141" t="s">
        <v>478</v>
      </c>
      <c r="C141">
        <v>4</v>
      </c>
      <c r="D141" t="s">
        <v>780</v>
      </c>
      <c r="E141">
        <v>5</v>
      </c>
      <c r="F141">
        <v>2.1450019999999999</v>
      </c>
      <c r="G141">
        <v>213.6</v>
      </c>
      <c r="H141">
        <v>168</v>
      </c>
      <c r="I141">
        <v>208.6789</v>
      </c>
      <c r="J141">
        <v>1.348184</v>
      </c>
      <c r="K141">
        <v>834.71550000000002</v>
      </c>
      <c r="L141">
        <v>358.0933</v>
      </c>
      <c r="M141">
        <v>5</v>
      </c>
      <c r="N141">
        <v>109.5891</v>
      </c>
      <c r="O141">
        <v>-1</v>
      </c>
      <c r="P141">
        <v>-1</v>
      </c>
      <c r="Q141">
        <v>1</v>
      </c>
      <c r="R141">
        <v>0.4290004</v>
      </c>
      <c r="S141">
        <v>-1</v>
      </c>
      <c r="T141">
        <v>-1</v>
      </c>
      <c r="U141">
        <v>1</v>
      </c>
      <c r="V141">
        <v>0.4290004</v>
      </c>
      <c r="W141">
        <v>1</v>
      </c>
      <c r="X141">
        <v>2331</v>
      </c>
      <c r="Y141">
        <v>912.11429999999996</v>
      </c>
      <c r="Z141">
        <v>391.29739999999998</v>
      </c>
      <c r="AA141">
        <v>9</v>
      </c>
      <c r="AB141">
        <v>2331</v>
      </c>
      <c r="AC141">
        <v>20017</v>
      </c>
    </row>
    <row r="142" spans="2:29" x14ac:dyDescent="0.2">
      <c r="B142" t="s">
        <v>479</v>
      </c>
      <c r="C142">
        <v>4</v>
      </c>
      <c r="D142" t="s">
        <v>780</v>
      </c>
      <c r="E142">
        <v>4</v>
      </c>
      <c r="F142">
        <v>2.1834060000000002</v>
      </c>
      <c r="G142">
        <v>208.5</v>
      </c>
      <c r="H142">
        <v>200</v>
      </c>
      <c r="I142">
        <v>308.27789999999999</v>
      </c>
      <c r="J142">
        <v>3.8394680000000001</v>
      </c>
      <c r="K142">
        <v>924.83370000000002</v>
      </c>
      <c r="L142">
        <v>504.82190000000003</v>
      </c>
      <c r="M142">
        <v>4</v>
      </c>
      <c r="N142">
        <v>153.91409999999999</v>
      </c>
      <c r="O142">
        <v>-1</v>
      </c>
      <c r="P142">
        <v>-1</v>
      </c>
      <c r="Q142">
        <v>1</v>
      </c>
      <c r="R142">
        <v>0.54585150000000004</v>
      </c>
      <c r="S142">
        <v>-1</v>
      </c>
      <c r="T142">
        <v>-1</v>
      </c>
      <c r="U142">
        <v>1</v>
      </c>
      <c r="V142">
        <v>0.54585150000000004</v>
      </c>
      <c r="W142">
        <v>1</v>
      </c>
      <c r="X142">
        <v>1832</v>
      </c>
      <c r="Y142">
        <v>673.47500000000002</v>
      </c>
      <c r="Z142">
        <v>367.6173</v>
      </c>
      <c r="AA142">
        <v>53</v>
      </c>
      <c r="AB142">
        <v>1832</v>
      </c>
      <c r="AC142">
        <v>103749</v>
      </c>
    </row>
    <row r="143" spans="2:29" x14ac:dyDescent="0.2">
      <c r="B143" t="s">
        <v>480</v>
      </c>
      <c r="C143">
        <v>4</v>
      </c>
      <c r="D143" t="s">
        <v>780</v>
      </c>
      <c r="E143">
        <v>1</v>
      </c>
      <c r="F143">
        <v>0.93720709999999996</v>
      </c>
      <c r="G143">
        <v>300</v>
      </c>
      <c r="H143">
        <v>300</v>
      </c>
      <c r="I143">
        <v>-1</v>
      </c>
      <c r="J143">
        <v>-1</v>
      </c>
      <c r="K143">
        <v>-1</v>
      </c>
      <c r="L143">
        <v>-1</v>
      </c>
      <c r="M143">
        <v>1</v>
      </c>
      <c r="N143">
        <v>88.338579999999993</v>
      </c>
      <c r="O143">
        <v>-1</v>
      </c>
      <c r="P143">
        <v>-1</v>
      </c>
      <c r="Q143">
        <v>1</v>
      </c>
      <c r="R143">
        <v>0.93720709999999996</v>
      </c>
      <c r="S143">
        <v>-1</v>
      </c>
      <c r="T143">
        <v>-1</v>
      </c>
      <c r="U143">
        <v>1</v>
      </c>
      <c r="V143">
        <v>0.93720709999999996</v>
      </c>
      <c r="W143">
        <v>1</v>
      </c>
      <c r="X143">
        <v>1067</v>
      </c>
      <c r="Y143">
        <v>360.06189999999998</v>
      </c>
      <c r="Z143">
        <v>337.45249999999999</v>
      </c>
      <c r="AA143">
        <v>73</v>
      </c>
      <c r="AB143">
        <v>1067</v>
      </c>
      <c r="AC143">
        <v>138651</v>
      </c>
    </row>
    <row r="144" spans="2:29" x14ac:dyDescent="0.2">
      <c r="B144" t="s">
        <v>481</v>
      </c>
      <c r="C144">
        <v>5</v>
      </c>
      <c r="D144" t="s">
        <v>804</v>
      </c>
      <c r="E144">
        <v>3</v>
      </c>
      <c r="F144">
        <v>2.2522519999999999</v>
      </c>
      <c r="G144">
        <v>289</v>
      </c>
      <c r="H144">
        <v>334</v>
      </c>
      <c r="I144">
        <v>152.4932</v>
      </c>
      <c r="J144">
        <v>0.98777479999999995</v>
      </c>
      <c r="K144">
        <v>304.98649999999998</v>
      </c>
      <c r="L144">
        <v>228.96879999999999</v>
      </c>
      <c r="M144">
        <v>3</v>
      </c>
      <c r="N144">
        <v>110.25</v>
      </c>
      <c r="O144">
        <v>-1</v>
      </c>
      <c r="P144">
        <v>-1</v>
      </c>
      <c r="Q144">
        <v>1</v>
      </c>
      <c r="R144">
        <v>0.75075080000000005</v>
      </c>
      <c r="S144">
        <v>-1</v>
      </c>
      <c r="T144">
        <v>-1</v>
      </c>
      <c r="U144">
        <v>1</v>
      </c>
      <c r="V144">
        <v>0.75075080000000005</v>
      </c>
      <c r="W144">
        <v>1</v>
      </c>
      <c r="X144">
        <v>1332</v>
      </c>
      <c r="Y144">
        <v>622.17899999999997</v>
      </c>
      <c r="Z144">
        <v>467.10129999999998</v>
      </c>
      <c r="AA144">
        <v>81</v>
      </c>
      <c r="AB144">
        <v>1332</v>
      </c>
      <c r="AC144">
        <v>164533</v>
      </c>
    </row>
    <row r="145" spans="2:29" x14ac:dyDescent="0.2">
      <c r="B145" t="s">
        <v>483</v>
      </c>
      <c r="C145">
        <v>5</v>
      </c>
      <c r="D145" t="s">
        <v>804</v>
      </c>
      <c r="E145">
        <v>2</v>
      </c>
      <c r="F145">
        <v>1.7667839999999999</v>
      </c>
      <c r="G145">
        <v>333</v>
      </c>
      <c r="H145">
        <v>333</v>
      </c>
      <c r="I145">
        <v>295.07350000000002</v>
      </c>
      <c r="J145">
        <v>0.7376838</v>
      </c>
      <c r="K145">
        <v>295.07350000000002</v>
      </c>
      <c r="L145">
        <v>260.66559999999998</v>
      </c>
      <c r="M145">
        <v>2</v>
      </c>
      <c r="N145">
        <v>126.6551</v>
      </c>
      <c r="O145">
        <v>-1</v>
      </c>
      <c r="P145">
        <v>-1</v>
      </c>
      <c r="Q145">
        <v>1</v>
      </c>
      <c r="R145">
        <v>0.88339219999999996</v>
      </c>
      <c r="S145">
        <v>-1</v>
      </c>
      <c r="T145">
        <v>-1</v>
      </c>
      <c r="U145">
        <v>1</v>
      </c>
      <c r="V145">
        <v>0.88339219999999996</v>
      </c>
      <c r="W145">
        <v>1</v>
      </c>
      <c r="X145">
        <v>1132</v>
      </c>
      <c r="Y145">
        <v>317.91680000000002</v>
      </c>
      <c r="Z145">
        <v>280.84519999999998</v>
      </c>
      <c r="AA145">
        <v>59</v>
      </c>
      <c r="AB145">
        <v>1132</v>
      </c>
      <c r="AC145">
        <v>123399</v>
      </c>
    </row>
    <row r="146" spans="2:29" x14ac:dyDescent="0.2">
      <c r="B146" t="s">
        <v>484</v>
      </c>
      <c r="C146">
        <v>5</v>
      </c>
      <c r="D146" t="s">
        <v>804</v>
      </c>
      <c r="E146">
        <v>1</v>
      </c>
      <c r="F146">
        <v>0.73206439999999995</v>
      </c>
      <c r="G146">
        <v>131</v>
      </c>
      <c r="H146">
        <v>131</v>
      </c>
      <c r="I146">
        <v>-1</v>
      </c>
      <c r="J146">
        <v>-1</v>
      </c>
      <c r="K146">
        <v>-1</v>
      </c>
      <c r="L146">
        <v>-1</v>
      </c>
      <c r="M146">
        <v>1</v>
      </c>
      <c r="N146">
        <v>111.7771</v>
      </c>
      <c r="O146">
        <v>-1</v>
      </c>
      <c r="P146">
        <v>-1</v>
      </c>
      <c r="Q146">
        <v>2</v>
      </c>
      <c r="R146">
        <v>1.464129</v>
      </c>
      <c r="S146">
        <v>158.43389999999999</v>
      </c>
      <c r="T146">
        <v>0.86340019999999995</v>
      </c>
      <c r="U146">
        <v>1</v>
      </c>
      <c r="V146">
        <v>0.73206439999999995</v>
      </c>
      <c r="W146">
        <v>2</v>
      </c>
      <c r="X146">
        <v>1366</v>
      </c>
      <c r="Y146">
        <v>338.1275</v>
      </c>
      <c r="Z146">
        <v>247.53110000000001</v>
      </c>
      <c r="AA146">
        <v>95</v>
      </c>
      <c r="AB146">
        <v>1366</v>
      </c>
      <c r="AC146">
        <v>176122</v>
      </c>
    </row>
    <row r="147" spans="2:29" x14ac:dyDescent="0.2">
      <c r="B147" t="s">
        <v>485</v>
      </c>
      <c r="C147">
        <v>5</v>
      </c>
      <c r="D147" t="s">
        <v>804</v>
      </c>
      <c r="E147">
        <v>1</v>
      </c>
      <c r="F147">
        <v>0.71428570000000002</v>
      </c>
      <c r="G147">
        <v>266</v>
      </c>
      <c r="H147">
        <v>266</v>
      </c>
      <c r="I147">
        <v>-1</v>
      </c>
      <c r="J147">
        <v>-1</v>
      </c>
      <c r="K147">
        <v>-1</v>
      </c>
      <c r="L147">
        <v>-1</v>
      </c>
      <c r="M147">
        <v>1</v>
      </c>
      <c r="N147">
        <v>97.395610000000005</v>
      </c>
      <c r="O147">
        <v>-1</v>
      </c>
      <c r="P147">
        <v>-1</v>
      </c>
      <c r="Q147">
        <v>1</v>
      </c>
      <c r="R147">
        <v>0.71428570000000002</v>
      </c>
      <c r="S147">
        <v>-1</v>
      </c>
      <c r="T147">
        <v>-1</v>
      </c>
      <c r="U147">
        <v>1</v>
      </c>
      <c r="V147">
        <v>0.71428570000000002</v>
      </c>
      <c r="W147">
        <v>1</v>
      </c>
      <c r="X147">
        <v>1400</v>
      </c>
      <c r="Y147">
        <v>371.59059999999999</v>
      </c>
      <c r="Z147">
        <v>265.42189999999999</v>
      </c>
      <c r="AA147">
        <v>11</v>
      </c>
      <c r="AB147">
        <v>1400</v>
      </c>
      <c r="AC147">
        <v>31774</v>
      </c>
    </row>
    <row r="148" spans="2:29" x14ac:dyDescent="0.2">
      <c r="B148" t="s">
        <v>486</v>
      </c>
      <c r="C148">
        <v>5</v>
      </c>
      <c r="D148" t="s">
        <v>804</v>
      </c>
      <c r="E148">
        <v>13</v>
      </c>
      <c r="F148">
        <v>2.8273160000000002</v>
      </c>
      <c r="G148">
        <v>176.538461538462</v>
      </c>
      <c r="H148">
        <v>165</v>
      </c>
      <c r="I148">
        <v>222.86009999999999</v>
      </c>
      <c r="J148">
        <v>1.794554</v>
      </c>
      <c r="K148">
        <v>2674.3220000000001</v>
      </c>
      <c r="L148">
        <v>581.62710000000004</v>
      </c>
      <c r="M148">
        <v>13</v>
      </c>
      <c r="N148">
        <v>191.71260000000001</v>
      </c>
      <c r="O148">
        <v>-1</v>
      </c>
      <c r="P148">
        <v>-1</v>
      </c>
      <c r="Q148">
        <v>2</v>
      </c>
      <c r="R148">
        <v>0.43497170000000002</v>
      </c>
      <c r="S148">
        <v>110.2581</v>
      </c>
      <c r="T148">
        <v>9.8797549999999998E-2</v>
      </c>
      <c r="U148">
        <v>1</v>
      </c>
      <c r="V148">
        <v>0.21748590000000001</v>
      </c>
      <c r="W148">
        <v>2</v>
      </c>
      <c r="X148">
        <v>4598</v>
      </c>
      <c r="Y148">
        <v>2302.0120000000002</v>
      </c>
      <c r="Z148">
        <v>500.65519999999998</v>
      </c>
      <c r="AA148">
        <v>41</v>
      </c>
      <c r="AB148">
        <v>4598</v>
      </c>
      <c r="AC148">
        <v>84962</v>
      </c>
    </row>
    <row r="149" spans="2:29" x14ac:dyDescent="0.2">
      <c r="B149" t="s">
        <v>487</v>
      </c>
      <c r="C149">
        <v>5</v>
      </c>
      <c r="D149" t="s">
        <v>804</v>
      </c>
      <c r="E149">
        <v>1</v>
      </c>
      <c r="F149">
        <v>0.69832399999999994</v>
      </c>
      <c r="G149">
        <v>301</v>
      </c>
      <c r="H149">
        <v>301</v>
      </c>
      <c r="I149">
        <v>-1</v>
      </c>
      <c r="J149">
        <v>-1</v>
      </c>
      <c r="K149">
        <v>-1</v>
      </c>
      <c r="L149">
        <v>-1</v>
      </c>
      <c r="M149">
        <v>1</v>
      </c>
      <c r="N149">
        <v>103.961</v>
      </c>
      <c r="O149">
        <v>-1</v>
      </c>
      <c r="P149">
        <v>-1</v>
      </c>
      <c r="Q149">
        <v>1</v>
      </c>
      <c r="R149">
        <v>0.69832399999999994</v>
      </c>
      <c r="S149">
        <v>-1</v>
      </c>
      <c r="T149">
        <v>-1</v>
      </c>
      <c r="U149">
        <v>1</v>
      </c>
      <c r="V149">
        <v>0.69832399999999994</v>
      </c>
      <c r="W149">
        <v>1</v>
      </c>
      <c r="X149">
        <v>1432</v>
      </c>
      <c r="Y149">
        <v>347.40159999999997</v>
      </c>
      <c r="Z149">
        <v>242.59889999999999</v>
      </c>
      <c r="AA149">
        <v>23</v>
      </c>
      <c r="AB149">
        <v>1432</v>
      </c>
      <c r="AC149">
        <v>64082</v>
      </c>
    </row>
    <row r="150" spans="2:29" x14ac:dyDescent="0.2">
      <c r="B150" t="s">
        <v>488</v>
      </c>
      <c r="C150">
        <v>5</v>
      </c>
      <c r="D150" t="s">
        <v>804</v>
      </c>
      <c r="E150">
        <v>2</v>
      </c>
      <c r="F150">
        <v>1.715266</v>
      </c>
      <c r="G150">
        <v>399.5</v>
      </c>
      <c r="H150">
        <v>399.5</v>
      </c>
      <c r="I150">
        <v>251.4341</v>
      </c>
      <c r="J150">
        <v>0.9417006</v>
      </c>
      <c r="K150">
        <v>251.4341</v>
      </c>
      <c r="L150">
        <v>215.63810000000001</v>
      </c>
      <c r="M150">
        <v>2</v>
      </c>
      <c r="N150">
        <v>151.15190000000001</v>
      </c>
      <c r="O150">
        <v>-1</v>
      </c>
      <c r="P150">
        <v>-1</v>
      </c>
      <c r="Q150">
        <v>1</v>
      </c>
      <c r="R150">
        <v>0.85763290000000003</v>
      </c>
      <c r="S150">
        <v>-1</v>
      </c>
      <c r="T150">
        <v>-1</v>
      </c>
      <c r="U150">
        <v>1</v>
      </c>
      <c r="V150">
        <v>0.85763290000000003</v>
      </c>
      <c r="W150">
        <v>1</v>
      </c>
      <c r="X150">
        <v>1166</v>
      </c>
      <c r="Y150">
        <v>357.69400000000002</v>
      </c>
      <c r="Z150">
        <v>306.77019999999999</v>
      </c>
      <c r="AA150">
        <v>47</v>
      </c>
      <c r="AB150">
        <v>1166</v>
      </c>
      <c r="AC150">
        <v>104414</v>
      </c>
    </row>
    <row r="151" spans="2:29" x14ac:dyDescent="0.2">
      <c r="B151" t="s">
        <v>489</v>
      </c>
      <c r="C151">
        <v>5</v>
      </c>
      <c r="D151" t="s">
        <v>804</v>
      </c>
      <c r="E151">
        <v>0</v>
      </c>
      <c r="F151">
        <v>0</v>
      </c>
      <c r="G151">
        <v>-1</v>
      </c>
      <c r="H151">
        <v>-1</v>
      </c>
      <c r="I151">
        <v>-1</v>
      </c>
      <c r="J151">
        <v>-1</v>
      </c>
      <c r="K151">
        <v>-1</v>
      </c>
      <c r="L151">
        <v>-1</v>
      </c>
      <c r="M151">
        <v>0</v>
      </c>
      <c r="N151">
        <v>588.48850000000004</v>
      </c>
      <c r="O151">
        <v>-1</v>
      </c>
      <c r="P151">
        <v>-1</v>
      </c>
      <c r="Q151">
        <v>1</v>
      </c>
      <c r="R151">
        <v>0.90991809999999995</v>
      </c>
      <c r="S151">
        <v>-1</v>
      </c>
      <c r="T151">
        <v>-1</v>
      </c>
      <c r="U151">
        <v>1</v>
      </c>
      <c r="V151">
        <v>0.90991809999999995</v>
      </c>
      <c r="W151">
        <v>1</v>
      </c>
      <c r="X151">
        <v>1099</v>
      </c>
      <c r="Y151">
        <v>408.05169999999998</v>
      </c>
      <c r="Z151">
        <v>371.2937</v>
      </c>
      <c r="AA151">
        <v>65</v>
      </c>
      <c r="AB151">
        <v>1099</v>
      </c>
      <c r="AC151">
        <v>135522</v>
      </c>
    </row>
    <row r="152" spans="2:29" x14ac:dyDescent="0.2">
      <c r="B152" t="s">
        <v>490</v>
      </c>
      <c r="C152">
        <v>5</v>
      </c>
      <c r="D152" t="s">
        <v>804</v>
      </c>
      <c r="E152">
        <v>5</v>
      </c>
      <c r="F152">
        <v>3.0637249999999998</v>
      </c>
      <c r="G152">
        <v>199.8</v>
      </c>
      <c r="H152">
        <v>168</v>
      </c>
      <c r="I152">
        <v>91.799639999999997</v>
      </c>
      <c r="J152">
        <v>0.64598290000000003</v>
      </c>
      <c r="K152">
        <v>367.19850000000002</v>
      </c>
      <c r="L152">
        <v>224.9991</v>
      </c>
      <c r="M152">
        <v>5</v>
      </c>
      <c r="N152">
        <v>134.61420000000001</v>
      </c>
      <c r="O152">
        <v>-1</v>
      </c>
      <c r="P152">
        <v>-1</v>
      </c>
      <c r="Q152">
        <v>1</v>
      </c>
      <c r="R152">
        <v>0.61274510000000004</v>
      </c>
      <c r="S152">
        <v>-1</v>
      </c>
      <c r="T152">
        <v>-1</v>
      </c>
      <c r="U152">
        <v>1</v>
      </c>
      <c r="V152">
        <v>0.61274510000000004</v>
      </c>
      <c r="W152">
        <v>1</v>
      </c>
      <c r="X152">
        <v>1632</v>
      </c>
      <c r="Y152">
        <v>444.7996</v>
      </c>
      <c r="Z152">
        <v>272.54880000000003</v>
      </c>
      <c r="AA152">
        <v>83</v>
      </c>
      <c r="AB152">
        <v>1632</v>
      </c>
      <c r="AC152">
        <v>181952</v>
      </c>
    </row>
    <row r="153" spans="2:29" x14ac:dyDescent="0.2">
      <c r="B153" t="s">
        <v>491</v>
      </c>
      <c r="C153">
        <v>5</v>
      </c>
      <c r="D153" t="s">
        <v>804</v>
      </c>
      <c r="E153">
        <v>2</v>
      </c>
      <c r="F153">
        <v>1.6666669999999999</v>
      </c>
      <c r="G153">
        <v>333</v>
      </c>
      <c r="H153">
        <v>333</v>
      </c>
      <c r="I153">
        <v>125.3022</v>
      </c>
      <c r="J153">
        <v>0.26888879999999998</v>
      </c>
      <c r="K153">
        <v>125.3022</v>
      </c>
      <c r="L153">
        <v>104.41849999999999</v>
      </c>
      <c r="M153">
        <v>2</v>
      </c>
      <c r="N153">
        <v>106.8942</v>
      </c>
      <c r="O153">
        <v>-1</v>
      </c>
      <c r="P153">
        <v>-1</v>
      </c>
      <c r="Q153">
        <v>1</v>
      </c>
      <c r="R153">
        <v>0.83333330000000005</v>
      </c>
      <c r="S153">
        <v>-1</v>
      </c>
      <c r="T153">
        <v>-1</v>
      </c>
      <c r="U153">
        <v>1</v>
      </c>
      <c r="V153">
        <v>0.83333330000000005</v>
      </c>
      <c r="W153">
        <v>1</v>
      </c>
      <c r="X153">
        <v>1200</v>
      </c>
      <c r="Y153">
        <v>341.70010000000002</v>
      </c>
      <c r="Z153">
        <v>284.75009999999997</v>
      </c>
      <c r="AA153">
        <v>61</v>
      </c>
      <c r="AB153">
        <v>1200</v>
      </c>
      <c r="AC153">
        <v>119703</v>
      </c>
    </row>
    <row r="154" spans="2:29" x14ac:dyDescent="0.2">
      <c r="B154" t="s">
        <v>1848</v>
      </c>
      <c r="C154">
        <v>5</v>
      </c>
      <c r="D154" t="s">
        <v>804</v>
      </c>
      <c r="E154">
        <v>2</v>
      </c>
      <c r="F154">
        <v>1.540832</v>
      </c>
      <c r="G154">
        <v>483.5</v>
      </c>
      <c r="H154">
        <v>483.5</v>
      </c>
      <c r="I154">
        <v>317.17509999999999</v>
      </c>
      <c r="J154">
        <v>1.196887</v>
      </c>
      <c r="K154">
        <v>317.17509999999999</v>
      </c>
      <c r="L154">
        <v>244.35679999999999</v>
      </c>
      <c r="M154">
        <v>2</v>
      </c>
      <c r="N154">
        <v>60.98086</v>
      </c>
      <c r="O154">
        <v>-1</v>
      </c>
      <c r="P154">
        <v>-1</v>
      </c>
      <c r="Q154">
        <v>1</v>
      </c>
      <c r="R154">
        <v>0.77041599999999999</v>
      </c>
      <c r="S154">
        <v>-1</v>
      </c>
      <c r="T154">
        <v>-1</v>
      </c>
      <c r="U154">
        <v>1</v>
      </c>
      <c r="V154">
        <v>0.77041599999999999</v>
      </c>
      <c r="W154">
        <v>1</v>
      </c>
      <c r="X154">
        <v>1298</v>
      </c>
      <c r="Y154">
        <v>456.72739999999999</v>
      </c>
      <c r="Z154">
        <v>351.87009999999998</v>
      </c>
      <c r="AA154">
        <v>59</v>
      </c>
      <c r="AB154">
        <v>1298</v>
      </c>
      <c r="AC154">
        <v>105648</v>
      </c>
    </row>
    <row r="155" spans="2:29" x14ac:dyDescent="0.2">
      <c r="B155" t="s">
        <v>285</v>
      </c>
      <c r="C155">
        <v>5</v>
      </c>
      <c r="D155" t="s">
        <v>804</v>
      </c>
      <c r="E155">
        <v>10</v>
      </c>
      <c r="F155">
        <v>3.1948880000000002</v>
      </c>
      <c r="G155">
        <v>213.6</v>
      </c>
      <c r="H155">
        <v>199.5</v>
      </c>
      <c r="I155">
        <v>231.5318</v>
      </c>
      <c r="J155">
        <v>3.7380110000000002</v>
      </c>
      <c r="K155">
        <v>2083.7860000000001</v>
      </c>
      <c r="L155">
        <v>665.74649999999997</v>
      </c>
      <c r="M155">
        <v>10</v>
      </c>
      <c r="N155">
        <v>193.4402</v>
      </c>
      <c r="O155">
        <v>-1</v>
      </c>
      <c r="P155">
        <v>-1</v>
      </c>
      <c r="Q155">
        <v>0</v>
      </c>
      <c r="R155">
        <v>-1</v>
      </c>
      <c r="S155">
        <v>-1</v>
      </c>
      <c r="T155">
        <v>-1</v>
      </c>
      <c r="U155">
        <v>1</v>
      </c>
      <c r="V155">
        <v>0.31948880000000002</v>
      </c>
      <c r="W155">
        <v>0</v>
      </c>
      <c r="X155">
        <v>3130</v>
      </c>
      <c r="Y155">
        <v>1588.058</v>
      </c>
      <c r="Z155">
        <v>507.36689999999999</v>
      </c>
      <c r="AA155">
        <v>27</v>
      </c>
      <c r="AB155">
        <v>3130</v>
      </c>
      <c r="AC155">
        <v>57954</v>
      </c>
    </row>
    <row r="156" spans="2:29" x14ac:dyDescent="0.2">
      <c r="B156" t="s">
        <v>492</v>
      </c>
      <c r="C156">
        <v>5</v>
      </c>
      <c r="D156" t="s">
        <v>804</v>
      </c>
      <c r="E156">
        <v>2</v>
      </c>
      <c r="F156">
        <v>1.25</v>
      </c>
      <c r="G156">
        <v>667</v>
      </c>
      <c r="H156">
        <v>667</v>
      </c>
      <c r="I156">
        <v>296.10489999999999</v>
      </c>
      <c r="J156">
        <v>1.480524</v>
      </c>
      <c r="K156">
        <v>296.10489999999999</v>
      </c>
      <c r="L156">
        <v>185.06549999999999</v>
      </c>
      <c r="M156">
        <v>2</v>
      </c>
      <c r="N156">
        <v>52.841419999999999</v>
      </c>
      <c r="O156">
        <v>-1</v>
      </c>
      <c r="P156">
        <v>-1</v>
      </c>
      <c r="Q156">
        <v>2</v>
      </c>
      <c r="R156">
        <v>1.25</v>
      </c>
      <c r="S156">
        <v>160.62010000000001</v>
      </c>
      <c r="T156">
        <v>0.97051419999999999</v>
      </c>
      <c r="U156">
        <v>2</v>
      </c>
      <c r="V156">
        <v>1.25</v>
      </c>
      <c r="W156">
        <v>2</v>
      </c>
      <c r="X156">
        <v>1032</v>
      </c>
      <c r="Y156">
        <v>380.09949999999998</v>
      </c>
      <c r="Z156">
        <v>237.56219999999999</v>
      </c>
      <c r="AA156">
        <v>63</v>
      </c>
      <c r="AB156">
        <v>1600</v>
      </c>
      <c r="AC156">
        <v>143915</v>
      </c>
    </row>
    <row r="157" spans="2:29" x14ac:dyDescent="0.2">
      <c r="B157" t="s">
        <v>474</v>
      </c>
      <c r="C157">
        <v>5</v>
      </c>
      <c r="D157" t="s">
        <v>804</v>
      </c>
      <c r="E157">
        <v>6</v>
      </c>
      <c r="F157">
        <v>2.538071</v>
      </c>
      <c r="G157">
        <v>227.833333333333</v>
      </c>
      <c r="H157">
        <v>199.5</v>
      </c>
      <c r="I157">
        <v>288.50510000000003</v>
      </c>
      <c r="J157">
        <v>1.544753</v>
      </c>
      <c r="K157">
        <v>1442.5250000000001</v>
      </c>
      <c r="L157">
        <v>610.20529999999997</v>
      </c>
      <c r="M157">
        <v>6</v>
      </c>
      <c r="N157">
        <v>177.8237</v>
      </c>
      <c r="O157">
        <v>-1</v>
      </c>
      <c r="P157">
        <v>-1</v>
      </c>
      <c r="Q157">
        <v>2</v>
      </c>
      <c r="R157">
        <v>0.84602370000000005</v>
      </c>
      <c r="S157">
        <v>19.728000000000002</v>
      </c>
      <c r="T157">
        <v>1.1956370000000001</v>
      </c>
      <c r="U157">
        <v>1</v>
      </c>
      <c r="V157">
        <v>0.42301179999999999</v>
      </c>
      <c r="W157">
        <v>2</v>
      </c>
      <c r="X157">
        <v>2364</v>
      </c>
      <c r="Y157">
        <v>618.59500000000003</v>
      </c>
      <c r="Z157">
        <v>261.673</v>
      </c>
      <c r="AA157">
        <v>53</v>
      </c>
      <c r="AB157">
        <v>2364</v>
      </c>
      <c r="AC157">
        <v>123800</v>
      </c>
    </row>
    <row r="158" spans="2:29" x14ac:dyDescent="0.2">
      <c r="B158" t="s">
        <v>475</v>
      </c>
      <c r="C158">
        <v>5</v>
      </c>
      <c r="D158" t="s">
        <v>804</v>
      </c>
      <c r="E158">
        <v>3</v>
      </c>
      <c r="F158">
        <v>2.311248</v>
      </c>
      <c r="G158">
        <v>333.33333333333297</v>
      </c>
      <c r="H158">
        <v>266</v>
      </c>
      <c r="I158">
        <v>160.7482</v>
      </c>
      <c r="J158">
        <v>3.824792</v>
      </c>
      <c r="K158">
        <v>321.49650000000003</v>
      </c>
      <c r="L158">
        <v>247.68600000000001</v>
      </c>
      <c r="M158">
        <v>3</v>
      </c>
      <c r="N158">
        <v>187.2088</v>
      </c>
      <c r="O158">
        <v>-1</v>
      </c>
      <c r="P158">
        <v>-1</v>
      </c>
      <c r="Q158">
        <v>1</v>
      </c>
      <c r="R158">
        <v>0.77041599999999999</v>
      </c>
      <c r="S158">
        <v>-1</v>
      </c>
      <c r="T158">
        <v>-1</v>
      </c>
      <c r="U158">
        <v>1</v>
      </c>
      <c r="V158">
        <v>0.77041599999999999</v>
      </c>
      <c r="W158">
        <v>1</v>
      </c>
      <c r="X158">
        <v>1298</v>
      </c>
      <c r="Y158">
        <v>448.79480000000001</v>
      </c>
      <c r="Z158">
        <v>345.75869999999998</v>
      </c>
      <c r="AA158">
        <v>21</v>
      </c>
      <c r="AB158">
        <v>1298</v>
      </c>
      <c r="AC158">
        <v>45063</v>
      </c>
    </row>
    <row r="159" spans="2:29" x14ac:dyDescent="0.2">
      <c r="B159" t="s">
        <v>476</v>
      </c>
      <c r="C159">
        <v>5</v>
      </c>
      <c r="D159" t="s">
        <v>804</v>
      </c>
      <c r="E159">
        <v>0</v>
      </c>
      <c r="F159">
        <v>0</v>
      </c>
      <c r="G159">
        <v>-1</v>
      </c>
      <c r="H159">
        <v>-1</v>
      </c>
      <c r="I159">
        <v>-1</v>
      </c>
      <c r="J159">
        <v>-1</v>
      </c>
      <c r="K159">
        <v>-1</v>
      </c>
      <c r="L159">
        <v>-1</v>
      </c>
      <c r="M159">
        <v>0</v>
      </c>
      <c r="N159">
        <v>162.9049</v>
      </c>
      <c r="O159">
        <v>-1</v>
      </c>
      <c r="P159">
        <v>-1</v>
      </c>
      <c r="Q159">
        <v>2</v>
      </c>
      <c r="R159">
        <v>0.71479630000000005</v>
      </c>
      <c r="S159">
        <v>12.883570000000001</v>
      </c>
      <c r="T159">
        <v>0.78082240000000003</v>
      </c>
      <c r="U159">
        <v>1</v>
      </c>
      <c r="V159">
        <v>0.3573982</v>
      </c>
      <c r="W159">
        <v>2</v>
      </c>
      <c r="X159">
        <v>2798</v>
      </c>
      <c r="Y159">
        <v>390.90089999999998</v>
      </c>
      <c r="Z159">
        <v>139.7072</v>
      </c>
      <c r="AA159">
        <v>37</v>
      </c>
      <c r="AB159">
        <v>2798</v>
      </c>
      <c r="AC159">
        <v>91027</v>
      </c>
    </row>
    <row r="160" spans="2:29" x14ac:dyDescent="0.2">
      <c r="B160" t="s">
        <v>477</v>
      </c>
      <c r="C160">
        <v>5</v>
      </c>
      <c r="D160" t="s">
        <v>804</v>
      </c>
      <c r="E160">
        <v>5</v>
      </c>
      <c r="F160">
        <v>2.309469</v>
      </c>
      <c r="G160">
        <v>259.8</v>
      </c>
      <c r="H160">
        <v>165</v>
      </c>
      <c r="I160">
        <v>263.16590000000002</v>
      </c>
      <c r="J160">
        <v>2.1530130000000001</v>
      </c>
      <c r="K160">
        <v>1052.663</v>
      </c>
      <c r="L160">
        <v>486.21870000000001</v>
      </c>
      <c r="M160">
        <v>5</v>
      </c>
      <c r="N160">
        <v>180.5428</v>
      </c>
      <c r="O160">
        <v>-1</v>
      </c>
      <c r="P160">
        <v>-1</v>
      </c>
      <c r="Q160">
        <v>2</v>
      </c>
      <c r="R160">
        <v>0.92378749999999998</v>
      </c>
      <c r="S160">
        <v>184.62459999999999</v>
      </c>
      <c r="T160">
        <v>1.591591</v>
      </c>
      <c r="U160">
        <v>1</v>
      </c>
      <c r="V160">
        <v>0.46189380000000002</v>
      </c>
      <c r="W160">
        <v>2</v>
      </c>
      <c r="X160">
        <v>2165</v>
      </c>
      <c r="Y160">
        <v>419.87509999999997</v>
      </c>
      <c r="Z160">
        <v>193.93770000000001</v>
      </c>
      <c r="AA160">
        <v>5</v>
      </c>
      <c r="AB160">
        <v>2165</v>
      </c>
      <c r="AC160">
        <v>20483</v>
      </c>
    </row>
    <row r="161" spans="2:29" x14ac:dyDescent="0.2">
      <c r="B161" t="s">
        <v>478</v>
      </c>
      <c r="C161">
        <v>5</v>
      </c>
      <c r="D161" t="s">
        <v>804</v>
      </c>
      <c r="E161">
        <v>11</v>
      </c>
      <c r="F161">
        <v>2.2026430000000001</v>
      </c>
      <c r="G161">
        <v>233.363636363636</v>
      </c>
      <c r="H161">
        <v>205</v>
      </c>
      <c r="I161">
        <v>162.64269999999999</v>
      </c>
      <c r="J161">
        <v>1.7539849999999999</v>
      </c>
      <c r="K161">
        <v>1626.4269999999999</v>
      </c>
      <c r="L161">
        <v>325.67619999999999</v>
      </c>
      <c r="M161">
        <v>11</v>
      </c>
      <c r="N161">
        <v>206.88069999999999</v>
      </c>
      <c r="O161">
        <v>-1</v>
      </c>
      <c r="P161">
        <v>-1</v>
      </c>
      <c r="Q161">
        <v>3</v>
      </c>
      <c r="R161">
        <v>0.6007209</v>
      </c>
      <c r="S161">
        <v>135.55869999999999</v>
      </c>
      <c r="T161">
        <v>0.4338516</v>
      </c>
      <c r="U161">
        <v>1</v>
      </c>
      <c r="V161">
        <v>0.20024030000000001</v>
      </c>
      <c r="W161">
        <v>3</v>
      </c>
      <c r="X161">
        <v>4628</v>
      </c>
      <c r="Y161">
        <v>2493.64</v>
      </c>
      <c r="Z161">
        <v>499.3272</v>
      </c>
      <c r="AA161">
        <v>33</v>
      </c>
      <c r="AB161">
        <v>4994</v>
      </c>
      <c r="AC161">
        <v>73608</v>
      </c>
    </row>
    <row r="162" spans="2:29" x14ac:dyDescent="0.2">
      <c r="B162" t="s">
        <v>479</v>
      </c>
      <c r="C162">
        <v>5</v>
      </c>
      <c r="D162" t="s">
        <v>804</v>
      </c>
      <c r="E162">
        <v>8</v>
      </c>
      <c r="F162">
        <v>2.8602069999999999</v>
      </c>
      <c r="G162">
        <v>216.625</v>
      </c>
      <c r="H162">
        <v>216</v>
      </c>
      <c r="I162">
        <v>242.00280000000001</v>
      </c>
      <c r="J162">
        <v>4.1670480000000003</v>
      </c>
      <c r="K162">
        <v>1694.02</v>
      </c>
      <c r="L162">
        <v>605.65599999999995</v>
      </c>
      <c r="M162">
        <v>8</v>
      </c>
      <c r="N162">
        <v>162.87379999999999</v>
      </c>
      <c r="O162">
        <v>-1</v>
      </c>
      <c r="P162">
        <v>-1</v>
      </c>
      <c r="Q162">
        <v>1</v>
      </c>
      <c r="R162">
        <v>0.35752590000000001</v>
      </c>
      <c r="S162">
        <v>-1</v>
      </c>
      <c r="T162">
        <v>-1</v>
      </c>
      <c r="U162">
        <v>1</v>
      </c>
      <c r="V162">
        <v>0.35752590000000001</v>
      </c>
      <c r="W162">
        <v>1</v>
      </c>
      <c r="X162">
        <v>2797</v>
      </c>
      <c r="Y162">
        <v>1421.1369999999999</v>
      </c>
      <c r="Z162">
        <v>508.09339999999997</v>
      </c>
      <c r="AA162">
        <v>23</v>
      </c>
      <c r="AB162">
        <v>2797</v>
      </c>
      <c r="AC162">
        <v>48095</v>
      </c>
    </row>
    <row r="163" spans="2:29" x14ac:dyDescent="0.2">
      <c r="B163" t="s">
        <v>480</v>
      </c>
      <c r="C163">
        <v>5</v>
      </c>
      <c r="D163" t="s">
        <v>804</v>
      </c>
      <c r="E163">
        <v>1</v>
      </c>
      <c r="F163">
        <v>0.8340284</v>
      </c>
      <c r="G163">
        <v>233</v>
      </c>
      <c r="H163">
        <v>233</v>
      </c>
      <c r="I163">
        <v>-1</v>
      </c>
      <c r="J163">
        <v>-1</v>
      </c>
      <c r="K163">
        <v>-1</v>
      </c>
      <c r="L163">
        <v>-1</v>
      </c>
      <c r="M163">
        <v>1</v>
      </c>
      <c r="N163">
        <v>78.646109999999993</v>
      </c>
      <c r="O163">
        <v>-1</v>
      </c>
      <c r="P163">
        <v>-1</v>
      </c>
      <c r="Q163">
        <v>1</v>
      </c>
      <c r="R163">
        <v>0.8340284</v>
      </c>
      <c r="S163">
        <v>-1</v>
      </c>
      <c r="T163">
        <v>-1</v>
      </c>
      <c r="U163">
        <v>1</v>
      </c>
      <c r="V163">
        <v>0.8340284</v>
      </c>
      <c r="W163">
        <v>1</v>
      </c>
      <c r="X163">
        <v>1199</v>
      </c>
      <c r="Y163">
        <v>327.83679999999998</v>
      </c>
      <c r="Z163">
        <v>273.42520000000002</v>
      </c>
      <c r="AA163">
        <v>61</v>
      </c>
      <c r="AB163">
        <v>1199</v>
      </c>
      <c r="AC163">
        <v>118103</v>
      </c>
    </row>
    <row r="164" spans="2:29" x14ac:dyDescent="0.2">
      <c r="B164" t="s">
        <v>481</v>
      </c>
      <c r="C164">
        <v>6</v>
      </c>
      <c r="D164" t="s">
        <v>781</v>
      </c>
      <c r="E164">
        <v>5</v>
      </c>
      <c r="F164">
        <v>2.5893320000000002</v>
      </c>
      <c r="G164">
        <v>312.60000000000002</v>
      </c>
      <c r="H164">
        <v>200</v>
      </c>
      <c r="I164">
        <v>109.9439</v>
      </c>
      <c r="J164">
        <v>2.2057880000000001</v>
      </c>
      <c r="K164">
        <v>439.7756</v>
      </c>
      <c r="L164">
        <v>227.745</v>
      </c>
      <c r="M164">
        <v>5</v>
      </c>
      <c r="N164">
        <v>89.667789999999997</v>
      </c>
      <c r="O164">
        <v>-1</v>
      </c>
      <c r="P164">
        <v>-1</v>
      </c>
      <c r="Q164">
        <v>1</v>
      </c>
      <c r="R164">
        <v>0.51786639999999995</v>
      </c>
      <c r="S164">
        <v>-1</v>
      </c>
      <c r="T164">
        <v>-1</v>
      </c>
      <c r="U164">
        <v>1</v>
      </c>
      <c r="V164">
        <v>0.51786639999999995</v>
      </c>
      <c r="W164">
        <v>1</v>
      </c>
      <c r="X164">
        <v>1931</v>
      </c>
      <c r="Y164">
        <v>513.93470000000002</v>
      </c>
      <c r="Z164">
        <v>266.14949999999999</v>
      </c>
      <c r="AA164">
        <v>91</v>
      </c>
      <c r="AB164">
        <v>1931</v>
      </c>
      <c r="AC164">
        <v>181319</v>
      </c>
    </row>
    <row r="165" spans="2:29" x14ac:dyDescent="0.2">
      <c r="B165" t="s">
        <v>483</v>
      </c>
      <c r="C165">
        <v>6</v>
      </c>
      <c r="D165" t="s">
        <v>781</v>
      </c>
      <c r="E165">
        <v>3</v>
      </c>
      <c r="F165">
        <v>2.724796</v>
      </c>
      <c r="G165">
        <v>278.33333333333297</v>
      </c>
      <c r="H165">
        <v>233</v>
      </c>
      <c r="I165">
        <v>97.3399</v>
      </c>
      <c r="J165">
        <v>1.1301270000000001</v>
      </c>
      <c r="K165">
        <v>194.6798</v>
      </c>
      <c r="L165">
        <v>176.82089999999999</v>
      </c>
      <c r="M165">
        <v>3</v>
      </c>
      <c r="N165">
        <v>133.5215</v>
      </c>
      <c r="O165">
        <v>-1</v>
      </c>
      <c r="P165">
        <v>-1</v>
      </c>
      <c r="Q165">
        <v>1</v>
      </c>
      <c r="R165">
        <v>0.90826519999999999</v>
      </c>
      <c r="S165">
        <v>-1</v>
      </c>
      <c r="T165">
        <v>-1</v>
      </c>
      <c r="U165">
        <v>1</v>
      </c>
      <c r="V165">
        <v>0.90826519999999999</v>
      </c>
      <c r="W165">
        <v>1</v>
      </c>
      <c r="X165">
        <v>1101</v>
      </c>
      <c r="Y165">
        <v>216.19919999999999</v>
      </c>
      <c r="Z165">
        <v>196.36619999999999</v>
      </c>
      <c r="AA165">
        <v>91</v>
      </c>
      <c r="AB165">
        <v>1101</v>
      </c>
      <c r="AC165">
        <v>183115</v>
      </c>
    </row>
    <row r="166" spans="2:29" x14ac:dyDescent="0.2">
      <c r="B166" t="s">
        <v>484</v>
      </c>
      <c r="C166">
        <v>6</v>
      </c>
      <c r="D166" t="s">
        <v>781</v>
      </c>
      <c r="E166">
        <v>4</v>
      </c>
      <c r="F166">
        <v>1.502065</v>
      </c>
      <c r="G166">
        <v>182.75</v>
      </c>
      <c r="H166">
        <v>183</v>
      </c>
      <c r="I166">
        <v>286.09370000000001</v>
      </c>
      <c r="J166">
        <v>2.7052909999999999</v>
      </c>
      <c r="K166">
        <v>858.28110000000004</v>
      </c>
      <c r="L166">
        <v>322.29860000000002</v>
      </c>
      <c r="M166">
        <v>4</v>
      </c>
      <c r="N166">
        <v>169.6643</v>
      </c>
      <c r="O166">
        <v>-1</v>
      </c>
      <c r="P166">
        <v>-1</v>
      </c>
      <c r="Q166">
        <v>2</v>
      </c>
      <c r="R166">
        <v>0.7510327</v>
      </c>
      <c r="S166">
        <v>103.19840000000001</v>
      </c>
      <c r="T166">
        <v>0.61795460000000002</v>
      </c>
      <c r="U166">
        <v>1</v>
      </c>
      <c r="V166">
        <v>0.37551630000000003</v>
      </c>
      <c r="W166">
        <v>2</v>
      </c>
      <c r="X166">
        <v>2663</v>
      </c>
      <c r="Y166">
        <v>312.23649999999998</v>
      </c>
      <c r="Z166">
        <v>117.2499</v>
      </c>
      <c r="AA166">
        <v>23</v>
      </c>
      <c r="AB166">
        <v>2663</v>
      </c>
      <c r="AC166">
        <v>45930</v>
      </c>
    </row>
    <row r="167" spans="2:29" x14ac:dyDescent="0.2">
      <c r="B167" t="s">
        <v>485</v>
      </c>
      <c r="C167">
        <v>6</v>
      </c>
      <c r="D167" t="s">
        <v>781</v>
      </c>
      <c r="E167">
        <v>1</v>
      </c>
      <c r="F167">
        <v>0.30330600000000002</v>
      </c>
      <c r="G167">
        <v>533</v>
      </c>
      <c r="H167">
        <v>533</v>
      </c>
      <c r="I167">
        <v>-1</v>
      </c>
      <c r="J167">
        <v>-1</v>
      </c>
      <c r="K167">
        <v>-1</v>
      </c>
      <c r="L167">
        <v>-1</v>
      </c>
      <c r="M167">
        <v>1</v>
      </c>
      <c r="N167">
        <v>97.596339999999998</v>
      </c>
      <c r="O167">
        <v>-1</v>
      </c>
      <c r="P167">
        <v>-1</v>
      </c>
      <c r="Q167">
        <v>4</v>
      </c>
      <c r="R167">
        <v>1.2132240000000001</v>
      </c>
      <c r="S167">
        <v>119.4141</v>
      </c>
      <c r="T167">
        <v>1.059769</v>
      </c>
      <c r="U167">
        <v>1</v>
      </c>
      <c r="V167">
        <v>0.30330600000000002</v>
      </c>
      <c r="W167">
        <v>4</v>
      </c>
      <c r="X167">
        <v>3297</v>
      </c>
      <c r="Y167">
        <v>530.30319999999995</v>
      </c>
      <c r="Z167">
        <v>160.8442</v>
      </c>
      <c r="AA167">
        <v>25</v>
      </c>
      <c r="AB167">
        <v>3297</v>
      </c>
      <c r="AC167">
        <v>58020</v>
      </c>
    </row>
    <row r="168" spans="2:29" x14ac:dyDescent="0.2">
      <c r="B168" t="s">
        <v>486</v>
      </c>
      <c r="C168">
        <v>6</v>
      </c>
      <c r="D168" t="s">
        <v>781</v>
      </c>
      <c r="E168">
        <v>2</v>
      </c>
      <c r="F168">
        <v>0.77011940000000001</v>
      </c>
      <c r="G168">
        <v>832</v>
      </c>
      <c r="H168">
        <v>832</v>
      </c>
      <c r="I168">
        <v>94.580839999999995</v>
      </c>
      <c r="J168">
        <v>1.411654</v>
      </c>
      <c r="K168">
        <v>94.580839999999995</v>
      </c>
      <c r="L168">
        <v>36.419269999999997</v>
      </c>
      <c r="M168">
        <v>2</v>
      </c>
      <c r="N168">
        <v>148.88159999999999</v>
      </c>
      <c r="O168">
        <v>-1</v>
      </c>
      <c r="P168">
        <v>-1</v>
      </c>
      <c r="Q168">
        <v>1</v>
      </c>
      <c r="R168">
        <v>0.3850597</v>
      </c>
      <c r="S168">
        <v>-1</v>
      </c>
      <c r="T168">
        <v>-1</v>
      </c>
      <c r="U168">
        <v>1</v>
      </c>
      <c r="V168">
        <v>0.3850597</v>
      </c>
      <c r="W168">
        <v>1</v>
      </c>
      <c r="X168">
        <v>2597</v>
      </c>
      <c r="Y168">
        <v>255.24850000000001</v>
      </c>
      <c r="Z168">
        <v>98.285910000000001</v>
      </c>
      <c r="AA168">
        <v>7</v>
      </c>
      <c r="AB168">
        <v>2597</v>
      </c>
      <c r="AC168">
        <v>21949</v>
      </c>
    </row>
    <row r="169" spans="2:29" x14ac:dyDescent="0.2">
      <c r="B169" t="s">
        <v>487</v>
      </c>
      <c r="C169">
        <v>6</v>
      </c>
      <c r="D169" t="s">
        <v>781</v>
      </c>
      <c r="E169">
        <v>0</v>
      </c>
      <c r="F169">
        <v>0</v>
      </c>
      <c r="G169">
        <v>-1</v>
      </c>
      <c r="H169">
        <v>-1</v>
      </c>
      <c r="I169">
        <v>-1</v>
      </c>
      <c r="J169">
        <v>-1</v>
      </c>
      <c r="K169">
        <v>-1</v>
      </c>
      <c r="L169">
        <v>-1</v>
      </c>
      <c r="M169">
        <v>0</v>
      </c>
      <c r="N169">
        <v>138.71690000000001</v>
      </c>
      <c r="O169">
        <v>-1</v>
      </c>
      <c r="P169">
        <v>-1</v>
      </c>
      <c r="Q169">
        <v>1</v>
      </c>
      <c r="R169">
        <v>0.51733059999999997</v>
      </c>
      <c r="S169">
        <v>-1</v>
      </c>
      <c r="T169">
        <v>-1</v>
      </c>
      <c r="U169">
        <v>1</v>
      </c>
      <c r="V169">
        <v>0.51733059999999997</v>
      </c>
      <c r="W169">
        <v>1</v>
      </c>
      <c r="X169">
        <v>1933</v>
      </c>
      <c r="Y169">
        <v>379.18209999999999</v>
      </c>
      <c r="Z169">
        <v>196.16249999999999</v>
      </c>
      <c r="AA169">
        <v>19</v>
      </c>
      <c r="AB169">
        <v>1933</v>
      </c>
      <c r="AC169">
        <v>57186</v>
      </c>
    </row>
    <row r="170" spans="2:29" x14ac:dyDescent="0.2">
      <c r="B170" t="s">
        <v>488</v>
      </c>
      <c r="C170">
        <v>6</v>
      </c>
      <c r="D170" t="s">
        <v>781</v>
      </c>
      <c r="E170">
        <v>2</v>
      </c>
      <c r="F170">
        <v>1.3956729999999999</v>
      </c>
      <c r="G170">
        <v>182.5</v>
      </c>
      <c r="H170">
        <v>182.5</v>
      </c>
      <c r="I170">
        <v>121.95489999999999</v>
      </c>
      <c r="J170">
        <v>0.122077</v>
      </c>
      <c r="K170">
        <v>121.95489999999999</v>
      </c>
      <c r="L170">
        <v>85.104640000000003</v>
      </c>
      <c r="M170">
        <v>2</v>
      </c>
      <c r="N170">
        <v>144.9204</v>
      </c>
      <c r="O170">
        <v>-1</v>
      </c>
      <c r="P170">
        <v>-1</v>
      </c>
      <c r="Q170">
        <v>1</v>
      </c>
      <c r="R170">
        <v>0.69783669999999998</v>
      </c>
      <c r="S170">
        <v>-1</v>
      </c>
      <c r="T170">
        <v>-1</v>
      </c>
      <c r="U170">
        <v>1</v>
      </c>
      <c r="V170">
        <v>0.69783669999999998</v>
      </c>
      <c r="W170">
        <v>1</v>
      </c>
      <c r="X170">
        <v>1433</v>
      </c>
      <c r="Y170">
        <v>472.04950000000002</v>
      </c>
      <c r="Z170">
        <v>329.4135</v>
      </c>
      <c r="AA170">
        <v>13</v>
      </c>
      <c r="AB170">
        <v>1433</v>
      </c>
      <c r="AC170">
        <v>29376</v>
      </c>
    </row>
    <row r="171" spans="2:29" x14ac:dyDescent="0.2">
      <c r="B171" t="s">
        <v>489</v>
      </c>
      <c r="C171">
        <v>6</v>
      </c>
      <c r="D171" t="s">
        <v>781</v>
      </c>
      <c r="E171">
        <v>4</v>
      </c>
      <c r="F171">
        <v>1.716002</v>
      </c>
      <c r="G171">
        <v>208.75</v>
      </c>
      <c r="H171">
        <v>217</v>
      </c>
      <c r="I171">
        <v>431.83280000000002</v>
      </c>
      <c r="J171">
        <v>2.1231270000000002</v>
      </c>
      <c r="K171">
        <v>1295.498</v>
      </c>
      <c r="L171">
        <v>555.76930000000004</v>
      </c>
      <c r="M171">
        <v>4</v>
      </c>
      <c r="N171">
        <v>744.81050000000005</v>
      </c>
      <c r="O171">
        <v>-1</v>
      </c>
      <c r="P171">
        <v>-1</v>
      </c>
      <c r="Q171">
        <v>1</v>
      </c>
      <c r="R171">
        <v>0.4290004</v>
      </c>
      <c r="S171">
        <v>-1</v>
      </c>
      <c r="T171">
        <v>-1</v>
      </c>
      <c r="U171">
        <v>1</v>
      </c>
      <c r="V171">
        <v>0.4290004</v>
      </c>
      <c r="W171">
        <v>1</v>
      </c>
      <c r="X171">
        <v>2331</v>
      </c>
      <c r="Y171">
        <v>1285.396</v>
      </c>
      <c r="Z171">
        <v>551.43539999999996</v>
      </c>
      <c r="AA171">
        <v>95</v>
      </c>
      <c r="AB171">
        <v>2331</v>
      </c>
      <c r="AC171">
        <v>185749</v>
      </c>
    </row>
    <row r="172" spans="2:29" x14ac:dyDescent="0.2">
      <c r="B172" t="s">
        <v>490</v>
      </c>
      <c r="C172">
        <v>6</v>
      </c>
      <c r="D172" t="s">
        <v>781</v>
      </c>
      <c r="E172">
        <v>2</v>
      </c>
      <c r="F172">
        <v>0.75075080000000005</v>
      </c>
      <c r="G172">
        <v>333</v>
      </c>
      <c r="H172">
        <v>333</v>
      </c>
      <c r="I172">
        <v>625.73620000000005</v>
      </c>
      <c r="J172">
        <v>3.1286809999999998</v>
      </c>
      <c r="K172">
        <v>625.73620000000005</v>
      </c>
      <c r="L172">
        <v>234.886</v>
      </c>
      <c r="M172">
        <v>2</v>
      </c>
      <c r="N172">
        <v>189.3784</v>
      </c>
      <c r="O172">
        <v>-1</v>
      </c>
      <c r="P172">
        <v>-1</v>
      </c>
      <c r="Q172">
        <v>1</v>
      </c>
      <c r="R172">
        <v>0.37537540000000003</v>
      </c>
      <c r="S172">
        <v>-1</v>
      </c>
      <c r="T172">
        <v>-1</v>
      </c>
      <c r="U172">
        <v>1</v>
      </c>
      <c r="V172">
        <v>0.37537540000000003</v>
      </c>
      <c r="W172">
        <v>1</v>
      </c>
      <c r="X172">
        <v>2664</v>
      </c>
      <c r="Y172">
        <v>277.53370000000001</v>
      </c>
      <c r="Z172">
        <v>104.1793</v>
      </c>
      <c r="AA172">
        <v>49</v>
      </c>
      <c r="AB172">
        <v>2664</v>
      </c>
      <c r="AC172">
        <v>111109</v>
      </c>
    </row>
    <row r="173" spans="2:29" x14ac:dyDescent="0.2">
      <c r="B173" t="s">
        <v>491</v>
      </c>
      <c r="C173">
        <v>6</v>
      </c>
      <c r="D173" t="s">
        <v>781</v>
      </c>
      <c r="E173">
        <v>3</v>
      </c>
      <c r="F173">
        <v>1.70068</v>
      </c>
      <c r="G173">
        <v>199.333333333333</v>
      </c>
      <c r="H173">
        <v>233</v>
      </c>
      <c r="I173">
        <v>172.0652</v>
      </c>
      <c r="J173">
        <v>0.55378839999999996</v>
      </c>
      <c r="K173">
        <v>344.13040000000001</v>
      </c>
      <c r="L173">
        <v>195.08529999999999</v>
      </c>
      <c r="M173">
        <v>3</v>
      </c>
      <c r="N173">
        <v>125.4586</v>
      </c>
      <c r="O173">
        <v>-1</v>
      </c>
      <c r="P173">
        <v>-1</v>
      </c>
      <c r="Q173">
        <v>2</v>
      </c>
      <c r="R173">
        <v>1.1337870000000001</v>
      </c>
      <c r="S173">
        <v>14.89264</v>
      </c>
      <c r="T173">
        <v>0.93078989999999995</v>
      </c>
      <c r="U173">
        <v>1</v>
      </c>
      <c r="V173">
        <v>0.56689339999999999</v>
      </c>
      <c r="W173">
        <v>2</v>
      </c>
      <c r="X173">
        <v>1764</v>
      </c>
      <c r="Y173">
        <v>263.34030000000001</v>
      </c>
      <c r="Z173">
        <v>149.2859</v>
      </c>
      <c r="AA173">
        <v>93</v>
      </c>
      <c r="AB173">
        <v>1764</v>
      </c>
      <c r="AC173">
        <v>180121</v>
      </c>
    </row>
    <row r="174" spans="2:29" x14ac:dyDescent="0.2">
      <c r="B174" t="s">
        <v>1848</v>
      </c>
      <c r="C174">
        <v>6</v>
      </c>
      <c r="D174" t="s">
        <v>781</v>
      </c>
      <c r="E174">
        <v>6</v>
      </c>
      <c r="F174">
        <v>2.8142589999999998</v>
      </c>
      <c r="G174">
        <v>260.83333333333297</v>
      </c>
      <c r="H174">
        <v>184</v>
      </c>
      <c r="I174">
        <v>166.38560000000001</v>
      </c>
      <c r="J174">
        <v>2.80321</v>
      </c>
      <c r="K174">
        <v>831.92809999999997</v>
      </c>
      <c r="L174">
        <v>390.21019999999999</v>
      </c>
      <c r="M174">
        <v>6</v>
      </c>
      <c r="N174">
        <v>105.9165</v>
      </c>
      <c r="O174">
        <v>-1</v>
      </c>
      <c r="P174">
        <v>-1</v>
      </c>
      <c r="Q174">
        <v>1</v>
      </c>
      <c r="R174">
        <v>0.46904319999999999</v>
      </c>
      <c r="S174">
        <v>-1</v>
      </c>
      <c r="T174">
        <v>-1</v>
      </c>
      <c r="U174">
        <v>1</v>
      </c>
      <c r="V174">
        <v>0.46904319999999999</v>
      </c>
      <c r="W174">
        <v>1</v>
      </c>
      <c r="X174">
        <v>2132</v>
      </c>
      <c r="Y174">
        <v>228.1497</v>
      </c>
      <c r="Z174">
        <v>107.0121</v>
      </c>
      <c r="AA174">
        <v>77</v>
      </c>
      <c r="AB174">
        <v>2132</v>
      </c>
      <c r="AC174">
        <v>134824</v>
      </c>
    </row>
    <row r="175" spans="2:29" x14ac:dyDescent="0.2">
      <c r="B175" t="s">
        <v>285</v>
      </c>
      <c r="C175">
        <v>6</v>
      </c>
      <c r="D175" t="s">
        <v>781</v>
      </c>
      <c r="E175">
        <v>6</v>
      </c>
      <c r="F175">
        <v>3.051882</v>
      </c>
      <c r="G175">
        <v>221.833333333333</v>
      </c>
      <c r="H175">
        <v>232.5</v>
      </c>
      <c r="I175">
        <v>236.7328</v>
      </c>
      <c r="J175">
        <v>3.061617</v>
      </c>
      <c r="K175">
        <v>1183.664</v>
      </c>
      <c r="L175">
        <v>602.06709999999998</v>
      </c>
      <c r="M175">
        <v>6</v>
      </c>
      <c r="N175">
        <v>107.8021</v>
      </c>
      <c r="O175">
        <v>-1</v>
      </c>
      <c r="P175">
        <v>-1</v>
      </c>
      <c r="Q175">
        <v>1</v>
      </c>
      <c r="R175">
        <v>0.50864699999999996</v>
      </c>
      <c r="S175">
        <v>-1</v>
      </c>
      <c r="T175">
        <v>-1</v>
      </c>
      <c r="U175">
        <v>1</v>
      </c>
      <c r="V175">
        <v>0.50864699999999996</v>
      </c>
      <c r="W175">
        <v>1</v>
      </c>
      <c r="X175">
        <v>1966</v>
      </c>
      <c r="Y175">
        <v>526.42179999999996</v>
      </c>
      <c r="Z175">
        <v>267.76280000000003</v>
      </c>
      <c r="AA175">
        <v>75</v>
      </c>
      <c r="AB175">
        <v>1966</v>
      </c>
      <c r="AC175">
        <v>142784</v>
      </c>
    </row>
    <row r="176" spans="2:29" x14ac:dyDescent="0.2">
      <c r="B176" t="s">
        <v>492</v>
      </c>
      <c r="C176">
        <v>6</v>
      </c>
      <c r="D176" t="s">
        <v>781</v>
      </c>
      <c r="E176">
        <v>1</v>
      </c>
      <c r="F176">
        <v>0.65274149999999997</v>
      </c>
      <c r="G176">
        <v>200</v>
      </c>
      <c r="H176">
        <v>200</v>
      </c>
      <c r="I176">
        <v>-1</v>
      </c>
      <c r="J176">
        <v>-1</v>
      </c>
      <c r="K176">
        <v>-1</v>
      </c>
      <c r="L176">
        <v>-1</v>
      </c>
      <c r="M176">
        <v>1</v>
      </c>
      <c r="N176">
        <v>99.720020000000005</v>
      </c>
      <c r="O176">
        <v>-1</v>
      </c>
      <c r="P176">
        <v>-1</v>
      </c>
      <c r="Q176">
        <v>2</v>
      </c>
      <c r="R176">
        <v>1.3054829999999999</v>
      </c>
      <c r="S176">
        <v>127.264</v>
      </c>
      <c r="T176">
        <v>2.570989</v>
      </c>
      <c r="U176">
        <v>1</v>
      </c>
      <c r="V176">
        <v>0.65274149999999997</v>
      </c>
      <c r="W176">
        <v>2</v>
      </c>
      <c r="X176">
        <v>1532</v>
      </c>
      <c r="Y176">
        <v>275.8741</v>
      </c>
      <c r="Z176">
        <v>180.0745</v>
      </c>
      <c r="AA176">
        <v>35</v>
      </c>
      <c r="AB176">
        <v>1532</v>
      </c>
      <c r="AC176">
        <v>87295</v>
      </c>
    </row>
    <row r="177" spans="2:29" x14ac:dyDescent="0.2">
      <c r="B177" t="s">
        <v>474</v>
      </c>
      <c r="C177">
        <v>6</v>
      </c>
      <c r="D177" t="s">
        <v>781</v>
      </c>
      <c r="E177">
        <v>15</v>
      </c>
      <c r="F177">
        <v>2.9832939999999999</v>
      </c>
      <c r="G177">
        <v>171.066666666667</v>
      </c>
      <c r="H177">
        <v>167</v>
      </c>
      <c r="I177">
        <v>214.72280000000001</v>
      </c>
      <c r="J177">
        <v>2.2546119999999998</v>
      </c>
      <c r="K177">
        <v>3006.1190000000001</v>
      </c>
      <c r="L177">
        <v>597.87559999999996</v>
      </c>
      <c r="M177">
        <v>-1</v>
      </c>
      <c r="N177">
        <v>216.7791</v>
      </c>
      <c r="O177">
        <v>-1</v>
      </c>
      <c r="P177">
        <v>-1</v>
      </c>
      <c r="Q177">
        <v>4</v>
      </c>
      <c r="R177">
        <v>0.7955449</v>
      </c>
      <c r="S177">
        <v>47.29457</v>
      </c>
      <c r="T177">
        <v>0.62395619999999996</v>
      </c>
      <c r="U177">
        <v>0</v>
      </c>
      <c r="V177">
        <v>-1</v>
      </c>
      <c r="W177">
        <v>-1</v>
      </c>
      <c r="X177">
        <v>-1</v>
      </c>
      <c r="Y177">
        <v>1235.47</v>
      </c>
      <c r="Z177">
        <v>245.71789999999999</v>
      </c>
      <c r="AA177">
        <v>91</v>
      </c>
      <c r="AB177">
        <v>5028</v>
      </c>
      <c r="AC177">
        <v>205100</v>
      </c>
    </row>
    <row r="178" spans="2:29" x14ac:dyDescent="0.2">
      <c r="B178" t="s">
        <v>475</v>
      </c>
      <c r="C178">
        <v>6</v>
      </c>
      <c r="D178" t="s">
        <v>781</v>
      </c>
      <c r="E178">
        <v>5</v>
      </c>
      <c r="F178">
        <v>1.649621</v>
      </c>
      <c r="G178">
        <v>313</v>
      </c>
      <c r="H178">
        <v>266</v>
      </c>
      <c r="I178">
        <v>311.35879999999997</v>
      </c>
      <c r="J178">
        <v>3.579771</v>
      </c>
      <c r="K178">
        <v>1245.4349999999999</v>
      </c>
      <c r="L178">
        <v>410.899</v>
      </c>
      <c r="M178">
        <v>5</v>
      </c>
      <c r="N178">
        <v>148.12180000000001</v>
      </c>
      <c r="O178">
        <v>-1</v>
      </c>
      <c r="P178">
        <v>-1</v>
      </c>
      <c r="Q178">
        <v>2</v>
      </c>
      <c r="R178">
        <v>0.6598482</v>
      </c>
      <c r="S178">
        <v>30.64687</v>
      </c>
      <c r="T178">
        <v>0.15361839999999999</v>
      </c>
      <c r="U178">
        <v>1</v>
      </c>
      <c r="V178">
        <v>0.3299241</v>
      </c>
      <c r="W178">
        <v>2</v>
      </c>
      <c r="X178">
        <v>3031</v>
      </c>
      <c r="Y178">
        <v>697.99659999999994</v>
      </c>
      <c r="Z178">
        <v>230.2859</v>
      </c>
      <c r="AA178">
        <v>39</v>
      </c>
      <c r="AB178">
        <v>3031</v>
      </c>
      <c r="AC178">
        <v>77736</v>
      </c>
    </row>
    <row r="179" spans="2:29" x14ac:dyDescent="0.2">
      <c r="B179" t="s">
        <v>476</v>
      </c>
      <c r="C179">
        <v>6</v>
      </c>
      <c r="D179" t="s">
        <v>781</v>
      </c>
      <c r="E179">
        <v>1</v>
      </c>
      <c r="F179">
        <v>0.36166359999999997</v>
      </c>
      <c r="G179">
        <v>167</v>
      </c>
      <c r="H179">
        <v>167</v>
      </c>
      <c r="I179">
        <v>-1</v>
      </c>
      <c r="J179">
        <v>-1</v>
      </c>
      <c r="K179">
        <v>-1</v>
      </c>
      <c r="L179">
        <v>-1</v>
      </c>
      <c r="M179">
        <v>1</v>
      </c>
      <c r="N179">
        <v>196.56139999999999</v>
      </c>
      <c r="O179">
        <v>-1</v>
      </c>
      <c r="P179">
        <v>-1</v>
      </c>
      <c r="Q179">
        <v>2</v>
      </c>
      <c r="R179">
        <v>0.72332730000000001</v>
      </c>
      <c r="S179">
        <v>13.69828</v>
      </c>
      <c r="T179">
        <v>0.83019860000000001</v>
      </c>
      <c r="U179">
        <v>1</v>
      </c>
      <c r="V179">
        <v>0.36166359999999997</v>
      </c>
      <c r="W179">
        <v>2</v>
      </c>
      <c r="X179">
        <v>2765</v>
      </c>
      <c r="Y179">
        <v>370.37689999999998</v>
      </c>
      <c r="Z179">
        <v>133.95179999999999</v>
      </c>
      <c r="AA179">
        <v>35</v>
      </c>
      <c r="AB179">
        <v>2765</v>
      </c>
      <c r="AC179">
        <v>86231</v>
      </c>
    </row>
    <row r="180" spans="2:29" x14ac:dyDescent="0.2">
      <c r="B180" t="s">
        <v>477</v>
      </c>
      <c r="C180">
        <v>6</v>
      </c>
      <c r="D180" t="s">
        <v>781</v>
      </c>
      <c r="E180">
        <v>9</v>
      </c>
      <c r="F180">
        <v>2.7027030000000001</v>
      </c>
      <c r="G180">
        <v>192.444444444444</v>
      </c>
      <c r="H180">
        <v>168</v>
      </c>
      <c r="I180">
        <v>245.0291</v>
      </c>
      <c r="J180">
        <v>2.42746</v>
      </c>
      <c r="K180">
        <v>1960.232</v>
      </c>
      <c r="L180">
        <v>588.65840000000003</v>
      </c>
      <c r="M180">
        <v>9</v>
      </c>
      <c r="N180">
        <v>177.23150000000001</v>
      </c>
      <c r="O180">
        <v>-1</v>
      </c>
      <c r="P180">
        <v>-1</v>
      </c>
      <c r="Q180">
        <v>0</v>
      </c>
      <c r="R180">
        <v>-1</v>
      </c>
      <c r="S180">
        <v>-1</v>
      </c>
      <c r="T180">
        <v>-1</v>
      </c>
      <c r="U180">
        <v>1</v>
      </c>
      <c r="V180">
        <v>0.30030030000000002</v>
      </c>
      <c r="W180">
        <v>0</v>
      </c>
      <c r="X180">
        <v>3330</v>
      </c>
      <c r="Y180">
        <v>381.70310000000001</v>
      </c>
      <c r="Z180">
        <v>114.62560000000001</v>
      </c>
      <c r="AA180">
        <v>29</v>
      </c>
      <c r="AB180">
        <v>3330</v>
      </c>
      <c r="AC180">
        <v>67345</v>
      </c>
    </row>
    <row r="181" spans="2:29" x14ac:dyDescent="0.2">
      <c r="B181" t="s">
        <v>478</v>
      </c>
      <c r="C181">
        <v>6</v>
      </c>
      <c r="D181" t="s">
        <v>781</v>
      </c>
      <c r="E181">
        <v>6</v>
      </c>
      <c r="F181">
        <v>1.6375550000000001</v>
      </c>
      <c r="G181">
        <v>299.66666666666703</v>
      </c>
      <c r="H181">
        <v>284</v>
      </c>
      <c r="I181">
        <v>203.68450000000001</v>
      </c>
      <c r="J181">
        <v>1.8292280000000001</v>
      </c>
      <c r="K181">
        <v>1018.422</v>
      </c>
      <c r="L181">
        <v>277.95370000000003</v>
      </c>
      <c r="M181">
        <v>6</v>
      </c>
      <c r="N181">
        <v>171.36240000000001</v>
      </c>
      <c r="O181">
        <v>-1</v>
      </c>
      <c r="P181">
        <v>-1</v>
      </c>
      <c r="Q181">
        <v>1</v>
      </c>
      <c r="R181">
        <v>0.2729258</v>
      </c>
      <c r="S181">
        <v>-1</v>
      </c>
      <c r="T181">
        <v>-1</v>
      </c>
      <c r="U181">
        <v>1</v>
      </c>
      <c r="V181">
        <v>0.2729258</v>
      </c>
      <c r="W181">
        <v>1</v>
      </c>
      <c r="X181">
        <v>3664</v>
      </c>
      <c r="Y181">
        <v>1864.8230000000001</v>
      </c>
      <c r="Z181">
        <v>508.95839999999998</v>
      </c>
      <c r="AA181">
        <v>11</v>
      </c>
      <c r="AB181">
        <v>3664</v>
      </c>
      <c r="AC181">
        <v>24346</v>
      </c>
    </row>
    <row r="182" spans="2:29" x14ac:dyDescent="0.2">
      <c r="B182" t="s">
        <v>479</v>
      </c>
      <c r="C182">
        <v>6</v>
      </c>
      <c r="D182" t="s">
        <v>781</v>
      </c>
      <c r="E182">
        <v>4</v>
      </c>
      <c r="F182">
        <v>2.7932959999999998</v>
      </c>
      <c r="G182">
        <v>224.75</v>
      </c>
      <c r="H182">
        <v>233.5</v>
      </c>
      <c r="I182">
        <v>254.3999</v>
      </c>
      <c r="J182">
        <v>2.6920410000000001</v>
      </c>
      <c r="K182">
        <v>763.19979999999998</v>
      </c>
      <c r="L182">
        <v>532.96079999999995</v>
      </c>
      <c r="M182">
        <v>4</v>
      </c>
      <c r="N182">
        <v>160.58680000000001</v>
      </c>
      <c r="O182">
        <v>-1</v>
      </c>
      <c r="P182">
        <v>-1</v>
      </c>
      <c r="Q182">
        <v>1</v>
      </c>
      <c r="R182">
        <v>0.69832399999999994</v>
      </c>
      <c r="S182">
        <v>-1</v>
      </c>
      <c r="T182">
        <v>-1</v>
      </c>
      <c r="U182">
        <v>1</v>
      </c>
      <c r="V182">
        <v>0.69832399999999994</v>
      </c>
      <c r="W182">
        <v>1</v>
      </c>
      <c r="X182">
        <v>1432</v>
      </c>
      <c r="Y182">
        <v>564.34280000000001</v>
      </c>
      <c r="Z182">
        <v>394.09410000000003</v>
      </c>
      <c r="AA182">
        <v>73</v>
      </c>
      <c r="AB182">
        <v>1432</v>
      </c>
      <c r="AC182">
        <v>136389</v>
      </c>
    </row>
    <row r="183" spans="2:29" x14ac:dyDescent="0.2">
      <c r="B183" t="s">
        <v>480</v>
      </c>
      <c r="C183">
        <v>6</v>
      </c>
      <c r="D183" t="s">
        <v>781</v>
      </c>
      <c r="E183">
        <v>0</v>
      </c>
      <c r="F183">
        <v>0</v>
      </c>
      <c r="G183">
        <v>-1</v>
      </c>
      <c r="H183">
        <v>-1</v>
      </c>
      <c r="I183">
        <v>-1</v>
      </c>
      <c r="J183">
        <v>-1</v>
      </c>
      <c r="K183">
        <v>-1</v>
      </c>
      <c r="L183">
        <v>-1</v>
      </c>
      <c r="M183">
        <v>0</v>
      </c>
      <c r="N183">
        <v>92.541589999999999</v>
      </c>
      <c r="O183">
        <v>-1</v>
      </c>
      <c r="P183">
        <v>-1</v>
      </c>
      <c r="Q183">
        <v>1</v>
      </c>
      <c r="R183">
        <v>0.73152890000000004</v>
      </c>
      <c r="S183">
        <v>-1</v>
      </c>
      <c r="T183">
        <v>-1</v>
      </c>
      <c r="U183">
        <v>1</v>
      </c>
      <c r="V183">
        <v>0.73152890000000004</v>
      </c>
      <c r="W183">
        <v>1</v>
      </c>
      <c r="X183">
        <v>1367</v>
      </c>
      <c r="Y183">
        <v>268.25959999999998</v>
      </c>
      <c r="Z183">
        <v>196.2396</v>
      </c>
      <c r="AA183">
        <v>59</v>
      </c>
      <c r="AB183">
        <v>1367</v>
      </c>
      <c r="AC183">
        <v>114738</v>
      </c>
    </row>
    <row r="184" spans="2:29" x14ac:dyDescent="0.2">
      <c r="B184" t="s">
        <v>481</v>
      </c>
      <c r="C184">
        <v>7</v>
      </c>
      <c r="D184" t="s">
        <v>805</v>
      </c>
      <c r="E184">
        <v>5</v>
      </c>
      <c r="F184">
        <v>2.8328609999999999</v>
      </c>
      <c r="G184">
        <v>180.2</v>
      </c>
      <c r="H184">
        <v>168</v>
      </c>
      <c r="I184">
        <v>167.6071</v>
      </c>
      <c r="J184">
        <v>1.013253</v>
      </c>
      <c r="K184">
        <v>670.42819999999995</v>
      </c>
      <c r="L184">
        <v>379.846</v>
      </c>
      <c r="M184">
        <v>5</v>
      </c>
      <c r="N184">
        <v>150.90430000000001</v>
      </c>
      <c r="O184">
        <v>-1</v>
      </c>
      <c r="P184">
        <v>-1</v>
      </c>
      <c r="Q184">
        <v>1</v>
      </c>
      <c r="R184">
        <v>0.56657219999999997</v>
      </c>
      <c r="S184">
        <v>-1</v>
      </c>
      <c r="T184">
        <v>-1</v>
      </c>
      <c r="U184">
        <v>1</v>
      </c>
      <c r="V184">
        <v>0.56657219999999997</v>
      </c>
      <c r="W184">
        <v>1</v>
      </c>
      <c r="X184">
        <v>1765</v>
      </c>
      <c r="Y184">
        <v>589.71249999999998</v>
      </c>
      <c r="Z184">
        <v>334.11470000000003</v>
      </c>
      <c r="AA184">
        <v>55</v>
      </c>
      <c r="AB184">
        <v>1765</v>
      </c>
      <c r="AC184">
        <v>116672</v>
      </c>
    </row>
    <row r="185" spans="2:29" x14ac:dyDescent="0.2">
      <c r="B185" t="s">
        <v>483</v>
      </c>
      <c r="C185">
        <v>7</v>
      </c>
      <c r="D185" t="s">
        <v>805</v>
      </c>
      <c r="E185">
        <v>11</v>
      </c>
      <c r="F185">
        <v>2.7520639999999998</v>
      </c>
      <c r="G185">
        <v>212</v>
      </c>
      <c r="H185">
        <v>232</v>
      </c>
      <c r="I185">
        <v>197.63229999999999</v>
      </c>
      <c r="J185">
        <v>1.9186270000000001</v>
      </c>
      <c r="K185">
        <v>1976.3230000000001</v>
      </c>
      <c r="L185">
        <v>494.45159999999998</v>
      </c>
      <c r="M185">
        <v>10</v>
      </c>
      <c r="N185">
        <v>130.65459999999999</v>
      </c>
      <c r="O185">
        <v>-1</v>
      </c>
      <c r="P185">
        <v>-1</v>
      </c>
      <c r="Q185">
        <v>4</v>
      </c>
      <c r="R185">
        <v>1.0007509999999999</v>
      </c>
      <c r="S185">
        <v>192.9605</v>
      </c>
      <c r="T185">
        <v>1.5251349999999999</v>
      </c>
      <c r="U185">
        <v>2</v>
      </c>
      <c r="V185">
        <v>0.50037529999999997</v>
      </c>
      <c r="W185">
        <v>4</v>
      </c>
      <c r="X185">
        <v>3664</v>
      </c>
      <c r="Y185">
        <v>933.77390000000003</v>
      </c>
      <c r="Z185">
        <v>233.61869999999999</v>
      </c>
      <c r="AA185">
        <v>35</v>
      </c>
      <c r="AB185">
        <v>3997</v>
      </c>
      <c r="AC185">
        <v>79867</v>
      </c>
    </row>
    <row r="186" spans="2:29" x14ac:dyDescent="0.2">
      <c r="B186" t="s">
        <v>484</v>
      </c>
      <c r="C186">
        <v>7</v>
      </c>
      <c r="D186" t="s">
        <v>805</v>
      </c>
      <c r="E186">
        <v>4</v>
      </c>
      <c r="F186">
        <v>2.3515579999999998</v>
      </c>
      <c r="G186">
        <v>283.25</v>
      </c>
      <c r="H186">
        <v>183</v>
      </c>
      <c r="I186">
        <v>117.6152</v>
      </c>
      <c r="J186">
        <v>0.57344989999999996</v>
      </c>
      <c r="K186">
        <v>352.84550000000002</v>
      </c>
      <c r="L186">
        <v>207.4342</v>
      </c>
      <c r="M186">
        <v>4</v>
      </c>
      <c r="N186">
        <v>155.70439999999999</v>
      </c>
      <c r="O186">
        <v>-1</v>
      </c>
      <c r="P186">
        <v>-1</v>
      </c>
      <c r="Q186">
        <v>2</v>
      </c>
      <c r="R186">
        <v>1.1757789999999999</v>
      </c>
      <c r="S186">
        <v>118.6964</v>
      </c>
      <c r="T186">
        <v>0.79130909999999999</v>
      </c>
      <c r="U186">
        <v>1</v>
      </c>
      <c r="V186">
        <v>0.58788949999999995</v>
      </c>
      <c r="W186">
        <v>2</v>
      </c>
      <c r="X186">
        <v>1701</v>
      </c>
      <c r="Y186">
        <v>247.43940000000001</v>
      </c>
      <c r="Z186">
        <v>145.46700000000001</v>
      </c>
      <c r="AA186">
        <v>81</v>
      </c>
      <c r="AB186">
        <v>1701</v>
      </c>
      <c r="AC186">
        <v>153040</v>
      </c>
    </row>
    <row r="187" spans="2:29" x14ac:dyDescent="0.2">
      <c r="B187" t="s">
        <v>485</v>
      </c>
      <c r="C187">
        <v>7</v>
      </c>
      <c r="D187" t="s">
        <v>805</v>
      </c>
      <c r="E187">
        <v>2</v>
      </c>
      <c r="F187">
        <v>1.6233770000000001</v>
      </c>
      <c r="G187">
        <v>215.5</v>
      </c>
      <c r="H187">
        <v>215.5</v>
      </c>
      <c r="I187">
        <v>37.634590000000003</v>
      </c>
      <c r="J187">
        <v>0.3726197</v>
      </c>
      <c r="K187">
        <v>37.634590000000003</v>
      </c>
      <c r="L187">
        <v>30.547560000000001</v>
      </c>
      <c r="M187">
        <v>2</v>
      </c>
      <c r="N187">
        <v>94.222530000000006</v>
      </c>
      <c r="O187">
        <v>-1</v>
      </c>
      <c r="P187">
        <v>-1</v>
      </c>
      <c r="Q187">
        <v>1</v>
      </c>
      <c r="R187">
        <v>0.81168830000000003</v>
      </c>
      <c r="S187">
        <v>-1</v>
      </c>
      <c r="T187">
        <v>-1</v>
      </c>
      <c r="U187">
        <v>1</v>
      </c>
      <c r="V187">
        <v>0.81168830000000003</v>
      </c>
      <c r="W187">
        <v>1</v>
      </c>
      <c r="X187">
        <v>1232</v>
      </c>
      <c r="Y187">
        <v>223.08670000000001</v>
      </c>
      <c r="Z187">
        <v>181.07689999999999</v>
      </c>
      <c r="AA187">
        <v>53</v>
      </c>
      <c r="AB187">
        <v>1232</v>
      </c>
      <c r="AC187">
        <v>118304</v>
      </c>
    </row>
    <row r="188" spans="2:29" x14ac:dyDescent="0.2">
      <c r="B188" t="s">
        <v>486</v>
      </c>
      <c r="C188">
        <v>7</v>
      </c>
      <c r="D188" t="s">
        <v>805</v>
      </c>
      <c r="E188">
        <v>2</v>
      </c>
      <c r="F188">
        <v>1.3966479999999999</v>
      </c>
      <c r="G188">
        <v>383</v>
      </c>
      <c r="H188">
        <v>383</v>
      </c>
      <c r="I188">
        <v>81.282809999999998</v>
      </c>
      <c r="J188">
        <v>0.81282810000000005</v>
      </c>
      <c r="K188">
        <v>81.282809999999998</v>
      </c>
      <c r="L188">
        <v>56.761740000000003</v>
      </c>
      <c r="M188">
        <v>2</v>
      </c>
      <c r="N188">
        <v>147.28909999999999</v>
      </c>
      <c r="O188">
        <v>-1</v>
      </c>
      <c r="P188">
        <v>-1</v>
      </c>
      <c r="Q188">
        <v>1</v>
      </c>
      <c r="R188">
        <v>0.69832399999999994</v>
      </c>
      <c r="S188">
        <v>-1</v>
      </c>
      <c r="T188">
        <v>-1</v>
      </c>
      <c r="U188">
        <v>1</v>
      </c>
      <c r="V188">
        <v>0.69832399999999994</v>
      </c>
      <c r="W188">
        <v>1</v>
      </c>
      <c r="X188">
        <v>1432</v>
      </c>
      <c r="Y188">
        <v>542.61400000000003</v>
      </c>
      <c r="Z188">
        <v>378.9203</v>
      </c>
      <c r="AA188">
        <v>47</v>
      </c>
      <c r="AB188">
        <v>1432</v>
      </c>
      <c r="AC188">
        <v>98785</v>
      </c>
    </row>
    <row r="189" spans="2:29" x14ac:dyDescent="0.2">
      <c r="B189" t="s">
        <v>487</v>
      </c>
      <c r="C189">
        <v>7</v>
      </c>
      <c r="D189" t="s">
        <v>805</v>
      </c>
      <c r="E189">
        <v>0</v>
      </c>
      <c r="F189">
        <v>0</v>
      </c>
      <c r="G189">
        <v>-1</v>
      </c>
      <c r="H189">
        <v>-1</v>
      </c>
      <c r="I189">
        <v>-1</v>
      </c>
      <c r="J189">
        <v>-1</v>
      </c>
      <c r="K189">
        <v>-1</v>
      </c>
      <c r="L189">
        <v>-1</v>
      </c>
      <c r="M189">
        <v>0</v>
      </c>
      <c r="N189">
        <v>127.8896</v>
      </c>
      <c r="O189">
        <v>-1</v>
      </c>
      <c r="P189">
        <v>-1</v>
      </c>
      <c r="Q189">
        <v>1</v>
      </c>
      <c r="R189">
        <v>1.0729610000000001</v>
      </c>
      <c r="S189">
        <v>-1</v>
      </c>
      <c r="T189">
        <v>-1</v>
      </c>
      <c r="U189">
        <v>1</v>
      </c>
      <c r="V189">
        <v>1.0729610000000001</v>
      </c>
      <c r="W189">
        <v>1</v>
      </c>
      <c r="X189">
        <v>932</v>
      </c>
      <c r="Y189">
        <v>238.99610000000001</v>
      </c>
      <c r="Z189">
        <v>256.43360000000001</v>
      </c>
      <c r="AA189">
        <v>51</v>
      </c>
      <c r="AB189">
        <v>932</v>
      </c>
      <c r="AC189">
        <v>118537</v>
      </c>
    </row>
    <row r="190" spans="2:29" x14ac:dyDescent="0.2">
      <c r="B190" t="s">
        <v>488</v>
      </c>
      <c r="C190">
        <v>7</v>
      </c>
      <c r="D190" t="s">
        <v>805</v>
      </c>
      <c r="E190">
        <v>3</v>
      </c>
      <c r="F190">
        <v>0.90117150000000001</v>
      </c>
      <c r="G190">
        <v>166.666666666667</v>
      </c>
      <c r="H190">
        <v>166</v>
      </c>
      <c r="I190">
        <v>244.89680000000001</v>
      </c>
      <c r="J190">
        <v>0.26260339999999999</v>
      </c>
      <c r="K190">
        <v>489.79360000000003</v>
      </c>
      <c r="L190">
        <v>147.1294</v>
      </c>
      <c r="M190">
        <v>3</v>
      </c>
      <c r="N190">
        <v>139.62889999999999</v>
      </c>
      <c r="O190">
        <v>-1</v>
      </c>
      <c r="P190">
        <v>-1</v>
      </c>
      <c r="Q190">
        <v>1</v>
      </c>
      <c r="R190">
        <v>0.3003905</v>
      </c>
      <c r="S190">
        <v>-1</v>
      </c>
      <c r="T190">
        <v>-1</v>
      </c>
      <c r="U190">
        <v>1</v>
      </c>
      <c r="V190">
        <v>0.3003905</v>
      </c>
      <c r="W190">
        <v>1</v>
      </c>
      <c r="X190">
        <v>3329</v>
      </c>
      <c r="Y190">
        <v>2516.364</v>
      </c>
      <c r="Z190">
        <v>755.89189999999996</v>
      </c>
      <c r="AA190">
        <v>59</v>
      </c>
      <c r="AB190">
        <v>3329</v>
      </c>
      <c r="AC190">
        <v>131094</v>
      </c>
    </row>
    <row r="191" spans="2:29" x14ac:dyDescent="0.2">
      <c r="B191" t="s">
        <v>489</v>
      </c>
      <c r="C191">
        <v>7</v>
      </c>
      <c r="D191" t="s">
        <v>805</v>
      </c>
      <c r="E191">
        <v>0</v>
      </c>
      <c r="F191">
        <v>0</v>
      </c>
      <c r="G191">
        <v>-1</v>
      </c>
      <c r="H191">
        <v>-1</v>
      </c>
      <c r="I191">
        <v>-1</v>
      </c>
      <c r="J191">
        <v>-1</v>
      </c>
      <c r="K191">
        <v>-1</v>
      </c>
      <c r="L191">
        <v>-1</v>
      </c>
      <c r="M191">
        <v>0</v>
      </c>
      <c r="N191">
        <v>601.8732</v>
      </c>
      <c r="O191">
        <v>-1</v>
      </c>
      <c r="P191">
        <v>-1</v>
      </c>
      <c r="Q191">
        <v>1</v>
      </c>
      <c r="R191">
        <v>0.76923079999999999</v>
      </c>
      <c r="S191">
        <v>-1</v>
      </c>
      <c r="T191">
        <v>-1</v>
      </c>
      <c r="U191">
        <v>1</v>
      </c>
      <c r="V191">
        <v>0.76923079999999999</v>
      </c>
      <c r="W191">
        <v>1</v>
      </c>
      <c r="X191">
        <v>1300</v>
      </c>
      <c r="Y191">
        <v>266.9735</v>
      </c>
      <c r="Z191">
        <v>205.36420000000001</v>
      </c>
      <c r="AA191">
        <v>55</v>
      </c>
      <c r="AB191">
        <v>1300</v>
      </c>
      <c r="AC191">
        <v>117204</v>
      </c>
    </row>
    <row r="192" spans="2:29" x14ac:dyDescent="0.2">
      <c r="B192" t="s">
        <v>490</v>
      </c>
      <c r="C192">
        <v>7</v>
      </c>
      <c r="D192" t="s">
        <v>805</v>
      </c>
      <c r="E192">
        <v>7</v>
      </c>
      <c r="F192">
        <v>2.310994</v>
      </c>
      <c r="G192">
        <v>247.42857142857099</v>
      </c>
      <c r="H192">
        <v>167</v>
      </c>
      <c r="I192">
        <v>329.21159999999998</v>
      </c>
      <c r="J192">
        <v>2.7795040000000002</v>
      </c>
      <c r="K192">
        <v>1975.27</v>
      </c>
      <c r="L192">
        <v>652.11940000000004</v>
      </c>
      <c r="M192">
        <v>7</v>
      </c>
      <c r="N192">
        <v>175.40199999999999</v>
      </c>
      <c r="O192">
        <v>-1</v>
      </c>
      <c r="P192">
        <v>-1</v>
      </c>
      <c r="Q192">
        <v>2</v>
      </c>
      <c r="R192">
        <v>0.66028390000000003</v>
      </c>
      <c r="S192">
        <v>124.529</v>
      </c>
      <c r="T192">
        <v>1.073526</v>
      </c>
      <c r="U192">
        <v>1</v>
      </c>
      <c r="V192">
        <v>0.33014199999999999</v>
      </c>
      <c r="W192">
        <v>2</v>
      </c>
      <c r="X192">
        <v>3029</v>
      </c>
      <c r="Y192">
        <v>281.88010000000003</v>
      </c>
      <c r="Z192">
        <v>93.06044</v>
      </c>
      <c r="AA192">
        <v>55</v>
      </c>
      <c r="AB192">
        <v>3029</v>
      </c>
      <c r="AC192">
        <v>123633</v>
      </c>
    </row>
    <row r="193" spans="2:29" x14ac:dyDescent="0.2">
      <c r="B193" t="s">
        <v>491</v>
      </c>
      <c r="C193">
        <v>7</v>
      </c>
      <c r="D193" t="s">
        <v>805</v>
      </c>
      <c r="E193">
        <v>3</v>
      </c>
      <c r="F193">
        <v>2.0935100000000002</v>
      </c>
      <c r="G193">
        <v>410.66666666666703</v>
      </c>
      <c r="H193">
        <v>433</v>
      </c>
      <c r="I193">
        <v>123.3557</v>
      </c>
      <c r="J193">
        <v>2.1996000000000002</v>
      </c>
      <c r="K193">
        <v>246.7114</v>
      </c>
      <c r="L193">
        <v>172.1643</v>
      </c>
      <c r="M193">
        <v>3</v>
      </c>
      <c r="N193">
        <v>80.304429999999996</v>
      </c>
      <c r="O193">
        <v>-1</v>
      </c>
      <c r="P193">
        <v>-1</v>
      </c>
      <c r="Q193">
        <v>1</v>
      </c>
      <c r="R193">
        <v>0.69783669999999998</v>
      </c>
      <c r="S193">
        <v>-1</v>
      </c>
      <c r="T193">
        <v>-1</v>
      </c>
      <c r="U193">
        <v>1</v>
      </c>
      <c r="V193">
        <v>0.69783669999999998</v>
      </c>
      <c r="W193">
        <v>1</v>
      </c>
      <c r="X193">
        <v>1433</v>
      </c>
      <c r="Y193">
        <v>382.53280000000001</v>
      </c>
      <c r="Z193">
        <v>266.94540000000001</v>
      </c>
      <c r="AA193">
        <v>21</v>
      </c>
      <c r="AB193">
        <v>1433</v>
      </c>
      <c r="AC193">
        <v>47461</v>
      </c>
    </row>
    <row r="194" spans="2:29" x14ac:dyDescent="0.2">
      <c r="B194" t="s">
        <v>1848</v>
      </c>
      <c r="C194">
        <v>7</v>
      </c>
      <c r="D194" t="s">
        <v>805</v>
      </c>
      <c r="E194">
        <v>4</v>
      </c>
      <c r="F194">
        <v>2.5015640000000001</v>
      </c>
      <c r="G194">
        <v>275</v>
      </c>
      <c r="H194">
        <v>217</v>
      </c>
      <c r="I194">
        <v>113.62739999999999</v>
      </c>
      <c r="J194">
        <v>1.0554140000000001</v>
      </c>
      <c r="K194">
        <v>340.88240000000002</v>
      </c>
      <c r="L194">
        <v>213.18469999999999</v>
      </c>
      <c r="M194">
        <v>4</v>
      </c>
      <c r="N194">
        <v>79.244039999999998</v>
      </c>
      <c r="O194">
        <v>-1</v>
      </c>
      <c r="P194">
        <v>-1</v>
      </c>
      <c r="Q194">
        <v>2</v>
      </c>
      <c r="R194">
        <v>1.2507820000000001</v>
      </c>
      <c r="S194">
        <v>130.73310000000001</v>
      </c>
      <c r="T194">
        <v>1.307331</v>
      </c>
      <c r="U194">
        <v>1</v>
      </c>
      <c r="V194">
        <v>0.62539089999999997</v>
      </c>
      <c r="W194">
        <v>2</v>
      </c>
      <c r="X194">
        <v>1599</v>
      </c>
      <c r="Y194">
        <v>291.22609999999997</v>
      </c>
      <c r="Z194">
        <v>182.1301</v>
      </c>
      <c r="AA194">
        <v>23</v>
      </c>
      <c r="AB194">
        <v>1599</v>
      </c>
      <c r="AC194">
        <v>41899</v>
      </c>
    </row>
    <row r="195" spans="2:29" x14ac:dyDescent="0.2">
      <c r="B195" t="s">
        <v>285</v>
      </c>
      <c r="C195">
        <v>7</v>
      </c>
      <c r="D195" t="s">
        <v>805</v>
      </c>
      <c r="E195">
        <v>3</v>
      </c>
      <c r="F195">
        <v>1.452785</v>
      </c>
      <c r="G195">
        <v>255.666666666667</v>
      </c>
      <c r="H195">
        <v>134</v>
      </c>
      <c r="I195">
        <v>87.270229999999998</v>
      </c>
      <c r="J195">
        <v>0.16947390000000001</v>
      </c>
      <c r="K195">
        <v>174.54050000000001</v>
      </c>
      <c r="L195">
        <v>84.523229999999998</v>
      </c>
      <c r="M195">
        <v>3</v>
      </c>
      <c r="N195">
        <v>119.3796</v>
      </c>
      <c r="O195">
        <v>-1</v>
      </c>
      <c r="P195">
        <v>-1</v>
      </c>
      <c r="Q195">
        <v>1</v>
      </c>
      <c r="R195">
        <v>0.48426150000000001</v>
      </c>
      <c r="S195">
        <v>-1</v>
      </c>
      <c r="T195">
        <v>-1</v>
      </c>
      <c r="U195">
        <v>1</v>
      </c>
      <c r="V195">
        <v>0.48426150000000001</v>
      </c>
      <c r="W195">
        <v>1</v>
      </c>
      <c r="X195">
        <v>2065</v>
      </c>
      <c r="Y195">
        <v>1380.597</v>
      </c>
      <c r="Z195">
        <v>668.56979999999999</v>
      </c>
      <c r="AA195">
        <v>17</v>
      </c>
      <c r="AB195">
        <v>2065</v>
      </c>
      <c r="AC195">
        <v>38670</v>
      </c>
    </row>
    <row r="196" spans="2:29" x14ac:dyDescent="0.2">
      <c r="B196" t="s">
        <v>492</v>
      </c>
      <c r="C196">
        <v>7</v>
      </c>
      <c r="D196" t="s">
        <v>805</v>
      </c>
      <c r="E196">
        <v>2</v>
      </c>
      <c r="F196">
        <v>2.0020020000000001</v>
      </c>
      <c r="G196">
        <v>400</v>
      </c>
      <c r="H196">
        <v>400</v>
      </c>
      <c r="I196">
        <v>220.72499999999999</v>
      </c>
      <c r="J196">
        <v>1.659586</v>
      </c>
      <c r="K196">
        <v>220.72499999999999</v>
      </c>
      <c r="L196">
        <v>220.94589999999999</v>
      </c>
      <c r="M196">
        <v>2</v>
      </c>
      <c r="N196">
        <v>72.959630000000004</v>
      </c>
      <c r="O196">
        <v>-1</v>
      </c>
      <c r="P196">
        <v>-1</v>
      </c>
      <c r="Q196">
        <v>1</v>
      </c>
      <c r="R196">
        <v>1.001001</v>
      </c>
      <c r="S196">
        <v>-1</v>
      </c>
      <c r="T196">
        <v>-1</v>
      </c>
      <c r="U196">
        <v>1</v>
      </c>
      <c r="V196">
        <v>1.001001</v>
      </c>
      <c r="W196">
        <v>1</v>
      </c>
      <c r="X196">
        <v>999</v>
      </c>
      <c r="Y196">
        <v>240.8476</v>
      </c>
      <c r="Z196">
        <v>241.08869999999999</v>
      </c>
      <c r="AA196">
        <v>51</v>
      </c>
      <c r="AB196">
        <v>999</v>
      </c>
      <c r="AC196">
        <v>121634</v>
      </c>
    </row>
    <row r="197" spans="2:29" x14ac:dyDescent="0.2">
      <c r="B197" t="s">
        <v>474</v>
      </c>
      <c r="C197">
        <v>7</v>
      </c>
      <c r="D197" t="s">
        <v>805</v>
      </c>
      <c r="E197">
        <v>8</v>
      </c>
      <c r="F197">
        <v>2.8602069999999999</v>
      </c>
      <c r="G197">
        <v>183.25</v>
      </c>
      <c r="H197">
        <v>166.5</v>
      </c>
      <c r="I197">
        <v>184.5445</v>
      </c>
      <c r="J197">
        <v>2.3460939999999999</v>
      </c>
      <c r="K197">
        <v>1291.8119999999999</v>
      </c>
      <c r="L197">
        <v>461.8562</v>
      </c>
      <c r="M197">
        <v>8</v>
      </c>
      <c r="N197">
        <v>191.7397</v>
      </c>
      <c r="O197">
        <v>-1</v>
      </c>
      <c r="P197">
        <v>-1</v>
      </c>
      <c r="Q197">
        <v>1</v>
      </c>
      <c r="R197">
        <v>0.35752590000000001</v>
      </c>
      <c r="S197">
        <v>-1</v>
      </c>
      <c r="T197">
        <v>-1</v>
      </c>
      <c r="U197">
        <v>1</v>
      </c>
      <c r="V197">
        <v>0.35752590000000001</v>
      </c>
      <c r="W197">
        <v>1</v>
      </c>
      <c r="X197">
        <v>2797</v>
      </c>
      <c r="Y197">
        <v>908.53449999999998</v>
      </c>
      <c r="Z197">
        <v>324.82459999999998</v>
      </c>
      <c r="AA197">
        <v>45</v>
      </c>
      <c r="AB197">
        <v>2797</v>
      </c>
      <c r="AC197">
        <v>102283</v>
      </c>
    </row>
    <row r="198" spans="2:29" x14ac:dyDescent="0.2">
      <c r="B198" t="s">
        <v>475</v>
      </c>
      <c r="C198">
        <v>7</v>
      </c>
      <c r="D198" t="s">
        <v>805</v>
      </c>
      <c r="E198">
        <v>4</v>
      </c>
      <c r="F198">
        <v>2.40096</v>
      </c>
      <c r="G198">
        <v>308</v>
      </c>
      <c r="H198">
        <v>250</v>
      </c>
      <c r="I198">
        <v>127.6139</v>
      </c>
      <c r="J198">
        <v>1.5905849999999999</v>
      </c>
      <c r="K198">
        <v>382.84179999999998</v>
      </c>
      <c r="L198">
        <v>229.797</v>
      </c>
      <c r="M198">
        <v>4</v>
      </c>
      <c r="N198">
        <v>134.86449999999999</v>
      </c>
      <c r="O198">
        <v>-1</v>
      </c>
      <c r="P198">
        <v>-1</v>
      </c>
      <c r="Q198">
        <v>1</v>
      </c>
      <c r="R198">
        <v>0.60024010000000005</v>
      </c>
      <c r="S198">
        <v>-1</v>
      </c>
      <c r="T198">
        <v>-1</v>
      </c>
      <c r="U198">
        <v>1</v>
      </c>
      <c r="V198">
        <v>0.60024010000000005</v>
      </c>
      <c r="W198">
        <v>1</v>
      </c>
      <c r="X198">
        <v>1666</v>
      </c>
      <c r="Y198">
        <v>258.06569999999999</v>
      </c>
      <c r="Z198">
        <v>154.9014</v>
      </c>
      <c r="AA198">
        <v>97</v>
      </c>
      <c r="AB198">
        <v>1666</v>
      </c>
      <c r="AC198">
        <v>199437</v>
      </c>
    </row>
    <row r="199" spans="2:29" x14ac:dyDescent="0.2">
      <c r="B199" t="s">
        <v>476</v>
      </c>
      <c r="C199">
        <v>7</v>
      </c>
      <c r="D199" t="s">
        <v>805</v>
      </c>
      <c r="E199">
        <v>3</v>
      </c>
      <c r="F199">
        <v>1.8773470000000001</v>
      </c>
      <c r="G199">
        <v>222.333333333333</v>
      </c>
      <c r="H199">
        <v>200</v>
      </c>
      <c r="I199">
        <v>195.6481</v>
      </c>
      <c r="J199">
        <v>0.64906810000000004</v>
      </c>
      <c r="K199">
        <v>391.2962</v>
      </c>
      <c r="L199">
        <v>244.86619999999999</v>
      </c>
      <c r="M199">
        <v>3</v>
      </c>
      <c r="N199">
        <v>124.2616</v>
      </c>
      <c r="O199">
        <v>-1</v>
      </c>
      <c r="P199">
        <v>-1</v>
      </c>
      <c r="Q199">
        <v>1</v>
      </c>
      <c r="R199">
        <v>0.62578230000000001</v>
      </c>
      <c r="S199">
        <v>-1</v>
      </c>
      <c r="T199">
        <v>-1</v>
      </c>
      <c r="U199">
        <v>1</v>
      </c>
      <c r="V199">
        <v>0.62578230000000001</v>
      </c>
      <c r="W199">
        <v>1</v>
      </c>
      <c r="X199">
        <v>1598</v>
      </c>
      <c r="Y199">
        <v>244.8142</v>
      </c>
      <c r="Z199">
        <v>153.2004</v>
      </c>
      <c r="AA199">
        <v>21</v>
      </c>
      <c r="AB199">
        <v>1598</v>
      </c>
      <c r="AC199">
        <v>54490</v>
      </c>
    </row>
    <row r="200" spans="2:29" x14ac:dyDescent="0.2">
      <c r="B200" t="s">
        <v>477</v>
      </c>
      <c r="C200">
        <v>7</v>
      </c>
      <c r="D200" t="s">
        <v>805</v>
      </c>
      <c r="E200">
        <v>3</v>
      </c>
      <c r="F200">
        <v>2.199414</v>
      </c>
      <c r="G200">
        <v>354.66666666666703</v>
      </c>
      <c r="H200">
        <v>266</v>
      </c>
      <c r="I200">
        <v>48.235050000000001</v>
      </c>
      <c r="J200">
        <v>0.66042449999999997</v>
      </c>
      <c r="K200">
        <v>96.470110000000005</v>
      </c>
      <c r="L200">
        <v>70.725880000000004</v>
      </c>
      <c r="M200">
        <v>3</v>
      </c>
      <c r="N200">
        <v>168.1841</v>
      </c>
      <c r="O200">
        <v>-1</v>
      </c>
      <c r="P200">
        <v>-1</v>
      </c>
      <c r="Q200">
        <v>2</v>
      </c>
      <c r="R200">
        <v>1.4662759999999999</v>
      </c>
      <c r="S200">
        <v>103.6096</v>
      </c>
      <c r="T200">
        <v>0.61856449999999996</v>
      </c>
      <c r="U200">
        <v>1</v>
      </c>
      <c r="V200">
        <v>0.73313779999999995</v>
      </c>
      <c r="W200">
        <v>2</v>
      </c>
      <c r="X200">
        <v>1364</v>
      </c>
      <c r="Y200">
        <v>230.0453</v>
      </c>
      <c r="Z200">
        <v>168.6549</v>
      </c>
      <c r="AA200">
        <v>71</v>
      </c>
      <c r="AB200">
        <v>1364</v>
      </c>
      <c r="AC200">
        <v>151744</v>
      </c>
    </row>
    <row r="201" spans="2:29" x14ac:dyDescent="0.2">
      <c r="B201" t="s">
        <v>478</v>
      </c>
      <c r="C201">
        <v>7</v>
      </c>
      <c r="D201" t="s">
        <v>805</v>
      </c>
      <c r="E201">
        <v>3</v>
      </c>
      <c r="F201">
        <v>1.4071290000000001</v>
      </c>
      <c r="G201">
        <v>356</v>
      </c>
      <c r="H201">
        <v>234</v>
      </c>
      <c r="I201">
        <v>97.383369999999999</v>
      </c>
      <c r="J201">
        <v>0.83585140000000002</v>
      </c>
      <c r="K201">
        <v>194.76669999999999</v>
      </c>
      <c r="L201">
        <v>91.353999999999999</v>
      </c>
      <c r="M201">
        <v>3</v>
      </c>
      <c r="N201">
        <v>154.7663</v>
      </c>
      <c r="O201">
        <v>-1</v>
      </c>
      <c r="P201">
        <v>-1</v>
      </c>
      <c r="Q201">
        <v>2</v>
      </c>
      <c r="R201">
        <v>0.93808630000000004</v>
      </c>
      <c r="S201">
        <v>70.416460000000001</v>
      </c>
      <c r="T201">
        <v>0.6971927</v>
      </c>
      <c r="U201">
        <v>1</v>
      </c>
      <c r="V201">
        <v>0.46904319999999999</v>
      </c>
      <c r="W201">
        <v>2</v>
      </c>
      <c r="X201">
        <v>2132</v>
      </c>
      <c r="Y201">
        <v>542.29939999999999</v>
      </c>
      <c r="Z201">
        <v>254.36179999999999</v>
      </c>
      <c r="AA201">
        <v>41</v>
      </c>
      <c r="AB201">
        <v>2132</v>
      </c>
      <c r="AC201">
        <v>94056</v>
      </c>
    </row>
    <row r="202" spans="2:29" x14ac:dyDescent="0.2">
      <c r="B202" t="s">
        <v>479</v>
      </c>
      <c r="C202">
        <v>7</v>
      </c>
      <c r="D202" t="s">
        <v>805</v>
      </c>
      <c r="E202">
        <v>7</v>
      </c>
      <c r="F202">
        <v>2.7301090000000001</v>
      </c>
      <c r="G202">
        <v>190.57142857142901</v>
      </c>
      <c r="H202">
        <v>167</v>
      </c>
      <c r="I202">
        <v>242.69380000000001</v>
      </c>
      <c r="J202">
        <v>2.237574</v>
      </c>
      <c r="K202">
        <v>1456.163</v>
      </c>
      <c r="L202">
        <v>567.92629999999997</v>
      </c>
      <c r="M202">
        <v>7</v>
      </c>
      <c r="N202">
        <v>133.60720000000001</v>
      </c>
      <c r="O202">
        <v>-1</v>
      </c>
      <c r="P202">
        <v>-1</v>
      </c>
      <c r="Q202">
        <v>1</v>
      </c>
      <c r="R202">
        <v>0.39001560000000002</v>
      </c>
      <c r="S202">
        <v>-1</v>
      </c>
      <c r="T202">
        <v>-1</v>
      </c>
      <c r="U202">
        <v>1</v>
      </c>
      <c r="V202">
        <v>0.39001560000000002</v>
      </c>
      <c r="W202">
        <v>1</v>
      </c>
      <c r="X202">
        <v>2564</v>
      </c>
      <c r="Y202">
        <v>848.40530000000001</v>
      </c>
      <c r="Z202">
        <v>330.8913</v>
      </c>
      <c r="AA202">
        <v>77</v>
      </c>
      <c r="AB202">
        <v>2564</v>
      </c>
      <c r="AC202">
        <v>143118</v>
      </c>
    </row>
    <row r="203" spans="2:29" x14ac:dyDescent="0.2">
      <c r="B203" t="s">
        <v>480</v>
      </c>
      <c r="C203">
        <v>7</v>
      </c>
      <c r="D203" t="s">
        <v>805</v>
      </c>
      <c r="E203">
        <v>0</v>
      </c>
      <c r="F203">
        <v>0</v>
      </c>
      <c r="G203">
        <v>-1</v>
      </c>
      <c r="H203">
        <v>-1</v>
      </c>
      <c r="I203">
        <v>-1</v>
      </c>
      <c r="J203">
        <v>-1</v>
      </c>
      <c r="K203">
        <v>-1</v>
      </c>
      <c r="L203">
        <v>-1</v>
      </c>
      <c r="M203">
        <v>0</v>
      </c>
      <c r="N203">
        <v>86.251559999999998</v>
      </c>
      <c r="O203">
        <v>-1</v>
      </c>
      <c r="P203">
        <v>-1</v>
      </c>
      <c r="Q203">
        <v>1</v>
      </c>
      <c r="R203">
        <v>1.2019230000000001</v>
      </c>
      <c r="S203">
        <v>-1</v>
      </c>
      <c r="T203">
        <v>-1</v>
      </c>
      <c r="U203">
        <v>1</v>
      </c>
      <c r="V203">
        <v>1.2019230000000001</v>
      </c>
      <c r="W203">
        <v>1</v>
      </c>
      <c r="X203">
        <v>832</v>
      </c>
      <c r="Y203">
        <v>218.5264</v>
      </c>
      <c r="Z203">
        <v>262.65190000000001</v>
      </c>
      <c r="AA203">
        <v>89</v>
      </c>
      <c r="AB203">
        <v>832</v>
      </c>
      <c r="AC203">
        <v>164998</v>
      </c>
    </row>
    <row r="204" spans="2:29" x14ac:dyDescent="0.2">
      <c r="B204" t="s">
        <v>481</v>
      </c>
      <c r="C204">
        <v>32</v>
      </c>
      <c r="D204" t="s">
        <v>782</v>
      </c>
      <c r="E204">
        <v>6</v>
      </c>
      <c r="F204">
        <v>2.1193919999999999</v>
      </c>
      <c r="G204">
        <v>322</v>
      </c>
      <c r="H204">
        <v>349</v>
      </c>
      <c r="I204">
        <v>248.6069</v>
      </c>
      <c r="J204">
        <v>2.3471549999999999</v>
      </c>
      <c r="K204">
        <v>1243.0340000000001</v>
      </c>
      <c r="L204">
        <v>439.07960000000003</v>
      </c>
      <c r="M204">
        <v>6</v>
      </c>
      <c r="N204">
        <v>157.70529999999999</v>
      </c>
      <c r="O204">
        <v>-1</v>
      </c>
      <c r="P204">
        <v>-1</v>
      </c>
      <c r="Q204">
        <v>2</v>
      </c>
      <c r="R204">
        <v>0.70646419999999999</v>
      </c>
      <c r="S204">
        <v>99.067610000000002</v>
      </c>
      <c r="T204">
        <v>0.45758710000000002</v>
      </c>
      <c r="U204">
        <v>1</v>
      </c>
      <c r="V204">
        <v>0.35323209999999999</v>
      </c>
      <c r="W204">
        <v>2</v>
      </c>
      <c r="X204">
        <v>2831</v>
      </c>
      <c r="Y204">
        <v>933.71280000000002</v>
      </c>
      <c r="Z204">
        <v>329.81729999999999</v>
      </c>
      <c r="AA204">
        <v>3</v>
      </c>
      <c r="AB204">
        <v>2831</v>
      </c>
      <c r="AC204">
        <v>7328</v>
      </c>
    </row>
    <row r="205" spans="2:29" x14ac:dyDescent="0.2">
      <c r="B205" t="s">
        <v>483</v>
      </c>
      <c r="C205">
        <v>32</v>
      </c>
      <c r="D205" t="s">
        <v>782</v>
      </c>
      <c r="E205">
        <v>11</v>
      </c>
      <c r="F205">
        <v>3.1755200000000001</v>
      </c>
      <c r="G205">
        <v>166.272727272727</v>
      </c>
      <c r="H205">
        <v>166</v>
      </c>
      <c r="I205">
        <v>266.11849999999998</v>
      </c>
      <c r="J205">
        <v>2.8108970000000002</v>
      </c>
      <c r="K205">
        <v>2661.1849999999999</v>
      </c>
      <c r="L205">
        <v>768.2405</v>
      </c>
      <c r="M205">
        <v>11</v>
      </c>
      <c r="N205">
        <v>155.5959</v>
      </c>
      <c r="O205">
        <v>-1</v>
      </c>
      <c r="P205">
        <v>-1</v>
      </c>
      <c r="Q205">
        <v>1</v>
      </c>
      <c r="R205">
        <v>0.28868359999999998</v>
      </c>
      <c r="S205">
        <v>-1</v>
      </c>
      <c r="T205">
        <v>-1</v>
      </c>
      <c r="U205">
        <v>1</v>
      </c>
      <c r="V205">
        <v>0.28868359999999998</v>
      </c>
      <c r="W205">
        <v>1</v>
      </c>
      <c r="X205">
        <v>3464</v>
      </c>
      <c r="Y205">
        <v>223.08770000000001</v>
      </c>
      <c r="Z205">
        <v>64.401759999999996</v>
      </c>
      <c r="AA205">
        <v>7</v>
      </c>
      <c r="AB205">
        <v>3464</v>
      </c>
      <c r="AC205">
        <v>17251</v>
      </c>
    </row>
    <row r="206" spans="2:29" x14ac:dyDescent="0.2">
      <c r="B206" t="s">
        <v>484</v>
      </c>
      <c r="C206">
        <v>32</v>
      </c>
      <c r="D206" t="s">
        <v>782</v>
      </c>
      <c r="E206">
        <v>3</v>
      </c>
      <c r="F206">
        <v>1.50075</v>
      </c>
      <c r="G206">
        <v>211</v>
      </c>
      <c r="H206">
        <v>233</v>
      </c>
      <c r="I206">
        <v>338.41250000000002</v>
      </c>
      <c r="J206">
        <v>0.71999849999999999</v>
      </c>
      <c r="K206">
        <v>676.82500000000005</v>
      </c>
      <c r="L206">
        <v>338.58179999999999</v>
      </c>
      <c r="M206">
        <v>3</v>
      </c>
      <c r="N206">
        <v>183.1258</v>
      </c>
      <c r="O206">
        <v>-1</v>
      </c>
      <c r="P206">
        <v>-1</v>
      </c>
      <c r="Q206">
        <v>2</v>
      </c>
      <c r="R206">
        <v>1.0004999999999999</v>
      </c>
      <c r="S206">
        <v>80.742369999999994</v>
      </c>
      <c r="T206">
        <v>1.6148469999999999</v>
      </c>
      <c r="U206">
        <v>1</v>
      </c>
      <c r="V206">
        <v>0.50025010000000003</v>
      </c>
      <c r="W206">
        <v>2</v>
      </c>
      <c r="X206">
        <v>1999</v>
      </c>
      <c r="Y206">
        <v>188.88300000000001</v>
      </c>
      <c r="Z206">
        <v>94.488730000000004</v>
      </c>
      <c r="AA206">
        <v>19</v>
      </c>
      <c r="AB206">
        <v>1999</v>
      </c>
      <c r="AC206">
        <v>38702</v>
      </c>
    </row>
    <row r="207" spans="2:29" x14ac:dyDescent="0.2">
      <c r="B207" t="s">
        <v>485</v>
      </c>
      <c r="C207">
        <v>32</v>
      </c>
      <c r="D207" t="s">
        <v>782</v>
      </c>
      <c r="E207">
        <v>1</v>
      </c>
      <c r="F207">
        <v>0.63897760000000003</v>
      </c>
      <c r="G207">
        <v>233</v>
      </c>
      <c r="H207">
        <v>233</v>
      </c>
      <c r="I207">
        <v>-1</v>
      </c>
      <c r="J207">
        <v>-1</v>
      </c>
      <c r="K207">
        <v>-1</v>
      </c>
      <c r="L207">
        <v>-1</v>
      </c>
      <c r="M207">
        <v>1</v>
      </c>
      <c r="N207">
        <v>58.57403</v>
      </c>
      <c r="O207">
        <v>-1</v>
      </c>
      <c r="P207">
        <v>-1</v>
      </c>
      <c r="Q207">
        <v>1</v>
      </c>
      <c r="R207">
        <v>0.63897760000000003</v>
      </c>
      <c r="S207">
        <v>-1</v>
      </c>
      <c r="T207">
        <v>-1</v>
      </c>
      <c r="U207">
        <v>1</v>
      </c>
      <c r="V207">
        <v>0.63897760000000003</v>
      </c>
      <c r="W207">
        <v>1</v>
      </c>
      <c r="X207">
        <v>1565</v>
      </c>
      <c r="Y207">
        <v>169.0128</v>
      </c>
      <c r="Z207">
        <v>107.9954</v>
      </c>
      <c r="AA207">
        <v>73</v>
      </c>
      <c r="AB207">
        <v>1565</v>
      </c>
      <c r="AC207">
        <v>155107</v>
      </c>
    </row>
    <row r="208" spans="2:29" x14ac:dyDescent="0.2">
      <c r="B208" t="s">
        <v>486</v>
      </c>
      <c r="C208">
        <v>32</v>
      </c>
      <c r="D208" t="s">
        <v>782</v>
      </c>
      <c r="E208">
        <v>1</v>
      </c>
      <c r="F208">
        <v>0.63897760000000003</v>
      </c>
      <c r="G208">
        <v>134</v>
      </c>
      <c r="H208">
        <v>134</v>
      </c>
      <c r="I208">
        <v>-1</v>
      </c>
      <c r="J208">
        <v>-1</v>
      </c>
      <c r="K208">
        <v>-1</v>
      </c>
      <c r="L208">
        <v>-1</v>
      </c>
      <c r="M208">
        <v>1</v>
      </c>
      <c r="N208">
        <v>98.227170000000001</v>
      </c>
      <c r="O208">
        <v>-1</v>
      </c>
      <c r="P208">
        <v>-1</v>
      </c>
      <c r="Q208">
        <v>2</v>
      </c>
      <c r="R208">
        <v>1.277955</v>
      </c>
      <c r="S208">
        <v>118.6371</v>
      </c>
      <c r="T208">
        <v>0.7882865</v>
      </c>
      <c r="U208">
        <v>2</v>
      </c>
      <c r="V208">
        <v>1.277955</v>
      </c>
      <c r="W208">
        <v>2</v>
      </c>
      <c r="X208">
        <v>999</v>
      </c>
      <c r="Y208">
        <v>287.28149999999999</v>
      </c>
      <c r="Z208">
        <v>183.56649999999999</v>
      </c>
      <c r="AA208">
        <v>39</v>
      </c>
      <c r="AB208">
        <v>1565</v>
      </c>
      <c r="AC208">
        <v>81367</v>
      </c>
    </row>
    <row r="209" spans="2:29" x14ac:dyDescent="0.2">
      <c r="B209" t="s">
        <v>487</v>
      </c>
      <c r="C209">
        <v>32</v>
      </c>
      <c r="D209" t="s">
        <v>782</v>
      </c>
      <c r="E209">
        <v>1</v>
      </c>
      <c r="F209">
        <v>0.69832399999999994</v>
      </c>
      <c r="G209">
        <v>200</v>
      </c>
      <c r="H209">
        <v>200</v>
      </c>
      <c r="I209">
        <v>-1</v>
      </c>
      <c r="J209">
        <v>-1</v>
      </c>
      <c r="K209">
        <v>-1</v>
      </c>
      <c r="L209">
        <v>-1</v>
      </c>
      <c r="M209">
        <v>1</v>
      </c>
      <c r="N209">
        <v>110.49850000000001</v>
      </c>
      <c r="O209">
        <v>-1</v>
      </c>
      <c r="P209">
        <v>-1</v>
      </c>
      <c r="Q209">
        <v>1</v>
      </c>
      <c r="R209">
        <v>0.69832399999999994</v>
      </c>
      <c r="S209">
        <v>-1</v>
      </c>
      <c r="T209">
        <v>-1</v>
      </c>
      <c r="U209">
        <v>1</v>
      </c>
      <c r="V209">
        <v>0.69832399999999994</v>
      </c>
      <c r="W209">
        <v>1</v>
      </c>
      <c r="X209">
        <v>1432</v>
      </c>
      <c r="Y209">
        <v>348.56569999999999</v>
      </c>
      <c r="Z209">
        <v>243.4118</v>
      </c>
      <c r="AA209">
        <v>35</v>
      </c>
      <c r="AB209">
        <v>1432</v>
      </c>
      <c r="AC209">
        <v>88928</v>
      </c>
    </row>
    <row r="210" spans="2:29" x14ac:dyDescent="0.2">
      <c r="B210" t="s">
        <v>488</v>
      </c>
      <c r="C210">
        <v>32</v>
      </c>
      <c r="D210" t="s">
        <v>782</v>
      </c>
      <c r="E210">
        <v>1</v>
      </c>
      <c r="F210">
        <v>0.76982300000000004</v>
      </c>
      <c r="G210">
        <v>299</v>
      </c>
      <c r="H210">
        <v>299</v>
      </c>
      <c r="I210">
        <v>-1</v>
      </c>
      <c r="J210">
        <v>-1</v>
      </c>
      <c r="K210">
        <v>-1</v>
      </c>
      <c r="L210">
        <v>-1</v>
      </c>
      <c r="M210">
        <v>1</v>
      </c>
      <c r="N210">
        <v>86.411900000000003</v>
      </c>
      <c r="O210">
        <v>-1</v>
      </c>
      <c r="P210">
        <v>-1</v>
      </c>
      <c r="Q210">
        <v>1</v>
      </c>
      <c r="R210">
        <v>0.76982300000000004</v>
      </c>
      <c r="S210">
        <v>-1</v>
      </c>
      <c r="T210">
        <v>-1</v>
      </c>
      <c r="U210">
        <v>1</v>
      </c>
      <c r="V210">
        <v>0.76982300000000004</v>
      </c>
      <c r="W210">
        <v>1</v>
      </c>
      <c r="X210">
        <v>1299</v>
      </c>
      <c r="Y210">
        <v>688.19569999999999</v>
      </c>
      <c r="Z210">
        <v>529.78880000000004</v>
      </c>
      <c r="AA210">
        <v>77</v>
      </c>
      <c r="AB210">
        <v>1299</v>
      </c>
      <c r="AC210">
        <v>164299</v>
      </c>
    </row>
    <row r="211" spans="2:29" x14ac:dyDescent="0.2">
      <c r="B211" t="s">
        <v>489</v>
      </c>
      <c r="C211">
        <v>32</v>
      </c>
      <c r="D211" t="s">
        <v>782</v>
      </c>
      <c r="E211">
        <v>1</v>
      </c>
      <c r="F211">
        <v>0.69832399999999994</v>
      </c>
      <c r="G211">
        <v>766</v>
      </c>
      <c r="H211">
        <v>766</v>
      </c>
      <c r="I211">
        <v>-1</v>
      </c>
      <c r="J211">
        <v>-1</v>
      </c>
      <c r="K211">
        <v>-1</v>
      </c>
      <c r="L211">
        <v>-1</v>
      </c>
      <c r="M211">
        <v>1</v>
      </c>
      <c r="N211">
        <v>650.09889999999996</v>
      </c>
      <c r="O211">
        <v>-1</v>
      </c>
      <c r="P211">
        <v>-1</v>
      </c>
      <c r="Q211">
        <v>0</v>
      </c>
      <c r="R211">
        <v>-1</v>
      </c>
      <c r="S211">
        <v>-1</v>
      </c>
      <c r="T211">
        <v>-1</v>
      </c>
      <c r="U211">
        <v>1</v>
      </c>
      <c r="V211">
        <v>0.69832399999999994</v>
      </c>
      <c r="W211">
        <v>0</v>
      </c>
      <c r="X211">
        <v>1432</v>
      </c>
      <c r="Y211">
        <v>991.07730000000004</v>
      </c>
      <c r="Z211">
        <v>692.09310000000005</v>
      </c>
      <c r="AA211">
        <v>97</v>
      </c>
      <c r="AB211">
        <v>1432</v>
      </c>
      <c r="AC211">
        <v>190112</v>
      </c>
    </row>
    <row r="212" spans="2:29" x14ac:dyDescent="0.2">
      <c r="B212" t="s">
        <v>490</v>
      </c>
      <c r="C212">
        <v>32</v>
      </c>
      <c r="D212" t="s">
        <v>782</v>
      </c>
      <c r="E212">
        <v>3</v>
      </c>
      <c r="F212">
        <v>1.6077170000000001</v>
      </c>
      <c r="G212">
        <v>454.33333333333297</v>
      </c>
      <c r="H212">
        <v>199</v>
      </c>
      <c r="I212">
        <v>102.7928</v>
      </c>
      <c r="J212">
        <v>0.95829810000000004</v>
      </c>
      <c r="K212">
        <v>205.5857</v>
      </c>
      <c r="L212">
        <v>110.17449999999999</v>
      </c>
      <c r="M212">
        <v>3</v>
      </c>
      <c r="N212">
        <v>150.83070000000001</v>
      </c>
      <c r="O212">
        <v>-1</v>
      </c>
      <c r="P212">
        <v>-1</v>
      </c>
      <c r="Q212">
        <v>2</v>
      </c>
      <c r="R212">
        <v>1.0718110000000001</v>
      </c>
      <c r="S212">
        <v>102.7546</v>
      </c>
      <c r="T212">
        <v>0.56150080000000002</v>
      </c>
      <c r="U212">
        <v>1</v>
      </c>
      <c r="V212">
        <v>0.53590570000000004</v>
      </c>
      <c r="W212">
        <v>2</v>
      </c>
      <c r="X212">
        <v>1866</v>
      </c>
      <c r="Y212">
        <v>291.2011</v>
      </c>
      <c r="Z212">
        <v>156.05629999999999</v>
      </c>
      <c r="AA212">
        <v>87</v>
      </c>
      <c r="AB212">
        <v>1866</v>
      </c>
      <c r="AC212">
        <v>189845</v>
      </c>
    </row>
    <row r="213" spans="2:29" x14ac:dyDescent="0.2">
      <c r="B213" t="s">
        <v>491</v>
      </c>
      <c r="C213">
        <v>32</v>
      </c>
      <c r="D213" t="s">
        <v>782</v>
      </c>
      <c r="E213">
        <v>3</v>
      </c>
      <c r="F213">
        <v>2.4370430000000001</v>
      </c>
      <c r="G213">
        <v>166.333333333333</v>
      </c>
      <c r="H213">
        <v>167</v>
      </c>
      <c r="I213">
        <v>136.18</v>
      </c>
      <c r="J213">
        <v>0.6404649</v>
      </c>
      <c r="K213">
        <v>272.36</v>
      </c>
      <c r="L213">
        <v>221.251</v>
      </c>
      <c r="M213">
        <v>3</v>
      </c>
      <c r="N213">
        <v>113.6015</v>
      </c>
      <c r="O213">
        <v>-1</v>
      </c>
      <c r="P213">
        <v>-1</v>
      </c>
      <c r="Q213">
        <v>1</v>
      </c>
      <c r="R213">
        <v>0.81234770000000001</v>
      </c>
      <c r="S213">
        <v>-1</v>
      </c>
      <c r="T213">
        <v>-1</v>
      </c>
      <c r="U213">
        <v>1</v>
      </c>
      <c r="V213">
        <v>0.81234770000000001</v>
      </c>
      <c r="W213">
        <v>1</v>
      </c>
      <c r="X213">
        <v>1231</v>
      </c>
      <c r="Y213">
        <v>227.9658</v>
      </c>
      <c r="Z213">
        <v>185.1875</v>
      </c>
      <c r="AA213">
        <v>35</v>
      </c>
      <c r="AB213">
        <v>1231</v>
      </c>
      <c r="AC213">
        <v>71976</v>
      </c>
    </row>
    <row r="214" spans="2:29" x14ac:dyDescent="0.2">
      <c r="B214" t="s">
        <v>1848</v>
      </c>
      <c r="C214">
        <v>32</v>
      </c>
      <c r="D214" t="s">
        <v>782</v>
      </c>
      <c r="E214">
        <v>4</v>
      </c>
      <c r="F214">
        <v>2.7303760000000001</v>
      </c>
      <c r="G214">
        <v>232.5</v>
      </c>
      <c r="H214">
        <v>232.5</v>
      </c>
      <c r="I214">
        <v>223.49680000000001</v>
      </c>
      <c r="J214">
        <v>2.4512079999999998</v>
      </c>
      <c r="K214">
        <v>670.49040000000002</v>
      </c>
      <c r="L214">
        <v>457.67259999999999</v>
      </c>
      <c r="M214">
        <v>4</v>
      </c>
      <c r="N214">
        <v>88.012190000000004</v>
      </c>
      <c r="O214">
        <v>-1</v>
      </c>
      <c r="P214">
        <v>-1</v>
      </c>
      <c r="Q214">
        <v>1</v>
      </c>
      <c r="R214">
        <v>0.68259389999999998</v>
      </c>
      <c r="S214">
        <v>-1</v>
      </c>
      <c r="T214">
        <v>-1</v>
      </c>
      <c r="U214">
        <v>1</v>
      </c>
      <c r="V214">
        <v>0.68259389999999998</v>
      </c>
      <c r="W214">
        <v>1</v>
      </c>
      <c r="X214">
        <v>1465</v>
      </c>
      <c r="Y214">
        <v>208.87370000000001</v>
      </c>
      <c r="Z214">
        <v>142.57589999999999</v>
      </c>
      <c r="AA214">
        <v>11</v>
      </c>
      <c r="AB214">
        <v>1465</v>
      </c>
      <c r="AC214">
        <v>22315</v>
      </c>
    </row>
    <row r="215" spans="2:29" x14ac:dyDescent="0.2">
      <c r="B215" t="s">
        <v>285</v>
      </c>
      <c r="C215">
        <v>32</v>
      </c>
      <c r="D215" t="s">
        <v>782</v>
      </c>
      <c r="E215">
        <v>15</v>
      </c>
      <c r="F215">
        <v>3.9494470000000002</v>
      </c>
      <c r="G215">
        <v>171.066666666667</v>
      </c>
      <c r="H215">
        <v>134</v>
      </c>
      <c r="I215">
        <v>225.02600000000001</v>
      </c>
      <c r="J215">
        <v>3.3655949999999999</v>
      </c>
      <c r="K215">
        <v>3150.364</v>
      </c>
      <c r="L215">
        <v>829.47969999999998</v>
      </c>
      <c r="M215">
        <v>15</v>
      </c>
      <c r="N215">
        <v>163.34020000000001</v>
      </c>
      <c r="O215">
        <v>-1</v>
      </c>
      <c r="P215">
        <v>-1</v>
      </c>
      <c r="Q215">
        <v>2</v>
      </c>
      <c r="R215">
        <v>0.52659299999999998</v>
      </c>
      <c r="S215">
        <v>11.67789</v>
      </c>
      <c r="T215">
        <v>2.1950919999999999E-2</v>
      </c>
      <c r="U215">
        <v>1</v>
      </c>
      <c r="V215">
        <v>0.26329649999999999</v>
      </c>
      <c r="W215">
        <v>2</v>
      </c>
      <c r="X215">
        <v>3798</v>
      </c>
      <c r="Y215">
        <v>1082.4749999999999</v>
      </c>
      <c r="Z215">
        <v>285.01190000000003</v>
      </c>
      <c r="AA215">
        <v>15</v>
      </c>
      <c r="AB215">
        <v>3798</v>
      </c>
      <c r="AC215">
        <v>32873</v>
      </c>
    </row>
    <row r="216" spans="2:29" x14ac:dyDescent="0.2">
      <c r="B216" t="s">
        <v>492</v>
      </c>
      <c r="C216">
        <v>32</v>
      </c>
      <c r="D216" t="s">
        <v>782</v>
      </c>
      <c r="E216">
        <v>3</v>
      </c>
      <c r="F216">
        <v>2.1428569999999998</v>
      </c>
      <c r="G216">
        <v>343.66666666666703</v>
      </c>
      <c r="H216">
        <v>332</v>
      </c>
      <c r="I216">
        <v>106.57299999999999</v>
      </c>
      <c r="J216">
        <v>0.98654280000000005</v>
      </c>
      <c r="K216">
        <v>213.14599999999999</v>
      </c>
      <c r="L216">
        <v>152.24709999999999</v>
      </c>
      <c r="M216">
        <v>3</v>
      </c>
      <c r="N216">
        <v>48.211089999999999</v>
      </c>
      <c r="O216">
        <v>-1</v>
      </c>
      <c r="P216">
        <v>-1</v>
      </c>
      <c r="Q216">
        <v>1</v>
      </c>
      <c r="R216">
        <v>0.71428570000000002</v>
      </c>
      <c r="S216">
        <v>-1</v>
      </c>
      <c r="T216">
        <v>-1</v>
      </c>
      <c r="U216">
        <v>1</v>
      </c>
      <c r="V216">
        <v>0.71428570000000002</v>
      </c>
      <c r="W216">
        <v>1</v>
      </c>
      <c r="X216">
        <v>1400</v>
      </c>
      <c r="Y216">
        <v>187.66679999999999</v>
      </c>
      <c r="Z216">
        <v>134.04769999999999</v>
      </c>
      <c r="AA216">
        <v>59</v>
      </c>
      <c r="AB216">
        <v>1400</v>
      </c>
      <c r="AC216">
        <v>135056</v>
      </c>
    </row>
    <row r="217" spans="2:29" x14ac:dyDescent="0.2">
      <c r="B217" t="s">
        <v>474</v>
      </c>
      <c r="C217">
        <v>32</v>
      </c>
      <c r="D217" t="s">
        <v>782</v>
      </c>
      <c r="E217">
        <v>11</v>
      </c>
      <c r="F217">
        <v>2.2022020000000002</v>
      </c>
      <c r="G217">
        <v>221</v>
      </c>
      <c r="H217">
        <v>198</v>
      </c>
      <c r="I217">
        <v>247.7294</v>
      </c>
      <c r="J217">
        <v>2.28322</v>
      </c>
      <c r="K217">
        <v>2477.2939999999999</v>
      </c>
      <c r="L217">
        <v>495.9547</v>
      </c>
      <c r="M217">
        <v>11</v>
      </c>
      <c r="N217">
        <v>223.4282</v>
      </c>
      <c r="O217">
        <v>-1</v>
      </c>
      <c r="P217">
        <v>-1</v>
      </c>
      <c r="Q217">
        <v>4</v>
      </c>
      <c r="R217">
        <v>0.80080079999999998</v>
      </c>
      <c r="S217">
        <v>207.262</v>
      </c>
      <c r="T217">
        <v>0.73258500000000004</v>
      </c>
      <c r="U217">
        <v>1</v>
      </c>
      <c r="V217">
        <v>0.20020019999999999</v>
      </c>
      <c r="W217">
        <v>4</v>
      </c>
      <c r="X217">
        <v>4995</v>
      </c>
      <c r="Y217">
        <v>2226.9720000000002</v>
      </c>
      <c r="Z217">
        <v>445.84030000000001</v>
      </c>
      <c r="AA217">
        <v>19</v>
      </c>
      <c r="AB217">
        <v>4995</v>
      </c>
      <c r="AC217">
        <v>43032</v>
      </c>
    </row>
    <row r="218" spans="2:29" x14ac:dyDescent="0.2">
      <c r="B218" t="s">
        <v>475</v>
      </c>
      <c r="C218">
        <v>32</v>
      </c>
      <c r="D218" t="s">
        <v>782</v>
      </c>
      <c r="E218">
        <v>3</v>
      </c>
      <c r="F218">
        <v>2.1443889999999999</v>
      </c>
      <c r="G218">
        <v>300</v>
      </c>
      <c r="H218">
        <v>301</v>
      </c>
      <c r="I218">
        <v>100.6737</v>
      </c>
      <c r="J218">
        <v>0.55179420000000001</v>
      </c>
      <c r="K218">
        <v>201.34739999999999</v>
      </c>
      <c r="L218">
        <v>143.92240000000001</v>
      </c>
      <c r="M218">
        <v>3</v>
      </c>
      <c r="N218">
        <v>95.009190000000004</v>
      </c>
      <c r="O218">
        <v>-1</v>
      </c>
      <c r="P218">
        <v>-1</v>
      </c>
      <c r="Q218">
        <v>1</v>
      </c>
      <c r="R218">
        <v>0.71479630000000005</v>
      </c>
      <c r="S218">
        <v>-1</v>
      </c>
      <c r="T218">
        <v>-1</v>
      </c>
      <c r="U218">
        <v>1</v>
      </c>
      <c r="V218">
        <v>0.71479630000000005</v>
      </c>
      <c r="W218">
        <v>1</v>
      </c>
      <c r="X218">
        <v>1399</v>
      </c>
      <c r="Y218">
        <v>194.3201</v>
      </c>
      <c r="Z218">
        <v>138.89930000000001</v>
      </c>
      <c r="AA218">
        <v>69</v>
      </c>
      <c r="AB218">
        <v>1399</v>
      </c>
      <c r="AC218">
        <v>147646</v>
      </c>
    </row>
    <row r="219" spans="2:29" x14ac:dyDescent="0.2">
      <c r="B219" t="s">
        <v>476</v>
      </c>
      <c r="C219">
        <v>32</v>
      </c>
      <c r="D219" t="s">
        <v>782</v>
      </c>
      <c r="E219">
        <v>3</v>
      </c>
      <c r="F219">
        <v>0.79009750000000001</v>
      </c>
      <c r="G219">
        <v>354.66666666666703</v>
      </c>
      <c r="H219">
        <v>366</v>
      </c>
      <c r="I219">
        <v>237.35300000000001</v>
      </c>
      <c r="J219">
        <v>0.34751559999999998</v>
      </c>
      <c r="K219">
        <v>474.70589999999999</v>
      </c>
      <c r="L219">
        <v>125.0213</v>
      </c>
      <c r="M219">
        <v>1</v>
      </c>
      <c r="N219">
        <v>235.87960000000001</v>
      </c>
      <c r="O219">
        <v>-1</v>
      </c>
      <c r="P219">
        <v>-1</v>
      </c>
      <c r="Q219">
        <v>2</v>
      </c>
      <c r="R219">
        <v>0.52673159999999997</v>
      </c>
      <c r="S219">
        <v>183.9479</v>
      </c>
      <c r="T219">
        <v>0.73579159999999999</v>
      </c>
      <c r="U219">
        <v>2</v>
      </c>
      <c r="V219">
        <v>0.52673159999999997</v>
      </c>
      <c r="W219">
        <v>2</v>
      </c>
      <c r="X219">
        <v>2098</v>
      </c>
      <c r="Y219">
        <v>1367.3869999999999</v>
      </c>
      <c r="Z219">
        <v>360.12299999999999</v>
      </c>
      <c r="AA219">
        <v>5</v>
      </c>
      <c r="AB219">
        <v>3797</v>
      </c>
      <c r="AC219">
        <v>11359</v>
      </c>
    </row>
    <row r="220" spans="2:29" x14ac:dyDescent="0.2">
      <c r="B220" t="s">
        <v>477</v>
      </c>
      <c r="C220">
        <v>32</v>
      </c>
      <c r="D220" t="s">
        <v>782</v>
      </c>
      <c r="E220">
        <v>4</v>
      </c>
      <c r="F220">
        <v>2.5015640000000001</v>
      </c>
      <c r="G220">
        <v>291.75</v>
      </c>
      <c r="H220">
        <v>234</v>
      </c>
      <c r="I220">
        <v>231.03299999999999</v>
      </c>
      <c r="J220">
        <v>1.9256009999999999</v>
      </c>
      <c r="K220">
        <v>693.09889999999996</v>
      </c>
      <c r="L220">
        <v>433.45769999999999</v>
      </c>
      <c r="M220">
        <v>4</v>
      </c>
      <c r="N220">
        <v>168.1969</v>
      </c>
      <c r="O220">
        <v>-1</v>
      </c>
      <c r="P220">
        <v>-1</v>
      </c>
      <c r="Q220">
        <v>1</v>
      </c>
      <c r="R220">
        <v>0.62539089999999997</v>
      </c>
      <c r="S220">
        <v>-1</v>
      </c>
      <c r="T220">
        <v>-1</v>
      </c>
      <c r="U220">
        <v>1</v>
      </c>
      <c r="V220">
        <v>0.62539089999999997</v>
      </c>
      <c r="W220">
        <v>1</v>
      </c>
      <c r="X220">
        <v>1599</v>
      </c>
      <c r="Y220">
        <v>205.43260000000001</v>
      </c>
      <c r="Z220">
        <v>128.47559999999999</v>
      </c>
      <c r="AA220">
        <v>11</v>
      </c>
      <c r="AB220">
        <v>1599</v>
      </c>
      <c r="AC220">
        <v>32907</v>
      </c>
    </row>
    <row r="221" spans="2:29" x14ac:dyDescent="0.2">
      <c r="B221" t="s">
        <v>478</v>
      </c>
      <c r="C221">
        <v>32</v>
      </c>
      <c r="D221" t="s">
        <v>782</v>
      </c>
      <c r="E221">
        <v>3</v>
      </c>
      <c r="F221">
        <v>2.1459229999999998</v>
      </c>
      <c r="G221">
        <v>377.33333333333297</v>
      </c>
      <c r="H221">
        <v>232</v>
      </c>
      <c r="I221">
        <v>122.79089999999999</v>
      </c>
      <c r="J221">
        <v>1.3400970000000001</v>
      </c>
      <c r="K221">
        <v>245.58179999999999</v>
      </c>
      <c r="L221">
        <v>175.66650000000001</v>
      </c>
      <c r="M221">
        <v>3</v>
      </c>
      <c r="N221">
        <v>146.0891</v>
      </c>
      <c r="O221">
        <v>-1</v>
      </c>
      <c r="P221">
        <v>-1</v>
      </c>
      <c r="Q221">
        <v>1</v>
      </c>
      <c r="R221">
        <v>0.71530760000000004</v>
      </c>
      <c r="S221">
        <v>-1</v>
      </c>
      <c r="T221">
        <v>-1</v>
      </c>
      <c r="U221">
        <v>1</v>
      </c>
      <c r="V221">
        <v>0.71530760000000004</v>
      </c>
      <c r="W221">
        <v>1</v>
      </c>
      <c r="X221">
        <v>1398</v>
      </c>
      <c r="Y221">
        <v>208.60319999999999</v>
      </c>
      <c r="Z221">
        <v>149.21549999999999</v>
      </c>
      <c r="AA221">
        <v>49</v>
      </c>
      <c r="AB221">
        <v>1398</v>
      </c>
      <c r="AC221">
        <v>110943</v>
      </c>
    </row>
    <row r="222" spans="2:29" x14ac:dyDescent="0.2">
      <c r="B222" t="s">
        <v>479</v>
      </c>
      <c r="C222">
        <v>32</v>
      </c>
      <c r="D222" t="s">
        <v>782</v>
      </c>
      <c r="E222">
        <v>2</v>
      </c>
      <c r="F222">
        <v>2</v>
      </c>
      <c r="G222">
        <v>199</v>
      </c>
      <c r="H222">
        <v>199</v>
      </c>
      <c r="I222">
        <v>50.191330000000001</v>
      </c>
      <c r="J222">
        <v>1.476216</v>
      </c>
      <c r="K222">
        <v>50.191330000000001</v>
      </c>
      <c r="L222">
        <v>50.191330000000001</v>
      </c>
      <c r="M222">
        <v>2</v>
      </c>
      <c r="N222">
        <v>99.389600000000002</v>
      </c>
      <c r="O222">
        <v>-1</v>
      </c>
      <c r="P222">
        <v>-1</v>
      </c>
      <c r="Q222">
        <v>1</v>
      </c>
      <c r="R222">
        <v>1</v>
      </c>
      <c r="S222">
        <v>-1</v>
      </c>
      <c r="T222">
        <v>-1</v>
      </c>
      <c r="U222">
        <v>1</v>
      </c>
      <c r="V222">
        <v>1</v>
      </c>
      <c r="W222">
        <v>1</v>
      </c>
      <c r="X222">
        <v>1000</v>
      </c>
      <c r="Y222">
        <v>160.31039999999999</v>
      </c>
      <c r="Z222">
        <v>160.31039999999999</v>
      </c>
      <c r="AA222">
        <v>83</v>
      </c>
      <c r="AB222">
        <v>1000</v>
      </c>
      <c r="AC222">
        <v>153442</v>
      </c>
    </row>
    <row r="223" spans="2:29" x14ac:dyDescent="0.2">
      <c r="B223" t="s">
        <v>480</v>
      </c>
      <c r="C223">
        <v>32</v>
      </c>
      <c r="D223" t="s">
        <v>782</v>
      </c>
      <c r="E223">
        <v>0</v>
      </c>
      <c r="F223">
        <v>0</v>
      </c>
      <c r="G223">
        <v>-1</v>
      </c>
      <c r="H223">
        <v>-1</v>
      </c>
      <c r="I223">
        <v>-1</v>
      </c>
      <c r="J223">
        <v>-1</v>
      </c>
      <c r="K223">
        <v>-1</v>
      </c>
      <c r="L223">
        <v>-1</v>
      </c>
      <c r="M223">
        <v>0</v>
      </c>
      <c r="N223">
        <v>106.2891</v>
      </c>
      <c r="O223">
        <v>-1</v>
      </c>
      <c r="P223">
        <v>-1</v>
      </c>
      <c r="Q223">
        <v>2</v>
      </c>
      <c r="R223">
        <v>1.1331439999999999</v>
      </c>
      <c r="S223">
        <v>114.9483</v>
      </c>
      <c r="T223">
        <v>1.7029369999999999</v>
      </c>
      <c r="U223">
        <v>2</v>
      </c>
      <c r="V223">
        <v>1.1331439999999999</v>
      </c>
      <c r="W223">
        <v>2</v>
      </c>
      <c r="X223">
        <v>1366</v>
      </c>
      <c r="Y223">
        <v>293.5498</v>
      </c>
      <c r="Z223">
        <v>166.31720000000001</v>
      </c>
      <c r="AA223">
        <v>3</v>
      </c>
      <c r="AB223">
        <v>1765</v>
      </c>
      <c r="AC223">
        <v>6993</v>
      </c>
    </row>
    <row r="224" spans="2:29" x14ac:dyDescent="0.2">
      <c r="B224" t="s">
        <v>481</v>
      </c>
      <c r="C224">
        <v>33</v>
      </c>
      <c r="D224" t="s">
        <v>806</v>
      </c>
      <c r="E224">
        <v>2</v>
      </c>
      <c r="F224">
        <v>1.6194329999999999</v>
      </c>
      <c r="G224">
        <v>434</v>
      </c>
      <c r="H224">
        <v>434</v>
      </c>
      <c r="I224">
        <v>168.37880000000001</v>
      </c>
      <c r="J224">
        <v>1.020478</v>
      </c>
      <c r="K224">
        <v>168.37880000000001</v>
      </c>
      <c r="L224">
        <v>136.3391</v>
      </c>
      <c r="M224">
        <v>2</v>
      </c>
      <c r="N224">
        <v>80.93459</v>
      </c>
      <c r="O224">
        <v>-1</v>
      </c>
      <c r="P224">
        <v>-1</v>
      </c>
      <c r="Q224">
        <v>1</v>
      </c>
      <c r="R224">
        <v>0.80971660000000001</v>
      </c>
      <c r="S224">
        <v>-1</v>
      </c>
      <c r="T224">
        <v>-1</v>
      </c>
      <c r="U224">
        <v>1</v>
      </c>
      <c r="V224">
        <v>0.80971660000000001</v>
      </c>
      <c r="W224">
        <v>1</v>
      </c>
      <c r="X224">
        <v>1235</v>
      </c>
      <c r="Y224">
        <v>205.49719999999999</v>
      </c>
      <c r="Z224">
        <v>166.39449999999999</v>
      </c>
      <c r="AA224">
        <v>57</v>
      </c>
      <c r="AB224">
        <v>1235</v>
      </c>
      <c r="AC224">
        <v>120434</v>
      </c>
    </row>
    <row r="225" spans="2:29" x14ac:dyDescent="0.2">
      <c r="B225" t="s">
        <v>483</v>
      </c>
      <c r="C225">
        <v>33</v>
      </c>
      <c r="D225" t="s">
        <v>806</v>
      </c>
      <c r="E225">
        <v>4</v>
      </c>
      <c r="F225">
        <v>2.0703930000000001</v>
      </c>
      <c r="G225">
        <v>316.5</v>
      </c>
      <c r="H225">
        <v>217</v>
      </c>
      <c r="I225">
        <v>326.56549999999999</v>
      </c>
      <c r="J225">
        <v>2.5956939999999999</v>
      </c>
      <c r="K225">
        <v>979.69640000000004</v>
      </c>
      <c r="L225">
        <v>507.08920000000001</v>
      </c>
      <c r="M225">
        <v>4</v>
      </c>
      <c r="N225">
        <v>154.916</v>
      </c>
      <c r="O225">
        <v>-1</v>
      </c>
      <c r="P225">
        <v>-1</v>
      </c>
      <c r="Q225">
        <v>1</v>
      </c>
      <c r="R225">
        <v>0.51759829999999996</v>
      </c>
      <c r="S225">
        <v>-1</v>
      </c>
      <c r="T225">
        <v>-1</v>
      </c>
      <c r="U225">
        <v>1</v>
      </c>
      <c r="V225">
        <v>0.51759829999999996</v>
      </c>
      <c r="W225">
        <v>1</v>
      </c>
      <c r="X225">
        <v>1932</v>
      </c>
      <c r="Y225">
        <v>178.76849999999999</v>
      </c>
      <c r="Z225">
        <v>92.530280000000005</v>
      </c>
      <c r="AA225">
        <v>25</v>
      </c>
      <c r="AB225">
        <v>1932</v>
      </c>
      <c r="AC225">
        <v>59983</v>
      </c>
    </row>
    <row r="226" spans="2:29" x14ac:dyDescent="0.2">
      <c r="B226" t="s">
        <v>484</v>
      </c>
      <c r="C226">
        <v>33</v>
      </c>
      <c r="D226" t="s">
        <v>806</v>
      </c>
      <c r="E226">
        <v>0</v>
      </c>
      <c r="F226">
        <v>0</v>
      </c>
      <c r="G226">
        <v>-1</v>
      </c>
      <c r="H226">
        <v>-1</v>
      </c>
      <c r="I226">
        <v>-1</v>
      </c>
      <c r="J226">
        <v>-1</v>
      </c>
      <c r="K226">
        <v>-1</v>
      </c>
      <c r="L226">
        <v>-1</v>
      </c>
      <c r="M226">
        <v>0</v>
      </c>
      <c r="N226">
        <v>123.622</v>
      </c>
      <c r="O226">
        <v>-1</v>
      </c>
      <c r="P226">
        <v>-1</v>
      </c>
      <c r="Q226">
        <v>2</v>
      </c>
      <c r="R226">
        <v>1.7167380000000001</v>
      </c>
      <c r="S226">
        <v>90.088530000000006</v>
      </c>
      <c r="T226">
        <v>0.60059019999999996</v>
      </c>
      <c r="U226">
        <v>1</v>
      </c>
      <c r="V226">
        <v>0.8583691</v>
      </c>
      <c r="W226">
        <v>2</v>
      </c>
      <c r="X226">
        <v>1165</v>
      </c>
      <c r="Y226">
        <v>192.8895</v>
      </c>
      <c r="Z226">
        <v>165.57040000000001</v>
      </c>
      <c r="AA226">
        <v>85</v>
      </c>
      <c r="AB226">
        <v>1165</v>
      </c>
      <c r="AC226">
        <v>159903</v>
      </c>
    </row>
    <row r="227" spans="2:29" x14ac:dyDescent="0.2">
      <c r="B227" t="s">
        <v>485</v>
      </c>
      <c r="C227">
        <v>33</v>
      </c>
      <c r="D227" t="s">
        <v>806</v>
      </c>
      <c r="E227">
        <v>0</v>
      </c>
      <c r="F227">
        <v>0</v>
      </c>
      <c r="G227">
        <v>-1</v>
      </c>
      <c r="H227">
        <v>-1</v>
      </c>
      <c r="I227">
        <v>-1</v>
      </c>
      <c r="J227">
        <v>-1</v>
      </c>
      <c r="K227">
        <v>-1</v>
      </c>
      <c r="L227">
        <v>-1</v>
      </c>
      <c r="M227">
        <v>0</v>
      </c>
      <c r="N227">
        <v>62.360280000000003</v>
      </c>
      <c r="O227">
        <v>-1</v>
      </c>
      <c r="P227">
        <v>-1</v>
      </c>
      <c r="Q227">
        <v>2</v>
      </c>
      <c r="R227">
        <v>1.2507820000000001</v>
      </c>
      <c r="S227">
        <v>90.421430000000001</v>
      </c>
      <c r="T227">
        <v>0.68242590000000003</v>
      </c>
      <c r="U227">
        <v>1</v>
      </c>
      <c r="V227">
        <v>0.62539089999999997</v>
      </c>
      <c r="W227">
        <v>2</v>
      </c>
      <c r="X227">
        <v>1599</v>
      </c>
      <c r="Y227">
        <v>193.68</v>
      </c>
      <c r="Z227">
        <v>121.12569999999999</v>
      </c>
      <c r="AA227">
        <v>13</v>
      </c>
      <c r="AB227">
        <v>1599</v>
      </c>
      <c r="AC227">
        <v>35172</v>
      </c>
    </row>
    <row r="228" spans="2:29" x14ac:dyDescent="0.2">
      <c r="B228" t="s">
        <v>486</v>
      </c>
      <c r="C228">
        <v>33</v>
      </c>
      <c r="D228" t="s">
        <v>806</v>
      </c>
      <c r="E228">
        <v>2</v>
      </c>
      <c r="F228">
        <v>1.6680569999999999</v>
      </c>
      <c r="G228">
        <v>417</v>
      </c>
      <c r="H228">
        <v>417</v>
      </c>
      <c r="I228">
        <v>160.78620000000001</v>
      </c>
      <c r="J228">
        <v>1.2180770000000001</v>
      </c>
      <c r="K228">
        <v>160.78620000000001</v>
      </c>
      <c r="L228">
        <v>134.1003</v>
      </c>
      <c r="M228">
        <v>2</v>
      </c>
      <c r="N228">
        <v>107.37269999999999</v>
      </c>
      <c r="O228">
        <v>-1</v>
      </c>
      <c r="P228">
        <v>-1</v>
      </c>
      <c r="Q228">
        <v>1</v>
      </c>
      <c r="R228">
        <v>0.8340284</v>
      </c>
      <c r="S228">
        <v>-1</v>
      </c>
      <c r="T228">
        <v>-1</v>
      </c>
      <c r="U228">
        <v>1</v>
      </c>
      <c r="V228">
        <v>0.8340284</v>
      </c>
      <c r="W228">
        <v>1</v>
      </c>
      <c r="X228">
        <v>1199</v>
      </c>
      <c r="Y228">
        <v>213.98230000000001</v>
      </c>
      <c r="Z228">
        <v>178.46729999999999</v>
      </c>
      <c r="AA228">
        <v>17</v>
      </c>
      <c r="AB228">
        <v>1199</v>
      </c>
      <c r="AC228">
        <v>41799</v>
      </c>
    </row>
    <row r="229" spans="2:29" x14ac:dyDescent="0.2">
      <c r="B229" t="s">
        <v>487</v>
      </c>
      <c r="C229">
        <v>33</v>
      </c>
      <c r="D229" t="s">
        <v>806</v>
      </c>
      <c r="E229">
        <v>0</v>
      </c>
      <c r="F229">
        <v>0</v>
      </c>
      <c r="G229">
        <v>-1</v>
      </c>
      <c r="H229">
        <v>-1</v>
      </c>
      <c r="I229">
        <v>-1</v>
      </c>
      <c r="J229">
        <v>-1</v>
      </c>
      <c r="K229">
        <v>-1</v>
      </c>
      <c r="L229">
        <v>-1</v>
      </c>
      <c r="M229">
        <v>0</v>
      </c>
      <c r="N229">
        <v>92.010630000000006</v>
      </c>
      <c r="O229">
        <v>-1</v>
      </c>
      <c r="P229">
        <v>-1</v>
      </c>
      <c r="Q229">
        <v>1</v>
      </c>
      <c r="R229">
        <v>0.96899219999999997</v>
      </c>
      <c r="S229">
        <v>-1</v>
      </c>
      <c r="T229">
        <v>-1</v>
      </c>
      <c r="U229">
        <v>1</v>
      </c>
      <c r="V229">
        <v>0.96899219999999997</v>
      </c>
      <c r="W229">
        <v>1</v>
      </c>
      <c r="X229">
        <v>1032</v>
      </c>
      <c r="Y229">
        <v>178.55279999999999</v>
      </c>
      <c r="Z229">
        <v>173.0163</v>
      </c>
      <c r="AA229">
        <v>49</v>
      </c>
      <c r="AB229">
        <v>1032</v>
      </c>
      <c r="AC229">
        <v>115506</v>
      </c>
    </row>
    <row r="230" spans="2:29" x14ac:dyDescent="0.2">
      <c r="B230" t="s">
        <v>488</v>
      </c>
      <c r="C230">
        <v>33</v>
      </c>
      <c r="D230" t="s">
        <v>806</v>
      </c>
      <c r="E230">
        <v>3</v>
      </c>
      <c r="F230">
        <v>2.2522519999999999</v>
      </c>
      <c r="G230">
        <v>155</v>
      </c>
      <c r="H230">
        <v>133</v>
      </c>
      <c r="I230">
        <v>94.630269999999996</v>
      </c>
      <c r="J230">
        <v>0.26582620000000001</v>
      </c>
      <c r="K230">
        <v>189.26050000000001</v>
      </c>
      <c r="L230">
        <v>142.08750000000001</v>
      </c>
      <c r="M230">
        <v>3</v>
      </c>
      <c r="N230">
        <v>62.998600000000003</v>
      </c>
      <c r="O230">
        <v>-1</v>
      </c>
      <c r="P230">
        <v>-1</v>
      </c>
      <c r="Q230">
        <v>1</v>
      </c>
      <c r="R230">
        <v>0.75075080000000005</v>
      </c>
      <c r="S230">
        <v>-1</v>
      </c>
      <c r="T230">
        <v>-1</v>
      </c>
      <c r="U230">
        <v>1</v>
      </c>
      <c r="V230">
        <v>0.75075080000000005</v>
      </c>
      <c r="W230">
        <v>1</v>
      </c>
      <c r="X230">
        <v>1332</v>
      </c>
      <c r="Y230">
        <v>607.74289999999996</v>
      </c>
      <c r="Z230">
        <v>456.26339999999999</v>
      </c>
      <c r="AA230">
        <v>97</v>
      </c>
      <c r="AB230">
        <v>1332</v>
      </c>
      <c r="AC230">
        <v>206732</v>
      </c>
    </row>
    <row r="231" spans="2:29" x14ac:dyDescent="0.2">
      <c r="B231" t="s">
        <v>489</v>
      </c>
      <c r="C231">
        <v>33</v>
      </c>
      <c r="D231" t="s">
        <v>806</v>
      </c>
      <c r="E231">
        <v>1</v>
      </c>
      <c r="F231">
        <v>1</v>
      </c>
      <c r="G231">
        <v>733</v>
      </c>
      <c r="H231">
        <v>733</v>
      </c>
      <c r="I231">
        <v>-1</v>
      </c>
      <c r="J231">
        <v>-1</v>
      </c>
      <c r="K231">
        <v>-1</v>
      </c>
      <c r="L231">
        <v>-1</v>
      </c>
      <c r="M231">
        <v>1</v>
      </c>
      <c r="N231">
        <v>610.26170000000002</v>
      </c>
      <c r="O231">
        <v>-1</v>
      </c>
      <c r="P231">
        <v>-1</v>
      </c>
      <c r="Q231">
        <v>1</v>
      </c>
      <c r="R231">
        <v>1</v>
      </c>
      <c r="S231">
        <v>-1</v>
      </c>
      <c r="T231">
        <v>-1</v>
      </c>
      <c r="U231">
        <v>1</v>
      </c>
      <c r="V231">
        <v>1</v>
      </c>
      <c r="W231">
        <v>1</v>
      </c>
      <c r="X231">
        <v>1000</v>
      </c>
      <c r="Y231">
        <v>519.01490000000001</v>
      </c>
      <c r="Z231">
        <v>519.01490000000001</v>
      </c>
      <c r="AA231">
        <v>53</v>
      </c>
      <c r="AB231">
        <v>1000</v>
      </c>
      <c r="AC231">
        <v>114205</v>
      </c>
    </row>
    <row r="232" spans="2:29" x14ac:dyDescent="0.2">
      <c r="B232" t="s">
        <v>490</v>
      </c>
      <c r="C232">
        <v>33</v>
      </c>
      <c r="D232" t="s">
        <v>806</v>
      </c>
      <c r="E232">
        <v>4</v>
      </c>
      <c r="F232">
        <v>1.6913320000000001</v>
      </c>
      <c r="G232">
        <v>315.5</v>
      </c>
      <c r="H232">
        <v>215.5</v>
      </c>
      <c r="I232">
        <v>337.86660000000001</v>
      </c>
      <c r="J232">
        <v>1.592301</v>
      </c>
      <c r="K232">
        <v>1013.6</v>
      </c>
      <c r="L232">
        <v>428.58350000000002</v>
      </c>
      <c r="M232">
        <v>4</v>
      </c>
      <c r="N232">
        <v>197.7028</v>
      </c>
      <c r="O232">
        <v>-1</v>
      </c>
      <c r="P232">
        <v>-1</v>
      </c>
      <c r="Q232">
        <v>1</v>
      </c>
      <c r="R232">
        <v>0.42283300000000001</v>
      </c>
      <c r="S232">
        <v>-1</v>
      </c>
      <c r="T232">
        <v>-1</v>
      </c>
      <c r="U232">
        <v>1</v>
      </c>
      <c r="V232">
        <v>0.42283300000000001</v>
      </c>
      <c r="W232">
        <v>1</v>
      </c>
      <c r="X232">
        <v>2365</v>
      </c>
      <c r="Y232">
        <v>198.85669999999999</v>
      </c>
      <c r="Z232">
        <v>84.083150000000003</v>
      </c>
      <c r="AA232">
        <v>23</v>
      </c>
      <c r="AB232">
        <v>2365</v>
      </c>
      <c r="AC232">
        <v>55955</v>
      </c>
    </row>
    <row r="233" spans="2:29" x14ac:dyDescent="0.2">
      <c r="B233" t="s">
        <v>491</v>
      </c>
      <c r="C233">
        <v>33</v>
      </c>
      <c r="D233" t="s">
        <v>806</v>
      </c>
      <c r="E233">
        <v>5</v>
      </c>
      <c r="F233">
        <v>2.383222</v>
      </c>
      <c r="G233">
        <v>226</v>
      </c>
      <c r="H233">
        <v>233</v>
      </c>
      <c r="I233">
        <v>149.59200000000001</v>
      </c>
      <c r="J233">
        <v>1.8279909999999999</v>
      </c>
      <c r="K233">
        <v>598.36789999999996</v>
      </c>
      <c r="L233">
        <v>285.20870000000002</v>
      </c>
      <c r="M233">
        <v>5</v>
      </c>
      <c r="N233">
        <v>130.67760000000001</v>
      </c>
      <c r="O233">
        <v>-1</v>
      </c>
      <c r="P233">
        <v>-1</v>
      </c>
      <c r="Q233">
        <v>1</v>
      </c>
      <c r="R233">
        <v>0.47664440000000002</v>
      </c>
      <c r="S233">
        <v>-1</v>
      </c>
      <c r="T233">
        <v>-1</v>
      </c>
      <c r="U233">
        <v>1</v>
      </c>
      <c r="V233">
        <v>0.47664440000000002</v>
      </c>
      <c r="W233">
        <v>1</v>
      </c>
      <c r="X233">
        <v>2098</v>
      </c>
      <c r="Y233">
        <v>375.96260000000001</v>
      </c>
      <c r="Z233">
        <v>179.20050000000001</v>
      </c>
      <c r="AA233">
        <v>7</v>
      </c>
      <c r="AB233">
        <v>2098</v>
      </c>
      <c r="AC233">
        <v>19052</v>
      </c>
    </row>
    <row r="234" spans="2:29" x14ac:dyDescent="0.2">
      <c r="B234" t="s">
        <v>1848</v>
      </c>
      <c r="C234">
        <v>33</v>
      </c>
      <c r="D234" t="s">
        <v>806</v>
      </c>
      <c r="E234">
        <v>5</v>
      </c>
      <c r="F234">
        <v>2.6343519999999998</v>
      </c>
      <c r="G234">
        <v>266.2</v>
      </c>
      <c r="H234">
        <v>233</v>
      </c>
      <c r="I234">
        <v>142.726</v>
      </c>
      <c r="J234">
        <v>2.0887319999999998</v>
      </c>
      <c r="K234">
        <v>570.90409999999997</v>
      </c>
      <c r="L234">
        <v>300.79239999999999</v>
      </c>
      <c r="M234">
        <v>5</v>
      </c>
      <c r="N234">
        <v>84.185969999999998</v>
      </c>
      <c r="O234">
        <v>-1</v>
      </c>
      <c r="P234">
        <v>-1</v>
      </c>
      <c r="Q234">
        <v>1</v>
      </c>
      <c r="R234">
        <v>0.52687039999999996</v>
      </c>
      <c r="S234">
        <v>-1</v>
      </c>
      <c r="T234">
        <v>-1</v>
      </c>
      <c r="U234">
        <v>1</v>
      </c>
      <c r="V234">
        <v>0.52687039999999996</v>
      </c>
      <c r="W234">
        <v>1</v>
      </c>
      <c r="X234">
        <v>1898</v>
      </c>
      <c r="Y234">
        <v>221.06710000000001</v>
      </c>
      <c r="Z234">
        <v>116.47369999999999</v>
      </c>
      <c r="AA234">
        <v>27</v>
      </c>
      <c r="AB234">
        <v>1898</v>
      </c>
      <c r="AC234">
        <v>48627</v>
      </c>
    </row>
    <row r="235" spans="2:29" x14ac:dyDescent="0.2">
      <c r="B235" t="s">
        <v>285</v>
      </c>
      <c r="C235">
        <v>33</v>
      </c>
      <c r="D235" t="s">
        <v>806</v>
      </c>
      <c r="E235">
        <v>3</v>
      </c>
      <c r="F235">
        <v>3.102379</v>
      </c>
      <c r="G235">
        <v>211</v>
      </c>
      <c r="H235">
        <v>202</v>
      </c>
      <c r="I235">
        <v>93.213710000000006</v>
      </c>
      <c r="J235">
        <v>2.4788299999999999</v>
      </c>
      <c r="K235">
        <v>186.42740000000001</v>
      </c>
      <c r="L235">
        <v>192.7895</v>
      </c>
      <c r="M235">
        <v>3</v>
      </c>
      <c r="N235">
        <v>97.971580000000003</v>
      </c>
      <c r="O235">
        <v>-1</v>
      </c>
      <c r="P235">
        <v>-1</v>
      </c>
      <c r="Q235">
        <v>2</v>
      </c>
      <c r="R235">
        <v>2.0682520000000002</v>
      </c>
      <c r="S235">
        <v>91.475210000000004</v>
      </c>
      <c r="T235">
        <v>0.78183939999999996</v>
      </c>
      <c r="U235">
        <v>1</v>
      </c>
      <c r="V235">
        <v>1.0341260000000001</v>
      </c>
      <c r="W235">
        <v>2</v>
      </c>
      <c r="X235">
        <v>967</v>
      </c>
      <c r="Y235">
        <v>193.3828</v>
      </c>
      <c r="Z235">
        <v>199.98220000000001</v>
      </c>
      <c r="AA235">
        <v>77</v>
      </c>
      <c r="AB235">
        <v>967</v>
      </c>
      <c r="AC235">
        <v>146748</v>
      </c>
    </row>
    <row r="236" spans="2:29" x14ac:dyDescent="0.2">
      <c r="B236" t="s">
        <v>492</v>
      </c>
      <c r="C236">
        <v>33</v>
      </c>
      <c r="D236" t="s">
        <v>806</v>
      </c>
      <c r="E236">
        <v>3</v>
      </c>
      <c r="F236">
        <v>2.572899</v>
      </c>
      <c r="G236">
        <v>266</v>
      </c>
      <c r="H236">
        <v>265</v>
      </c>
      <c r="I236">
        <v>135.64830000000001</v>
      </c>
      <c r="J236">
        <v>1.5603499999999999</v>
      </c>
      <c r="K236">
        <v>271.29660000000001</v>
      </c>
      <c r="L236">
        <v>232.6729</v>
      </c>
      <c r="M236">
        <v>3</v>
      </c>
      <c r="N236">
        <v>159.2766</v>
      </c>
      <c r="O236">
        <v>-1</v>
      </c>
      <c r="P236">
        <v>-1</v>
      </c>
      <c r="Q236">
        <v>1</v>
      </c>
      <c r="R236">
        <v>0.85763290000000003</v>
      </c>
      <c r="S236">
        <v>-1</v>
      </c>
      <c r="T236">
        <v>-1</v>
      </c>
      <c r="U236">
        <v>1</v>
      </c>
      <c r="V236">
        <v>0.85763290000000003</v>
      </c>
      <c r="W236">
        <v>1</v>
      </c>
      <c r="X236">
        <v>1166</v>
      </c>
      <c r="Y236">
        <v>235.62180000000001</v>
      </c>
      <c r="Z236">
        <v>202.077</v>
      </c>
      <c r="AA236">
        <v>43</v>
      </c>
      <c r="AB236">
        <v>1166</v>
      </c>
      <c r="AC236">
        <v>103749</v>
      </c>
    </row>
    <row r="237" spans="2:29" x14ac:dyDescent="0.2">
      <c r="B237" t="s">
        <v>474</v>
      </c>
      <c r="C237">
        <v>33</v>
      </c>
      <c r="D237" t="s">
        <v>806</v>
      </c>
      <c r="E237">
        <v>6</v>
      </c>
      <c r="F237">
        <v>2.6109659999999999</v>
      </c>
      <c r="G237">
        <v>216.166666666667</v>
      </c>
      <c r="H237">
        <v>167.5</v>
      </c>
      <c r="I237">
        <v>182.38030000000001</v>
      </c>
      <c r="J237">
        <v>1.1783300000000001</v>
      </c>
      <c r="K237">
        <v>911.90170000000001</v>
      </c>
      <c r="L237">
        <v>396.82409999999999</v>
      </c>
      <c r="M237">
        <v>6</v>
      </c>
      <c r="N237">
        <v>189.87020000000001</v>
      </c>
      <c r="O237">
        <v>-1</v>
      </c>
      <c r="P237">
        <v>-1</v>
      </c>
      <c r="Q237">
        <v>1</v>
      </c>
      <c r="R237">
        <v>0.43516100000000002</v>
      </c>
      <c r="S237">
        <v>-1</v>
      </c>
      <c r="T237">
        <v>-1</v>
      </c>
      <c r="U237">
        <v>1</v>
      </c>
      <c r="V237">
        <v>0.43516100000000002</v>
      </c>
      <c r="W237">
        <v>1</v>
      </c>
      <c r="X237">
        <v>2298</v>
      </c>
      <c r="Y237">
        <v>207.27549999999999</v>
      </c>
      <c r="Z237">
        <v>90.198210000000003</v>
      </c>
      <c r="AA237">
        <v>37</v>
      </c>
      <c r="AB237">
        <v>2298</v>
      </c>
      <c r="AC237">
        <v>86896</v>
      </c>
    </row>
    <row r="238" spans="2:29" x14ac:dyDescent="0.2">
      <c r="B238" t="s">
        <v>475</v>
      </c>
      <c r="C238">
        <v>33</v>
      </c>
      <c r="D238" t="s">
        <v>806</v>
      </c>
      <c r="E238">
        <v>4</v>
      </c>
      <c r="F238">
        <v>2.3557130000000002</v>
      </c>
      <c r="G238">
        <v>349.75</v>
      </c>
      <c r="H238">
        <v>266</v>
      </c>
      <c r="I238">
        <v>119.87479999999999</v>
      </c>
      <c r="J238">
        <v>2.124619</v>
      </c>
      <c r="K238">
        <v>359.62439999999998</v>
      </c>
      <c r="L238">
        <v>211.7929</v>
      </c>
      <c r="M238">
        <v>4</v>
      </c>
      <c r="N238">
        <v>104.2379</v>
      </c>
      <c r="O238">
        <v>-1</v>
      </c>
      <c r="P238">
        <v>-1</v>
      </c>
      <c r="Q238">
        <v>1</v>
      </c>
      <c r="R238">
        <v>0.58892820000000001</v>
      </c>
      <c r="S238">
        <v>-1</v>
      </c>
      <c r="T238">
        <v>-1</v>
      </c>
      <c r="U238">
        <v>1</v>
      </c>
      <c r="V238">
        <v>0.58892820000000001</v>
      </c>
      <c r="W238">
        <v>1</v>
      </c>
      <c r="X238">
        <v>1698</v>
      </c>
      <c r="Y238">
        <v>232.90309999999999</v>
      </c>
      <c r="Z238">
        <v>137.16319999999999</v>
      </c>
      <c r="AA238">
        <v>13</v>
      </c>
      <c r="AB238">
        <v>1698</v>
      </c>
      <c r="AC238">
        <v>30841</v>
      </c>
    </row>
    <row r="239" spans="2:29" x14ac:dyDescent="0.2">
      <c r="B239" t="s">
        <v>476</v>
      </c>
      <c r="C239">
        <v>33</v>
      </c>
      <c r="D239" t="s">
        <v>806</v>
      </c>
      <c r="E239">
        <v>2</v>
      </c>
      <c r="F239">
        <v>1.001001</v>
      </c>
      <c r="G239">
        <v>366.5</v>
      </c>
      <c r="H239">
        <v>366.5</v>
      </c>
      <c r="I239">
        <v>192.73050000000001</v>
      </c>
      <c r="J239">
        <v>0.16543389999999999</v>
      </c>
      <c r="K239">
        <v>192.73050000000001</v>
      </c>
      <c r="L239">
        <v>96.46172</v>
      </c>
      <c r="M239">
        <v>2</v>
      </c>
      <c r="N239">
        <v>122.4344</v>
      </c>
      <c r="O239">
        <v>-1</v>
      </c>
      <c r="P239">
        <v>-1</v>
      </c>
      <c r="Q239">
        <v>2</v>
      </c>
      <c r="R239">
        <v>1.001001</v>
      </c>
      <c r="S239">
        <v>23.67268</v>
      </c>
      <c r="T239">
        <v>1.3925110000000001</v>
      </c>
      <c r="U239">
        <v>1</v>
      </c>
      <c r="V239">
        <v>0.50050050000000001</v>
      </c>
      <c r="W239">
        <v>2</v>
      </c>
      <c r="X239">
        <v>1998</v>
      </c>
      <c r="Y239">
        <v>196.78980000000001</v>
      </c>
      <c r="Z239">
        <v>98.493390000000005</v>
      </c>
      <c r="AA239">
        <v>43</v>
      </c>
      <c r="AB239">
        <v>1998</v>
      </c>
      <c r="AC239">
        <v>103484</v>
      </c>
    </row>
    <row r="240" spans="2:29" x14ac:dyDescent="0.2">
      <c r="B240" t="s">
        <v>477</v>
      </c>
      <c r="C240">
        <v>33</v>
      </c>
      <c r="D240" t="s">
        <v>806</v>
      </c>
      <c r="E240">
        <v>2</v>
      </c>
      <c r="F240">
        <v>2.309469</v>
      </c>
      <c r="G240">
        <v>384</v>
      </c>
      <c r="H240">
        <v>384</v>
      </c>
      <c r="I240">
        <v>96.082440000000005</v>
      </c>
      <c r="J240">
        <v>3.0025759999999999</v>
      </c>
      <c r="K240">
        <v>96.082440000000005</v>
      </c>
      <c r="L240">
        <v>110.94970000000001</v>
      </c>
      <c r="M240">
        <v>2</v>
      </c>
      <c r="N240">
        <v>197.12029999999999</v>
      </c>
      <c r="O240">
        <v>-1</v>
      </c>
      <c r="P240">
        <v>-1</v>
      </c>
      <c r="Q240">
        <v>1</v>
      </c>
      <c r="R240">
        <v>1.1547339999999999</v>
      </c>
      <c r="S240">
        <v>-1</v>
      </c>
      <c r="T240">
        <v>-1</v>
      </c>
      <c r="U240">
        <v>1</v>
      </c>
      <c r="V240">
        <v>1.1547339999999999</v>
      </c>
      <c r="W240">
        <v>1</v>
      </c>
      <c r="X240">
        <v>866</v>
      </c>
      <c r="Y240">
        <v>205.93979999999999</v>
      </c>
      <c r="Z240">
        <v>237.8057</v>
      </c>
      <c r="AA240">
        <v>63</v>
      </c>
      <c r="AB240">
        <v>866</v>
      </c>
      <c r="AC240">
        <v>137255</v>
      </c>
    </row>
    <row r="241" spans="2:29" x14ac:dyDescent="0.2">
      <c r="B241" t="s">
        <v>478</v>
      </c>
      <c r="C241">
        <v>33</v>
      </c>
      <c r="D241" t="s">
        <v>806</v>
      </c>
      <c r="E241">
        <v>1</v>
      </c>
      <c r="F241">
        <v>0.81168830000000003</v>
      </c>
      <c r="G241">
        <v>1100</v>
      </c>
      <c r="H241">
        <v>1100</v>
      </c>
      <c r="I241">
        <v>-1</v>
      </c>
      <c r="J241">
        <v>-1</v>
      </c>
      <c r="K241">
        <v>-1</v>
      </c>
      <c r="L241">
        <v>-1</v>
      </c>
      <c r="M241">
        <v>1</v>
      </c>
      <c r="N241">
        <v>128.45849999999999</v>
      </c>
      <c r="O241">
        <v>-1</v>
      </c>
      <c r="P241">
        <v>-1</v>
      </c>
      <c r="Q241">
        <v>1</v>
      </c>
      <c r="R241">
        <v>0.81168830000000003</v>
      </c>
      <c r="S241">
        <v>-1</v>
      </c>
      <c r="T241">
        <v>-1</v>
      </c>
      <c r="U241">
        <v>1</v>
      </c>
      <c r="V241">
        <v>0.81168830000000003</v>
      </c>
      <c r="W241">
        <v>1</v>
      </c>
      <c r="X241">
        <v>1232</v>
      </c>
      <c r="Y241">
        <v>308.14940000000001</v>
      </c>
      <c r="Z241">
        <v>250.12129999999999</v>
      </c>
      <c r="AA241">
        <v>61</v>
      </c>
      <c r="AB241">
        <v>1232</v>
      </c>
      <c r="AC241">
        <v>137021</v>
      </c>
    </row>
    <row r="242" spans="2:29" x14ac:dyDescent="0.2">
      <c r="B242" t="s">
        <v>479</v>
      </c>
      <c r="C242">
        <v>33</v>
      </c>
      <c r="D242" t="s">
        <v>806</v>
      </c>
      <c r="E242">
        <v>2</v>
      </c>
      <c r="F242">
        <v>2.8571430000000002</v>
      </c>
      <c r="G242">
        <v>266</v>
      </c>
      <c r="H242">
        <v>266</v>
      </c>
      <c r="I242">
        <v>121.697</v>
      </c>
      <c r="J242">
        <v>1.2169700000000001</v>
      </c>
      <c r="K242">
        <v>121.697</v>
      </c>
      <c r="L242">
        <v>173.85290000000001</v>
      </c>
      <c r="M242">
        <v>2</v>
      </c>
      <c r="N242">
        <v>101.696</v>
      </c>
      <c r="O242">
        <v>-1</v>
      </c>
      <c r="P242">
        <v>-1</v>
      </c>
      <c r="Q242">
        <v>1</v>
      </c>
      <c r="R242">
        <v>1.428571</v>
      </c>
      <c r="S242">
        <v>-1</v>
      </c>
      <c r="T242">
        <v>-1</v>
      </c>
      <c r="U242">
        <v>1</v>
      </c>
      <c r="V242">
        <v>1.428571</v>
      </c>
      <c r="W242">
        <v>1</v>
      </c>
      <c r="X242">
        <v>700</v>
      </c>
      <c r="Y242">
        <v>177.0196</v>
      </c>
      <c r="Z242">
        <v>252.88509999999999</v>
      </c>
      <c r="AA242">
        <v>97</v>
      </c>
      <c r="AB242">
        <v>700</v>
      </c>
      <c r="AC242">
        <v>177089</v>
      </c>
    </row>
    <row r="243" spans="2:29" x14ac:dyDescent="0.2">
      <c r="B243" t="s">
        <v>480</v>
      </c>
      <c r="C243">
        <v>33</v>
      </c>
      <c r="D243" t="s">
        <v>806</v>
      </c>
      <c r="E243">
        <v>1</v>
      </c>
      <c r="F243">
        <v>0.56625139999999996</v>
      </c>
      <c r="G243">
        <v>198</v>
      </c>
      <c r="H243">
        <v>198</v>
      </c>
      <c r="I243">
        <v>-1</v>
      </c>
      <c r="J243">
        <v>-1</v>
      </c>
      <c r="K243">
        <v>-1</v>
      </c>
      <c r="L243">
        <v>-1</v>
      </c>
      <c r="M243">
        <v>1</v>
      </c>
      <c r="N243">
        <v>135.98670000000001</v>
      </c>
      <c r="O243">
        <v>-1</v>
      </c>
      <c r="P243">
        <v>-1</v>
      </c>
      <c r="Q243">
        <v>1</v>
      </c>
      <c r="R243">
        <v>0.56625139999999996</v>
      </c>
      <c r="S243">
        <v>-1</v>
      </c>
      <c r="T243">
        <v>-1</v>
      </c>
      <c r="U243">
        <v>1</v>
      </c>
      <c r="V243">
        <v>0.56625139999999996</v>
      </c>
      <c r="W243">
        <v>1</v>
      </c>
      <c r="X243">
        <v>1766</v>
      </c>
      <c r="Y243">
        <v>486.96440000000001</v>
      </c>
      <c r="Z243">
        <v>275.74430000000001</v>
      </c>
      <c r="AA243">
        <v>13</v>
      </c>
      <c r="AB243">
        <v>1766</v>
      </c>
      <c r="AC243">
        <v>29474</v>
      </c>
    </row>
    <row r="244" spans="2:29" x14ac:dyDescent="0.2">
      <c r="B244" t="s">
        <v>481</v>
      </c>
      <c r="C244">
        <v>8</v>
      </c>
      <c r="D244" t="s">
        <v>783</v>
      </c>
      <c r="E244">
        <v>7</v>
      </c>
      <c r="F244">
        <v>3.8209610000000001</v>
      </c>
      <c r="G244">
        <v>199.57142857142901</v>
      </c>
      <c r="H244">
        <v>199</v>
      </c>
      <c r="I244">
        <v>98.34308</v>
      </c>
      <c r="J244">
        <v>1.669826</v>
      </c>
      <c r="K244">
        <v>590.05849999999998</v>
      </c>
      <c r="L244">
        <v>322.08429999999998</v>
      </c>
      <c r="M244">
        <v>7</v>
      </c>
      <c r="N244">
        <v>75.652510000000007</v>
      </c>
      <c r="O244">
        <v>-1</v>
      </c>
      <c r="P244">
        <v>-1</v>
      </c>
      <c r="Q244">
        <v>1</v>
      </c>
      <c r="R244">
        <v>0.54585150000000004</v>
      </c>
      <c r="S244">
        <v>-1</v>
      </c>
      <c r="T244">
        <v>-1</v>
      </c>
      <c r="U244">
        <v>1</v>
      </c>
      <c r="V244">
        <v>0.54585150000000004</v>
      </c>
      <c r="W244">
        <v>1</v>
      </c>
      <c r="X244">
        <v>1832</v>
      </c>
      <c r="Y244">
        <v>500.27159999999998</v>
      </c>
      <c r="Z244">
        <v>273.07400000000001</v>
      </c>
      <c r="AA244">
        <v>93</v>
      </c>
      <c r="AB244">
        <v>1832</v>
      </c>
      <c r="AC244">
        <v>185250</v>
      </c>
    </row>
    <row r="245" spans="2:29" x14ac:dyDescent="0.2">
      <c r="B245" t="s">
        <v>483</v>
      </c>
      <c r="C245">
        <v>8</v>
      </c>
      <c r="D245" t="s">
        <v>783</v>
      </c>
      <c r="E245">
        <v>3</v>
      </c>
      <c r="F245">
        <v>3.340757</v>
      </c>
      <c r="G245">
        <v>189</v>
      </c>
      <c r="H245">
        <v>200</v>
      </c>
      <c r="I245">
        <v>81.499139999999997</v>
      </c>
      <c r="J245">
        <v>1.0763579999999999</v>
      </c>
      <c r="K245">
        <v>162.9983</v>
      </c>
      <c r="L245">
        <v>181.51259999999999</v>
      </c>
      <c r="M245">
        <v>3</v>
      </c>
      <c r="N245">
        <v>102.30289999999999</v>
      </c>
      <c r="O245">
        <v>-1</v>
      </c>
      <c r="P245">
        <v>-1</v>
      </c>
      <c r="Q245">
        <v>1</v>
      </c>
      <c r="R245">
        <v>1.113586</v>
      </c>
      <c r="S245">
        <v>-1</v>
      </c>
      <c r="T245">
        <v>-1</v>
      </c>
      <c r="U245">
        <v>1</v>
      </c>
      <c r="V245">
        <v>1.113586</v>
      </c>
      <c r="W245">
        <v>1</v>
      </c>
      <c r="X245">
        <v>898</v>
      </c>
      <c r="Y245">
        <v>188.7406</v>
      </c>
      <c r="Z245">
        <v>210.1788</v>
      </c>
      <c r="AA245">
        <v>61</v>
      </c>
      <c r="AB245">
        <v>898</v>
      </c>
      <c r="AC245">
        <v>126563</v>
      </c>
    </row>
    <row r="246" spans="2:29" x14ac:dyDescent="0.2">
      <c r="B246" t="s">
        <v>484</v>
      </c>
      <c r="C246">
        <v>8</v>
      </c>
      <c r="D246" t="s">
        <v>783</v>
      </c>
      <c r="E246">
        <v>3</v>
      </c>
      <c r="F246">
        <v>1.476378</v>
      </c>
      <c r="G246">
        <v>233</v>
      </c>
      <c r="H246">
        <v>200</v>
      </c>
      <c r="I246">
        <v>443.39940000000001</v>
      </c>
      <c r="J246">
        <v>1.021466</v>
      </c>
      <c r="K246">
        <v>886.79880000000003</v>
      </c>
      <c r="L246">
        <v>436.41669999999999</v>
      </c>
      <c r="M246">
        <v>3</v>
      </c>
      <c r="N246">
        <v>156.3338</v>
      </c>
      <c r="O246">
        <v>-1</v>
      </c>
      <c r="P246">
        <v>-1</v>
      </c>
      <c r="Q246">
        <v>2</v>
      </c>
      <c r="R246">
        <v>0.98425200000000002</v>
      </c>
      <c r="S246">
        <v>93.359489999999994</v>
      </c>
      <c r="T246">
        <v>0.69671260000000002</v>
      </c>
      <c r="U246">
        <v>1</v>
      </c>
      <c r="V246">
        <v>0.49212600000000001</v>
      </c>
      <c r="W246">
        <v>2</v>
      </c>
      <c r="X246">
        <v>2032</v>
      </c>
      <c r="Y246">
        <v>203.42580000000001</v>
      </c>
      <c r="Z246">
        <v>100.11109999999999</v>
      </c>
      <c r="AA246">
        <v>49</v>
      </c>
      <c r="AB246">
        <v>2032</v>
      </c>
      <c r="AC246">
        <v>93291</v>
      </c>
    </row>
    <row r="247" spans="2:29" x14ac:dyDescent="0.2">
      <c r="B247" t="s">
        <v>485</v>
      </c>
      <c r="C247">
        <v>8</v>
      </c>
      <c r="D247" t="s">
        <v>783</v>
      </c>
      <c r="E247">
        <v>0</v>
      </c>
      <c r="F247">
        <v>0</v>
      </c>
      <c r="G247">
        <v>-1</v>
      </c>
      <c r="H247">
        <v>-1</v>
      </c>
      <c r="I247">
        <v>-1</v>
      </c>
      <c r="J247">
        <v>-1</v>
      </c>
      <c r="K247">
        <v>-1</v>
      </c>
      <c r="L247">
        <v>-1</v>
      </c>
      <c r="M247">
        <v>0</v>
      </c>
      <c r="N247">
        <v>97.377880000000005</v>
      </c>
      <c r="O247">
        <v>-1</v>
      </c>
      <c r="P247">
        <v>-1</v>
      </c>
      <c r="Q247">
        <v>2</v>
      </c>
      <c r="R247">
        <v>1.0351969999999999</v>
      </c>
      <c r="S247">
        <v>106.1866</v>
      </c>
      <c r="T247">
        <v>2.1451829999999998</v>
      </c>
      <c r="U247">
        <v>1</v>
      </c>
      <c r="V247">
        <v>0.51759829999999996</v>
      </c>
      <c r="W247">
        <v>2</v>
      </c>
      <c r="X247">
        <v>1932</v>
      </c>
      <c r="Y247">
        <v>217.48519999999999</v>
      </c>
      <c r="Z247">
        <v>112.57</v>
      </c>
      <c r="AA247">
        <v>37</v>
      </c>
      <c r="AB247">
        <v>1932</v>
      </c>
      <c r="AC247">
        <v>83032</v>
      </c>
    </row>
    <row r="248" spans="2:29" x14ac:dyDescent="0.2">
      <c r="B248" t="s">
        <v>486</v>
      </c>
      <c r="C248">
        <v>8</v>
      </c>
      <c r="D248" t="s">
        <v>783</v>
      </c>
      <c r="E248">
        <v>1</v>
      </c>
      <c r="F248">
        <v>1.0718110000000001</v>
      </c>
      <c r="G248">
        <v>264</v>
      </c>
      <c r="H248">
        <v>264</v>
      </c>
      <c r="I248">
        <v>-1</v>
      </c>
      <c r="J248">
        <v>-1</v>
      </c>
      <c r="K248">
        <v>-1</v>
      </c>
      <c r="L248">
        <v>-1</v>
      </c>
      <c r="M248">
        <v>1</v>
      </c>
      <c r="N248">
        <v>85.438730000000007</v>
      </c>
      <c r="O248">
        <v>-1</v>
      </c>
      <c r="P248">
        <v>-1</v>
      </c>
      <c r="Q248">
        <v>1</v>
      </c>
      <c r="R248">
        <v>1.0718110000000001</v>
      </c>
      <c r="S248">
        <v>-1</v>
      </c>
      <c r="T248">
        <v>-1</v>
      </c>
      <c r="U248">
        <v>1</v>
      </c>
      <c r="V248">
        <v>1.0718110000000001</v>
      </c>
      <c r="W248">
        <v>1</v>
      </c>
      <c r="X248">
        <v>933</v>
      </c>
      <c r="Y248">
        <v>212.80850000000001</v>
      </c>
      <c r="Z248">
        <v>228.09049999999999</v>
      </c>
      <c r="AA248">
        <v>87</v>
      </c>
      <c r="AB248">
        <v>933</v>
      </c>
      <c r="AC248">
        <v>168529</v>
      </c>
    </row>
    <row r="249" spans="2:29" x14ac:dyDescent="0.2">
      <c r="B249" t="s">
        <v>487</v>
      </c>
      <c r="C249">
        <v>8</v>
      </c>
      <c r="D249" t="s">
        <v>783</v>
      </c>
      <c r="E249">
        <v>1</v>
      </c>
      <c r="F249">
        <v>0.63897760000000003</v>
      </c>
      <c r="G249">
        <v>767</v>
      </c>
      <c r="H249">
        <v>767</v>
      </c>
      <c r="I249">
        <v>-1</v>
      </c>
      <c r="J249">
        <v>-1</v>
      </c>
      <c r="K249">
        <v>-1</v>
      </c>
      <c r="L249">
        <v>-1</v>
      </c>
      <c r="M249">
        <v>1</v>
      </c>
      <c r="N249">
        <v>84.747889999999998</v>
      </c>
      <c r="O249">
        <v>-1</v>
      </c>
      <c r="P249">
        <v>-1</v>
      </c>
      <c r="Q249">
        <v>2</v>
      </c>
      <c r="R249">
        <v>1.277955</v>
      </c>
      <c r="S249">
        <v>79.771680000000003</v>
      </c>
      <c r="T249">
        <v>1.5641499999999999</v>
      </c>
      <c r="U249">
        <v>1</v>
      </c>
      <c r="V249">
        <v>0.63897760000000003</v>
      </c>
      <c r="W249">
        <v>2</v>
      </c>
      <c r="X249">
        <v>1565</v>
      </c>
      <c r="Y249">
        <v>175.83269999999999</v>
      </c>
      <c r="Z249">
        <v>112.3532</v>
      </c>
      <c r="AA249">
        <v>29</v>
      </c>
      <c r="AB249">
        <v>1565</v>
      </c>
      <c r="AC249">
        <v>78336</v>
      </c>
    </row>
    <row r="250" spans="2:29" x14ac:dyDescent="0.2">
      <c r="B250" t="s">
        <v>488</v>
      </c>
      <c r="C250">
        <v>8</v>
      </c>
      <c r="D250" t="s">
        <v>783</v>
      </c>
      <c r="E250">
        <v>1</v>
      </c>
      <c r="F250">
        <v>0.73260069999999999</v>
      </c>
      <c r="G250">
        <v>133</v>
      </c>
      <c r="H250">
        <v>133</v>
      </c>
      <c r="I250">
        <v>-1</v>
      </c>
      <c r="J250">
        <v>-1</v>
      </c>
      <c r="K250">
        <v>-1</v>
      </c>
      <c r="L250">
        <v>-1</v>
      </c>
      <c r="M250">
        <v>1</v>
      </c>
      <c r="N250">
        <v>75.548810000000003</v>
      </c>
      <c r="O250">
        <v>-1</v>
      </c>
      <c r="P250">
        <v>-1</v>
      </c>
      <c r="Q250">
        <v>2</v>
      </c>
      <c r="R250">
        <v>1.465201</v>
      </c>
      <c r="S250">
        <v>98.551400000000001</v>
      </c>
      <c r="T250">
        <v>0.65482660000000004</v>
      </c>
      <c r="U250">
        <v>1</v>
      </c>
      <c r="V250">
        <v>0.73260069999999999</v>
      </c>
      <c r="W250">
        <v>2</v>
      </c>
      <c r="X250">
        <v>1365</v>
      </c>
      <c r="Y250">
        <v>230.3673</v>
      </c>
      <c r="Z250">
        <v>168.7672</v>
      </c>
      <c r="AA250">
        <v>31</v>
      </c>
      <c r="AB250">
        <v>1365</v>
      </c>
      <c r="AC250">
        <v>68012</v>
      </c>
    </row>
    <row r="251" spans="2:29" x14ac:dyDescent="0.2">
      <c r="B251" t="s">
        <v>489</v>
      </c>
      <c r="C251">
        <v>8</v>
      </c>
      <c r="D251" t="s">
        <v>783</v>
      </c>
      <c r="E251">
        <v>0</v>
      </c>
      <c r="F251">
        <v>0</v>
      </c>
      <c r="G251">
        <v>-1</v>
      </c>
      <c r="H251">
        <v>-1</v>
      </c>
      <c r="I251">
        <v>-1</v>
      </c>
      <c r="J251">
        <v>-1</v>
      </c>
      <c r="K251">
        <v>-1</v>
      </c>
      <c r="L251">
        <v>-1</v>
      </c>
      <c r="M251">
        <v>0</v>
      </c>
      <c r="N251">
        <v>546.49270000000001</v>
      </c>
      <c r="O251">
        <v>-1</v>
      </c>
      <c r="P251">
        <v>-1</v>
      </c>
      <c r="Q251">
        <v>2</v>
      </c>
      <c r="R251">
        <v>1.132503</v>
      </c>
      <c r="S251">
        <v>78.977500000000006</v>
      </c>
      <c r="T251">
        <v>0.21549109999999999</v>
      </c>
      <c r="U251">
        <v>2</v>
      </c>
      <c r="V251">
        <v>1.132503</v>
      </c>
      <c r="W251">
        <v>2</v>
      </c>
      <c r="X251">
        <v>1299</v>
      </c>
      <c r="Y251">
        <v>457.32749999999999</v>
      </c>
      <c r="Z251">
        <v>258.96230000000003</v>
      </c>
      <c r="AA251">
        <v>57</v>
      </c>
      <c r="AB251">
        <v>1766</v>
      </c>
      <c r="AC251">
        <v>120501</v>
      </c>
    </row>
    <row r="252" spans="2:29" x14ac:dyDescent="0.2">
      <c r="B252" t="s">
        <v>490</v>
      </c>
      <c r="C252">
        <v>8</v>
      </c>
      <c r="D252" t="s">
        <v>783</v>
      </c>
      <c r="E252">
        <v>2</v>
      </c>
      <c r="F252">
        <v>1.4295929999999999</v>
      </c>
      <c r="G252">
        <v>216</v>
      </c>
      <c r="H252">
        <v>216</v>
      </c>
      <c r="I252">
        <v>118.92740000000001</v>
      </c>
      <c r="J252">
        <v>0.1429416</v>
      </c>
      <c r="K252">
        <v>118.92740000000001</v>
      </c>
      <c r="L252">
        <v>85.008889999999994</v>
      </c>
      <c r="M252">
        <v>2</v>
      </c>
      <c r="N252">
        <v>121.4115</v>
      </c>
      <c r="O252">
        <v>-1</v>
      </c>
      <c r="P252">
        <v>-1</v>
      </c>
      <c r="Q252">
        <v>2</v>
      </c>
      <c r="R252">
        <v>1.4295929999999999</v>
      </c>
      <c r="S252">
        <v>90.889700000000005</v>
      </c>
      <c r="T252">
        <v>0.68082169999999997</v>
      </c>
      <c r="U252">
        <v>1</v>
      </c>
      <c r="V252">
        <v>0.71479630000000005</v>
      </c>
      <c r="W252">
        <v>2</v>
      </c>
      <c r="X252">
        <v>1399</v>
      </c>
      <c r="Y252">
        <v>223.39179999999999</v>
      </c>
      <c r="Z252">
        <v>159.67959999999999</v>
      </c>
      <c r="AA252">
        <v>67</v>
      </c>
      <c r="AB252">
        <v>1399</v>
      </c>
      <c r="AC252">
        <v>148179</v>
      </c>
    </row>
    <row r="253" spans="2:29" x14ac:dyDescent="0.2">
      <c r="B253" t="s">
        <v>491</v>
      </c>
      <c r="C253">
        <v>8</v>
      </c>
      <c r="D253" t="s">
        <v>783</v>
      </c>
      <c r="E253">
        <v>2</v>
      </c>
      <c r="F253">
        <v>1.6233770000000001</v>
      </c>
      <c r="G253">
        <v>466.5</v>
      </c>
      <c r="H253">
        <v>466.5</v>
      </c>
      <c r="I253">
        <v>55.762259999999998</v>
      </c>
      <c r="J253">
        <v>0.23830019999999999</v>
      </c>
      <c r="K253">
        <v>55.762259999999998</v>
      </c>
      <c r="L253">
        <v>45.261569999999999</v>
      </c>
      <c r="M253">
        <v>2</v>
      </c>
      <c r="N253">
        <v>95.292749999999998</v>
      </c>
      <c r="O253">
        <v>-1</v>
      </c>
      <c r="P253">
        <v>-1</v>
      </c>
      <c r="Q253">
        <v>1</v>
      </c>
      <c r="R253">
        <v>0.81168830000000003</v>
      </c>
      <c r="S253">
        <v>-1</v>
      </c>
      <c r="T253">
        <v>-1</v>
      </c>
      <c r="U253">
        <v>1</v>
      </c>
      <c r="V253">
        <v>0.81168830000000003</v>
      </c>
      <c r="W253">
        <v>1</v>
      </c>
      <c r="X253">
        <v>1232</v>
      </c>
      <c r="Y253">
        <v>207.4836</v>
      </c>
      <c r="Z253">
        <v>168.41200000000001</v>
      </c>
      <c r="AA253">
        <v>63</v>
      </c>
      <c r="AB253">
        <v>1232</v>
      </c>
      <c r="AC253">
        <v>122901</v>
      </c>
    </row>
    <row r="254" spans="2:29" x14ac:dyDescent="0.2">
      <c r="B254" t="s">
        <v>1848</v>
      </c>
      <c r="C254">
        <v>8</v>
      </c>
      <c r="D254" t="s">
        <v>783</v>
      </c>
      <c r="E254">
        <v>2</v>
      </c>
      <c r="F254">
        <v>1.7667839999999999</v>
      </c>
      <c r="G254">
        <v>450</v>
      </c>
      <c r="H254">
        <v>450</v>
      </c>
      <c r="I254">
        <v>148.07640000000001</v>
      </c>
      <c r="J254">
        <v>0.89202680000000001</v>
      </c>
      <c r="K254">
        <v>148.07640000000001</v>
      </c>
      <c r="L254">
        <v>130.80959999999999</v>
      </c>
      <c r="M254">
        <v>2</v>
      </c>
      <c r="N254">
        <v>60.913939999999997</v>
      </c>
      <c r="O254">
        <v>-1</v>
      </c>
      <c r="P254">
        <v>-1</v>
      </c>
      <c r="Q254">
        <v>1</v>
      </c>
      <c r="R254">
        <v>0.88339219999999996</v>
      </c>
      <c r="S254">
        <v>-1</v>
      </c>
      <c r="T254">
        <v>-1</v>
      </c>
      <c r="U254">
        <v>1</v>
      </c>
      <c r="V254">
        <v>0.88339219999999996</v>
      </c>
      <c r="W254">
        <v>1</v>
      </c>
      <c r="X254">
        <v>1132</v>
      </c>
      <c r="Y254">
        <v>186.46250000000001</v>
      </c>
      <c r="Z254">
        <v>164.71950000000001</v>
      </c>
      <c r="AA254">
        <v>49</v>
      </c>
      <c r="AB254">
        <v>1132</v>
      </c>
      <c r="AC254">
        <v>89927</v>
      </c>
    </row>
    <row r="255" spans="2:29" x14ac:dyDescent="0.2">
      <c r="B255" t="s">
        <v>285</v>
      </c>
      <c r="C255">
        <v>8</v>
      </c>
      <c r="D255" t="s">
        <v>783</v>
      </c>
      <c r="E255">
        <v>3</v>
      </c>
      <c r="F255">
        <v>3.0030030000000001</v>
      </c>
      <c r="G255">
        <v>244.666666666667</v>
      </c>
      <c r="H255">
        <v>266</v>
      </c>
      <c r="I255">
        <v>97.80341</v>
      </c>
      <c r="J255">
        <v>0.9937705</v>
      </c>
      <c r="K255">
        <v>195.60679999999999</v>
      </c>
      <c r="L255">
        <v>195.80260000000001</v>
      </c>
      <c r="M255">
        <v>3</v>
      </c>
      <c r="N255">
        <v>42.412059999999997</v>
      </c>
      <c r="O255">
        <v>-1</v>
      </c>
      <c r="P255">
        <v>-1</v>
      </c>
      <c r="Q255">
        <v>2</v>
      </c>
      <c r="R255">
        <v>2.0020020000000001</v>
      </c>
      <c r="S255">
        <v>103.1069</v>
      </c>
      <c r="T255">
        <v>1.2422519999999999</v>
      </c>
      <c r="U255">
        <v>1</v>
      </c>
      <c r="V255">
        <v>1.001001</v>
      </c>
      <c r="W255">
        <v>2</v>
      </c>
      <c r="X255">
        <v>999</v>
      </c>
      <c r="Y255">
        <v>240.68289999999999</v>
      </c>
      <c r="Z255">
        <v>240.9239</v>
      </c>
      <c r="AA255">
        <v>71</v>
      </c>
      <c r="AB255">
        <v>999</v>
      </c>
      <c r="AC255">
        <v>135957</v>
      </c>
    </row>
    <row r="256" spans="2:29" x14ac:dyDescent="0.2">
      <c r="B256" t="s">
        <v>492</v>
      </c>
      <c r="C256">
        <v>8</v>
      </c>
      <c r="D256" t="s">
        <v>783</v>
      </c>
      <c r="E256">
        <v>3</v>
      </c>
      <c r="F256">
        <v>2.8169010000000001</v>
      </c>
      <c r="G256">
        <v>287.66666666666703</v>
      </c>
      <c r="H256">
        <v>265</v>
      </c>
      <c r="I256">
        <v>81.831090000000003</v>
      </c>
      <c r="J256">
        <v>1.217476</v>
      </c>
      <c r="K256">
        <v>163.66220000000001</v>
      </c>
      <c r="L256">
        <v>153.67339999999999</v>
      </c>
      <c r="M256">
        <v>3</v>
      </c>
      <c r="N256">
        <v>55.80097</v>
      </c>
      <c r="O256">
        <v>-1</v>
      </c>
      <c r="P256">
        <v>-1</v>
      </c>
      <c r="Q256">
        <v>1</v>
      </c>
      <c r="R256">
        <v>0.93896710000000005</v>
      </c>
      <c r="S256">
        <v>-1</v>
      </c>
      <c r="T256">
        <v>-1</v>
      </c>
      <c r="U256">
        <v>1</v>
      </c>
      <c r="V256">
        <v>0.93896710000000005</v>
      </c>
      <c r="W256">
        <v>1</v>
      </c>
      <c r="X256">
        <v>1065</v>
      </c>
      <c r="Y256">
        <v>195.6893</v>
      </c>
      <c r="Z256">
        <v>183.7458</v>
      </c>
      <c r="AA256">
        <v>77</v>
      </c>
      <c r="AB256">
        <v>1065</v>
      </c>
      <c r="AC256">
        <v>168197</v>
      </c>
    </row>
    <row r="257" spans="2:29" x14ac:dyDescent="0.2">
      <c r="B257" t="s">
        <v>474</v>
      </c>
      <c r="C257">
        <v>8</v>
      </c>
      <c r="D257" t="s">
        <v>783</v>
      </c>
      <c r="E257">
        <v>3</v>
      </c>
      <c r="F257">
        <v>2.8142589999999998</v>
      </c>
      <c r="G257">
        <v>311.33333333333297</v>
      </c>
      <c r="H257">
        <v>200</v>
      </c>
      <c r="I257">
        <v>92.905730000000005</v>
      </c>
      <c r="J257">
        <v>2.8153250000000001</v>
      </c>
      <c r="K257">
        <v>185.8115</v>
      </c>
      <c r="L257">
        <v>174.30719999999999</v>
      </c>
      <c r="M257">
        <v>3</v>
      </c>
      <c r="N257">
        <v>159.2278</v>
      </c>
      <c r="O257">
        <v>-1</v>
      </c>
      <c r="P257">
        <v>-1</v>
      </c>
      <c r="Q257">
        <v>1</v>
      </c>
      <c r="R257">
        <v>0.93808630000000004</v>
      </c>
      <c r="S257">
        <v>-1</v>
      </c>
      <c r="T257">
        <v>-1</v>
      </c>
      <c r="U257">
        <v>1</v>
      </c>
      <c r="V257">
        <v>0.93808630000000004</v>
      </c>
      <c r="W257">
        <v>1</v>
      </c>
      <c r="X257">
        <v>1066</v>
      </c>
      <c r="Y257">
        <v>196.7749</v>
      </c>
      <c r="Z257">
        <v>184.59190000000001</v>
      </c>
      <c r="AA257">
        <v>59</v>
      </c>
      <c r="AB257">
        <v>1066</v>
      </c>
      <c r="AC257">
        <v>135723</v>
      </c>
    </row>
    <row r="258" spans="2:29" x14ac:dyDescent="0.2">
      <c r="B258" t="s">
        <v>475</v>
      </c>
      <c r="C258">
        <v>8</v>
      </c>
      <c r="D258" t="s">
        <v>783</v>
      </c>
      <c r="E258">
        <v>2</v>
      </c>
      <c r="F258">
        <v>1.9379839999999999</v>
      </c>
      <c r="G258">
        <v>400</v>
      </c>
      <c r="H258">
        <v>400</v>
      </c>
      <c r="I258">
        <v>201.63059999999999</v>
      </c>
      <c r="J258">
        <v>1.2073689999999999</v>
      </c>
      <c r="K258">
        <v>201.63059999999999</v>
      </c>
      <c r="L258">
        <v>195.3785</v>
      </c>
      <c r="M258">
        <v>2</v>
      </c>
      <c r="N258">
        <v>117.04089999999999</v>
      </c>
      <c r="O258">
        <v>-1</v>
      </c>
      <c r="P258">
        <v>-1</v>
      </c>
      <c r="Q258">
        <v>1</v>
      </c>
      <c r="R258">
        <v>0.96899219999999997</v>
      </c>
      <c r="S258">
        <v>-1</v>
      </c>
      <c r="T258">
        <v>-1</v>
      </c>
      <c r="U258">
        <v>1</v>
      </c>
      <c r="V258">
        <v>0.96899219999999997</v>
      </c>
      <c r="W258">
        <v>1</v>
      </c>
      <c r="X258">
        <v>1032</v>
      </c>
      <c r="Y258">
        <v>178.4529</v>
      </c>
      <c r="Z258">
        <v>172.9195</v>
      </c>
      <c r="AA258">
        <v>93</v>
      </c>
      <c r="AB258">
        <v>1032</v>
      </c>
      <c r="AC258">
        <v>193409</v>
      </c>
    </row>
    <row r="259" spans="2:29" x14ac:dyDescent="0.2">
      <c r="B259" t="s">
        <v>476</v>
      </c>
      <c r="C259">
        <v>8</v>
      </c>
      <c r="D259" t="s">
        <v>783</v>
      </c>
      <c r="E259">
        <v>1</v>
      </c>
      <c r="F259">
        <v>0.50890579999999996</v>
      </c>
      <c r="G259">
        <v>233</v>
      </c>
      <c r="H259">
        <v>233</v>
      </c>
      <c r="I259">
        <v>-1</v>
      </c>
      <c r="J259">
        <v>-1</v>
      </c>
      <c r="K259">
        <v>-1</v>
      </c>
      <c r="L259">
        <v>-1</v>
      </c>
      <c r="M259">
        <v>1</v>
      </c>
      <c r="N259">
        <v>173.57079999999999</v>
      </c>
      <c r="O259">
        <v>-1</v>
      </c>
      <c r="P259">
        <v>-1</v>
      </c>
      <c r="Q259">
        <v>1</v>
      </c>
      <c r="R259">
        <v>0.50890579999999996</v>
      </c>
      <c r="S259">
        <v>-1</v>
      </c>
      <c r="T259">
        <v>-1</v>
      </c>
      <c r="U259">
        <v>1</v>
      </c>
      <c r="V259">
        <v>0.50890579999999996</v>
      </c>
      <c r="W259">
        <v>1</v>
      </c>
      <c r="X259">
        <v>1965</v>
      </c>
      <c r="Y259">
        <v>630.96479999999997</v>
      </c>
      <c r="Z259">
        <v>321.10169999999999</v>
      </c>
      <c r="AA259">
        <v>13</v>
      </c>
      <c r="AB259">
        <v>1965</v>
      </c>
      <c r="AC259">
        <v>32475</v>
      </c>
    </row>
    <row r="260" spans="2:29" x14ac:dyDescent="0.2">
      <c r="B260" t="s">
        <v>477</v>
      </c>
      <c r="C260">
        <v>8</v>
      </c>
      <c r="D260" t="s">
        <v>783</v>
      </c>
      <c r="E260">
        <v>6</v>
      </c>
      <c r="F260">
        <v>2.9527559999999999</v>
      </c>
      <c r="G260">
        <v>255.166666666667</v>
      </c>
      <c r="H260">
        <v>233</v>
      </c>
      <c r="I260">
        <v>169.45609999999999</v>
      </c>
      <c r="J260">
        <v>4.6654229999999997</v>
      </c>
      <c r="K260">
        <v>847.2808</v>
      </c>
      <c r="L260">
        <v>416.96890000000002</v>
      </c>
      <c r="M260">
        <v>6</v>
      </c>
      <c r="N260">
        <v>150.43969999999999</v>
      </c>
      <c r="O260">
        <v>-1</v>
      </c>
      <c r="P260">
        <v>-1</v>
      </c>
      <c r="Q260">
        <v>1</v>
      </c>
      <c r="R260">
        <v>0.49212600000000001</v>
      </c>
      <c r="S260">
        <v>-1</v>
      </c>
      <c r="T260">
        <v>-1</v>
      </c>
      <c r="U260">
        <v>1</v>
      </c>
      <c r="V260">
        <v>0.49212600000000001</v>
      </c>
      <c r="W260">
        <v>1</v>
      </c>
      <c r="X260">
        <v>2032</v>
      </c>
      <c r="Y260">
        <v>194.8192</v>
      </c>
      <c r="Z260">
        <v>95.875590000000003</v>
      </c>
      <c r="AA260">
        <v>39</v>
      </c>
      <c r="AB260">
        <v>2032</v>
      </c>
      <c r="AC260">
        <v>86230</v>
      </c>
    </row>
    <row r="261" spans="2:29" x14ac:dyDescent="0.2">
      <c r="B261" t="s">
        <v>478</v>
      </c>
      <c r="C261">
        <v>8</v>
      </c>
      <c r="D261" t="s">
        <v>783</v>
      </c>
      <c r="E261">
        <v>5</v>
      </c>
      <c r="F261">
        <v>2.5025019999999998</v>
      </c>
      <c r="G261">
        <v>213.4</v>
      </c>
      <c r="H261">
        <v>200</v>
      </c>
      <c r="I261">
        <v>165.60339999999999</v>
      </c>
      <c r="J261">
        <v>2.3934489999999999</v>
      </c>
      <c r="K261">
        <v>662.41380000000004</v>
      </c>
      <c r="L261">
        <v>331.53840000000002</v>
      </c>
      <c r="M261">
        <v>5</v>
      </c>
      <c r="N261">
        <v>121.0313</v>
      </c>
      <c r="O261">
        <v>-1</v>
      </c>
      <c r="P261">
        <v>-1</v>
      </c>
      <c r="Q261">
        <v>2</v>
      </c>
      <c r="R261">
        <v>1.001001</v>
      </c>
      <c r="S261">
        <v>51.725230000000003</v>
      </c>
      <c r="T261">
        <v>0.1937275</v>
      </c>
      <c r="U261">
        <v>1</v>
      </c>
      <c r="V261">
        <v>0.50050050000000001</v>
      </c>
      <c r="W261">
        <v>2</v>
      </c>
      <c r="X261">
        <v>1998</v>
      </c>
      <c r="Y261">
        <v>630.60680000000002</v>
      </c>
      <c r="Z261">
        <v>315.61900000000003</v>
      </c>
      <c r="AA261">
        <v>63</v>
      </c>
      <c r="AB261">
        <v>1998</v>
      </c>
      <c r="AC261">
        <v>140285</v>
      </c>
    </row>
    <row r="262" spans="2:29" x14ac:dyDescent="0.2">
      <c r="B262" t="s">
        <v>479</v>
      </c>
      <c r="C262">
        <v>8</v>
      </c>
      <c r="D262" t="s">
        <v>783</v>
      </c>
      <c r="E262">
        <v>6</v>
      </c>
      <c r="F262">
        <v>3.2154340000000001</v>
      </c>
      <c r="G262">
        <v>199.833333333333</v>
      </c>
      <c r="H262">
        <v>183</v>
      </c>
      <c r="I262">
        <v>228.89590000000001</v>
      </c>
      <c r="J262">
        <v>3.1064929999999999</v>
      </c>
      <c r="K262">
        <v>1144.48</v>
      </c>
      <c r="L262">
        <v>613.33309999999994</v>
      </c>
      <c r="M262">
        <v>6</v>
      </c>
      <c r="N262">
        <v>186.9083</v>
      </c>
      <c r="O262">
        <v>-1</v>
      </c>
      <c r="P262">
        <v>-1</v>
      </c>
      <c r="Q262">
        <v>1</v>
      </c>
      <c r="R262">
        <v>0.53590570000000004</v>
      </c>
      <c r="S262">
        <v>-1</v>
      </c>
      <c r="T262">
        <v>-1</v>
      </c>
      <c r="U262">
        <v>1</v>
      </c>
      <c r="V262">
        <v>0.53590570000000004</v>
      </c>
      <c r="W262">
        <v>1</v>
      </c>
      <c r="X262">
        <v>1866</v>
      </c>
      <c r="Y262">
        <v>623.85990000000004</v>
      </c>
      <c r="Z262">
        <v>334.33010000000002</v>
      </c>
      <c r="AA262">
        <v>29</v>
      </c>
      <c r="AB262">
        <v>1866</v>
      </c>
      <c r="AC262">
        <v>59651</v>
      </c>
    </row>
    <row r="263" spans="2:29" x14ac:dyDescent="0.2">
      <c r="B263" t="s">
        <v>480</v>
      </c>
      <c r="C263">
        <v>8</v>
      </c>
      <c r="D263" t="s">
        <v>783</v>
      </c>
      <c r="E263">
        <v>0</v>
      </c>
      <c r="F263">
        <v>0</v>
      </c>
      <c r="G263">
        <v>-1</v>
      </c>
      <c r="H263">
        <v>-1</v>
      </c>
      <c r="I263">
        <v>-1</v>
      </c>
      <c r="J263">
        <v>-1</v>
      </c>
      <c r="K263">
        <v>-1</v>
      </c>
      <c r="L263">
        <v>-1</v>
      </c>
      <c r="M263">
        <v>0</v>
      </c>
      <c r="N263">
        <v>74.673280000000005</v>
      </c>
      <c r="O263">
        <v>-1</v>
      </c>
      <c r="P263">
        <v>-1</v>
      </c>
      <c r="Q263">
        <v>1</v>
      </c>
      <c r="R263">
        <v>1.2019230000000001</v>
      </c>
      <c r="S263">
        <v>-1</v>
      </c>
      <c r="T263">
        <v>-1</v>
      </c>
      <c r="U263">
        <v>1</v>
      </c>
      <c r="V263">
        <v>1.2019230000000001</v>
      </c>
      <c r="W263">
        <v>1</v>
      </c>
      <c r="X263">
        <v>832</v>
      </c>
      <c r="Y263">
        <v>207.61109999999999</v>
      </c>
      <c r="Z263">
        <v>249.5326</v>
      </c>
      <c r="AA263">
        <v>81</v>
      </c>
      <c r="AB263">
        <v>832</v>
      </c>
      <c r="AC263">
        <v>152109</v>
      </c>
    </row>
    <row r="264" spans="2:29" x14ac:dyDescent="0.2">
      <c r="B264" t="s">
        <v>481</v>
      </c>
      <c r="C264">
        <v>9</v>
      </c>
      <c r="D264" t="s">
        <v>807</v>
      </c>
      <c r="E264">
        <v>7</v>
      </c>
      <c r="F264">
        <v>3.2833019999999999</v>
      </c>
      <c r="G264">
        <v>223.57142857142901</v>
      </c>
      <c r="H264">
        <v>166</v>
      </c>
      <c r="I264">
        <v>205.71889999999999</v>
      </c>
      <c r="J264">
        <v>3.180615</v>
      </c>
      <c r="K264">
        <v>1234.3140000000001</v>
      </c>
      <c r="L264">
        <v>578.94640000000004</v>
      </c>
      <c r="M264">
        <v>7</v>
      </c>
      <c r="N264">
        <v>112.6756</v>
      </c>
      <c r="O264">
        <v>-1</v>
      </c>
      <c r="P264">
        <v>-1</v>
      </c>
      <c r="Q264">
        <v>1</v>
      </c>
      <c r="R264">
        <v>0.46904319999999999</v>
      </c>
      <c r="S264">
        <v>-1</v>
      </c>
      <c r="T264">
        <v>-1</v>
      </c>
      <c r="U264">
        <v>1</v>
      </c>
      <c r="V264">
        <v>0.46904319999999999</v>
      </c>
      <c r="W264">
        <v>1</v>
      </c>
      <c r="X264">
        <v>2132</v>
      </c>
      <c r="Y264">
        <v>206.5778</v>
      </c>
      <c r="Z264">
        <v>96.893910000000005</v>
      </c>
      <c r="AA264">
        <v>27</v>
      </c>
      <c r="AB264">
        <v>2132</v>
      </c>
      <c r="AC264">
        <v>61750</v>
      </c>
    </row>
    <row r="265" spans="2:29" x14ac:dyDescent="0.2">
      <c r="B265" t="s">
        <v>483</v>
      </c>
      <c r="C265">
        <v>9</v>
      </c>
      <c r="D265" t="s">
        <v>807</v>
      </c>
      <c r="E265">
        <v>2</v>
      </c>
      <c r="F265">
        <v>2.0040079999999998</v>
      </c>
      <c r="G265">
        <v>365.5</v>
      </c>
      <c r="H265">
        <v>365.5</v>
      </c>
      <c r="I265">
        <v>165.8021</v>
      </c>
      <c r="J265">
        <v>0.82488600000000001</v>
      </c>
      <c r="K265">
        <v>165.8021</v>
      </c>
      <c r="L265">
        <v>166.1344</v>
      </c>
      <c r="M265">
        <v>2</v>
      </c>
      <c r="N265">
        <v>71.498339999999999</v>
      </c>
      <c r="O265">
        <v>-1</v>
      </c>
      <c r="P265">
        <v>-1</v>
      </c>
      <c r="Q265">
        <v>1</v>
      </c>
      <c r="R265">
        <v>1.0020039999999999</v>
      </c>
      <c r="S265">
        <v>-1</v>
      </c>
      <c r="T265">
        <v>-1</v>
      </c>
      <c r="U265">
        <v>1</v>
      </c>
      <c r="V265">
        <v>1.0020039999999999</v>
      </c>
      <c r="W265">
        <v>1</v>
      </c>
      <c r="X265">
        <v>998</v>
      </c>
      <c r="Y265">
        <v>195.5514</v>
      </c>
      <c r="Z265">
        <v>195.94329999999999</v>
      </c>
      <c r="AA265">
        <v>81</v>
      </c>
      <c r="AB265">
        <v>998</v>
      </c>
      <c r="AC265">
        <v>163633</v>
      </c>
    </row>
    <row r="266" spans="2:29" x14ac:dyDescent="0.2">
      <c r="B266" t="s">
        <v>484</v>
      </c>
      <c r="C266">
        <v>9</v>
      </c>
      <c r="D266" t="s">
        <v>807</v>
      </c>
      <c r="E266">
        <v>2</v>
      </c>
      <c r="F266">
        <v>1.3351139999999999</v>
      </c>
      <c r="G266">
        <v>250</v>
      </c>
      <c r="H266">
        <v>250</v>
      </c>
      <c r="I266">
        <v>95.188180000000003</v>
      </c>
      <c r="J266">
        <v>0.19075790000000001</v>
      </c>
      <c r="K266">
        <v>95.188180000000003</v>
      </c>
      <c r="L266">
        <v>63.543509999999998</v>
      </c>
      <c r="M266">
        <v>2</v>
      </c>
      <c r="N266">
        <v>154.9496</v>
      </c>
      <c r="O266">
        <v>-1</v>
      </c>
      <c r="P266">
        <v>-1</v>
      </c>
      <c r="Q266">
        <v>1</v>
      </c>
      <c r="R266">
        <v>0.66755679999999995</v>
      </c>
      <c r="S266">
        <v>-1</v>
      </c>
      <c r="T266">
        <v>-1</v>
      </c>
      <c r="U266">
        <v>1</v>
      </c>
      <c r="V266">
        <v>0.66755679999999995</v>
      </c>
      <c r="W266">
        <v>1</v>
      </c>
      <c r="X266">
        <v>1498</v>
      </c>
      <c r="Y266">
        <v>198.91560000000001</v>
      </c>
      <c r="Z266">
        <v>132.78749999999999</v>
      </c>
      <c r="AA266">
        <v>3</v>
      </c>
      <c r="AB266">
        <v>1498</v>
      </c>
      <c r="AC266">
        <v>8893</v>
      </c>
    </row>
    <row r="267" spans="2:29" x14ac:dyDescent="0.2">
      <c r="B267" t="s">
        <v>485</v>
      </c>
      <c r="C267">
        <v>9</v>
      </c>
      <c r="D267" t="s">
        <v>807</v>
      </c>
      <c r="E267">
        <v>2</v>
      </c>
      <c r="F267">
        <v>2.0020020000000001</v>
      </c>
      <c r="G267">
        <v>366</v>
      </c>
      <c r="H267">
        <v>366</v>
      </c>
      <c r="I267">
        <v>94.278509999999997</v>
      </c>
      <c r="J267">
        <v>0.70357099999999995</v>
      </c>
      <c r="K267">
        <v>94.278509999999997</v>
      </c>
      <c r="L267">
        <v>94.372889999999998</v>
      </c>
      <c r="M267">
        <v>2</v>
      </c>
      <c r="N267">
        <v>46.100749999999998</v>
      </c>
      <c r="O267">
        <v>-1</v>
      </c>
      <c r="P267">
        <v>-1</v>
      </c>
      <c r="Q267">
        <v>1</v>
      </c>
      <c r="R267">
        <v>1.001001</v>
      </c>
      <c r="S267">
        <v>-1</v>
      </c>
      <c r="T267">
        <v>-1</v>
      </c>
      <c r="U267">
        <v>1</v>
      </c>
      <c r="V267">
        <v>1.001001</v>
      </c>
      <c r="W267">
        <v>1</v>
      </c>
      <c r="X267">
        <v>999</v>
      </c>
      <c r="Y267">
        <v>190.90629999999999</v>
      </c>
      <c r="Z267">
        <v>191.09739999999999</v>
      </c>
      <c r="AA267">
        <v>93</v>
      </c>
      <c r="AB267">
        <v>999</v>
      </c>
      <c r="AC267">
        <v>192244</v>
      </c>
    </row>
    <row r="268" spans="2:29" x14ac:dyDescent="0.2">
      <c r="B268" t="s">
        <v>486</v>
      </c>
      <c r="C268">
        <v>9</v>
      </c>
      <c r="D268" t="s">
        <v>807</v>
      </c>
      <c r="E268">
        <v>2</v>
      </c>
      <c r="F268">
        <v>1.111729</v>
      </c>
      <c r="G268">
        <v>216.5</v>
      </c>
      <c r="H268">
        <v>216.5</v>
      </c>
      <c r="I268">
        <v>104.3445</v>
      </c>
      <c r="J268">
        <v>0.15667339999999999</v>
      </c>
      <c r="K268">
        <v>104.3445</v>
      </c>
      <c r="L268">
        <v>58.001379999999997</v>
      </c>
      <c r="M268">
        <v>2</v>
      </c>
      <c r="N268">
        <v>120.11669999999999</v>
      </c>
      <c r="O268">
        <v>-1</v>
      </c>
      <c r="P268">
        <v>-1</v>
      </c>
      <c r="Q268">
        <v>1</v>
      </c>
      <c r="R268">
        <v>0.55586440000000004</v>
      </c>
      <c r="S268">
        <v>-1</v>
      </c>
      <c r="T268">
        <v>-1</v>
      </c>
      <c r="U268">
        <v>1</v>
      </c>
      <c r="V268">
        <v>0.55586440000000004</v>
      </c>
      <c r="W268">
        <v>1</v>
      </c>
      <c r="X268">
        <v>1799</v>
      </c>
      <c r="Y268">
        <v>213.23310000000001</v>
      </c>
      <c r="Z268">
        <v>118.5287</v>
      </c>
      <c r="AA268">
        <v>15</v>
      </c>
      <c r="AB268">
        <v>1799</v>
      </c>
      <c r="AC268">
        <v>38001</v>
      </c>
    </row>
    <row r="269" spans="2:29" x14ac:dyDescent="0.2">
      <c r="B269" t="s">
        <v>487</v>
      </c>
      <c r="C269">
        <v>9</v>
      </c>
      <c r="D269" t="s">
        <v>807</v>
      </c>
      <c r="E269">
        <v>0</v>
      </c>
      <c r="F269">
        <v>0</v>
      </c>
      <c r="G269">
        <v>-1</v>
      </c>
      <c r="H269">
        <v>-1</v>
      </c>
      <c r="I269">
        <v>-1</v>
      </c>
      <c r="J269">
        <v>-1</v>
      </c>
      <c r="K269">
        <v>-1</v>
      </c>
      <c r="L269">
        <v>-1</v>
      </c>
      <c r="M269">
        <v>0</v>
      </c>
      <c r="N269">
        <v>105.5278</v>
      </c>
      <c r="O269">
        <v>-1</v>
      </c>
      <c r="P269">
        <v>-1</v>
      </c>
      <c r="Q269">
        <v>1</v>
      </c>
      <c r="R269">
        <v>0.83333330000000005</v>
      </c>
      <c r="S269">
        <v>-1</v>
      </c>
      <c r="T269">
        <v>-1</v>
      </c>
      <c r="U269">
        <v>1</v>
      </c>
      <c r="V269">
        <v>0.83333330000000005</v>
      </c>
      <c r="W269">
        <v>1</v>
      </c>
      <c r="X269">
        <v>1200</v>
      </c>
      <c r="Y269">
        <v>271.58699999999999</v>
      </c>
      <c r="Z269">
        <v>226.32249999999999</v>
      </c>
      <c r="AA269">
        <v>47</v>
      </c>
      <c r="AB269">
        <v>1200</v>
      </c>
      <c r="AC269">
        <v>112274</v>
      </c>
    </row>
    <row r="270" spans="2:29" x14ac:dyDescent="0.2">
      <c r="B270" t="s">
        <v>488</v>
      </c>
      <c r="C270">
        <v>9</v>
      </c>
      <c r="D270" t="s">
        <v>807</v>
      </c>
      <c r="E270">
        <v>1</v>
      </c>
      <c r="F270">
        <v>0.55586440000000004</v>
      </c>
      <c r="G270">
        <v>499</v>
      </c>
      <c r="H270">
        <v>499</v>
      </c>
      <c r="I270">
        <v>-1</v>
      </c>
      <c r="J270">
        <v>-1</v>
      </c>
      <c r="K270">
        <v>-1</v>
      </c>
      <c r="L270">
        <v>-1</v>
      </c>
      <c r="M270">
        <v>1</v>
      </c>
      <c r="N270">
        <v>161.06120000000001</v>
      </c>
      <c r="O270">
        <v>-1</v>
      </c>
      <c r="P270">
        <v>-1</v>
      </c>
      <c r="Q270">
        <v>0</v>
      </c>
      <c r="R270">
        <v>-1</v>
      </c>
      <c r="S270">
        <v>-1</v>
      </c>
      <c r="T270">
        <v>-1</v>
      </c>
      <c r="U270">
        <v>1</v>
      </c>
      <c r="V270">
        <v>0.55586440000000004</v>
      </c>
      <c r="W270">
        <v>0</v>
      </c>
      <c r="X270">
        <v>1799</v>
      </c>
      <c r="Y270">
        <v>1818.259</v>
      </c>
      <c r="Z270">
        <v>1010.705</v>
      </c>
      <c r="AA270">
        <v>9</v>
      </c>
      <c r="AB270">
        <v>1799</v>
      </c>
      <c r="AC270">
        <v>21316</v>
      </c>
    </row>
    <row r="271" spans="2:29" x14ac:dyDescent="0.2">
      <c r="B271" t="s">
        <v>489</v>
      </c>
      <c r="C271">
        <v>9</v>
      </c>
      <c r="D271" t="s">
        <v>807</v>
      </c>
      <c r="E271">
        <v>0</v>
      </c>
      <c r="F271">
        <v>0</v>
      </c>
      <c r="G271">
        <v>-1</v>
      </c>
      <c r="H271">
        <v>-1</v>
      </c>
      <c r="I271">
        <v>-1</v>
      </c>
      <c r="J271">
        <v>-1</v>
      </c>
      <c r="K271">
        <v>-1</v>
      </c>
      <c r="L271">
        <v>-1</v>
      </c>
      <c r="M271">
        <v>0</v>
      </c>
      <c r="N271">
        <v>790.54970000000003</v>
      </c>
      <c r="O271">
        <v>-1</v>
      </c>
      <c r="P271">
        <v>-1</v>
      </c>
      <c r="Q271">
        <v>1</v>
      </c>
      <c r="R271">
        <v>0.55586440000000004</v>
      </c>
      <c r="S271">
        <v>-1</v>
      </c>
      <c r="T271">
        <v>-1</v>
      </c>
      <c r="U271">
        <v>1</v>
      </c>
      <c r="V271">
        <v>0.55586440000000004</v>
      </c>
      <c r="W271">
        <v>1</v>
      </c>
      <c r="X271">
        <v>1799</v>
      </c>
      <c r="Y271">
        <v>1292.1590000000001</v>
      </c>
      <c r="Z271">
        <v>718.26499999999999</v>
      </c>
      <c r="AA271">
        <v>9</v>
      </c>
      <c r="AB271">
        <v>1799</v>
      </c>
      <c r="AC271">
        <v>21414</v>
      </c>
    </row>
    <row r="272" spans="2:29" x14ac:dyDescent="0.2">
      <c r="B272" t="s">
        <v>490</v>
      </c>
      <c r="C272">
        <v>9</v>
      </c>
      <c r="D272" t="s">
        <v>807</v>
      </c>
      <c r="E272">
        <v>3</v>
      </c>
      <c r="F272">
        <v>1.3054829999999999</v>
      </c>
      <c r="G272">
        <v>166.333333333333</v>
      </c>
      <c r="H272">
        <v>133</v>
      </c>
      <c r="I272">
        <v>414.04899999999998</v>
      </c>
      <c r="J272">
        <v>0.59567460000000005</v>
      </c>
      <c r="K272">
        <v>828.09799999999996</v>
      </c>
      <c r="L272">
        <v>360.35599999999999</v>
      </c>
      <c r="M272">
        <v>3</v>
      </c>
      <c r="N272">
        <v>124.1228</v>
      </c>
      <c r="O272">
        <v>-1</v>
      </c>
      <c r="P272">
        <v>-1</v>
      </c>
      <c r="Q272">
        <v>2</v>
      </c>
      <c r="R272">
        <v>0.87032200000000004</v>
      </c>
      <c r="S272">
        <v>105.712</v>
      </c>
      <c r="T272">
        <v>0.90739910000000001</v>
      </c>
      <c r="U272">
        <v>1</v>
      </c>
      <c r="V272">
        <v>0.43516100000000002</v>
      </c>
      <c r="W272">
        <v>2</v>
      </c>
      <c r="X272">
        <v>2298</v>
      </c>
      <c r="Y272">
        <v>281.50060000000002</v>
      </c>
      <c r="Z272">
        <v>122.49809999999999</v>
      </c>
      <c r="AA272">
        <v>31</v>
      </c>
      <c r="AB272">
        <v>2298</v>
      </c>
      <c r="AC272">
        <v>73707</v>
      </c>
    </row>
    <row r="273" spans="2:29" x14ac:dyDescent="0.2">
      <c r="B273" t="s">
        <v>491</v>
      </c>
      <c r="C273">
        <v>9</v>
      </c>
      <c r="D273" t="s">
        <v>807</v>
      </c>
      <c r="E273">
        <v>3</v>
      </c>
      <c r="F273">
        <v>2.2488760000000001</v>
      </c>
      <c r="G273">
        <v>322.33333333333297</v>
      </c>
      <c r="H273">
        <v>234</v>
      </c>
      <c r="I273">
        <v>104.2573</v>
      </c>
      <c r="J273">
        <v>2.9313090000000002</v>
      </c>
      <c r="K273">
        <v>208.5147</v>
      </c>
      <c r="L273">
        <v>156.30779999999999</v>
      </c>
      <c r="M273">
        <v>3</v>
      </c>
      <c r="N273">
        <v>77.318820000000002</v>
      </c>
      <c r="O273">
        <v>-1</v>
      </c>
      <c r="P273">
        <v>-1</v>
      </c>
      <c r="Q273">
        <v>2</v>
      </c>
      <c r="R273">
        <v>1.49925</v>
      </c>
      <c r="S273">
        <v>88.965999999999994</v>
      </c>
      <c r="T273">
        <v>0.44483</v>
      </c>
      <c r="U273">
        <v>1</v>
      </c>
      <c r="V273">
        <v>0.74962519999999999</v>
      </c>
      <c r="W273">
        <v>2</v>
      </c>
      <c r="X273">
        <v>1334</v>
      </c>
      <c r="Y273">
        <v>376.57159999999999</v>
      </c>
      <c r="Z273">
        <v>282.2876</v>
      </c>
      <c r="AA273">
        <v>51</v>
      </c>
      <c r="AB273">
        <v>1334</v>
      </c>
      <c r="AC273">
        <v>101950</v>
      </c>
    </row>
    <row r="274" spans="2:29" x14ac:dyDescent="0.2">
      <c r="B274" t="s">
        <v>1848</v>
      </c>
      <c r="C274">
        <v>9</v>
      </c>
      <c r="D274" t="s">
        <v>807</v>
      </c>
      <c r="E274">
        <v>2</v>
      </c>
      <c r="F274">
        <v>2.1459229999999998</v>
      </c>
      <c r="G274">
        <v>316.5</v>
      </c>
      <c r="H274">
        <v>316.5</v>
      </c>
      <c r="I274">
        <v>145.47290000000001</v>
      </c>
      <c r="J274">
        <v>0.72736449999999997</v>
      </c>
      <c r="K274">
        <v>145.47290000000001</v>
      </c>
      <c r="L274">
        <v>156.08680000000001</v>
      </c>
      <c r="M274">
        <v>2</v>
      </c>
      <c r="N274">
        <v>62.424419999999998</v>
      </c>
      <c r="O274">
        <v>-1</v>
      </c>
      <c r="P274">
        <v>-1</v>
      </c>
      <c r="Q274">
        <v>1</v>
      </c>
      <c r="R274">
        <v>1.0729610000000001</v>
      </c>
      <c r="S274">
        <v>-1</v>
      </c>
      <c r="T274">
        <v>-1</v>
      </c>
      <c r="U274">
        <v>1</v>
      </c>
      <c r="V274">
        <v>1.0729610000000001</v>
      </c>
      <c r="W274">
        <v>1</v>
      </c>
      <c r="X274">
        <v>932</v>
      </c>
      <c r="Y274">
        <v>209.63509999999999</v>
      </c>
      <c r="Z274">
        <v>224.93029999999999</v>
      </c>
      <c r="AA274">
        <v>95</v>
      </c>
      <c r="AB274">
        <v>932</v>
      </c>
      <c r="AC274">
        <v>166665</v>
      </c>
    </row>
    <row r="275" spans="2:29" x14ac:dyDescent="0.2">
      <c r="B275" t="s">
        <v>285</v>
      </c>
      <c r="C275">
        <v>9</v>
      </c>
      <c r="D275" t="s">
        <v>807</v>
      </c>
      <c r="E275">
        <v>2</v>
      </c>
      <c r="F275">
        <v>1.879699</v>
      </c>
      <c r="G275">
        <v>417.5</v>
      </c>
      <c r="H275">
        <v>417.5</v>
      </c>
      <c r="I275">
        <v>173.16579999999999</v>
      </c>
      <c r="J275">
        <v>1.0494889999999999</v>
      </c>
      <c r="K275">
        <v>173.16579999999999</v>
      </c>
      <c r="L275">
        <v>162.74979999999999</v>
      </c>
      <c r="M275">
        <v>2</v>
      </c>
      <c r="N275">
        <v>48.681069999999998</v>
      </c>
      <c r="O275">
        <v>-1</v>
      </c>
      <c r="P275">
        <v>-1</v>
      </c>
      <c r="Q275">
        <v>1</v>
      </c>
      <c r="R275">
        <v>0.93984959999999995</v>
      </c>
      <c r="S275">
        <v>-1</v>
      </c>
      <c r="T275">
        <v>-1</v>
      </c>
      <c r="U275">
        <v>1</v>
      </c>
      <c r="V275">
        <v>0.93984959999999995</v>
      </c>
      <c r="W275">
        <v>1</v>
      </c>
      <c r="X275">
        <v>1064</v>
      </c>
      <c r="Y275">
        <v>250.26410000000001</v>
      </c>
      <c r="Z275">
        <v>235.2107</v>
      </c>
      <c r="AA275">
        <v>89</v>
      </c>
      <c r="AB275">
        <v>1064</v>
      </c>
      <c r="AC275">
        <v>167232</v>
      </c>
    </row>
    <row r="276" spans="2:29" x14ac:dyDescent="0.2">
      <c r="B276" t="s">
        <v>492</v>
      </c>
      <c r="C276">
        <v>9</v>
      </c>
      <c r="D276" t="s">
        <v>807</v>
      </c>
      <c r="E276">
        <v>2</v>
      </c>
      <c r="F276">
        <v>1.3966479999999999</v>
      </c>
      <c r="G276">
        <v>616.5</v>
      </c>
      <c r="H276">
        <v>616.5</v>
      </c>
      <c r="I276">
        <v>139.96520000000001</v>
      </c>
      <c r="J276">
        <v>1.05237</v>
      </c>
      <c r="K276">
        <v>139.96520000000001</v>
      </c>
      <c r="L276">
        <v>97.741039999999998</v>
      </c>
      <c r="M276">
        <v>2</v>
      </c>
      <c r="N276">
        <v>78.396770000000004</v>
      </c>
      <c r="O276">
        <v>-1</v>
      </c>
      <c r="P276">
        <v>-1</v>
      </c>
      <c r="Q276">
        <v>1</v>
      </c>
      <c r="R276">
        <v>0.69832399999999994</v>
      </c>
      <c r="S276">
        <v>-1</v>
      </c>
      <c r="T276">
        <v>-1</v>
      </c>
      <c r="U276">
        <v>1</v>
      </c>
      <c r="V276">
        <v>0.69832399999999994</v>
      </c>
      <c r="W276">
        <v>1</v>
      </c>
      <c r="X276">
        <v>1432</v>
      </c>
      <c r="Y276">
        <v>224.29239999999999</v>
      </c>
      <c r="Z276">
        <v>156.62880000000001</v>
      </c>
      <c r="AA276">
        <v>15</v>
      </c>
      <c r="AB276">
        <v>1432</v>
      </c>
      <c r="AC276">
        <v>38702</v>
      </c>
    </row>
    <row r="277" spans="2:29" x14ac:dyDescent="0.2">
      <c r="B277" t="s">
        <v>474</v>
      </c>
      <c r="C277">
        <v>9</v>
      </c>
      <c r="D277" t="s">
        <v>807</v>
      </c>
      <c r="E277">
        <v>3</v>
      </c>
      <c r="F277">
        <v>2.9069769999999999</v>
      </c>
      <c r="G277">
        <v>244.666666666667</v>
      </c>
      <c r="H277">
        <v>201</v>
      </c>
      <c r="I277">
        <v>141.21279999999999</v>
      </c>
      <c r="J277">
        <v>1.5068299999999999</v>
      </c>
      <c r="K277">
        <v>282.4255</v>
      </c>
      <c r="L277">
        <v>273.66820000000001</v>
      </c>
      <c r="M277">
        <v>3</v>
      </c>
      <c r="N277">
        <v>153.1635</v>
      </c>
      <c r="O277">
        <v>-1</v>
      </c>
      <c r="P277">
        <v>-1</v>
      </c>
      <c r="Q277">
        <v>1</v>
      </c>
      <c r="R277">
        <v>0.96899219999999997</v>
      </c>
      <c r="S277">
        <v>-1</v>
      </c>
      <c r="T277">
        <v>-1</v>
      </c>
      <c r="U277">
        <v>1</v>
      </c>
      <c r="V277">
        <v>0.96899219999999997</v>
      </c>
      <c r="W277">
        <v>1</v>
      </c>
      <c r="X277">
        <v>1032</v>
      </c>
      <c r="Y277">
        <v>192.94290000000001</v>
      </c>
      <c r="Z277">
        <v>186.96019999999999</v>
      </c>
      <c r="AA277">
        <v>41</v>
      </c>
      <c r="AB277">
        <v>1032</v>
      </c>
      <c r="AC277">
        <v>94324</v>
      </c>
    </row>
    <row r="278" spans="2:29" x14ac:dyDescent="0.2">
      <c r="B278" t="s">
        <v>475</v>
      </c>
      <c r="C278">
        <v>9</v>
      </c>
      <c r="D278" t="s">
        <v>807</v>
      </c>
      <c r="E278">
        <v>3</v>
      </c>
      <c r="F278">
        <v>2.3076919999999999</v>
      </c>
      <c r="G278">
        <v>355</v>
      </c>
      <c r="H278">
        <v>400</v>
      </c>
      <c r="I278">
        <v>115.9083</v>
      </c>
      <c r="J278">
        <v>1.497347</v>
      </c>
      <c r="K278">
        <v>231.81659999999999</v>
      </c>
      <c r="L278">
        <v>178.32040000000001</v>
      </c>
      <c r="M278">
        <v>3</v>
      </c>
      <c r="N278">
        <v>68.94059</v>
      </c>
      <c r="O278">
        <v>-1</v>
      </c>
      <c r="P278">
        <v>-1</v>
      </c>
      <c r="Q278">
        <v>1</v>
      </c>
      <c r="R278">
        <v>0.76923079999999999</v>
      </c>
      <c r="S278">
        <v>-1</v>
      </c>
      <c r="T278">
        <v>-1</v>
      </c>
      <c r="U278">
        <v>1</v>
      </c>
      <c r="V278">
        <v>0.76923079999999999</v>
      </c>
      <c r="W278">
        <v>1</v>
      </c>
      <c r="X278">
        <v>1300</v>
      </c>
      <c r="Y278">
        <v>196.0067</v>
      </c>
      <c r="Z278">
        <v>150.77440000000001</v>
      </c>
      <c r="AA278">
        <v>17</v>
      </c>
      <c r="AB278">
        <v>1300</v>
      </c>
      <c r="AC278">
        <v>38268</v>
      </c>
    </row>
    <row r="279" spans="2:29" x14ac:dyDescent="0.2">
      <c r="B279" t="s">
        <v>476</v>
      </c>
      <c r="C279">
        <v>9</v>
      </c>
      <c r="D279" t="s">
        <v>807</v>
      </c>
      <c r="E279">
        <v>2</v>
      </c>
      <c r="F279">
        <v>0.63191149999999996</v>
      </c>
      <c r="G279">
        <v>316.5</v>
      </c>
      <c r="H279">
        <v>316.5</v>
      </c>
      <c r="I279">
        <v>101.5621</v>
      </c>
      <c r="J279">
        <v>6.099827E-2</v>
      </c>
      <c r="K279">
        <v>101.5621</v>
      </c>
      <c r="L279">
        <v>32.08914</v>
      </c>
      <c r="M279">
        <v>2</v>
      </c>
      <c r="N279">
        <v>165.3049</v>
      </c>
      <c r="O279">
        <v>-1</v>
      </c>
      <c r="P279">
        <v>-1</v>
      </c>
      <c r="Q279">
        <v>2</v>
      </c>
      <c r="R279">
        <v>0.63191149999999996</v>
      </c>
      <c r="S279">
        <v>81.110399999999998</v>
      </c>
      <c r="T279">
        <v>0.37464389999999997</v>
      </c>
      <c r="U279">
        <v>1</v>
      </c>
      <c r="V279">
        <v>0.31595580000000001</v>
      </c>
      <c r="W279">
        <v>2</v>
      </c>
      <c r="X279">
        <v>3165</v>
      </c>
      <c r="Y279">
        <v>511.17559999999997</v>
      </c>
      <c r="Z279">
        <v>161.50890000000001</v>
      </c>
      <c r="AA279">
        <v>25</v>
      </c>
      <c r="AB279">
        <v>3165</v>
      </c>
      <c r="AC279">
        <v>61784</v>
      </c>
    </row>
    <row r="280" spans="2:29" x14ac:dyDescent="0.2">
      <c r="B280" t="s">
        <v>477</v>
      </c>
      <c r="C280">
        <v>9</v>
      </c>
      <c r="D280" t="s">
        <v>807</v>
      </c>
      <c r="E280">
        <v>3</v>
      </c>
      <c r="F280">
        <v>2.8169010000000001</v>
      </c>
      <c r="G280">
        <v>244</v>
      </c>
      <c r="H280">
        <v>233</v>
      </c>
      <c r="I280">
        <v>210.1532</v>
      </c>
      <c r="J280">
        <v>1.96496</v>
      </c>
      <c r="K280">
        <v>420.3064</v>
      </c>
      <c r="L280">
        <v>394.65390000000002</v>
      </c>
      <c r="M280">
        <v>3</v>
      </c>
      <c r="N280">
        <v>141.23099999999999</v>
      </c>
      <c r="O280">
        <v>-1</v>
      </c>
      <c r="P280">
        <v>-1</v>
      </c>
      <c r="Q280">
        <v>1</v>
      </c>
      <c r="R280">
        <v>0.93896710000000005</v>
      </c>
      <c r="S280">
        <v>-1</v>
      </c>
      <c r="T280">
        <v>-1</v>
      </c>
      <c r="U280">
        <v>1</v>
      </c>
      <c r="V280">
        <v>0.93896710000000005</v>
      </c>
      <c r="W280">
        <v>1</v>
      </c>
      <c r="X280">
        <v>1065</v>
      </c>
      <c r="Y280">
        <v>192.57740000000001</v>
      </c>
      <c r="Z280">
        <v>180.82390000000001</v>
      </c>
      <c r="AA280">
        <v>25</v>
      </c>
      <c r="AB280">
        <v>1065</v>
      </c>
      <c r="AC280">
        <v>61218</v>
      </c>
    </row>
    <row r="281" spans="2:29" x14ac:dyDescent="0.2">
      <c r="B281" t="s">
        <v>478</v>
      </c>
      <c r="C281">
        <v>9</v>
      </c>
      <c r="D281" t="s">
        <v>807</v>
      </c>
      <c r="E281">
        <v>3</v>
      </c>
      <c r="F281">
        <v>2.8142589999999998</v>
      </c>
      <c r="G281">
        <v>311.33333333333297</v>
      </c>
      <c r="H281">
        <v>201</v>
      </c>
      <c r="I281">
        <v>95.994519999999994</v>
      </c>
      <c r="J281">
        <v>2.908925</v>
      </c>
      <c r="K281">
        <v>191.989</v>
      </c>
      <c r="L281">
        <v>180.10230000000001</v>
      </c>
      <c r="M281">
        <v>3</v>
      </c>
      <c r="N281">
        <v>105.8066</v>
      </c>
      <c r="O281">
        <v>-1</v>
      </c>
      <c r="P281">
        <v>-1</v>
      </c>
      <c r="Q281">
        <v>1</v>
      </c>
      <c r="R281">
        <v>0.93808630000000004</v>
      </c>
      <c r="S281">
        <v>-1</v>
      </c>
      <c r="T281">
        <v>-1</v>
      </c>
      <c r="U281">
        <v>1</v>
      </c>
      <c r="V281">
        <v>0.93808630000000004</v>
      </c>
      <c r="W281">
        <v>1</v>
      </c>
      <c r="X281">
        <v>1066</v>
      </c>
      <c r="Y281">
        <v>225.91419999999999</v>
      </c>
      <c r="Z281">
        <v>211.92699999999999</v>
      </c>
      <c r="AA281">
        <v>13</v>
      </c>
      <c r="AB281">
        <v>1066</v>
      </c>
      <c r="AC281">
        <v>30008</v>
      </c>
    </row>
    <row r="282" spans="2:29" x14ac:dyDescent="0.2">
      <c r="B282" t="s">
        <v>479</v>
      </c>
      <c r="C282">
        <v>9</v>
      </c>
      <c r="D282" t="s">
        <v>807</v>
      </c>
      <c r="E282">
        <v>2</v>
      </c>
      <c r="F282">
        <v>2.8612299999999999</v>
      </c>
      <c r="G282">
        <v>300</v>
      </c>
      <c r="H282">
        <v>300</v>
      </c>
      <c r="I282">
        <v>211.66200000000001</v>
      </c>
      <c r="J282">
        <v>6.4140009999999998</v>
      </c>
      <c r="K282">
        <v>211.66200000000001</v>
      </c>
      <c r="L282">
        <v>302.80689999999998</v>
      </c>
      <c r="M282">
        <v>2</v>
      </c>
      <c r="N282">
        <v>130.2927</v>
      </c>
      <c r="O282">
        <v>-1</v>
      </c>
      <c r="P282">
        <v>-1</v>
      </c>
      <c r="Q282">
        <v>1</v>
      </c>
      <c r="R282">
        <v>1.430615</v>
      </c>
      <c r="S282">
        <v>-1</v>
      </c>
      <c r="T282">
        <v>-1</v>
      </c>
      <c r="U282">
        <v>1</v>
      </c>
      <c r="V282">
        <v>1.430615</v>
      </c>
      <c r="W282">
        <v>1</v>
      </c>
      <c r="X282">
        <v>699</v>
      </c>
      <c r="Y282">
        <v>174.07079999999999</v>
      </c>
      <c r="Z282">
        <v>249.0283</v>
      </c>
      <c r="AA282">
        <v>55</v>
      </c>
      <c r="AB282">
        <v>699</v>
      </c>
      <c r="AC282">
        <v>107580</v>
      </c>
    </row>
    <row r="283" spans="2:29" x14ac:dyDescent="0.2">
      <c r="B283" t="s">
        <v>480</v>
      </c>
      <c r="C283">
        <v>9</v>
      </c>
      <c r="D283" t="s">
        <v>807</v>
      </c>
      <c r="E283">
        <v>1</v>
      </c>
      <c r="F283">
        <v>1.1547339999999999</v>
      </c>
      <c r="G283">
        <v>200</v>
      </c>
      <c r="H283">
        <v>200</v>
      </c>
      <c r="I283">
        <v>-1</v>
      </c>
      <c r="J283">
        <v>-1</v>
      </c>
      <c r="K283">
        <v>-1</v>
      </c>
      <c r="L283">
        <v>-1</v>
      </c>
      <c r="M283">
        <v>1</v>
      </c>
      <c r="N283">
        <v>87.586500000000001</v>
      </c>
      <c r="O283">
        <v>-1</v>
      </c>
      <c r="P283">
        <v>-1</v>
      </c>
      <c r="Q283">
        <v>1</v>
      </c>
      <c r="R283">
        <v>1.1547339999999999</v>
      </c>
      <c r="S283">
        <v>-1</v>
      </c>
      <c r="T283">
        <v>-1</v>
      </c>
      <c r="U283">
        <v>1</v>
      </c>
      <c r="V283">
        <v>1.1547339999999999</v>
      </c>
      <c r="W283">
        <v>1</v>
      </c>
      <c r="X283">
        <v>866</v>
      </c>
      <c r="Y283">
        <v>190.18819999999999</v>
      </c>
      <c r="Z283">
        <v>219.61689999999999</v>
      </c>
      <c r="AA283">
        <v>17</v>
      </c>
      <c r="AB283">
        <v>866</v>
      </c>
      <c r="AC283">
        <v>36303</v>
      </c>
    </row>
    <row r="284" spans="2:29" x14ac:dyDescent="0.2">
      <c r="B284" t="s">
        <v>481</v>
      </c>
      <c r="C284">
        <v>34</v>
      </c>
      <c r="D284" t="s">
        <v>784</v>
      </c>
      <c r="E284">
        <v>5</v>
      </c>
      <c r="F284">
        <v>2.5025019999999998</v>
      </c>
      <c r="G284">
        <v>266.2</v>
      </c>
      <c r="H284">
        <v>233</v>
      </c>
      <c r="I284">
        <v>225.88390000000001</v>
      </c>
      <c r="J284">
        <v>2.1727669999999999</v>
      </c>
      <c r="K284">
        <v>903.53560000000004</v>
      </c>
      <c r="L284">
        <v>452.22</v>
      </c>
      <c r="M284">
        <v>5</v>
      </c>
      <c r="N284">
        <v>133.77529999999999</v>
      </c>
      <c r="O284">
        <v>-1</v>
      </c>
      <c r="P284">
        <v>-1</v>
      </c>
      <c r="Q284">
        <v>2</v>
      </c>
      <c r="R284">
        <v>1.001001</v>
      </c>
      <c r="S284">
        <v>94.772790000000001</v>
      </c>
      <c r="T284">
        <v>0.5675017</v>
      </c>
      <c r="U284">
        <v>1</v>
      </c>
      <c r="V284">
        <v>0.50050050000000001</v>
      </c>
      <c r="W284">
        <v>2</v>
      </c>
      <c r="X284">
        <v>1998</v>
      </c>
      <c r="Y284">
        <v>300.28019999999998</v>
      </c>
      <c r="Z284">
        <v>150.29040000000001</v>
      </c>
      <c r="AA284">
        <v>13</v>
      </c>
      <c r="AB284">
        <v>1998</v>
      </c>
      <c r="AC284">
        <v>32175</v>
      </c>
    </row>
    <row r="285" spans="2:29" x14ac:dyDescent="0.2">
      <c r="B285" t="s">
        <v>483</v>
      </c>
      <c r="C285">
        <v>34</v>
      </c>
      <c r="D285" t="s">
        <v>784</v>
      </c>
      <c r="E285">
        <v>2</v>
      </c>
      <c r="F285">
        <v>1.818182</v>
      </c>
      <c r="G285">
        <v>433.5</v>
      </c>
      <c r="H285">
        <v>433.5</v>
      </c>
      <c r="I285">
        <v>203.48609999999999</v>
      </c>
      <c r="J285">
        <v>1.2258199999999999</v>
      </c>
      <c r="K285">
        <v>203.48609999999999</v>
      </c>
      <c r="L285">
        <v>184.98740000000001</v>
      </c>
      <c r="M285">
        <v>2</v>
      </c>
      <c r="N285">
        <v>79.9773</v>
      </c>
      <c r="O285">
        <v>-1</v>
      </c>
      <c r="P285">
        <v>-1</v>
      </c>
      <c r="Q285">
        <v>1</v>
      </c>
      <c r="R285">
        <v>0.90909090000000004</v>
      </c>
      <c r="S285">
        <v>-1</v>
      </c>
      <c r="T285">
        <v>-1</v>
      </c>
      <c r="U285">
        <v>1</v>
      </c>
      <c r="V285">
        <v>0.90909090000000004</v>
      </c>
      <c r="W285">
        <v>1</v>
      </c>
      <c r="X285">
        <v>1100</v>
      </c>
      <c r="Y285">
        <v>253.9922</v>
      </c>
      <c r="Z285">
        <v>230.90199999999999</v>
      </c>
      <c r="AA285">
        <v>87</v>
      </c>
      <c r="AB285">
        <v>1100</v>
      </c>
      <c r="AC285">
        <v>172991</v>
      </c>
    </row>
    <row r="286" spans="2:29" x14ac:dyDescent="0.2">
      <c r="B286" t="s">
        <v>484</v>
      </c>
      <c r="C286">
        <v>34</v>
      </c>
      <c r="D286" t="s">
        <v>784</v>
      </c>
      <c r="E286">
        <v>2</v>
      </c>
      <c r="F286">
        <v>1.278772</v>
      </c>
      <c r="G286">
        <v>300</v>
      </c>
      <c r="H286">
        <v>300</v>
      </c>
      <c r="I286">
        <v>264.31619999999998</v>
      </c>
      <c r="J286">
        <v>0.3055679</v>
      </c>
      <c r="K286">
        <v>264.31619999999998</v>
      </c>
      <c r="L286">
        <v>169.0001</v>
      </c>
      <c r="M286">
        <v>2</v>
      </c>
      <c r="N286">
        <v>169.97329999999999</v>
      </c>
      <c r="O286">
        <v>-1</v>
      </c>
      <c r="P286">
        <v>-1</v>
      </c>
      <c r="Q286">
        <v>1</v>
      </c>
      <c r="R286">
        <v>0.63938620000000002</v>
      </c>
      <c r="S286">
        <v>-1</v>
      </c>
      <c r="T286">
        <v>-1</v>
      </c>
      <c r="U286">
        <v>1</v>
      </c>
      <c r="V286">
        <v>0.63938620000000002</v>
      </c>
      <c r="W286">
        <v>1</v>
      </c>
      <c r="X286">
        <v>1564</v>
      </c>
      <c r="Y286">
        <v>242.91640000000001</v>
      </c>
      <c r="Z286">
        <v>155.31739999999999</v>
      </c>
      <c r="AA286">
        <v>35</v>
      </c>
      <c r="AB286">
        <v>1564</v>
      </c>
      <c r="AC286">
        <v>68878</v>
      </c>
    </row>
    <row r="287" spans="2:29" x14ac:dyDescent="0.2">
      <c r="B287" t="s">
        <v>485</v>
      </c>
      <c r="C287">
        <v>34</v>
      </c>
      <c r="D287" t="s">
        <v>784</v>
      </c>
      <c r="E287">
        <v>2</v>
      </c>
      <c r="F287">
        <v>1.177163</v>
      </c>
      <c r="G287">
        <v>281.5</v>
      </c>
      <c r="H287">
        <v>281.5</v>
      </c>
      <c r="I287">
        <v>46.157040000000002</v>
      </c>
      <c r="J287">
        <v>0.34190399999999999</v>
      </c>
      <c r="K287">
        <v>46.157040000000002</v>
      </c>
      <c r="L287">
        <v>27.167179999999998</v>
      </c>
      <c r="M287">
        <v>2</v>
      </c>
      <c r="N287">
        <v>73.671390000000002</v>
      </c>
      <c r="O287">
        <v>-1</v>
      </c>
      <c r="P287">
        <v>-1</v>
      </c>
      <c r="Q287">
        <v>1</v>
      </c>
      <c r="R287">
        <v>0.58858149999999998</v>
      </c>
      <c r="S287">
        <v>-1</v>
      </c>
      <c r="T287">
        <v>-1</v>
      </c>
      <c r="U287">
        <v>1</v>
      </c>
      <c r="V287">
        <v>0.58858149999999998</v>
      </c>
      <c r="W287">
        <v>1</v>
      </c>
      <c r="X287">
        <v>1699</v>
      </c>
      <c r="Y287">
        <v>237.07400000000001</v>
      </c>
      <c r="Z287">
        <v>139.53739999999999</v>
      </c>
      <c r="AA287">
        <v>27</v>
      </c>
      <c r="AB287">
        <v>1699</v>
      </c>
      <c r="AC287">
        <v>63349</v>
      </c>
    </row>
    <row r="288" spans="2:29" x14ac:dyDescent="0.2">
      <c r="B288" t="s">
        <v>486</v>
      </c>
      <c r="C288">
        <v>34</v>
      </c>
      <c r="D288" t="s">
        <v>784</v>
      </c>
      <c r="E288">
        <v>2</v>
      </c>
      <c r="F288">
        <v>1.8214939999999999</v>
      </c>
      <c r="G288">
        <v>216</v>
      </c>
      <c r="H288">
        <v>216</v>
      </c>
      <c r="I288">
        <v>207.43430000000001</v>
      </c>
      <c r="J288">
        <v>0.34572380000000003</v>
      </c>
      <c r="K288">
        <v>207.43430000000001</v>
      </c>
      <c r="L288">
        <v>188.92009999999999</v>
      </c>
      <c r="M288">
        <v>2</v>
      </c>
      <c r="N288">
        <v>94.359030000000004</v>
      </c>
      <c r="O288">
        <v>-1</v>
      </c>
      <c r="P288">
        <v>-1</v>
      </c>
      <c r="Q288">
        <v>1</v>
      </c>
      <c r="R288">
        <v>0.91074679999999997</v>
      </c>
      <c r="S288">
        <v>-1</v>
      </c>
      <c r="T288">
        <v>-1</v>
      </c>
      <c r="U288">
        <v>1</v>
      </c>
      <c r="V288">
        <v>0.91074679999999997</v>
      </c>
      <c r="W288">
        <v>1</v>
      </c>
      <c r="X288">
        <v>1098</v>
      </c>
      <c r="Y288">
        <v>265.8655</v>
      </c>
      <c r="Z288">
        <v>242.1362</v>
      </c>
      <c r="AA288">
        <v>31</v>
      </c>
      <c r="AB288">
        <v>1098</v>
      </c>
      <c r="AC288">
        <v>68344</v>
      </c>
    </row>
    <row r="289" spans="2:29" x14ac:dyDescent="0.2">
      <c r="B289" t="s">
        <v>487</v>
      </c>
      <c r="C289">
        <v>34</v>
      </c>
      <c r="D289" t="s">
        <v>784</v>
      </c>
      <c r="E289">
        <v>1</v>
      </c>
      <c r="F289">
        <v>0.2421894</v>
      </c>
      <c r="G289">
        <v>134</v>
      </c>
      <c r="H289">
        <v>134</v>
      </c>
      <c r="I289">
        <v>-1</v>
      </c>
      <c r="J289">
        <v>-1</v>
      </c>
      <c r="K289">
        <v>-1</v>
      </c>
      <c r="L289">
        <v>-1</v>
      </c>
      <c r="M289">
        <v>1</v>
      </c>
      <c r="N289">
        <v>142.7269</v>
      </c>
      <c r="O289">
        <v>-1</v>
      </c>
      <c r="P289">
        <v>-1</v>
      </c>
      <c r="Q289">
        <v>3</v>
      </c>
      <c r="R289">
        <v>0.7265682</v>
      </c>
      <c r="S289">
        <v>195.07040000000001</v>
      </c>
      <c r="T289">
        <v>0.46781159999999999</v>
      </c>
      <c r="U289">
        <v>1</v>
      </c>
      <c r="V289">
        <v>0.2421894</v>
      </c>
      <c r="W289">
        <v>3</v>
      </c>
      <c r="X289">
        <v>4129</v>
      </c>
      <c r="Y289">
        <v>1483.1659999999999</v>
      </c>
      <c r="Z289">
        <v>359.20699999999999</v>
      </c>
      <c r="AA289">
        <v>95</v>
      </c>
      <c r="AB289">
        <v>4129</v>
      </c>
      <c r="AC289">
        <v>194442</v>
      </c>
    </row>
    <row r="290" spans="2:29" x14ac:dyDescent="0.2">
      <c r="B290" t="s">
        <v>488</v>
      </c>
      <c r="C290">
        <v>34</v>
      </c>
      <c r="D290" t="s">
        <v>784</v>
      </c>
      <c r="E290">
        <v>0</v>
      </c>
      <c r="F290">
        <v>0</v>
      </c>
      <c r="G290">
        <v>-1</v>
      </c>
      <c r="H290">
        <v>-1</v>
      </c>
      <c r="I290">
        <v>-1</v>
      </c>
      <c r="J290">
        <v>-1</v>
      </c>
      <c r="K290">
        <v>-1</v>
      </c>
      <c r="L290">
        <v>-1</v>
      </c>
      <c r="M290">
        <v>0</v>
      </c>
      <c r="N290">
        <v>109.8135</v>
      </c>
      <c r="O290">
        <v>-1</v>
      </c>
      <c r="P290">
        <v>-1</v>
      </c>
      <c r="Q290">
        <v>2</v>
      </c>
      <c r="R290">
        <v>1.1540680000000001</v>
      </c>
      <c r="S290">
        <v>116.4709</v>
      </c>
      <c r="T290">
        <v>0.63471900000000003</v>
      </c>
      <c r="U290">
        <v>1</v>
      </c>
      <c r="V290">
        <v>0.57703409999999999</v>
      </c>
      <c r="W290">
        <v>2</v>
      </c>
      <c r="X290">
        <v>1733</v>
      </c>
      <c r="Y290">
        <v>456.8682</v>
      </c>
      <c r="Z290">
        <v>263.62849999999997</v>
      </c>
      <c r="AA290">
        <v>43</v>
      </c>
      <c r="AB290">
        <v>1733</v>
      </c>
      <c r="AC290">
        <v>97686</v>
      </c>
    </row>
    <row r="291" spans="2:29" x14ac:dyDescent="0.2">
      <c r="B291" t="s">
        <v>489</v>
      </c>
      <c r="C291">
        <v>34</v>
      </c>
      <c r="D291" t="s">
        <v>784</v>
      </c>
      <c r="E291">
        <v>1</v>
      </c>
      <c r="F291">
        <v>0.85763290000000003</v>
      </c>
      <c r="G291">
        <v>200</v>
      </c>
      <c r="H291">
        <v>200</v>
      </c>
      <c r="I291">
        <v>-1</v>
      </c>
      <c r="J291">
        <v>-1</v>
      </c>
      <c r="K291">
        <v>-1</v>
      </c>
      <c r="L291">
        <v>-1</v>
      </c>
      <c r="M291">
        <v>1</v>
      </c>
      <c r="N291">
        <v>586.45429999999999</v>
      </c>
      <c r="O291">
        <v>-1</v>
      </c>
      <c r="P291">
        <v>-1</v>
      </c>
      <c r="Q291">
        <v>1</v>
      </c>
      <c r="R291">
        <v>0.85763290000000003</v>
      </c>
      <c r="S291">
        <v>-1</v>
      </c>
      <c r="T291">
        <v>-1</v>
      </c>
      <c r="U291">
        <v>1</v>
      </c>
      <c r="V291">
        <v>0.85763290000000003</v>
      </c>
      <c r="W291">
        <v>1</v>
      </c>
      <c r="X291">
        <v>1166</v>
      </c>
      <c r="Y291">
        <v>369.3476</v>
      </c>
      <c r="Z291">
        <v>316.76459999999997</v>
      </c>
      <c r="AA291">
        <v>17</v>
      </c>
      <c r="AB291">
        <v>1166</v>
      </c>
      <c r="AC291">
        <v>40034</v>
      </c>
    </row>
    <row r="292" spans="2:29" x14ac:dyDescent="0.2">
      <c r="B292" t="s">
        <v>490</v>
      </c>
      <c r="C292">
        <v>34</v>
      </c>
      <c r="D292" t="s">
        <v>784</v>
      </c>
      <c r="E292">
        <v>5</v>
      </c>
      <c r="F292">
        <v>2.8901729999999999</v>
      </c>
      <c r="G292">
        <v>206</v>
      </c>
      <c r="H292">
        <v>168</v>
      </c>
      <c r="I292">
        <v>171.40880000000001</v>
      </c>
      <c r="J292">
        <v>1.5544659999999999</v>
      </c>
      <c r="K292">
        <v>685.63509999999997</v>
      </c>
      <c r="L292">
        <v>396.32089999999999</v>
      </c>
      <c r="M292">
        <v>5</v>
      </c>
      <c r="N292">
        <v>137.97900000000001</v>
      </c>
      <c r="O292">
        <v>-1</v>
      </c>
      <c r="P292">
        <v>-1</v>
      </c>
      <c r="Q292">
        <v>1</v>
      </c>
      <c r="R292">
        <v>0.57803470000000001</v>
      </c>
      <c r="S292">
        <v>-1</v>
      </c>
      <c r="T292">
        <v>-1</v>
      </c>
      <c r="U292">
        <v>1</v>
      </c>
      <c r="V292">
        <v>0.57803470000000001</v>
      </c>
      <c r="W292">
        <v>1</v>
      </c>
      <c r="X292">
        <v>1730</v>
      </c>
      <c r="Y292">
        <v>253.0729</v>
      </c>
      <c r="Z292">
        <v>146.28489999999999</v>
      </c>
      <c r="AA292">
        <v>47</v>
      </c>
      <c r="AB292">
        <v>1730</v>
      </c>
      <c r="AC292">
        <v>107380</v>
      </c>
    </row>
    <row r="293" spans="2:29" x14ac:dyDescent="0.2">
      <c r="B293" t="s">
        <v>491</v>
      </c>
      <c r="C293">
        <v>34</v>
      </c>
      <c r="D293" t="s">
        <v>784</v>
      </c>
      <c r="E293">
        <v>2</v>
      </c>
      <c r="F293">
        <v>1.763668</v>
      </c>
      <c r="G293">
        <v>383.5</v>
      </c>
      <c r="H293">
        <v>383.5</v>
      </c>
      <c r="I293">
        <v>197.81870000000001</v>
      </c>
      <c r="J293">
        <v>0.85266679999999995</v>
      </c>
      <c r="K293">
        <v>197.81870000000001</v>
      </c>
      <c r="L293">
        <v>174.44329999999999</v>
      </c>
      <c r="M293">
        <v>2</v>
      </c>
      <c r="N293">
        <v>70.470240000000004</v>
      </c>
      <c r="O293">
        <v>-1</v>
      </c>
      <c r="P293">
        <v>-1</v>
      </c>
      <c r="Q293">
        <v>1</v>
      </c>
      <c r="R293">
        <v>0.88183420000000001</v>
      </c>
      <c r="S293">
        <v>-1</v>
      </c>
      <c r="T293">
        <v>-1</v>
      </c>
      <c r="U293">
        <v>1</v>
      </c>
      <c r="V293">
        <v>0.88183420000000001</v>
      </c>
      <c r="W293">
        <v>1</v>
      </c>
      <c r="X293">
        <v>1134</v>
      </c>
      <c r="Y293">
        <v>239.17089999999999</v>
      </c>
      <c r="Z293">
        <v>210.9091</v>
      </c>
      <c r="AA293">
        <v>89</v>
      </c>
      <c r="AB293">
        <v>1134</v>
      </c>
      <c r="AC293">
        <v>173925</v>
      </c>
    </row>
    <row r="294" spans="2:29" x14ac:dyDescent="0.2">
      <c r="B294" t="s">
        <v>1848</v>
      </c>
      <c r="C294">
        <v>34</v>
      </c>
      <c r="D294" t="s">
        <v>784</v>
      </c>
      <c r="E294">
        <v>4</v>
      </c>
      <c r="F294">
        <v>2.1063719999999999</v>
      </c>
      <c r="G294">
        <v>283.25</v>
      </c>
      <c r="H294">
        <v>250.5</v>
      </c>
      <c r="I294">
        <v>102.64919999999999</v>
      </c>
      <c r="J294">
        <v>1.4683219999999999</v>
      </c>
      <c r="K294">
        <v>307.94760000000002</v>
      </c>
      <c r="L294">
        <v>162.16309999999999</v>
      </c>
      <c r="M294">
        <v>4</v>
      </c>
      <c r="N294">
        <v>101.2777</v>
      </c>
      <c r="O294">
        <v>-1</v>
      </c>
      <c r="P294">
        <v>-1</v>
      </c>
      <c r="Q294">
        <v>1</v>
      </c>
      <c r="R294">
        <v>0.52659299999999998</v>
      </c>
      <c r="S294">
        <v>-1</v>
      </c>
      <c r="T294">
        <v>-1</v>
      </c>
      <c r="U294">
        <v>1</v>
      </c>
      <c r="V294">
        <v>0.52659299999999998</v>
      </c>
      <c r="W294">
        <v>1</v>
      </c>
      <c r="X294">
        <v>1899</v>
      </c>
      <c r="Y294">
        <v>242.34180000000001</v>
      </c>
      <c r="Z294">
        <v>127.6155</v>
      </c>
      <c r="AA294">
        <v>5</v>
      </c>
      <c r="AB294">
        <v>1899</v>
      </c>
      <c r="AC294">
        <v>9725</v>
      </c>
    </row>
    <row r="295" spans="2:29" x14ac:dyDescent="0.2">
      <c r="B295" t="s">
        <v>285</v>
      </c>
      <c r="C295">
        <v>34</v>
      </c>
      <c r="D295" t="s">
        <v>784</v>
      </c>
      <c r="E295">
        <v>3</v>
      </c>
      <c r="F295">
        <v>2.8169010000000001</v>
      </c>
      <c r="G295">
        <v>289</v>
      </c>
      <c r="H295">
        <v>200</v>
      </c>
      <c r="I295">
        <v>109.34399999999999</v>
      </c>
      <c r="J295">
        <v>1.6509879999999999</v>
      </c>
      <c r="K295">
        <v>218.68790000000001</v>
      </c>
      <c r="L295">
        <v>205.3408</v>
      </c>
      <c r="M295">
        <v>3</v>
      </c>
      <c r="N295">
        <v>122.36199999999999</v>
      </c>
      <c r="O295">
        <v>-1</v>
      </c>
      <c r="P295">
        <v>-1</v>
      </c>
      <c r="Q295">
        <v>0</v>
      </c>
      <c r="R295">
        <v>-1</v>
      </c>
      <c r="S295">
        <v>-1</v>
      </c>
      <c r="T295">
        <v>-1</v>
      </c>
      <c r="U295">
        <v>1</v>
      </c>
      <c r="V295">
        <v>0.93896710000000005</v>
      </c>
      <c r="W295">
        <v>0</v>
      </c>
      <c r="X295">
        <v>1065</v>
      </c>
      <c r="Y295">
        <v>486.33800000000002</v>
      </c>
      <c r="Z295">
        <v>456.65539999999999</v>
      </c>
      <c r="AA295">
        <v>23</v>
      </c>
      <c r="AB295">
        <v>1065</v>
      </c>
      <c r="AC295">
        <v>51759</v>
      </c>
    </row>
    <row r="296" spans="2:29" x14ac:dyDescent="0.2">
      <c r="B296" t="s">
        <v>492</v>
      </c>
      <c r="C296">
        <v>34</v>
      </c>
      <c r="D296" t="s">
        <v>784</v>
      </c>
      <c r="E296">
        <v>5</v>
      </c>
      <c r="F296">
        <v>1.614466</v>
      </c>
      <c r="G296">
        <v>332.6</v>
      </c>
      <c r="H296">
        <v>332</v>
      </c>
      <c r="I296">
        <v>272.0684</v>
      </c>
      <c r="J296">
        <v>2.1437529999999998</v>
      </c>
      <c r="K296">
        <v>1088.2739999999999</v>
      </c>
      <c r="L296">
        <v>351.39609999999999</v>
      </c>
      <c r="M296">
        <v>5</v>
      </c>
      <c r="N296">
        <v>164.3442</v>
      </c>
      <c r="O296">
        <v>-1</v>
      </c>
      <c r="P296">
        <v>-1</v>
      </c>
      <c r="Q296">
        <v>2</v>
      </c>
      <c r="R296">
        <v>0.64578619999999998</v>
      </c>
      <c r="S296">
        <v>131.11170000000001</v>
      </c>
      <c r="T296">
        <v>0.46166099999999999</v>
      </c>
      <c r="U296">
        <v>1</v>
      </c>
      <c r="V296">
        <v>0.32289309999999999</v>
      </c>
      <c r="W296">
        <v>2</v>
      </c>
      <c r="X296">
        <v>3097</v>
      </c>
      <c r="Y296">
        <v>909.19110000000001</v>
      </c>
      <c r="Z296">
        <v>293.57159999999999</v>
      </c>
      <c r="AA296">
        <v>37</v>
      </c>
      <c r="AB296">
        <v>3097</v>
      </c>
      <c r="AC296">
        <v>90826</v>
      </c>
    </row>
    <row r="297" spans="2:29" x14ac:dyDescent="0.2">
      <c r="B297" t="s">
        <v>474</v>
      </c>
      <c r="C297">
        <v>34</v>
      </c>
      <c r="D297" t="s">
        <v>784</v>
      </c>
      <c r="E297">
        <v>13</v>
      </c>
      <c r="F297">
        <v>2.7879049999999999</v>
      </c>
      <c r="G297">
        <v>251.15384615384599</v>
      </c>
      <c r="H297">
        <v>199</v>
      </c>
      <c r="I297">
        <v>185.09630000000001</v>
      </c>
      <c r="J297">
        <v>2.7114039999999999</v>
      </c>
      <c r="K297">
        <v>2221.1550000000002</v>
      </c>
      <c r="L297">
        <v>476.33609999999999</v>
      </c>
      <c r="M297">
        <v>13</v>
      </c>
      <c r="N297">
        <v>203.5094</v>
      </c>
      <c r="O297">
        <v>-1</v>
      </c>
      <c r="P297">
        <v>-1</v>
      </c>
      <c r="Q297">
        <v>3</v>
      </c>
      <c r="R297">
        <v>0.64336260000000001</v>
      </c>
      <c r="S297">
        <v>182.8338</v>
      </c>
      <c r="T297">
        <v>0.55326370000000002</v>
      </c>
      <c r="U297">
        <v>1</v>
      </c>
      <c r="V297">
        <v>0.21445420000000001</v>
      </c>
      <c r="W297">
        <v>3</v>
      </c>
      <c r="X297">
        <v>4663</v>
      </c>
      <c r="Y297">
        <v>938.12130000000002</v>
      </c>
      <c r="Z297">
        <v>201.1841</v>
      </c>
      <c r="AA297">
        <v>47</v>
      </c>
      <c r="AB297">
        <v>4663</v>
      </c>
      <c r="AC297">
        <v>107080</v>
      </c>
    </row>
    <row r="298" spans="2:29" x14ac:dyDescent="0.2">
      <c r="B298" t="s">
        <v>475</v>
      </c>
      <c r="C298">
        <v>34</v>
      </c>
      <c r="D298" t="s">
        <v>784</v>
      </c>
      <c r="E298">
        <v>4</v>
      </c>
      <c r="F298">
        <v>2.3543259999999999</v>
      </c>
      <c r="G298">
        <v>308.75</v>
      </c>
      <c r="H298">
        <v>317</v>
      </c>
      <c r="I298">
        <v>126.6469</v>
      </c>
      <c r="J298">
        <v>1.7605440000000001</v>
      </c>
      <c r="K298">
        <v>379.94069999999999</v>
      </c>
      <c r="L298">
        <v>223.62610000000001</v>
      </c>
      <c r="M298">
        <v>4</v>
      </c>
      <c r="N298">
        <v>114.411</v>
      </c>
      <c r="O298">
        <v>-1</v>
      </c>
      <c r="P298">
        <v>-1</v>
      </c>
      <c r="Q298">
        <v>1</v>
      </c>
      <c r="R298">
        <v>0.58858149999999998</v>
      </c>
      <c r="S298">
        <v>-1</v>
      </c>
      <c r="T298">
        <v>-1</v>
      </c>
      <c r="U298">
        <v>1</v>
      </c>
      <c r="V298">
        <v>0.58858149999999998</v>
      </c>
      <c r="W298">
        <v>1</v>
      </c>
      <c r="X298">
        <v>1699</v>
      </c>
      <c r="Y298">
        <v>224.80459999999999</v>
      </c>
      <c r="Z298">
        <v>132.3158</v>
      </c>
      <c r="AA298">
        <v>79</v>
      </c>
      <c r="AB298">
        <v>1699</v>
      </c>
      <c r="AC298">
        <v>166630</v>
      </c>
    </row>
    <row r="299" spans="2:29" x14ac:dyDescent="0.2">
      <c r="B299" t="s">
        <v>476</v>
      </c>
      <c r="C299">
        <v>34</v>
      </c>
      <c r="D299" t="s">
        <v>784</v>
      </c>
      <c r="E299">
        <v>6</v>
      </c>
      <c r="F299">
        <v>1.749781</v>
      </c>
      <c r="G299">
        <v>194.5</v>
      </c>
      <c r="H299">
        <v>166.5</v>
      </c>
      <c r="I299">
        <v>230.22540000000001</v>
      </c>
      <c r="J299">
        <v>1.2231939999999999</v>
      </c>
      <c r="K299">
        <v>1151.127</v>
      </c>
      <c r="L299">
        <v>335.70339999999999</v>
      </c>
      <c r="M299">
        <v>6</v>
      </c>
      <c r="N299">
        <v>152.0403</v>
      </c>
      <c r="O299">
        <v>-1</v>
      </c>
      <c r="P299">
        <v>-1</v>
      </c>
      <c r="Q299">
        <v>2</v>
      </c>
      <c r="R299">
        <v>0.58326040000000001</v>
      </c>
      <c r="S299">
        <v>116.84610000000001</v>
      </c>
      <c r="T299">
        <v>1.7439720000000001</v>
      </c>
      <c r="U299">
        <v>1</v>
      </c>
      <c r="V299">
        <v>0.29163020000000001</v>
      </c>
      <c r="W299">
        <v>2</v>
      </c>
      <c r="X299">
        <v>3429</v>
      </c>
      <c r="Y299">
        <v>799.39449999999999</v>
      </c>
      <c r="Z299">
        <v>233.1276</v>
      </c>
      <c r="AA299">
        <v>83</v>
      </c>
      <c r="AB299">
        <v>3429</v>
      </c>
      <c r="AC299">
        <v>186251</v>
      </c>
    </row>
    <row r="300" spans="2:29" x14ac:dyDescent="0.2">
      <c r="B300" t="s">
        <v>477</v>
      </c>
      <c r="C300">
        <v>34</v>
      </c>
      <c r="D300" t="s">
        <v>784</v>
      </c>
      <c r="E300">
        <v>3</v>
      </c>
      <c r="F300">
        <v>2.3715419999999998</v>
      </c>
      <c r="G300">
        <v>344</v>
      </c>
      <c r="H300">
        <v>399</v>
      </c>
      <c r="I300">
        <v>187.392</v>
      </c>
      <c r="J300">
        <v>2.5602459999999998</v>
      </c>
      <c r="K300">
        <v>374.78399999999999</v>
      </c>
      <c r="L300">
        <v>296.27190000000002</v>
      </c>
      <c r="M300">
        <v>3</v>
      </c>
      <c r="N300">
        <v>145.5984</v>
      </c>
      <c r="O300">
        <v>-1</v>
      </c>
      <c r="P300">
        <v>-1</v>
      </c>
      <c r="Q300">
        <v>1</v>
      </c>
      <c r="R300">
        <v>0.79051380000000004</v>
      </c>
      <c r="S300">
        <v>-1</v>
      </c>
      <c r="T300">
        <v>-1</v>
      </c>
      <c r="U300">
        <v>1</v>
      </c>
      <c r="V300">
        <v>0.79051380000000004</v>
      </c>
      <c r="W300">
        <v>1</v>
      </c>
      <c r="X300">
        <v>1265</v>
      </c>
      <c r="Y300">
        <v>238.1773</v>
      </c>
      <c r="Z300">
        <v>188.2824</v>
      </c>
      <c r="AA300">
        <v>33</v>
      </c>
      <c r="AB300">
        <v>1265</v>
      </c>
      <c r="AC300">
        <v>75439</v>
      </c>
    </row>
    <row r="301" spans="2:29" x14ac:dyDescent="0.2">
      <c r="B301" t="s">
        <v>478</v>
      </c>
      <c r="C301">
        <v>34</v>
      </c>
      <c r="D301" t="s">
        <v>784</v>
      </c>
      <c r="E301">
        <v>3</v>
      </c>
      <c r="F301">
        <v>2.0463849999999999</v>
      </c>
      <c r="G301">
        <v>333</v>
      </c>
      <c r="H301">
        <v>299</v>
      </c>
      <c r="I301">
        <v>162.8115</v>
      </c>
      <c r="J301">
        <v>0.95005790000000001</v>
      </c>
      <c r="K301">
        <v>325.62310000000002</v>
      </c>
      <c r="L301">
        <v>222.11670000000001</v>
      </c>
      <c r="M301">
        <v>3</v>
      </c>
      <c r="N301">
        <v>84.495649999999998</v>
      </c>
      <c r="O301">
        <v>-1</v>
      </c>
      <c r="P301">
        <v>-1</v>
      </c>
      <c r="Q301">
        <v>1</v>
      </c>
      <c r="R301">
        <v>0.68212830000000002</v>
      </c>
      <c r="S301">
        <v>-1</v>
      </c>
      <c r="T301">
        <v>-1</v>
      </c>
      <c r="U301">
        <v>1</v>
      </c>
      <c r="V301">
        <v>0.68212830000000002</v>
      </c>
      <c r="W301">
        <v>1</v>
      </c>
      <c r="X301">
        <v>1466</v>
      </c>
      <c r="Y301">
        <v>497.89640000000003</v>
      </c>
      <c r="Z301">
        <v>339.62920000000003</v>
      </c>
      <c r="AA301">
        <v>91</v>
      </c>
      <c r="AB301">
        <v>1466</v>
      </c>
      <c r="AC301">
        <v>191410</v>
      </c>
    </row>
    <row r="302" spans="2:29" x14ac:dyDescent="0.2">
      <c r="B302" t="s">
        <v>479</v>
      </c>
      <c r="C302">
        <v>34</v>
      </c>
      <c r="D302" t="s">
        <v>784</v>
      </c>
      <c r="E302">
        <v>4</v>
      </c>
      <c r="F302">
        <v>3.1620550000000001</v>
      </c>
      <c r="G302">
        <v>241.5</v>
      </c>
      <c r="H302">
        <v>200</v>
      </c>
      <c r="I302">
        <v>167.77510000000001</v>
      </c>
      <c r="J302">
        <v>2.3288229999999999</v>
      </c>
      <c r="K302">
        <v>503.3252</v>
      </c>
      <c r="L302">
        <v>397.88549999999998</v>
      </c>
      <c r="M302">
        <v>4</v>
      </c>
      <c r="N302">
        <v>85.980639999999994</v>
      </c>
      <c r="O302">
        <v>-1</v>
      </c>
      <c r="P302">
        <v>-1</v>
      </c>
      <c r="Q302">
        <v>2</v>
      </c>
      <c r="R302">
        <v>1.5810280000000001</v>
      </c>
      <c r="S302">
        <v>123.63</v>
      </c>
      <c r="T302">
        <v>0.46303359999999999</v>
      </c>
      <c r="U302">
        <v>1</v>
      </c>
      <c r="V302">
        <v>0.79051380000000004</v>
      </c>
      <c r="W302">
        <v>2</v>
      </c>
      <c r="X302">
        <v>1265</v>
      </c>
      <c r="Y302">
        <v>502.66660000000002</v>
      </c>
      <c r="Z302">
        <v>397.36489999999998</v>
      </c>
      <c r="AA302">
        <v>9</v>
      </c>
      <c r="AB302">
        <v>1265</v>
      </c>
      <c r="AC302">
        <v>16021</v>
      </c>
    </row>
    <row r="303" spans="2:29" x14ac:dyDescent="0.2">
      <c r="B303" t="s">
        <v>480</v>
      </c>
      <c r="C303">
        <v>34</v>
      </c>
      <c r="D303" t="s">
        <v>784</v>
      </c>
      <c r="E303">
        <v>0</v>
      </c>
      <c r="F303">
        <v>0</v>
      </c>
      <c r="G303">
        <v>-1</v>
      </c>
      <c r="H303">
        <v>-1</v>
      </c>
      <c r="I303">
        <v>-1</v>
      </c>
      <c r="J303">
        <v>-1</v>
      </c>
      <c r="K303">
        <v>-1</v>
      </c>
      <c r="L303">
        <v>-1</v>
      </c>
      <c r="M303">
        <v>0</v>
      </c>
      <c r="N303">
        <v>68.811279999999996</v>
      </c>
      <c r="O303">
        <v>-1</v>
      </c>
      <c r="P303">
        <v>-1</v>
      </c>
      <c r="Q303">
        <v>1</v>
      </c>
      <c r="R303">
        <v>0.88417330000000005</v>
      </c>
      <c r="S303">
        <v>-1</v>
      </c>
      <c r="T303">
        <v>-1</v>
      </c>
      <c r="U303">
        <v>1</v>
      </c>
      <c r="V303">
        <v>0.88417330000000005</v>
      </c>
      <c r="W303">
        <v>1</v>
      </c>
      <c r="X303">
        <v>1131</v>
      </c>
      <c r="Y303">
        <v>230.6816</v>
      </c>
      <c r="Z303">
        <v>203.96250000000001</v>
      </c>
      <c r="AA303">
        <v>51</v>
      </c>
      <c r="AB303">
        <v>1131</v>
      </c>
      <c r="AC303">
        <v>101183</v>
      </c>
    </row>
    <row r="304" spans="2:29" x14ac:dyDescent="0.2">
      <c r="B304" t="s">
        <v>481</v>
      </c>
      <c r="C304">
        <v>35</v>
      </c>
      <c r="D304" t="s">
        <v>808</v>
      </c>
      <c r="E304">
        <v>4</v>
      </c>
      <c r="F304">
        <v>2.7303760000000001</v>
      </c>
      <c r="G304">
        <v>291.5</v>
      </c>
      <c r="H304">
        <v>167</v>
      </c>
      <c r="I304">
        <v>108.5735</v>
      </c>
      <c r="J304">
        <v>2.0386649999999999</v>
      </c>
      <c r="K304">
        <v>325.72059999999999</v>
      </c>
      <c r="L304">
        <v>222.3349</v>
      </c>
      <c r="M304">
        <v>4</v>
      </c>
      <c r="N304">
        <v>110.3832</v>
      </c>
      <c r="O304">
        <v>-1</v>
      </c>
      <c r="P304">
        <v>-1</v>
      </c>
      <c r="Q304">
        <v>1</v>
      </c>
      <c r="R304">
        <v>0.68259389999999998</v>
      </c>
      <c r="S304">
        <v>-1</v>
      </c>
      <c r="T304">
        <v>-1</v>
      </c>
      <c r="U304">
        <v>1</v>
      </c>
      <c r="V304">
        <v>0.68259389999999998</v>
      </c>
      <c r="W304">
        <v>1</v>
      </c>
      <c r="X304">
        <v>1465</v>
      </c>
      <c r="Y304">
        <v>568.46109999999999</v>
      </c>
      <c r="Z304">
        <v>388.02800000000002</v>
      </c>
      <c r="AA304">
        <v>29</v>
      </c>
      <c r="AB304">
        <v>1465</v>
      </c>
      <c r="AC304">
        <v>65913</v>
      </c>
    </row>
    <row r="305" spans="2:29" x14ac:dyDescent="0.2">
      <c r="B305" t="s">
        <v>483</v>
      </c>
      <c r="C305">
        <v>35</v>
      </c>
      <c r="D305" t="s">
        <v>808</v>
      </c>
      <c r="E305">
        <v>3</v>
      </c>
      <c r="F305">
        <v>2.1978019999999998</v>
      </c>
      <c r="G305">
        <v>322</v>
      </c>
      <c r="H305">
        <v>267</v>
      </c>
      <c r="I305">
        <v>265.89690000000002</v>
      </c>
      <c r="J305">
        <v>2.0447009999999999</v>
      </c>
      <c r="K305">
        <v>531.79380000000003</v>
      </c>
      <c r="L305">
        <v>389.59249999999997</v>
      </c>
      <c r="M305">
        <v>3</v>
      </c>
      <c r="N305">
        <v>138.8323</v>
      </c>
      <c r="O305">
        <v>-1</v>
      </c>
      <c r="P305">
        <v>-1</v>
      </c>
      <c r="Q305">
        <v>1</v>
      </c>
      <c r="R305">
        <v>0.73260069999999999</v>
      </c>
      <c r="S305">
        <v>-1</v>
      </c>
      <c r="T305">
        <v>-1</v>
      </c>
      <c r="U305">
        <v>1</v>
      </c>
      <c r="V305">
        <v>0.73260069999999999</v>
      </c>
      <c r="W305">
        <v>1</v>
      </c>
      <c r="X305">
        <v>1365</v>
      </c>
      <c r="Y305">
        <v>257.04360000000003</v>
      </c>
      <c r="Z305">
        <v>188.31039999999999</v>
      </c>
      <c r="AA305">
        <v>93</v>
      </c>
      <c r="AB305">
        <v>1365</v>
      </c>
      <c r="AC305">
        <v>186247</v>
      </c>
    </row>
    <row r="306" spans="2:29" x14ac:dyDescent="0.2">
      <c r="B306" t="s">
        <v>484</v>
      </c>
      <c r="C306">
        <v>35</v>
      </c>
      <c r="D306" t="s">
        <v>808</v>
      </c>
      <c r="E306">
        <v>2</v>
      </c>
      <c r="F306">
        <v>1.5015019999999999</v>
      </c>
      <c r="G306">
        <v>331.5</v>
      </c>
      <c r="H306">
        <v>331.5</v>
      </c>
      <c r="I306">
        <v>262.41969999999998</v>
      </c>
      <c r="J306">
        <v>0.5607259</v>
      </c>
      <c r="K306">
        <v>262.41969999999998</v>
      </c>
      <c r="L306">
        <v>197.01179999999999</v>
      </c>
      <c r="M306">
        <v>2</v>
      </c>
      <c r="N306">
        <v>164.179</v>
      </c>
      <c r="O306">
        <v>-1</v>
      </c>
      <c r="P306">
        <v>-1</v>
      </c>
      <c r="Q306">
        <v>1</v>
      </c>
      <c r="R306">
        <v>0.75075080000000005</v>
      </c>
      <c r="S306">
        <v>-1</v>
      </c>
      <c r="T306">
        <v>-1</v>
      </c>
      <c r="U306">
        <v>1</v>
      </c>
      <c r="V306">
        <v>0.75075080000000005</v>
      </c>
      <c r="W306">
        <v>1</v>
      </c>
      <c r="X306">
        <v>1332</v>
      </c>
      <c r="Y306">
        <v>245.07249999999999</v>
      </c>
      <c r="Z306">
        <v>183.98840000000001</v>
      </c>
      <c r="AA306">
        <v>87</v>
      </c>
      <c r="AB306">
        <v>1332</v>
      </c>
      <c r="AC306">
        <v>163067</v>
      </c>
    </row>
    <row r="307" spans="2:29" x14ac:dyDescent="0.2">
      <c r="B307" t="s">
        <v>485</v>
      </c>
      <c r="C307">
        <v>35</v>
      </c>
      <c r="D307" t="s">
        <v>808</v>
      </c>
      <c r="E307">
        <v>1</v>
      </c>
      <c r="F307">
        <v>0.68212830000000002</v>
      </c>
      <c r="G307">
        <v>266</v>
      </c>
      <c r="H307">
        <v>266</v>
      </c>
      <c r="I307">
        <v>-1</v>
      </c>
      <c r="J307">
        <v>-1</v>
      </c>
      <c r="K307">
        <v>-1</v>
      </c>
      <c r="L307">
        <v>-1</v>
      </c>
      <c r="M307">
        <v>1</v>
      </c>
      <c r="N307">
        <v>57.463970000000003</v>
      </c>
      <c r="O307">
        <v>-1</v>
      </c>
      <c r="P307">
        <v>-1</v>
      </c>
      <c r="Q307">
        <v>1</v>
      </c>
      <c r="R307">
        <v>0.68212830000000002</v>
      </c>
      <c r="S307">
        <v>-1</v>
      </c>
      <c r="T307">
        <v>-1</v>
      </c>
      <c r="U307">
        <v>1</v>
      </c>
      <c r="V307">
        <v>0.68212830000000002</v>
      </c>
      <c r="W307">
        <v>1</v>
      </c>
      <c r="X307">
        <v>1466</v>
      </c>
      <c r="Y307">
        <v>238.43049999999999</v>
      </c>
      <c r="Z307">
        <v>162.64019999999999</v>
      </c>
      <c r="AA307">
        <v>17</v>
      </c>
      <c r="AB307">
        <v>1466</v>
      </c>
      <c r="AC307">
        <v>43165</v>
      </c>
    </row>
    <row r="308" spans="2:29" x14ac:dyDescent="0.2">
      <c r="B308" t="s">
        <v>486</v>
      </c>
      <c r="C308">
        <v>35</v>
      </c>
      <c r="D308" t="s">
        <v>808</v>
      </c>
      <c r="E308">
        <v>6</v>
      </c>
      <c r="F308">
        <v>2.8142589999999998</v>
      </c>
      <c r="G308">
        <v>172.166666666667</v>
      </c>
      <c r="H308">
        <v>150.5</v>
      </c>
      <c r="I308">
        <v>167.14429999999999</v>
      </c>
      <c r="J308">
        <v>1.059248</v>
      </c>
      <c r="K308">
        <v>835.72130000000004</v>
      </c>
      <c r="L308">
        <v>391.98930000000001</v>
      </c>
      <c r="M308">
        <v>6</v>
      </c>
      <c r="N308">
        <v>109.80710000000001</v>
      </c>
      <c r="O308">
        <v>-1</v>
      </c>
      <c r="P308">
        <v>-1</v>
      </c>
      <c r="Q308">
        <v>1</v>
      </c>
      <c r="R308">
        <v>0.46904319999999999</v>
      </c>
      <c r="S308">
        <v>-1</v>
      </c>
      <c r="T308">
        <v>-1</v>
      </c>
      <c r="U308">
        <v>1</v>
      </c>
      <c r="V308">
        <v>0.46904319999999999</v>
      </c>
      <c r="W308">
        <v>1</v>
      </c>
      <c r="X308">
        <v>2132</v>
      </c>
      <c r="Y308">
        <v>731.78560000000004</v>
      </c>
      <c r="Z308">
        <v>343.23899999999998</v>
      </c>
      <c r="AA308">
        <v>73</v>
      </c>
      <c r="AB308">
        <v>2132</v>
      </c>
      <c r="AC308">
        <v>141884</v>
      </c>
    </row>
    <row r="309" spans="2:29" x14ac:dyDescent="0.2">
      <c r="B309" t="s">
        <v>487</v>
      </c>
      <c r="C309">
        <v>35</v>
      </c>
      <c r="D309" t="s">
        <v>808</v>
      </c>
      <c r="E309">
        <v>0</v>
      </c>
      <c r="F309">
        <v>0</v>
      </c>
      <c r="G309">
        <v>-1</v>
      </c>
      <c r="H309">
        <v>-1</v>
      </c>
      <c r="I309">
        <v>-1</v>
      </c>
      <c r="J309">
        <v>-1</v>
      </c>
      <c r="K309">
        <v>-1</v>
      </c>
      <c r="L309">
        <v>-1</v>
      </c>
      <c r="M309">
        <v>0</v>
      </c>
      <c r="N309">
        <v>173.80600000000001</v>
      </c>
      <c r="O309">
        <v>-1</v>
      </c>
      <c r="P309">
        <v>-1</v>
      </c>
      <c r="Q309">
        <v>2</v>
      </c>
      <c r="R309">
        <v>0.87032200000000004</v>
      </c>
      <c r="S309">
        <v>33.462350000000001</v>
      </c>
      <c r="T309">
        <v>0.15491830000000001</v>
      </c>
      <c r="U309">
        <v>1</v>
      </c>
      <c r="V309">
        <v>0.43516100000000002</v>
      </c>
      <c r="W309">
        <v>2</v>
      </c>
      <c r="X309">
        <v>2298</v>
      </c>
      <c r="Y309">
        <v>942.96109999999999</v>
      </c>
      <c r="Z309">
        <v>410.3399</v>
      </c>
      <c r="AA309">
        <v>67</v>
      </c>
      <c r="AB309">
        <v>2298</v>
      </c>
      <c r="AC309">
        <v>142951</v>
      </c>
    </row>
    <row r="310" spans="2:29" x14ac:dyDescent="0.2">
      <c r="B310" t="s">
        <v>488</v>
      </c>
      <c r="C310">
        <v>35</v>
      </c>
      <c r="D310" t="s">
        <v>808</v>
      </c>
      <c r="E310">
        <v>2</v>
      </c>
      <c r="F310">
        <v>0.92421439999999999</v>
      </c>
      <c r="G310">
        <v>233</v>
      </c>
      <c r="H310">
        <v>233</v>
      </c>
      <c r="I310">
        <v>313.10930000000002</v>
      </c>
      <c r="J310">
        <v>0.26853290000000002</v>
      </c>
      <c r="K310">
        <v>313.10930000000002</v>
      </c>
      <c r="L310">
        <v>144.6901</v>
      </c>
      <c r="M310">
        <v>2</v>
      </c>
      <c r="N310">
        <v>103.764</v>
      </c>
      <c r="O310">
        <v>-1</v>
      </c>
      <c r="P310">
        <v>-1</v>
      </c>
      <c r="Q310">
        <v>2</v>
      </c>
      <c r="R310">
        <v>0.92421439999999999</v>
      </c>
      <c r="S310">
        <v>137.6617</v>
      </c>
      <c r="T310">
        <v>0.35943009999999997</v>
      </c>
      <c r="U310">
        <v>1</v>
      </c>
      <c r="V310">
        <v>0.4621072</v>
      </c>
      <c r="W310">
        <v>2</v>
      </c>
      <c r="X310">
        <v>2164</v>
      </c>
      <c r="Y310">
        <v>716.22659999999996</v>
      </c>
      <c r="Z310">
        <v>330.97340000000003</v>
      </c>
      <c r="AA310">
        <v>49</v>
      </c>
      <c r="AB310">
        <v>2164</v>
      </c>
      <c r="AC310">
        <v>107613</v>
      </c>
    </row>
    <row r="311" spans="2:29" x14ac:dyDescent="0.2">
      <c r="B311" t="s">
        <v>489</v>
      </c>
      <c r="C311">
        <v>35</v>
      </c>
      <c r="D311" t="s">
        <v>808</v>
      </c>
      <c r="E311">
        <v>1</v>
      </c>
      <c r="F311">
        <v>0.46189380000000002</v>
      </c>
      <c r="G311">
        <v>301</v>
      </c>
      <c r="H311">
        <v>301</v>
      </c>
      <c r="I311">
        <v>-1</v>
      </c>
      <c r="J311">
        <v>-1</v>
      </c>
      <c r="K311">
        <v>-1</v>
      </c>
      <c r="L311">
        <v>-1</v>
      </c>
      <c r="M311">
        <v>1</v>
      </c>
      <c r="N311">
        <v>631.00289999999995</v>
      </c>
      <c r="O311">
        <v>-1</v>
      </c>
      <c r="P311">
        <v>-1</v>
      </c>
      <c r="Q311">
        <v>1</v>
      </c>
      <c r="R311">
        <v>0.46189380000000002</v>
      </c>
      <c r="S311">
        <v>-1</v>
      </c>
      <c r="T311">
        <v>-1</v>
      </c>
      <c r="U311">
        <v>1</v>
      </c>
      <c r="V311">
        <v>0.46189380000000002</v>
      </c>
      <c r="W311">
        <v>1</v>
      </c>
      <c r="X311">
        <v>2165</v>
      </c>
      <c r="Y311">
        <v>1299.8489999999999</v>
      </c>
      <c r="Z311">
        <v>600.39210000000003</v>
      </c>
      <c r="AA311">
        <v>41</v>
      </c>
      <c r="AB311">
        <v>2165</v>
      </c>
      <c r="AC311">
        <v>90426</v>
      </c>
    </row>
    <row r="312" spans="2:29" x14ac:dyDescent="0.2">
      <c r="B312" t="s">
        <v>490</v>
      </c>
      <c r="C312">
        <v>35</v>
      </c>
      <c r="D312" t="s">
        <v>808</v>
      </c>
      <c r="E312">
        <v>9</v>
      </c>
      <c r="F312">
        <v>1.9309160000000001</v>
      </c>
      <c r="G312">
        <v>199.888888888889</v>
      </c>
      <c r="H312">
        <v>200</v>
      </c>
      <c r="I312">
        <v>347.86399999999998</v>
      </c>
      <c r="J312">
        <v>1.3058730000000001</v>
      </c>
      <c r="K312">
        <v>2782.9119999999998</v>
      </c>
      <c r="L312">
        <v>597.06330000000003</v>
      </c>
      <c r="M312">
        <v>9</v>
      </c>
      <c r="N312">
        <v>187.94540000000001</v>
      </c>
      <c r="O312">
        <v>-1</v>
      </c>
      <c r="P312">
        <v>-1</v>
      </c>
      <c r="Q312">
        <v>2</v>
      </c>
      <c r="R312">
        <v>0.42909249999999999</v>
      </c>
      <c r="S312">
        <v>23.373740000000002</v>
      </c>
      <c r="T312">
        <v>1.41659</v>
      </c>
      <c r="U312">
        <v>1</v>
      </c>
      <c r="V312">
        <v>0.21454619999999999</v>
      </c>
      <c r="W312">
        <v>2</v>
      </c>
      <c r="X312">
        <v>4661</v>
      </c>
      <c r="Y312">
        <v>383.0247</v>
      </c>
      <c r="Z312">
        <v>82.176509999999993</v>
      </c>
      <c r="AA312">
        <v>37</v>
      </c>
      <c r="AB312">
        <v>4661</v>
      </c>
      <c r="AC312">
        <v>86097</v>
      </c>
    </row>
    <row r="313" spans="2:29" x14ac:dyDescent="0.2">
      <c r="B313" t="s">
        <v>491</v>
      </c>
      <c r="C313">
        <v>35</v>
      </c>
      <c r="D313" t="s">
        <v>808</v>
      </c>
      <c r="E313">
        <v>2</v>
      </c>
      <c r="F313">
        <v>2.0682520000000002</v>
      </c>
      <c r="G313">
        <v>233.5</v>
      </c>
      <c r="H313">
        <v>233.5</v>
      </c>
      <c r="I313">
        <v>185.48089999999999</v>
      </c>
      <c r="J313">
        <v>1.394593</v>
      </c>
      <c r="K313">
        <v>185.48089999999999</v>
      </c>
      <c r="L313">
        <v>191.81059999999999</v>
      </c>
      <c r="M313">
        <v>2</v>
      </c>
      <c r="N313">
        <v>73.383459999999999</v>
      </c>
      <c r="O313">
        <v>-1</v>
      </c>
      <c r="P313">
        <v>-1</v>
      </c>
      <c r="Q313">
        <v>2</v>
      </c>
      <c r="R313">
        <v>2.0682520000000002</v>
      </c>
      <c r="S313">
        <v>118.13760000000001</v>
      </c>
      <c r="T313">
        <v>2.3627530000000001</v>
      </c>
      <c r="U313">
        <v>1</v>
      </c>
      <c r="V313">
        <v>1.0341260000000001</v>
      </c>
      <c r="W313">
        <v>2</v>
      </c>
      <c r="X313">
        <v>967</v>
      </c>
      <c r="Y313">
        <v>276.68529999999998</v>
      </c>
      <c r="Z313">
        <v>286.1275</v>
      </c>
      <c r="AA313">
        <v>59</v>
      </c>
      <c r="AB313">
        <v>967</v>
      </c>
      <c r="AC313">
        <v>116705</v>
      </c>
    </row>
    <row r="314" spans="2:29" x14ac:dyDescent="0.2">
      <c r="B314" t="s">
        <v>1848</v>
      </c>
      <c r="C314">
        <v>35</v>
      </c>
      <c r="D314" t="s">
        <v>808</v>
      </c>
      <c r="E314">
        <v>2</v>
      </c>
      <c r="F314">
        <v>1.818182</v>
      </c>
      <c r="G314">
        <v>432.5</v>
      </c>
      <c r="H314">
        <v>432.5</v>
      </c>
      <c r="I314">
        <v>202.6874</v>
      </c>
      <c r="J314">
        <v>1.213697</v>
      </c>
      <c r="K314">
        <v>202.6874</v>
      </c>
      <c r="L314">
        <v>184.26130000000001</v>
      </c>
      <c r="M314">
        <v>2</v>
      </c>
      <c r="N314">
        <v>68.622699999999995</v>
      </c>
      <c r="O314">
        <v>-1</v>
      </c>
      <c r="P314">
        <v>-1</v>
      </c>
      <c r="Q314">
        <v>1</v>
      </c>
      <c r="R314">
        <v>0.90909090000000004</v>
      </c>
      <c r="S314">
        <v>-1</v>
      </c>
      <c r="T314">
        <v>-1</v>
      </c>
      <c r="U314">
        <v>1</v>
      </c>
      <c r="V314">
        <v>0.90909090000000004</v>
      </c>
      <c r="W314">
        <v>1</v>
      </c>
      <c r="X314">
        <v>1100</v>
      </c>
      <c r="Y314">
        <v>279.04219999999998</v>
      </c>
      <c r="Z314">
        <v>253.6748</v>
      </c>
      <c r="AA314">
        <v>25</v>
      </c>
      <c r="AB314">
        <v>1100</v>
      </c>
      <c r="AC314">
        <v>45496</v>
      </c>
    </row>
    <row r="315" spans="2:29" x14ac:dyDescent="0.2">
      <c r="B315" t="s">
        <v>285</v>
      </c>
      <c r="C315">
        <v>35</v>
      </c>
      <c r="D315" t="s">
        <v>808</v>
      </c>
      <c r="E315">
        <v>4</v>
      </c>
      <c r="F315">
        <v>2.9985010000000001</v>
      </c>
      <c r="G315">
        <v>208.5</v>
      </c>
      <c r="H315">
        <v>167</v>
      </c>
      <c r="I315">
        <v>203.58109999999999</v>
      </c>
      <c r="J315">
        <v>3.5756079999999999</v>
      </c>
      <c r="K315">
        <v>610.74339999999995</v>
      </c>
      <c r="L315">
        <v>457.82859999999999</v>
      </c>
      <c r="M315">
        <v>4</v>
      </c>
      <c r="N315">
        <v>96.808189999999996</v>
      </c>
      <c r="O315">
        <v>-1</v>
      </c>
      <c r="P315">
        <v>-1</v>
      </c>
      <c r="Q315">
        <v>1</v>
      </c>
      <c r="R315">
        <v>0.74962519999999999</v>
      </c>
      <c r="S315">
        <v>-1</v>
      </c>
      <c r="T315">
        <v>-1</v>
      </c>
      <c r="U315">
        <v>1</v>
      </c>
      <c r="V315">
        <v>0.74962519999999999</v>
      </c>
      <c r="W315">
        <v>1</v>
      </c>
      <c r="X315">
        <v>1334</v>
      </c>
      <c r="Y315">
        <v>653.27859999999998</v>
      </c>
      <c r="Z315">
        <v>489.71409999999997</v>
      </c>
      <c r="AA315">
        <v>3</v>
      </c>
      <c r="AB315">
        <v>1334</v>
      </c>
      <c r="AC315">
        <v>11024</v>
      </c>
    </row>
    <row r="316" spans="2:29" x14ac:dyDescent="0.2">
      <c r="B316" t="s">
        <v>492</v>
      </c>
      <c r="C316">
        <v>35</v>
      </c>
      <c r="D316" t="s">
        <v>808</v>
      </c>
      <c r="E316">
        <v>2</v>
      </c>
      <c r="F316">
        <v>1.465201</v>
      </c>
      <c r="G316">
        <v>366.5</v>
      </c>
      <c r="H316">
        <v>366.5</v>
      </c>
      <c r="I316">
        <v>182.3777</v>
      </c>
      <c r="J316">
        <v>0.68563039999999997</v>
      </c>
      <c r="K316">
        <v>182.3777</v>
      </c>
      <c r="L316">
        <v>133.61000000000001</v>
      </c>
      <c r="M316">
        <v>2</v>
      </c>
      <c r="N316">
        <v>122.5616</v>
      </c>
      <c r="O316">
        <v>-1</v>
      </c>
      <c r="P316">
        <v>-1</v>
      </c>
      <c r="Q316">
        <v>2</v>
      </c>
      <c r="R316">
        <v>1.465201</v>
      </c>
      <c r="S316">
        <v>115.31480000000001</v>
      </c>
      <c r="T316">
        <v>0.86378129999999997</v>
      </c>
      <c r="U316">
        <v>1</v>
      </c>
      <c r="V316">
        <v>0.73260069999999999</v>
      </c>
      <c r="W316">
        <v>2</v>
      </c>
      <c r="X316">
        <v>1365</v>
      </c>
      <c r="Y316">
        <v>238.98679999999999</v>
      </c>
      <c r="Z316">
        <v>175.08189999999999</v>
      </c>
      <c r="AA316">
        <v>23</v>
      </c>
      <c r="AB316">
        <v>1365</v>
      </c>
      <c r="AC316">
        <v>52624</v>
      </c>
    </row>
    <row r="317" spans="2:29" x14ac:dyDescent="0.2">
      <c r="B317" t="s">
        <v>474</v>
      </c>
      <c r="C317">
        <v>35</v>
      </c>
      <c r="D317" t="s">
        <v>808</v>
      </c>
      <c r="E317">
        <v>3</v>
      </c>
      <c r="F317">
        <v>2.0949719999999998</v>
      </c>
      <c r="G317">
        <v>400</v>
      </c>
      <c r="H317">
        <v>466</v>
      </c>
      <c r="I317">
        <v>144.3441</v>
      </c>
      <c r="J317">
        <v>4.3740639999999997</v>
      </c>
      <c r="K317">
        <v>288.68819999999999</v>
      </c>
      <c r="L317">
        <v>201.59790000000001</v>
      </c>
      <c r="M317">
        <v>3</v>
      </c>
      <c r="N317">
        <v>123.617</v>
      </c>
      <c r="O317">
        <v>-1</v>
      </c>
      <c r="P317">
        <v>-1</v>
      </c>
      <c r="Q317">
        <v>1</v>
      </c>
      <c r="R317">
        <v>0.69832399999999994</v>
      </c>
      <c r="S317">
        <v>-1</v>
      </c>
      <c r="T317">
        <v>-1</v>
      </c>
      <c r="U317">
        <v>1</v>
      </c>
      <c r="V317">
        <v>0.69832399999999994</v>
      </c>
      <c r="W317">
        <v>1</v>
      </c>
      <c r="X317">
        <v>1432</v>
      </c>
      <c r="Y317">
        <v>286.68329999999997</v>
      </c>
      <c r="Z317">
        <v>200.1978</v>
      </c>
      <c r="AA317">
        <v>55</v>
      </c>
      <c r="AB317">
        <v>1432</v>
      </c>
      <c r="AC317">
        <v>128163</v>
      </c>
    </row>
    <row r="318" spans="2:29" x14ac:dyDescent="0.2">
      <c r="B318" t="s">
        <v>475</v>
      </c>
      <c r="C318">
        <v>35</v>
      </c>
      <c r="D318" t="s">
        <v>808</v>
      </c>
      <c r="E318">
        <v>2</v>
      </c>
      <c r="F318">
        <v>1.0917030000000001</v>
      </c>
      <c r="G318">
        <v>350</v>
      </c>
      <c r="H318">
        <v>350</v>
      </c>
      <c r="I318">
        <v>303.77429999999998</v>
      </c>
      <c r="J318">
        <v>0.76133910000000005</v>
      </c>
      <c r="K318">
        <v>303.77429999999998</v>
      </c>
      <c r="L318">
        <v>165.81569999999999</v>
      </c>
      <c r="M318">
        <v>2</v>
      </c>
      <c r="N318">
        <v>164.4906</v>
      </c>
      <c r="O318">
        <v>-1</v>
      </c>
      <c r="P318">
        <v>-1</v>
      </c>
      <c r="Q318">
        <v>1</v>
      </c>
      <c r="R318">
        <v>0.54585150000000004</v>
      </c>
      <c r="S318">
        <v>-1</v>
      </c>
      <c r="T318">
        <v>-1</v>
      </c>
      <c r="U318">
        <v>1</v>
      </c>
      <c r="V318">
        <v>0.54585150000000004</v>
      </c>
      <c r="W318">
        <v>1</v>
      </c>
      <c r="X318">
        <v>1832</v>
      </c>
      <c r="Y318">
        <v>256.99369999999999</v>
      </c>
      <c r="Z318">
        <v>140.28039999999999</v>
      </c>
      <c r="AA318">
        <v>65</v>
      </c>
      <c r="AB318">
        <v>1832</v>
      </c>
      <c r="AC318">
        <v>138820</v>
      </c>
    </row>
    <row r="319" spans="2:29" x14ac:dyDescent="0.2">
      <c r="B319" t="s">
        <v>476</v>
      </c>
      <c r="C319">
        <v>35</v>
      </c>
      <c r="D319" t="s">
        <v>808</v>
      </c>
      <c r="E319">
        <v>1</v>
      </c>
      <c r="F319">
        <v>0.85763290000000003</v>
      </c>
      <c r="G319">
        <v>700</v>
      </c>
      <c r="H319">
        <v>700</v>
      </c>
      <c r="I319">
        <v>-1</v>
      </c>
      <c r="J319">
        <v>-1</v>
      </c>
      <c r="K319">
        <v>-1</v>
      </c>
      <c r="L319">
        <v>-1</v>
      </c>
      <c r="M319">
        <v>1</v>
      </c>
      <c r="N319">
        <v>142.38810000000001</v>
      </c>
      <c r="O319">
        <v>-1</v>
      </c>
      <c r="P319">
        <v>-1</v>
      </c>
      <c r="Q319">
        <v>1</v>
      </c>
      <c r="R319">
        <v>0.85763290000000003</v>
      </c>
      <c r="S319">
        <v>-1</v>
      </c>
      <c r="T319">
        <v>-1</v>
      </c>
      <c r="U319">
        <v>1</v>
      </c>
      <c r="V319">
        <v>0.85763290000000003</v>
      </c>
      <c r="W319">
        <v>1</v>
      </c>
      <c r="X319">
        <v>1166</v>
      </c>
      <c r="Y319">
        <v>313.6925</v>
      </c>
      <c r="Z319">
        <v>269.03300000000002</v>
      </c>
      <c r="AA319">
        <v>39</v>
      </c>
      <c r="AB319">
        <v>1166</v>
      </c>
      <c r="AC319">
        <v>95824</v>
      </c>
    </row>
    <row r="320" spans="2:29" x14ac:dyDescent="0.2">
      <c r="B320" t="s">
        <v>477</v>
      </c>
      <c r="C320">
        <v>35</v>
      </c>
      <c r="D320" t="s">
        <v>808</v>
      </c>
      <c r="E320">
        <v>9</v>
      </c>
      <c r="F320">
        <v>2.1608640000000001</v>
      </c>
      <c r="G320">
        <v>218.222222222222</v>
      </c>
      <c r="H320">
        <v>200</v>
      </c>
      <c r="I320">
        <v>253.52090000000001</v>
      </c>
      <c r="J320">
        <v>2.082659</v>
      </c>
      <c r="K320">
        <v>2028.1669999999999</v>
      </c>
      <c r="L320">
        <v>486.95490000000001</v>
      </c>
      <c r="M320">
        <v>9</v>
      </c>
      <c r="N320">
        <v>201.02760000000001</v>
      </c>
      <c r="O320">
        <v>-1</v>
      </c>
      <c r="P320">
        <v>-1</v>
      </c>
      <c r="Q320">
        <v>3</v>
      </c>
      <c r="R320">
        <v>0.72028809999999999</v>
      </c>
      <c r="S320">
        <v>129.96039999999999</v>
      </c>
      <c r="T320">
        <v>0.37350369999999999</v>
      </c>
      <c r="U320">
        <v>1</v>
      </c>
      <c r="V320">
        <v>0.240096</v>
      </c>
      <c r="W320">
        <v>3</v>
      </c>
      <c r="X320">
        <v>4165</v>
      </c>
      <c r="Y320">
        <v>1433.4059999999999</v>
      </c>
      <c r="Z320">
        <v>344.1551</v>
      </c>
      <c r="AA320">
        <v>61</v>
      </c>
      <c r="AB320">
        <v>4165</v>
      </c>
      <c r="AC320">
        <v>131092</v>
      </c>
    </row>
    <row r="321" spans="2:29" x14ac:dyDescent="0.2">
      <c r="B321" t="s">
        <v>478</v>
      </c>
      <c r="C321">
        <v>35</v>
      </c>
      <c r="D321" t="s">
        <v>808</v>
      </c>
      <c r="E321">
        <v>2</v>
      </c>
      <c r="F321">
        <v>2</v>
      </c>
      <c r="G321">
        <v>416</v>
      </c>
      <c r="H321">
        <v>416</v>
      </c>
      <c r="I321">
        <v>215.0138</v>
      </c>
      <c r="J321">
        <v>2.1718570000000001</v>
      </c>
      <c r="K321">
        <v>215.0138</v>
      </c>
      <c r="L321">
        <v>215.0138</v>
      </c>
      <c r="M321">
        <v>2</v>
      </c>
      <c r="N321">
        <v>90.402019999999993</v>
      </c>
      <c r="O321">
        <v>-1</v>
      </c>
      <c r="P321">
        <v>-1</v>
      </c>
      <c r="Q321">
        <v>1</v>
      </c>
      <c r="R321">
        <v>1</v>
      </c>
      <c r="S321">
        <v>-1</v>
      </c>
      <c r="T321">
        <v>-1</v>
      </c>
      <c r="U321">
        <v>1</v>
      </c>
      <c r="V321">
        <v>1</v>
      </c>
      <c r="W321">
        <v>1</v>
      </c>
      <c r="X321">
        <v>1000</v>
      </c>
      <c r="Y321">
        <v>266.44630000000001</v>
      </c>
      <c r="Z321">
        <v>266.44630000000001</v>
      </c>
      <c r="AA321">
        <v>15</v>
      </c>
      <c r="AB321">
        <v>1000</v>
      </c>
      <c r="AC321">
        <v>33072</v>
      </c>
    </row>
    <row r="322" spans="2:29" x14ac:dyDescent="0.2">
      <c r="B322" t="s">
        <v>479</v>
      </c>
      <c r="C322">
        <v>35</v>
      </c>
      <c r="D322" t="s">
        <v>808</v>
      </c>
      <c r="E322">
        <v>14</v>
      </c>
      <c r="F322">
        <v>2.9190990000000001</v>
      </c>
      <c r="G322">
        <v>195.21428571428601</v>
      </c>
      <c r="H322">
        <v>167</v>
      </c>
      <c r="I322">
        <v>233.22059999999999</v>
      </c>
      <c r="J322">
        <v>2.888363</v>
      </c>
      <c r="K322">
        <v>3031.8670000000002</v>
      </c>
      <c r="L322">
        <v>632.16579999999999</v>
      </c>
      <c r="M322">
        <v>14</v>
      </c>
      <c r="N322">
        <v>171.3399</v>
      </c>
      <c r="O322">
        <v>-1</v>
      </c>
      <c r="P322">
        <v>-1</v>
      </c>
      <c r="Q322">
        <v>3</v>
      </c>
      <c r="R322">
        <v>0.6255212</v>
      </c>
      <c r="S322">
        <v>55.962269999999997</v>
      </c>
      <c r="T322">
        <v>0.75506949999999995</v>
      </c>
      <c r="U322">
        <v>1</v>
      </c>
      <c r="V322">
        <v>0.2085071</v>
      </c>
      <c r="W322">
        <v>3</v>
      </c>
      <c r="X322">
        <v>4796</v>
      </c>
      <c r="Y322">
        <v>1955.847</v>
      </c>
      <c r="Z322">
        <v>407.80790000000002</v>
      </c>
      <c r="AA322">
        <v>41</v>
      </c>
      <c r="AB322">
        <v>4796</v>
      </c>
      <c r="AC322">
        <v>81101</v>
      </c>
    </row>
    <row r="323" spans="2:29" x14ac:dyDescent="0.2">
      <c r="B323" t="s">
        <v>480</v>
      </c>
      <c r="C323">
        <v>35</v>
      </c>
      <c r="D323" t="s">
        <v>808</v>
      </c>
      <c r="E323">
        <v>2</v>
      </c>
      <c r="F323">
        <v>1.9361079999999999</v>
      </c>
      <c r="G323">
        <v>349.5</v>
      </c>
      <c r="H323">
        <v>349.5</v>
      </c>
      <c r="I323">
        <v>208.90770000000001</v>
      </c>
      <c r="J323">
        <v>1.559013</v>
      </c>
      <c r="K323">
        <v>208.90770000000001</v>
      </c>
      <c r="L323">
        <v>202.23400000000001</v>
      </c>
      <c r="M323">
        <v>2</v>
      </c>
      <c r="N323">
        <v>91.268810000000002</v>
      </c>
      <c r="O323">
        <v>-1</v>
      </c>
      <c r="P323">
        <v>-1</v>
      </c>
      <c r="Q323">
        <v>1</v>
      </c>
      <c r="R323">
        <v>0.96805419999999998</v>
      </c>
      <c r="S323">
        <v>-1</v>
      </c>
      <c r="T323">
        <v>-1</v>
      </c>
      <c r="U323">
        <v>1</v>
      </c>
      <c r="V323">
        <v>0.96805419999999998</v>
      </c>
      <c r="W323">
        <v>1</v>
      </c>
      <c r="X323">
        <v>1033</v>
      </c>
      <c r="Y323">
        <v>248.9442</v>
      </c>
      <c r="Z323">
        <v>240.9915</v>
      </c>
      <c r="AA323">
        <v>91</v>
      </c>
      <c r="AB323">
        <v>1033</v>
      </c>
      <c r="AC323">
        <v>167829</v>
      </c>
    </row>
    <row r="324" spans="2:29" x14ac:dyDescent="0.2">
      <c r="B324" t="s">
        <v>481</v>
      </c>
      <c r="C324">
        <v>36</v>
      </c>
      <c r="D324" t="s">
        <v>785</v>
      </c>
      <c r="E324">
        <v>5</v>
      </c>
      <c r="F324">
        <v>2.206531</v>
      </c>
      <c r="G324">
        <v>193</v>
      </c>
      <c r="H324">
        <v>199</v>
      </c>
      <c r="I324">
        <v>305.4504</v>
      </c>
      <c r="J324">
        <v>1.436037</v>
      </c>
      <c r="K324">
        <v>1221.8019999999999</v>
      </c>
      <c r="L324">
        <v>539.18870000000004</v>
      </c>
      <c r="M324">
        <v>5</v>
      </c>
      <c r="N324">
        <v>108.2794</v>
      </c>
      <c r="O324">
        <v>-1</v>
      </c>
      <c r="P324">
        <v>-1</v>
      </c>
      <c r="Q324">
        <v>1</v>
      </c>
      <c r="R324">
        <v>0.44130629999999998</v>
      </c>
      <c r="S324">
        <v>-1</v>
      </c>
      <c r="T324">
        <v>-1</v>
      </c>
      <c r="U324">
        <v>1</v>
      </c>
      <c r="V324">
        <v>0.44130629999999998</v>
      </c>
      <c r="W324">
        <v>1</v>
      </c>
      <c r="X324">
        <v>2266</v>
      </c>
      <c r="Y324">
        <v>1351.2729999999999</v>
      </c>
      <c r="Z324">
        <v>596.32510000000002</v>
      </c>
      <c r="AA324">
        <v>95</v>
      </c>
      <c r="AB324">
        <v>2266</v>
      </c>
      <c r="AC324">
        <v>189079</v>
      </c>
    </row>
    <row r="325" spans="2:29" x14ac:dyDescent="0.2">
      <c r="B325" t="s">
        <v>483</v>
      </c>
      <c r="C325">
        <v>36</v>
      </c>
      <c r="D325" t="s">
        <v>785</v>
      </c>
      <c r="E325">
        <v>4</v>
      </c>
      <c r="F325">
        <v>3.5304500000000001</v>
      </c>
      <c r="G325">
        <v>241.5</v>
      </c>
      <c r="H325">
        <v>216.5</v>
      </c>
      <c r="I325">
        <v>45.26688</v>
      </c>
      <c r="J325">
        <v>1.3717239999999999</v>
      </c>
      <c r="K325">
        <v>135.8006</v>
      </c>
      <c r="L325">
        <v>119.8593</v>
      </c>
      <c r="M325">
        <v>4</v>
      </c>
      <c r="N325">
        <v>70.381079999999997</v>
      </c>
      <c r="O325">
        <v>-1</v>
      </c>
      <c r="P325">
        <v>-1</v>
      </c>
      <c r="Q325">
        <v>1</v>
      </c>
      <c r="R325">
        <v>0.88261250000000002</v>
      </c>
      <c r="S325">
        <v>-1</v>
      </c>
      <c r="T325">
        <v>-1</v>
      </c>
      <c r="U325">
        <v>1</v>
      </c>
      <c r="V325">
        <v>0.88261250000000002</v>
      </c>
      <c r="W325">
        <v>1</v>
      </c>
      <c r="X325">
        <v>1133</v>
      </c>
      <c r="Y325">
        <v>145.1173</v>
      </c>
      <c r="Z325">
        <v>128.08240000000001</v>
      </c>
      <c r="AA325">
        <v>75</v>
      </c>
      <c r="AB325">
        <v>1133</v>
      </c>
      <c r="AC325">
        <v>151742</v>
      </c>
    </row>
    <row r="326" spans="2:29" x14ac:dyDescent="0.2">
      <c r="B326" t="s">
        <v>484</v>
      </c>
      <c r="C326">
        <v>36</v>
      </c>
      <c r="D326" t="s">
        <v>785</v>
      </c>
      <c r="E326">
        <v>0</v>
      </c>
      <c r="F326">
        <v>0</v>
      </c>
      <c r="G326">
        <v>-1</v>
      </c>
      <c r="H326">
        <v>-1</v>
      </c>
      <c r="I326">
        <v>-1</v>
      </c>
      <c r="J326">
        <v>-1</v>
      </c>
      <c r="K326">
        <v>-1</v>
      </c>
      <c r="L326">
        <v>-1</v>
      </c>
      <c r="M326">
        <v>0</v>
      </c>
      <c r="N326">
        <v>131.73320000000001</v>
      </c>
      <c r="O326">
        <v>-1</v>
      </c>
      <c r="P326">
        <v>-1</v>
      </c>
      <c r="Q326">
        <v>2</v>
      </c>
      <c r="R326">
        <v>1.3966479999999999</v>
      </c>
      <c r="S326">
        <v>73.285219999999995</v>
      </c>
      <c r="T326">
        <v>0.54895300000000002</v>
      </c>
      <c r="U326">
        <v>1</v>
      </c>
      <c r="V326">
        <v>0.69832399999999994</v>
      </c>
      <c r="W326">
        <v>2</v>
      </c>
      <c r="X326">
        <v>1432</v>
      </c>
      <c r="Y326">
        <v>159.43799999999999</v>
      </c>
      <c r="Z326">
        <v>111.3394</v>
      </c>
      <c r="AA326">
        <v>69</v>
      </c>
      <c r="AB326">
        <v>1432</v>
      </c>
      <c r="AC326">
        <v>131192</v>
      </c>
    </row>
    <row r="327" spans="2:29" x14ac:dyDescent="0.2">
      <c r="B327" t="s">
        <v>485</v>
      </c>
      <c r="C327">
        <v>36</v>
      </c>
      <c r="D327" t="s">
        <v>785</v>
      </c>
      <c r="E327">
        <v>2</v>
      </c>
      <c r="F327">
        <v>0.82304529999999998</v>
      </c>
      <c r="G327">
        <v>451</v>
      </c>
      <c r="H327">
        <v>451</v>
      </c>
      <c r="I327">
        <v>53.69529</v>
      </c>
      <c r="J327">
        <v>0.20262369999999999</v>
      </c>
      <c r="K327">
        <v>53.69529</v>
      </c>
      <c r="L327">
        <v>22.096820000000001</v>
      </c>
      <c r="M327">
        <v>2</v>
      </c>
      <c r="N327">
        <v>71.484340000000003</v>
      </c>
      <c r="O327">
        <v>-1</v>
      </c>
      <c r="P327">
        <v>-1</v>
      </c>
      <c r="Q327">
        <v>1</v>
      </c>
      <c r="R327">
        <v>0.41152260000000002</v>
      </c>
      <c r="S327">
        <v>-1</v>
      </c>
      <c r="T327">
        <v>-1</v>
      </c>
      <c r="U327">
        <v>1</v>
      </c>
      <c r="V327">
        <v>0.41152260000000002</v>
      </c>
      <c r="W327">
        <v>1</v>
      </c>
      <c r="X327">
        <v>2430</v>
      </c>
      <c r="Y327">
        <v>151.8862</v>
      </c>
      <c r="Z327">
        <v>62.504620000000003</v>
      </c>
      <c r="AA327">
        <v>61</v>
      </c>
      <c r="AB327">
        <v>2430</v>
      </c>
      <c r="AC327">
        <v>132060</v>
      </c>
    </row>
    <row r="328" spans="2:29" x14ac:dyDescent="0.2">
      <c r="B328" t="s">
        <v>486</v>
      </c>
      <c r="C328">
        <v>36</v>
      </c>
      <c r="D328" t="s">
        <v>785</v>
      </c>
      <c r="E328">
        <v>1</v>
      </c>
      <c r="F328">
        <v>0.69832399999999994</v>
      </c>
      <c r="G328">
        <v>233</v>
      </c>
      <c r="H328">
        <v>233</v>
      </c>
      <c r="I328">
        <v>-1</v>
      </c>
      <c r="J328">
        <v>-1</v>
      </c>
      <c r="K328">
        <v>-1</v>
      </c>
      <c r="L328">
        <v>-1</v>
      </c>
      <c r="M328">
        <v>1</v>
      </c>
      <c r="N328">
        <v>143.66579999999999</v>
      </c>
      <c r="O328">
        <v>-1</v>
      </c>
      <c r="P328">
        <v>-1</v>
      </c>
      <c r="Q328">
        <v>1</v>
      </c>
      <c r="R328">
        <v>0.69832399999999994</v>
      </c>
      <c r="S328">
        <v>-1</v>
      </c>
      <c r="T328">
        <v>-1</v>
      </c>
      <c r="U328">
        <v>1</v>
      </c>
      <c r="V328">
        <v>0.69832399999999994</v>
      </c>
      <c r="W328">
        <v>1</v>
      </c>
      <c r="X328">
        <v>1432</v>
      </c>
      <c r="Y328">
        <v>210.55889999999999</v>
      </c>
      <c r="Z328">
        <v>147.03829999999999</v>
      </c>
      <c r="AA328">
        <v>43</v>
      </c>
      <c r="AB328">
        <v>1432</v>
      </c>
      <c r="AC328">
        <v>91559</v>
      </c>
    </row>
    <row r="329" spans="2:29" x14ac:dyDescent="0.2">
      <c r="B329" t="s">
        <v>487</v>
      </c>
      <c r="C329">
        <v>36</v>
      </c>
      <c r="D329" t="s">
        <v>785</v>
      </c>
      <c r="E329">
        <v>0</v>
      </c>
      <c r="F329">
        <v>0</v>
      </c>
      <c r="G329">
        <v>-1</v>
      </c>
      <c r="H329">
        <v>-1</v>
      </c>
      <c r="I329">
        <v>-1</v>
      </c>
      <c r="J329">
        <v>-1</v>
      </c>
      <c r="K329">
        <v>-1</v>
      </c>
      <c r="L329">
        <v>-1</v>
      </c>
      <c r="M329">
        <v>0</v>
      </c>
      <c r="N329">
        <v>109.8442</v>
      </c>
      <c r="O329">
        <v>-1</v>
      </c>
      <c r="P329">
        <v>-1</v>
      </c>
      <c r="Q329">
        <v>2</v>
      </c>
      <c r="R329">
        <v>1.3966479999999999</v>
      </c>
      <c r="S329">
        <v>120.3236</v>
      </c>
      <c r="T329">
        <v>1.809377</v>
      </c>
      <c r="U329">
        <v>1</v>
      </c>
      <c r="V329">
        <v>0.69832399999999994</v>
      </c>
      <c r="W329">
        <v>2</v>
      </c>
      <c r="X329">
        <v>1432</v>
      </c>
      <c r="Y329">
        <v>629.61400000000003</v>
      </c>
      <c r="Z329">
        <v>439.6746</v>
      </c>
      <c r="AA329">
        <v>81</v>
      </c>
      <c r="AB329">
        <v>1432</v>
      </c>
      <c r="AC329">
        <v>167730</v>
      </c>
    </row>
    <row r="330" spans="2:29" x14ac:dyDescent="0.2">
      <c r="B330" t="s">
        <v>488</v>
      </c>
      <c r="C330">
        <v>36</v>
      </c>
      <c r="D330" t="s">
        <v>785</v>
      </c>
      <c r="E330">
        <v>2</v>
      </c>
      <c r="F330">
        <v>0.60042030000000002</v>
      </c>
      <c r="G330">
        <v>199</v>
      </c>
      <c r="H330">
        <v>199</v>
      </c>
      <c r="I330">
        <v>463.49430000000001</v>
      </c>
      <c r="J330">
        <v>4.6817599999999997</v>
      </c>
      <c r="K330">
        <v>463.49430000000001</v>
      </c>
      <c r="L330">
        <v>139.14570000000001</v>
      </c>
      <c r="M330">
        <v>2</v>
      </c>
      <c r="N330">
        <v>131.42910000000001</v>
      </c>
      <c r="O330">
        <v>-1</v>
      </c>
      <c r="P330">
        <v>-1</v>
      </c>
      <c r="Q330">
        <v>2</v>
      </c>
      <c r="R330">
        <v>0.60042030000000002</v>
      </c>
      <c r="S330">
        <v>18.118040000000001</v>
      </c>
      <c r="T330">
        <v>1.0657669999999999</v>
      </c>
      <c r="U330">
        <v>1</v>
      </c>
      <c r="V330">
        <v>0.30021009999999998</v>
      </c>
      <c r="W330">
        <v>2</v>
      </c>
      <c r="X330">
        <v>3331</v>
      </c>
      <c r="Y330">
        <v>1947.171</v>
      </c>
      <c r="Z330">
        <v>584.56050000000005</v>
      </c>
      <c r="AA330">
        <v>41</v>
      </c>
      <c r="AB330">
        <v>3331</v>
      </c>
      <c r="AC330">
        <v>92358</v>
      </c>
    </row>
    <row r="331" spans="2:29" x14ac:dyDescent="0.2">
      <c r="B331" t="s">
        <v>489</v>
      </c>
      <c r="C331">
        <v>36</v>
      </c>
      <c r="D331" t="s">
        <v>785</v>
      </c>
      <c r="E331">
        <v>2</v>
      </c>
      <c r="F331">
        <v>0.40040039999999999</v>
      </c>
      <c r="G331">
        <v>1765.5</v>
      </c>
      <c r="H331">
        <v>1765.5</v>
      </c>
      <c r="I331">
        <v>534.36519999999996</v>
      </c>
      <c r="J331">
        <v>4.0177839999999998</v>
      </c>
      <c r="K331">
        <v>534.36519999999996</v>
      </c>
      <c r="L331">
        <v>106.98</v>
      </c>
      <c r="M331">
        <v>-1</v>
      </c>
      <c r="N331">
        <v>725.7115</v>
      </c>
      <c r="O331">
        <v>-1</v>
      </c>
      <c r="P331">
        <v>-1</v>
      </c>
      <c r="Q331">
        <v>2</v>
      </c>
      <c r="R331">
        <v>0.40040039999999999</v>
      </c>
      <c r="S331">
        <v>52.594749999999998</v>
      </c>
      <c r="T331">
        <v>0.3969415</v>
      </c>
      <c r="U331">
        <v>0</v>
      </c>
      <c r="V331">
        <v>-1</v>
      </c>
      <c r="W331">
        <v>-1</v>
      </c>
      <c r="X331">
        <v>-1</v>
      </c>
      <c r="Y331">
        <v>3213.8969999999999</v>
      </c>
      <c r="Z331">
        <v>643.42290000000003</v>
      </c>
      <c r="AA331">
        <v>13</v>
      </c>
      <c r="AB331">
        <v>4995</v>
      </c>
      <c r="AC331">
        <v>30042</v>
      </c>
    </row>
    <row r="332" spans="2:29" x14ac:dyDescent="0.2">
      <c r="B332" t="s">
        <v>490</v>
      </c>
      <c r="C332">
        <v>36</v>
      </c>
      <c r="D332" t="s">
        <v>785</v>
      </c>
      <c r="E332">
        <v>2</v>
      </c>
      <c r="F332">
        <v>0.84566600000000003</v>
      </c>
      <c r="G332">
        <v>216.5</v>
      </c>
      <c r="H332">
        <v>216.5</v>
      </c>
      <c r="I332">
        <v>395.61759999999998</v>
      </c>
      <c r="J332">
        <v>1.9780880000000001</v>
      </c>
      <c r="K332">
        <v>395.61759999999998</v>
      </c>
      <c r="L332">
        <v>167.28020000000001</v>
      </c>
      <c r="M332">
        <v>2</v>
      </c>
      <c r="N332">
        <v>192.81399999999999</v>
      </c>
      <c r="O332">
        <v>-1</v>
      </c>
      <c r="P332">
        <v>-1</v>
      </c>
      <c r="Q332">
        <v>2</v>
      </c>
      <c r="R332">
        <v>0.84566600000000003</v>
      </c>
      <c r="S332">
        <v>75.640240000000006</v>
      </c>
      <c r="T332">
        <v>1.5280860000000001</v>
      </c>
      <c r="U332">
        <v>1</v>
      </c>
      <c r="V332">
        <v>0.42283300000000001</v>
      </c>
      <c r="W332">
        <v>2</v>
      </c>
      <c r="X332">
        <v>2365</v>
      </c>
      <c r="Y332">
        <v>727.56510000000003</v>
      </c>
      <c r="Z332">
        <v>307.63850000000002</v>
      </c>
      <c r="AA332">
        <v>9</v>
      </c>
      <c r="AB332">
        <v>2365</v>
      </c>
      <c r="AC332">
        <v>28443</v>
      </c>
    </row>
    <row r="333" spans="2:29" x14ac:dyDescent="0.2">
      <c r="B333" t="s">
        <v>491</v>
      </c>
      <c r="C333">
        <v>36</v>
      </c>
      <c r="D333" t="s">
        <v>785</v>
      </c>
      <c r="E333">
        <v>5</v>
      </c>
      <c r="F333">
        <v>1.4029180000000001</v>
      </c>
      <c r="G333">
        <v>266.2</v>
      </c>
      <c r="H333">
        <v>233</v>
      </c>
      <c r="I333">
        <v>101.107</v>
      </c>
      <c r="J333">
        <v>0.81875849999999994</v>
      </c>
      <c r="K333">
        <v>404.42809999999997</v>
      </c>
      <c r="L333">
        <v>113.4759</v>
      </c>
      <c r="M333">
        <v>5</v>
      </c>
      <c r="N333">
        <v>128.5753</v>
      </c>
      <c r="O333">
        <v>-1</v>
      </c>
      <c r="P333">
        <v>-1</v>
      </c>
      <c r="Q333">
        <v>3</v>
      </c>
      <c r="R333">
        <v>0.84175089999999997</v>
      </c>
      <c r="S333">
        <v>95.967100000000002</v>
      </c>
      <c r="T333">
        <v>0.14106399999999999</v>
      </c>
      <c r="U333">
        <v>1</v>
      </c>
      <c r="V333">
        <v>0.28058359999999999</v>
      </c>
      <c r="W333">
        <v>3</v>
      </c>
      <c r="X333">
        <v>3564</v>
      </c>
      <c r="Y333">
        <v>2105.953</v>
      </c>
      <c r="Z333">
        <v>590.89580000000001</v>
      </c>
      <c r="AA333">
        <v>75</v>
      </c>
      <c r="AB333">
        <v>3564</v>
      </c>
      <c r="AC333">
        <v>145116</v>
      </c>
    </row>
    <row r="334" spans="2:29" x14ac:dyDescent="0.2">
      <c r="B334" t="s">
        <v>1848</v>
      </c>
      <c r="C334">
        <v>36</v>
      </c>
      <c r="D334" t="s">
        <v>785</v>
      </c>
      <c r="E334">
        <v>6</v>
      </c>
      <c r="F334">
        <v>2.7700830000000001</v>
      </c>
      <c r="G334">
        <v>233.333333333333</v>
      </c>
      <c r="H334">
        <v>217.5</v>
      </c>
      <c r="I334">
        <v>112.6229</v>
      </c>
      <c r="J334">
        <v>1.7308300000000001</v>
      </c>
      <c r="K334">
        <v>563.11450000000002</v>
      </c>
      <c r="L334">
        <v>259.97899999999998</v>
      </c>
      <c r="M334">
        <v>6</v>
      </c>
      <c r="N334">
        <v>121.2186</v>
      </c>
      <c r="O334">
        <v>-1</v>
      </c>
      <c r="P334">
        <v>-1</v>
      </c>
      <c r="Q334">
        <v>1</v>
      </c>
      <c r="R334">
        <v>0.46168049999999999</v>
      </c>
      <c r="S334">
        <v>-1</v>
      </c>
      <c r="T334">
        <v>-1</v>
      </c>
      <c r="U334">
        <v>1</v>
      </c>
      <c r="V334">
        <v>0.46168049999999999</v>
      </c>
      <c r="W334">
        <v>1</v>
      </c>
      <c r="X334">
        <v>2166</v>
      </c>
      <c r="Y334">
        <v>153.0925</v>
      </c>
      <c r="Z334">
        <v>70.6798</v>
      </c>
      <c r="AA334">
        <v>93</v>
      </c>
      <c r="AB334">
        <v>2166</v>
      </c>
      <c r="AC334">
        <v>162500</v>
      </c>
    </row>
    <row r="335" spans="2:29" x14ac:dyDescent="0.2">
      <c r="B335" t="s">
        <v>285</v>
      </c>
      <c r="C335">
        <v>36</v>
      </c>
      <c r="D335" t="s">
        <v>785</v>
      </c>
      <c r="E335">
        <v>7</v>
      </c>
      <c r="F335">
        <v>3.2332559999999999</v>
      </c>
      <c r="G335">
        <v>190.142857142857</v>
      </c>
      <c r="H335">
        <v>168</v>
      </c>
      <c r="I335">
        <v>222.0179</v>
      </c>
      <c r="J335">
        <v>4.0352269999999999</v>
      </c>
      <c r="K335">
        <v>1332.107</v>
      </c>
      <c r="L335">
        <v>615.29200000000003</v>
      </c>
      <c r="M335">
        <v>7</v>
      </c>
      <c r="N335">
        <v>156.6576</v>
      </c>
      <c r="O335">
        <v>-1</v>
      </c>
      <c r="P335">
        <v>-1</v>
      </c>
      <c r="Q335">
        <v>1</v>
      </c>
      <c r="R335">
        <v>0.46189380000000002</v>
      </c>
      <c r="S335">
        <v>-1</v>
      </c>
      <c r="T335">
        <v>-1</v>
      </c>
      <c r="U335">
        <v>1</v>
      </c>
      <c r="V335">
        <v>0.46189380000000002</v>
      </c>
      <c r="W335">
        <v>1</v>
      </c>
      <c r="X335">
        <v>2165</v>
      </c>
      <c r="Y335">
        <v>1126.213</v>
      </c>
      <c r="Z335">
        <v>520.19069999999999</v>
      </c>
      <c r="AA335">
        <v>21</v>
      </c>
      <c r="AB335">
        <v>2165</v>
      </c>
      <c r="AC335">
        <v>47563</v>
      </c>
    </row>
    <row r="336" spans="2:29" x14ac:dyDescent="0.2">
      <c r="B336" t="s">
        <v>492</v>
      </c>
      <c r="C336">
        <v>36</v>
      </c>
      <c r="D336" t="s">
        <v>785</v>
      </c>
      <c r="E336">
        <v>18</v>
      </c>
      <c r="F336">
        <v>3.57924</v>
      </c>
      <c r="G336">
        <v>190</v>
      </c>
      <c r="H336">
        <v>166</v>
      </c>
      <c r="I336">
        <v>132.67769999999999</v>
      </c>
      <c r="J336">
        <v>2.1641729999999999</v>
      </c>
      <c r="K336">
        <v>2255.5210000000002</v>
      </c>
      <c r="L336">
        <v>448.50279999999998</v>
      </c>
      <c r="M336">
        <v>-1</v>
      </c>
      <c r="N336">
        <v>154.3372</v>
      </c>
      <c r="O336">
        <v>-1</v>
      </c>
      <c r="P336">
        <v>-1</v>
      </c>
      <c r="Q336">
        <v>1</v>
      </c>
      <c r="R336">
        <v>0.19884669999999999</v>
      </c>
      <c r="S336">
        <v>-1</v>
      </c>
      <c r="T336">
        <v>-1</v>
      </c>
      <c r="U336">
        <v>0</v>
      </c>
      <c r="V336">
        <v>-1</v>
      </c>
      <c r="W336">
        <v>-1</v>
      </c>
      <c r="X336">
        <v>-1</v>
      </c>
      <c r="Y336">
        <v>9</v>
      </c>
      <c r="Z336">
        <v>1.78962</v>
      </c>
      <c r="AA336">
        <v>31</v>
      </c>
      <c r="AB336">
        <v>5029</v>
      </c>
      <c r="AC336">
        <v>74006</v>
      </c>
    </row>
    <row r="337" spans="2:29" x14ac:dyDescent="0.2">
      <c r="B337" t="s">
        <v>474</v>
      </c>
      <c r="C337">
        <v>36</v>
      </c>
      <c r="D337" t="s">
        <v>785</v>
      </c>
      <c r="E337">
        <v>4</v>
      </c>
      <c r="F337">
        <v>2.8571430000000002</v>
      </c>
      <c r="G337">
        <v>250</v>
      </c>
      <c r="H337">
        <v>266.5</v>
      </c>
      <c r="I337">
        <v>130.83009999999999</v>
      </c>
      <c r="J337">
        <v>2.345097</v>
      </c>
      <c r="K337">
        <v>392.49040000000002</v>
      </c>
      <c r="L337">
        <v>280.3503</v>
      </c>
      <c r="M337">
        <v>4</v>
      </c>
      <c r="N337">
        <v>138.7022</v>
      </c>
      <c r="O337">
        <v>-1</v>
      </c>
      <c r="P337">
        <v>-1</v>
      </c>
      <c r="Q337">
        <v>1</v>
      </c>
      <c r="R337">
        <v>0.71428570000000002</v>
      </c>
      <c r="S337">
        <v>-1</v>
      </c>
      <c r="T337">
        <v>-1</v>
      </c>
      <c r="U337">
        <v>1</v>
      </c>
      <c r="V337">
        <v>0.71428570000000002</v>
      </c>
      <c r="W337">
        <v>1</v>
      </c>
      <c r="X337">
        <v>1400</v>
      </c>
      <c r="Y337">
        <v>466.68020000000001</v>
      </c>
      <c r="Z337">
        <v>333.34300000000002</v>
      </c>
      <c r="AA337">
        <v>23</v>
      </c>
      <c r="AB337">
        <v>1400</v>
      </c>
      <c r="AC337">
        <v>55088</v>
      </c>
    </row>
    <row r="338" spans="2:29" x14ac:dyDescent="0.2">
      <c r="B338" t="s">
        <v>475</v>
      </c>
      <c r="C338">
        <v>36</v>
      </c>
      <c r="D338" t="s">
        <v>785</v>
      </c>
      <c r="E338">
        <v>3</v>
      </c>
      <c r="F338">
        <v>1.0003329999999999</v>
      </c>
      <c r="G338">
        <v>178.333333333333</v>
      </c>
      <c r="H338">
        <v>167</v>
      </c>
      <c r="I338">
        <v>218.4375</v>
      </c>
      <c r="J338">
        <v>1.9677469999999999</v>
      </c>
      <c r="K338">
        <v>436.87509999999997</v>
      </c>
      <c r="L338">
        <v>145.67359999999999</v>
      </c>
      <c r="M338">
        <v>3</v>
      </c>
      <c r="N338">
        <v>147.45740000000001</v>
      </c>
      <c r="O338">
        <v>-1</v>
      </c>
      <c r="P338">
        <v>-1</v>
      </c>
      <c r="Q338">
        <v>1</v>
      </c>
      <c r="R338">
        <v>0.33344449999999998</v>
      </c>
      <c r="S338">
        <v>-1</v>
      </c>
      <c r="T338">
        <v>-1</v>
      </c>
      <c r="U338">
        <v>1</v>
      </c>
      <c r="V338">
        <v>0.33344449999999998</v>
      </c>
      <c r="W338">
        <v>1</v>
      </c>
      <c r="X338">
        <v>2999</v>
      </c>
      <c r="Y338">
        <v>168.9538</v>
      </c>
      <c r="Z338">
        <v>56.33672</v>
      </c>
      <c r="AA338">
        <v>67</v>
      </c>
      <c r="AB338">
        <v>2999</v>
      </c>
      <c r="AC338">
        <v>142649</v>
      </c>
    </row>
    <row r="339" spans="2:29" x14ac:dyDescent="0.2">
      <c r="B339" t="s">
        <v>476</v>
      </c>
      <c r="C339">
        <v>36</v>
      </c>
      <c r="D339" t="s">
        <v>785</v>
      </c>
      <c r="E339">
        <v>1</v>
      </c>
      <c r="F339">
        <v>0.60024010000000005</v>
      </c>
      <c r="G339">
        <v>666</v>
      </c>
      <c r="H339">
        <v>666</v>
      </c>
      <c r="I339">
        <v>-1</v>
      </c>
      <c r="J339">
        <v>-1</v>
      </c>
      <c r="K339">
        <v>-1</v>
      </c>
      <c r="L339">
        <v>-1</v>
      </c>
      <c r="M339">
        <v>1</v>
      </c>
      <c r="N339">
        <v>114.346</v>
      </c>
      <c r="O339">
        <v>-1</v>
      </c>
      <c r="P339">
        <v>-1</v>
      </c>
      <c r="Q339">
        <v>1</v>
      </c>
      <c r="R339">
        <v>0.60024010000000005</v>
      </c>
      <c r="S339">
        <v>-1</v>
      </c>
      <c r="T339">
        <v>-1</v>
      </c>
      <c r="U339">
        <v>1</v>
      </c>
      <c r="V339">
        <v>0.60024010000000005</v>
      </c>
      <c r="W339">
        <v>1</v>
      </c>
      <c r="X339">
        <v>1666</v>
      </c>
      <c r="Y339">
        <v>245.13079999999999</v>
      </c>
      <c r="Z339">
        <v>147.13730000000001</v>
      </c>
      <c r="AA339">
        <v>23</v>
      </c>
      <c r="AB339">
        <v>1666</v>
      </c>
      <c r="AC339">
        <v>58120</v>
      </c>
    </row>
    <row r="340" spans="2:29" x14ac:dyDescent="0.2">
      <c r="B340" t="s">
        <v>477</v>
      </c>
      <c r="C340">
        <v>36</v>
      </c>
      <c r="D340" t="s">
        <v>785</v>
      </c>
      <c r="E340">
        <v>5</v>
      </c>
      <c r="F340">
        <v>1.8532249999999999</v>
      </c>
      <c r="G340">
        <v>146.6</v>
      </c>
      <c r="H340">
        <v>134</v>
      </c>
      <c r="I340">
        <v>267.36579999999998</v>
      </c>
      <c r="J340">
        <v>1.259212</v>
      </c>
      <c r="K340">
        <v>1069.463</v>
      </c>
      <c r="L340">
        <v>396.39120000000003</v>
      </c>
      <c r="M340">
        <v>5</v>
      </c>
      <c r="N340">
        <v>178.76419999999999</v>
      </c>
      <c r="O340">
        <v>-1</v>
      </c>
      <c r="P340">
        <v>-1</v>
      </c>
      <c r="Q340">
        <v>1</v>
      </c>
      <c r="R340">
        <v>0.3706449</v>
      </c>
      <c r="S340">
        <v>-1</v>
      </c>
      <c r="T340">
        <v>-1</v>
      </c>
      <c r="U340">
        <v>1</v>
      </c>
      <c r="V340">
        <v>0.3706449</v>
      </c>
      <c r="W340">
        <v>1</v>
      </c>
      <c r="X340">
        <v>2698</v>
      </c>
      <c r="Y340">
        <v>1025.106</v>
      </c>
      <c r="Z340">
        <v>379.95030000000003</v>
      </c>
      <c r="AA340">
        <v>69</v>
      </c>
      <c r="AB340">
        <v>2698</v>
      </c>
      <c r="AC340">
        <v>147047</v>
      </c>
    </row>
    <row r="341" spans="2:29" x14ac:dyDescent="0.2">
      <c r="B341" t="s">
        <v>478</v>
      </c>
      <c r="C341">
        <v>36</v>
      </c>
      <c r="D341" t="s">
        <v>785</v>
      </c>
      <c r="E341">
        <v>3</v>
      </c>
      <c r="F341">
        <v>1.2695730000000001</v>
      </c>
      <c r="G341">
        <v>277.66666666666703</v>
      </c>
      <c r="H341">
        <v>266</v>
      </c>
      <c r="I341">
        <v>155.0702</v>
      </c>
      <c r="J341">
        <v>0.59936829999999996</v>
      </c>
      <c r="K341">
        <v>310.14049999999997</v>
      </c>
      <c r="L341">
        <v>131.24860000000001</v>
      </c>
      <c r="M341">
        <v>3</v>
      </c>
      <c r="N341">
        <v>169.30160000000001</v>
      </c>
      <c r="O341">
        <v>-1</v>
      </c>
      <c r="P341">
        <v>-1</v>
      </c>
      <c r="Q341">
        <v>2</v>
      </c>
      <c r="R341">
        <v>0.84638170000000001</v>
      </c>
      <c r="S341">
        <v>140.0515</v>
      </c>
      <c r="T341">
        <v>0.84115019999999996</v>
      </c>
      <c r="U341">
        <v>1</v>
      </c>
      <c r="V341">
        <v>0.42319089999999998</v>
      </c>
      <c r="W341">
        <v>2</v>
      </c>
      <c r="X341">
        <v>2363</v>
      </c>
      <c r="Y341">
        <v>921.41840000000002</v>
      </c>
      <c r="Z341">
        <v>389.9359</v>
      </c>
      <c r="AA341">
        <v>37</v>
      </c>
      <c r="AB341">
        <v>2363</v>
      </c>
      <c r="AC341">
        <v>84698</v>
      </c>
    </row>
    <row r="342" spans="2:29" x14ac:dyDescent="0.2">
      <c r="B342" t="s">
        <v>479</v>
      </c>
      <c r="C342">
        <v>36</v>
      </c>
      <c r="D342" t="s">
        <v>785</v>
      </c>
      <c r="E342">
        <v>4</v>
      </c>
      <c r="F342">
        <v>3.533569</v>
      </c>
      <c r="G342">
        <v>173.75</v>
      </c>
      <c r="H342">
        <v>164.5</v>
      </c>
      <c r="I342">
        <v>175.01429999999999</v>
      </c>
      <c r="J342">
        <v>1.543536</v>
      </c>
      <c r="K342">
        <v>525.04300000000001</v>
      </c>
      <c r="L342">
        <v>463.81889999999999</v>
      </c>
      <c r="M342">
        <v>4</v>
      </c>
      <c r="N342">
        <v>62.490079999999999</v>
      </c>
      <c r="O342">
        <v>-1</v>
      </c>
      <c r="P342">
        <v>-1</v>
      </c>
      <c r="Q342">
        <v>1</v>
      </c>
      <c r="R342">
        <v>0.88339219999999996</v>
      </c>
      <c r="S342">
        <v>-1</v>
      </c>
      <c r="T342">
        <v>-1</v>
      </c>
      <c r="U342">
        <v>1</v>
      </c>
      <c r="V342">
        <v>0.88339219999999996</v>
      </c>
      <c r="W342">
        <v>1</v>
      </c>
      <c r="X342">
        <v>1132</v>
      </c>
      <c r="Y342">
        <v>273.86970000000002</v>
      </c>
      <c r="Z342">
        <v>241.93440000000001</v>
      </c>
      <c r="AA342">
        <v>5</v>
      </c>
      <c r="AB342">
        <v>1132</v>
      </c>
      <c r="AC342">
        <v>8394</v>
      </c>
    </row>
    <row r="343" spans="2:29" x14ac:dyDescent="0.2">
      <c r="B343" t="s">
        <v>480</v>
      </c>
      <c r="C343">
        <v>36</v>
      </c>
      <c r="D343" t="s">
        <v>785</v>
      </c>
      <c r="E343">
        <v>1</v>
      </c>
      <c r="F343">
        <v>0.60096159999999998</v>
      </c>
      <c r="G343">
        <v>198</v>
      </c>
      <c r="H343">
        <v>198</v>
      </c>
      <c r="I343">
        <v>-1</v>
      </c>
      <c r="J343">
        <v>-1</v>
      </c>
      <c r="K343">
        <v>-1</v>
      </c>
      <c r="L343">
        <v>-1</v>
      </c>
      <c r="M343">
        <v>1</v>
      </c>
      <c r="N343">
        <v>125.7556</v>
      </c>
      <c r="O343">
        <v>-1</v>
      </c>
      <c r="P343">
        <v>-1</v>
      </c>
      <c r="Q343">
        <v>1</v>
      </c>
      <c r="R343">
        <v>0.60096159999999998</v>
      </c>
      <c r="S343">
        <v>-1</v>
      </c>
      <c r="T343">
        <v>-1</v>
      </c>
      <c r="U343">
        <v>1</v>
      </c>
      <c r="V343">
        <v>0.60096159999999998</v>
      </c>
      <c r="W343">
        <v>1</v>
      </c>
      <c r="X343">
        <v>1664</v>
      </c>
      <c r="Y343">
        <v>277.63740000000001</v>
      </c>
      <c r="Z343">
        <v>166.8494</v>
      </c>
      <c r="AA343">
        <v>31</v>
      </c>
      <c r="AB343">
        <v>1664</v>
      </c>
      <c r="AC343">
        <v>63714</v>
      </c>
    </row>
    <row r="344" spans="2:29" x14ac:dyDescent="0.2">
      <c r="B344" t="s">
        <v>481</v>
      </c>
      <c r="C344">
        <v>37</v>
      </c>
      <c r="D344" t="s">
        <v>809</v>
      </c>
      <c r="E344">
        <v>3</v>
      </c>
      <c r="F344">
        <v>2.309469</v>
      </c>
      <c r="G344">
        <v>299.66666666666703</v>
      </c>
      <c r="H344">
        <v>266</v>
      </c>
      <c r="I344">
        <v>87.186970000000002</v>
      </c>
      <c r="J344">
        <v>0.71373489999999995</v>
      </c>
      <c r="K344">
        <v>174.37389999999999</v>
      </c>
      <c r="L344">
        <v>134.2371</v>
      </c>
      <c r="M344">
        <v>3</v>
      </c>
      <c r="N344">
        <v>75.236270000000005</v>
      </c>
      <c r="O344">
        <v>-1</v>
      </c>
      <c r="P344">
        <v>-1</v>
      </c>
      <c r="Q344">
        <v>1</v>
      </c>
      <c r="R344">
        <v>0.76982300000000004</v>
      </c>
      <c r="S344">
        <v>-1</v>
      </c>
      <c r="T344">
        <v>-1</v>
      </c>
      <c r="U344">
        <v>1</v>
      </c>
      <c r="V344">
        <v>0.76982300000000004</v>
      </c>
      <c r="W344">
        <v>1</v>
      </c>
      <c r="X344">
        <v>1299</v>
      </c>
      <c r="Y344">
        <v>417.6225</v>
      </c>
      <c r="Z344">
        <v>321.49540000000002</v>
      </c>
      <c r="AA344">
        <v>59</v>
      </c>
      <c r="AB344">
        <v>1299</v>
      </c>
      <c r="AC344">
        <v>123666</v>
      </c>
    </row>
    <row r="345" spans="2:29" x14ac:dyDescent="0.2">
      <c r="B345" t="s">
        <v>483</v>
      </c>
      <c r="C345">
        <v>37</v>
      </c>
      <c r="D345" t="s">
        <v>809</v>
      </c>
      <c r="E345">
        <v>11</v>
      </c>
      <c r="F345">
        <v>2.2022020000000002</v>
      </c>
      <c r="G345">
        <v>221.18181818181799</v>
      </c>
      <c r="H345">
        <v>232</v>
      </c>
      <c r="I345">
        <v>230.34690000000001</v>
      </c>
      <c r="J345">
        <v>1.7739370000000001</v>
      </c>
      <c r="K345">
        <v>2303.4690000000001</v>
      </c>
      <c r="L345">
        <v>461.1549</v>
      </c>
      <c r="M345">
        <v>-1</v>
      </c>
      <c r="N345">
        <v>275.27199999999999</v>
      </c>
      <c r="O345">
        <v>-1</v>
      </c>
      <c r="P345">
        <v>-1</v>
      </c>
      <c r="Q345">
        <v>3</v>
      </c>
      <c r="R345">
        <v>0.60060060000000004</v>
      </c>
      <c r="S345">
        <v>125.72620000000001</v>
      </c>
      <c r="T345">
        <v>1.1099749999999999</v>
      </c>
      <c r="U345">
        <v>0</v>
      </c>
      <c r="V345">
        <v>-1</v>
      </c>
      <c r="W345">
        <v>-1</v>
      </c>
      <c r="X345">
        <v>-1</v>
      </c>
      <c r="Y345">
        <v>697.4556</v>
      </c>
      <c r="Z345">
        <v>139.63079999999999</v>
      </c>
      <c r="AA345">
        <v>89</v>
      </c>
      <c r="AB345">
        <v>4995</v>
      </c>
      <c r="AC345">
        <v>176088</v>
      </c>
    </row>
    <row r="346" spans="2:29" x14ac:dyDescent="0.2">
      <c r="B346" t="s">
        <v>484</v>
      </c>
      <c r="C346">
        <v>37</v>
      </c>
      <c r="D346" t="s">
        <v>809</v>
      </c>
      <c r="E346">
        <v>1</v>
      </c>
      <c r="F346">
        <v>0.58858149999999998</v>
      </c>
      <c r="G346">
        <v>234</v>
      </c>
      <c r="H346">
        <v>234</v>
      </c>
      <c r="I346">
        <v>-1</v>
      </c>
      <c r="J346">
        <v>-1</v>
      </c>
      <c r="K346">
        <v>-1</v>
      </c>
      <c r="L346">
        <v>-1</v>
      </c>
      <c r="M346">
        <v>1</v>
      </c>
      <c r="N346">
        <v>126.3439</v>
      </c>
      <c r="O346">
        <v>-1</v>
      </c>
      <c r="P346">
        <v>-1</v>
      </c>
      <c r="Q346">
        <v>1</v>
      </c>
      <c r="R346">
        <v>0.58858149999999998</v>
      </c>
      <c r="S346">
        <v>-1</v>
      </c>
      <c r="T346">
        <v>-1</v>
      </c>
      <c r="U346">
        <v>1</v>
      </c>
      <c r="V346">
        <v>0.58858149999999998</v>
      </c>
      <c r="W346">
        <v>1</v>
      </c>
      <c r="X346">
        <v>1699</v>
      </c>
      <c r="Y346">
        <v>160.9923</v>
      </c>
      <c r="Z346">
        <v>94.757069999999999</v>
      </c>
      <c r="AA346">
        <v>79</v>
      </c>
      <c r="AB346">
        <v>1699</v>
      </c>
      <c r="AC346">
        <v>149344</v>
      </c>
    </row>
    <row r="347" spans="2:29" x14ac:dyDescent="0.2">
      <c r="B347" t="s">
        <v>485</v>
      </c>
      <c r="C347">
        <v>37</v>
      </c>
      <c r="D347" t="s">
        <v>809</v>
      </c>
      <c r="E347">
        <v>3</v>
      </c>
      <c r="F347">
        <v>0.61715699999999996</v>
      </c>
      <c r="G347">
        <v>555</v>
      </c>
      <c r="H347">
        <v>300</v>
      </c>
      <c r="I347">
        <v>152.7389</v>
      </c>
      <c r="J347">
        <v>0.58070259999999996</v>
      </c>
      <c r="K347">
        <v>305.4778</v>
      </c>
      <c r="L347">
        <v>62.842590000000001</v>
      </c>
      <c r="M347">
        <v>3</v>
      </c>
      <c r="N347">
        <v>111.1298</v>
      </c>
      <c r="O347">
        <v>-1</v>
      </c>
      <c r="P347">
        <v>-1</v>
      </c>
      <c r="Q347">
        <v>3</v>
      </c>
      <c r="R347">
        <v>0.61715699999999996</v>
      </c>
      <c r="S347">
        <v>50.610509999999998</v>
      </c>
      <c r="T347">
        <v>1.3286290000000001</v>
      </c>
      <c r="U347">
        <v>1</v>
      </c>
      <c r="V347">
        <v>0.20571900000000001</v>
      </c>
      <c r="W347">
        <v>3</v>
      </c>
      <c r="X347">
        <v>4861</v>
      </c>
      <c r="Y347">
        <v>303.59710000000001</v>
      </c>
      <c r="Z347">
        <v>62.455689999999997</v>
      </c>
      <c r="AA347">
        <v>39</v>
      </c>
      <c r="AB347">
        <v>4861</v>
      </c>
      <c r="AC347">
        <v>86963</v>
      </c>
    </row>
    <row r="348" spans="2:29" x14ac:dyDescent="0.2">
      <c r="B348" t="s">
        <v>486</v>
      </c>
      <c r="C348">
        <v>37</v>
      </c>
      <c r="D348" t="s">
        <v>809</v>
      </c>
      <c r="E348">
        <v>2</v>
      </c>
      <c r="F348">
        <v>1.1547339999999999</v>
      </c>
      <c r="G348">
        <v>216</v>
      </c>
      <c r="H348">
        <v>216</v>
      </c>
      <c r="I348">
        <v>179.87280000000001</v>
      </c>
      <c r="J348">
        <v>0.2997881</v>
      </c>
      <c r="K348">
        <v>179.87280000000001</v>
      </c>
      <c r="L348">
        <v>103.8527</v>
      </c>
      <c r="M348">
        <v>2</v>
      </c>
      <c r="N348">
        <v>117.37479999999999</v>
      </c>
      <c r="O348">
        <v>-1</v>
      </c>
      <c r="P348">
        <v>-1</v>
      </c>
      <c r="Q348">
        <v>1</v>
      </c>
      <c r="R348">
        <v>0.57736719999999997</v>
      </c>
      <c r="S348">
        <v>-1</v>
      </c>
      <c r="T348">
        <v>-1</v>
      </c>
      <c r="U348">
        <v>1</v>
      </c>
      <c r="V348">
        <v>0.57736719999999997</v>
      </c>
      <c r="W348">
        <v>1</v>
      </c>
      <c r="X348">
        <v>1732</v>
      </c>
      <c r="Y348">
        <v>185.68969999999999</v>
      </c>
      <c r="Z348">
        <v>107.2111</v>
      </c>
      <c r="AA348">
        <v>13</v>
      </c>
      <c r="AB348">
        <v>1732</v>
      </c>
      <c r="AC348">
        <v>34272</v>
      </c>
    </row>
    <row r="349" spans="2:29" x14ac:dyDescent="0.2">
      <c r="B349" t="s">
        <v>487</v>
      </c>
      <c r="C349">
        <v>37</v>
      </c>
      <c r="D349" t="s">
        <v>809</v>
      </c>
      <c r="E349">
        <v>1</v>
      </c>
      <c r="F349">
        <v>0.85763290000000003</v>
      </c>
      <c r="G349">
        <v>134</v>
      </c>
      <c r="H349">
        <v>134</v>
      </c>
      <c r="I349">
        <v>-1</v>
      </c>
      <c r="J349">
        <v>-1</v>
      </c>
      <c r="K349">
        <v>-1</v>
      </c>
      <c r="L349">
        <v>-1</v>
      </c>
      <c r="M349">
        <v>1</v>
      </c>
      <c r="N349">
        <v>116.5707</v>
      </c>
      <c r="O349">
        <v>-1</v>
      </c>
      <c r="P349">
        <v>-1</v>
      </c>
      <c r="Q349">
        <v>1</v>
      </c>
      <c r="R349">
        <v>0.85763290000000003</v>
      </c>
      <c r="S349">
        <v>-1</v>
      </c>
      <c r="T349">
        <v>-1</v>
      </c>
      <c r="U349">
        <v>1</v>
      </c>
      <c r="V349">
        <v>0.85763290000000003</v>
      </c>
      <c r="W349">
        <v>1</v>
      </c>
      <c r="X349">
        <v>1166</v>
      </c>
      <c r="Y349">
        <v>154.5284</v>
      </c>
      <c r="Z349">
        <v>132.52860000000001</v>
      </c>
      <c r="AA349">
        <v>59</v>
      </c>
      <c r="AB349">
        <v>1166</v>
      </c>
      <c r="AC349">
        <v>130794</v>
      </c>
    </row>
    <row r="350" spans="2:29" x14ac:dyDescent="0.2">
      <c r="B350" t="s">
        <v>488</v>
      </c>
      <c r="C350">
        <v>37</v>
      </c>
      <c r="D350" t="s">
        <v>809</v>
      </c>
      <c r="E350">
        <v>1</v>
      </c>
      <c r="F350">
        <v>0.75018759999999995</v>
      </c>
      <c r="G350">
        <v>133</v>
      </c>
      <c r="H350">
        <v>133</v>
      </c>
      <c r="I350">
        <v>-1</v>
      </c>
      <c r="J350">
        <v>-1</v>
      </c>
      <c r="K350">
        <v>-1</v>
      </c>
      <c r="L350">
        <v>-1</v>
      </c>
      <c r="M350">
        <v>1</v>
      </c>
      <c r="N350">
        <v>129.4271</v>
      </c>
      <c r="O350">
        <v>-1</v>
      </c>
      <c r="P350">
        <v>-1</v>
      </c>
      <c r="Q350">
        <v>1</v>
      </c>
      <c r="R350">
        <v>0.75018759999999995</v>
      </c>
      <c r="S350">
        <v>-1</v>
      </c>
      <c r="T350">
        <v>-1</v>
      </c>
      <c r="U350">
        <v>1</v>
      </c>
      <c r="V350">
        <v>0.75018759999999995</v>
      </c>
      <c r="W350">
        <v>1</v>
      </c>
      <c r="X350">
        <v>1333</v>
      </c>
      <c r="Y350">
        <v>337.07139999999998</v>
      </c>
      <c r="Z350">
        <v>252.86670000000001</v>
      </c>
      <c r="AA350">
        <v>3</v>
      </c>
      <c r="AB350">
        <v>1333</v>
      </c>
      <c r="AC350">
        <v>6727</v>
      </c>
    </row>
    <row r="351" spans="2:29" x14ac:dyDescent="0.2">
      <c r="B351" t="s">
        <v>489</v>
      </c>
      <c r="C351">
        <v>37</v>
      </c>
      <c r="D351" t="s">
        <v>809</v>
      </c>
      <c r="E351">
        <v>2</v>
      </c>
      <c r="F351">
        <v>0.58309040000000001</v>
      </c>
      <c r="G351">
        <v>200.5</v>
      </c>
      <c r="H351">
        <v>200.5</v>
      </c>
      <c r="I351">
        <v>123.2462</v>
      </c>
      <c r="J351">
        <v>0.93368309999999999</v>
      </c>
      <c r="K351">
        <v>123.2462</v>
      </c>
      <c r="L351">
        <v>35.931829999999998</v>
      </c>
      <c r="M351">
        <v>2</v>
      </c>
      <c r="N351">
        <v>772.60839999999996</v>
      </c>
      <c r="O351">
        <v>-1</v>
      </c>
      <c r="P351">
        <v>-1</v>
      </c>
      <c r="Q351">
        <v>3</v>
      </c>
      <c r="R351">
        <v>0.87463559999999996</v>
      </c>
      <c r="S351">
        <v>137.50659999999999</v>
      </c>
      <c r="T351">
        <v>0.33754230000000002</v>
      </c>
      <c r="U351">
        <v>1</v>
      </c>
      <c r="V351">
        <v>0.2915452</v>
      </c>
      <c r="W351">
        <v>3</v>
      </c>
      <c r="X351">
        <v>3430</v>
      </c>
      <c r="Y351">
        <v>1584.2729999999999</v>
      </c>
      <c r="Z351">
        <v>461.88720000000001</v>
      </c>
      <c r="AA351">
        <v>5</v>
      </c>
      <c r="AB351">
        <v>3430</v>
      </c>
      <c r="AC351">
        <v>12623</v>
      </c>
    </row>
    <row r="352" spans="2:29" x14ac:dyDescent="0.2">
      <c r="B352" t="s">
        <v>490</v>
      </c>
      <c r="C352">
        <v>37</v>
      </c>
      <c r="D352" t="s">
        <v>809</v>
      </c>
      <c r="E352">
        <v>3</v>
      </c>
      <c r="F352">
        <v>1.286449</v>
      </c>
      <c r="G352">
        <v>355.33333333333297</v>
      </c>
      <c r="H352">
        <v>365</v>
      </c>
      <c r="I352">
        <v>388.3322</v>
      </c>
      <c r="J352">
        <v>1.86798</v>
      </c>
      <c r="K352">
        <v>776.6644</v>
      </c>
      <c r="L352">
        <v>333.04649999999998</v>
      </c>
      <c r="M352">
        <v>3</v>
      </c>
      <c r="N352">
        <v>181.87119999999999</v>
      </c>
      <c r="O352">
        <v>-1</v>
      </c>
      <c r="P352">
        <v>-1</v>
      </c>
      <c r="Q352">
        <v>2</v>
      </c>
      <c r="R352">
        <v>0.85763290000000003</v>
      </c>
      <c r="S352">
        <v>139.40389999999999</v>
      </c>
      <c r="T352">
        <v>1.394039</v>
      </c>
      <c r="U352">
        <v>1</v>
      </c>
      <c r="V352">
        <v>0.42881649999999999</v>
      </c>
      <c r="W352">
        <v>2</v>
      </c>
      <c r="X352">
        <v>2332</v>
      </c>
      <c r="Y352">
        <v>749.27890000000002</v>
      </c>
      <c r="Z352">
        <v>321.30309999999997</v>
      </c>
      <c r="AA352">
        <v>3</v>
      </c>
      <c r="AB352">
        <v>2332</v>
      </c>
      <c r="AC352">
        <v>15987</v>
      </c>
    </row>
    <row r="353" spans="2:29" x14ac:dyDescent="0.2">
      <c r="B353" t="s">
        <v>491</v>
      </c>
      <c r="C353">
        <v>37</v>
      </c>
      <c r="D353" t="s">
        <v>809</v>
      </c>
      <c r="E353">
        <v>2</v>
      </c>
      <c r="F353">
        <v>1.874414</v>
      </c>
      <c r="G353">
        <v>333</v>
      </c>
      <c r="H353">
        <v>333</v>
      </c>
      <c r="I353">
        <v>54.984909999999999</v>
      </c>
      <c r="J353">
        <v>1.6662090000000001</v>
      </c>
      <c r="K353">
        <v>54.984909999999999</v>
      </c>
      <c r="L353">
        <v>51.532249999999998</v>
      </c>
      <c r="M353">
        <v>2</v>
      </c>
      <c r="N353">
        <v>60.838360000000002</v>
      </c>
      <c r="O353">
        <v>-1</v>
      </c>
      <c r="P353">
        <v>-1</v>
      </c>
      <c r="Q353">
        <v>1</v>
      </c>
      <c r="R353">
        <v>0.93720709999999996</v>
      </c>
      <c r="S353">
        <v>-1</v>
      </c>
      <c r="T353">
        <v>-1</v>
      </c>
      <c r="U353">
        <v>1</v>
      </c>
      <c r="V353">
        <v>0.93720709999999996</v>
      </c>
      <c r="W353">
        <v>1</v>
      </c>
      <c r="X353">
        <v>1067</v>
      </c>
      <c r="Y353">
        <v>138.2637</v>
      </c>
      <c r="Z353">
        <v>129.58170000000001</v>
      </c>
      <c r="AA353">
        <v>33</v>
      </c>
      <c r="AB353">
        <v>1067</v>
      </c>
      <c r="AC353">
        <v>68910</v>
      </c>
    </row>
    <row r="354" spans="2:29" x14ac:dyDescent="0.2">
      <c r="B354" t="s">
        <v>1848</v>
      </c>
      <c r="C354">
        <v>37</v>
      </c>
      <c r="D354" t="s">
        <v>809</v>
      </c>
      <c r="E354">
        <v>3</v>
      </c>
      <c r="F354">
        <v>2.199414</v>
      </c>
      <c r="G354">
        <v>245</v>
      </c>
      <c r="H354">
        <v>267</v>
      </c>
      <c r="I354">
        <v>84.226590000000002</v>
      </c>
      <c r="J354">
        <v>1.18876</v>
      </c>
      <c r="K354">
        <v>168.45320000000001</v>
      </c>
      <c r="L354">
        <v>123.49939999999999</v>
      </c>
      <c r="M354">
        <v>3</v>
      </c>
      <c r="N354">
        <v>84.652670000000001</v>
      </c>
      <c r="O354">
        <v>-1</v>
      </c>
      <c r="P354">
        <v>-1</v>
      </c>
      <c r="Q354">
        <v>1</v>
      </c>
      <c r="R354">
        <v>0.73313779999999995</v>
      </c>
      <c r="S354">
        <v>-1</v>
      </c>
      <c r="T354">
        <v>-1</v>
      </c>
      <c r="U354">
        <v>1</v>
      </c>
      <c r="V354">
        <v>0.73313779999999995</v>
      </c>
      <c r="W354">
        <v>1</v>
      </c>
      <c r="X354">
        <v>1364</v>
      </c>
      <c r="Y354">
        <v>184.78460000000001</v>
      </c>
      <c r="Z354">
        <v>135.4725</v>
      </c>
      <c r="AA354">
        <v>31</v>
      </c>
      <c r="AB354">
        <v>1364</v>
      </c>
      <c r="AC354">
        <v>55888</v>
      </c>
    </row>
    <row r="355" spans="2:29" x14ac:dyDescent="0.2">
      <c r="B355" t="s">
        <v>285</v>
      </c>
      <c r="C355">
        <v>37</v>
      </c>
      <c r="D355" t="s">
        <v>809</v>
      </c>
      <c r="E355">
        <v>2</v>
      </c>
      <c r="F355">
        <v>1.7667839999999999</v>
      </c>
      <c r="G355">
        <v>349</v>
      </c>
      <c r="H355">
        <v>349</v>
      </c>
      <c r="I355">
        <v>109.7705</v>
      </c>
      <c r="J355">
        <v>3.2285430000000002</v>
      </c>
      <c r="K355">
        <v>109.7705</v>
      </c>
      <c r="L355">
        <v>96.970380000000006</v>
      </c>
      <c r="M355">
        <v>2</v>
      </c>
      <c r="N355">
        <v>74.676289999999995</v>
      </c>
      <c r="O355">
        <v>-1</v>
      </c>
      <c r="P355">
        <v>-1</v>
      </c>
      <c r="Q355">
        <v>1</v>
      </c>
      <c r="R355">
        <v>0.88339219999999996</v>
      </c>
      <c r="S355">
        <v>-1</v>
      </c>
      <c r="T355">
        <v>-1</v>
      </c>
      <c r="U355">
        <v>1</v>
      </c>
      <c r="V355">
        <v>0.88339219999999996</v>
      </c>
      <c r="W355">
        <v>1</v>
      </c>
      <c r="X355">
        <v>1132</v>
      </c>
      <c r="Y355">
        <v>193.06610000000001</v>
      </c>
      <c r="Z355">
        <v>170.5531</v>
      </c>
      <c r="AA355">
        <v>83</v>
      </c>
      <c r="AB355">
        <v>1132</v>
      </c>
      <c r="AC355">
        <v>157240</v>
      </c>
    </row>
    <row r="356" spans="2:29" x14ac:dyDescent="0.2">
      <c r="B356" t="s">
        <v>492</v>
      </c>
      <c r="C356">
        <v>37</v>
      </c>
      <c r="D356" t="s">
        <v>809</v>
      </c>
      <c r="E356">
        <v>2</v>
      </c>
      <c r="F356">
        <v>1.877934</v>
      </c>
      <c r="G356">
        <v>448.5</v>
      </c>
      <c r="H356">
        <v>448.5</v>
      </c>
      <c r="I356">
        <v>147.61089999999999</v>
      </c>
      <c r="J356">
        <v>1.4614940000000001</v>
      </c>
      <c r="K356">
        <v>147.61089999999999</v>
      </c>
      <c r="L356">
        <v>138.6018</v>
      </c>
      <c r="M356">
        <v>2</v>
      </c>
      <c r="N356">
        <v>67.254990000000006</v>
      </c>
      <c r="O356">
        <v>-1</v>
      </c>
      <c r="P356">
        <v>-1</v>
      </c>
      <c r="Q356">
        <v>1</v>
      </c>
      <c r="R356">
        <v>0.93896710000000005</v>
      </c>
      <c r="S356">
        <v>-1</v>
      </c>
      <c r="T356">
        <v>-1</v>
      </c>
      <c r="U356">
        <v>1</v>
      </c>
      <c r="V356">
        <v>0.93896710000000005</v>
      </c>
      <c r="W356">
        <v>1</v>
      </c>
      <c r="X356">
        <v>1065</v>
      </c>
      <c r="Y356">
        <v>140.77889999999999</v>
      </c>
      <c r="Z356">
        <v>132.18680000000001</v>
      </c>
      <c r="AA356">
        <v>93</v>
      </c>
      <c r="AB356">
        <v>1065</v>
      </c>
      <c r="AC356">
        <v>194309</v>
      </c>
    </row>
    <row r="357" spans="2:29" x14ac:dyDescent="0.2">
      <c r="B357" t="s">
        <v>474</v>
      </c>
      <c r="C357">
        <v>37</v>
      </c>
      <c r="D357" t="s">
        <v>809</v>
      </c>
      <c r="E357">
        <v>6</v>
      </c>
      <c r="F357">
        <v>2.024292</v>
      </c>
      <c r="G357">
        <v>183</v>
      </c>
      <c r="H357">
        <v>150.5</v>
      </c>
      <c r="I357">
        <v>194.54589999999999</v>
      </c>
      <c r="J357">
        <v>1.687535</v>
      </c>
      <c r="K357">
        <v>972.72919999999999</v>
      </c>
      <c r="L357">
        <v>328.18119999999999</v>
      </c>
      <c r="M357">
        <v>0</v>
      </c>
      <c r="N357">
        <v>164.62809999999999</v>
      </c>
      <c r="O357">
        <v>-1</v>
      </c>
      <c r="P357">
        <v>-1</v>
      </c>
      <c r="Q357">
        <v>2</v>
      </c>
      <c r="R357">
        <v>0.67476389999999997</v>
      </c>
      <c r="S357">
        <v>92.404660000000007</v>
      </c>
      <c r="T357">
        <v>0.1155781</v>
      </c>
      <c r="U357">
        <v>2</v>
      </c>
      <c r="V357">
        <v>0.67476389999999997</v>
      </c>
      <c r="W357">
        <v>0</v>
      </c>
      <c r="X357">
        <v>0</v>
      </c>
      <c r="Y357">
        <v>1388.518</v>
      </c>
      <c r="Z357">
        <v>468.46100000000001</v>
      </c>
      <c r="AA357">
        <v>3</v>
      </c>
      <c r="AB357">
        <v>2964</v>
      </c>
      <c r="AC357">
        <v>7428</v>
      </c>
    </row>
    <row r="358" spans="2:29" x14ac:dyDescent="0.2">
      <c r="B358" t="s">
        <v>475</v>
      </c>
      <c r="C358">
        <v>37</v>
      </c>
      <c r="D358" t="s">
        <v>809</v>
      </c>
      <c r="E358">
        <v>7</v>
      </c>
      <c r="F358">
        <v>2.1446079999999998</v>
      </c>
      <c r="G358">
        <v>290.71428571428601</v>
      </c>
      <c r="H358">
        <v>235</v>
      </c>
      <c r="I358">
        <v>117.0427</v>
      </c>
      <c r="J358">
        <v>2.461903</v>
      </c>
      <c r="K358">
        <v>702.25609999999995</v>
      </c>
      <c r="L358">
        <v>215.15199999999999</v>
      </c>
      <c r="M358">
        <v>7</v>
      </c>
      <c r="N358">
        <v>116.4248</v>
      </c>
      <c r="O358">
        <v>-1</v>
      </c>
      <c r="P358">
        <v>-1</v>
      </c>
      <c r="Q358">
        <v>1</v>
      </c>
      <c r="R358">
        <v>0.30637259999999999</v>
      </c>
      <c r="S358">
        <v>-1</v>
      </c>
      <c r="T358">
        <v>-1</v>
      </c>
      <c r="U358">
        <v>1</v>
      </c>
      <c r="V358">
        <v>0.30637259999999999</v>
      </c>
      <c r="W358">
        <v>1</v>
      </c>
      <c r="X358">
        <v>3264</v>
      </c>
      <c r="Y358">
        <v>165.41759999999999</v>
      </c>
      <c r="Z358">
        <v>50.679409999999997</v>
      </c>
      <c r="AA358">
        <v>61</v>
      </c>
      <c r="AB358">
        <v>3264</v>
      </c>
      <c r="AC358">
        <v>128695</v>
      </c>
    </row>
    <row r="359" spans="2:29" x14ac:dyDescent="0.2">
      <c r="B359" t="s">
        <v>476</v>
      </c>
      <c r="C359">
        <v>37</v>
      </c>
      <c r="D359" t="s">
        <v>809</v>
      </c>
      <c r="E359">
        <v>1</v>
      </c>
      <c r="F359">
        <v>0.88417330000000005</v>
      </c>
      <c r="G359">
        <v>167</v>
      </c>
      <c r="H359">
        <v>167</v>
      </c>
      <c r="I359">
        <v>-1</v>
      </c>
      <c r="J359">
        <v>-1</v>
      </c>
      <c r="K359">
        <v>-1</v>
      </c>
      <c r="L359">
        <v>-1</v>
      </c>
      <c r="M359">
        <v>1</v>
      </c>
      <c r="N359">
        <v>74.044790000000006</v>
      </c>
      <c r="O359">
        <v>-1</v>
      </c>
      <c r="P359">
        <v>-1</v>
      </c>
      <c r="Q359">
        <v>1</v>
      </c>
      <c r="R359">
        <v>0.88417330000000005</v>
      </c>
      <c r="S359">
        <v>-1</v>
      </c>
      <c r="T359">
        <v>-1</v>
      </c>
      <c r="U359">
        <v>1</v>
      </c>
      <c r="V359">
        <v>0.88417330000000005</v>
      </c>
      <c r="W359">
        <v>1</v>
      </c>
      <c r="X359">
        <v>1131</v>
      </c>
      <c r="Y359">
        <v>158.1413</v>
      </c>
      <c r="Z359">
        <v>139.82429999999999</v>
      </c>
      <c r="AA359">
        <v>47</v>
      </c>
      <c r="AB359">
        <v>1131</v>
      </c>
      <c r="AC359">
        <v>111478</v>
      </c>
    </row>
    <row r="360" spans="2:29" x14ac:dyDescent="0.2">
      <c r="B360" t="s">
        <v>477</v>
      </c>
      <c r="C360">
        <v>37</v>
      </c>
      <c r="D360" t="s">
        <v>809</v>
      </c>
      <c r="E360">
        <v>6</v>
      </c>
      <c r="F360">
        <v>3.1595580000000001</v>
      </c>
      <c r="G360">
        <v>210.833333333333</v>
      </c>
      <c r="H360">
        <v>216</v>
      </c>
      <c r="I360">
        <v>205.4032</v>
      </c>
      <c r="J360">
        <v>3.520044</v>
      </c>
      <c r="K360">
        <v>1027.0160000000001</v>
      </c>
      <c r="L360">
        <v>540.81949999999995</v>
      </c>
      <c r="M360">
        <v>6</v>
      </c>
      <c r="N360">
        <v>139.70009999999999</v>
      </c>
      <c r="O360">
        <v>-1</v>
      </c>
      <c r="P360">
        <v>-1</v>
      </c>
      <c r="Q360">
        <v>1</v>
      </c>
      <c r="R360">
        <v>0.52659299999999998</v>
      </c>
      <c r="S360">
        <v>-1</v>
      </c>
      <c r="T360">
        <v>-1</v>
      </c>
      <c r="U360">
        <v>1</v>
      </c>
      <c r="V360">
        <v>0.52659299999999998</v>
      </c>
      <c r="W360">
        <v>1</v>
      </c>
      <c r="X360">
        <v>1899</v>
      </c>
      <c r="Y360">
        <v>188.0214</v>
      </c>
      <c r="Z360">
        <v>99.010769999999994</v>
      </c>
      <c r="AA360">
        <v>23</v>
      </c>
      <c r="AB360">
        <v>1899</v>
      </c>
      <c r="AC360">
        <v>57320</v>
      </c>
    </row>
    <row r="361" spans="2:29" x14ac:dyDescent="0.2">
      <c r="B361" t="s">
        <v>478</v>
      </c>
      <c r="C361">
        <v>37</v>
      </c>
      <c r="D361" t="s">
        <v>809</v>
      </c>
      <c r="E361">
        <v>4</v>
      </c>
      <c r="F361">
        <v>2.728513</v>
      </c>
      <c r="G361">
        <v>241.25</v>
      </c>
      <c r="H361">
        <v>216</v>
      </c>
      <c r="I361">
        <v>114.0802</v>
      </c>
      <c r="J361">
        <v>1.2015979999999999</v>
      </c>
      <c r="K361">
        <v>342.24059999999997</v>
      </c>
      <c r="L361">
        <v>233.452</v>
      </c>
      <c r="M361">
        <v>4</v>
      </c>
      <c r="N361">
        <v>123.2007</v>
      </c>
      <c r="O361">
        <v>-1</v>
      </c>
      <c r="P361">
        <v>-1</v>
      </c>
      <c r="Q361">
        <v>1</v>
      </c>
      <c r="R361">
        <v>0.68212830000000002</v>
      </c>
      <c r="S361">
        <v>-1</v>
      </c>
      <c r="T361">
        <v>-1</v>
      </c>
      <c r="U361">
        <v>1</v>
      </c>
      <c r="V361">
        <v>0.68212830000000002</v>
      </c>
      <c r="W361">
        <v>1</v>
      </c>
      <c r="X361">
        <v>1466</v>
      </c>
      <c r="Y361">
        <v>441.91899999999998</v>
      </c>
      <c r="Z361">
        <v>301.44540000000001</v>
      </c>
      <c r="AA361">
        <v>73</v>
      </c>
      <c r="AB361">
        <v>1466</v>
      </c>
      <c r="AC361">
        <v>160102</v>
      </c>
    </row>
    <row r="362" spans="2:29" x14ac:dyDescent="0.2">
      <c r="B362" t="s">
        <v>479</v>
      </c>
      <c r="C362">
        <v>37</v>
      </c>
      <c r="D362" t="s">
        <v>809</v>
      </c>
      <c r="E362">
        <v>3</v>
      </c>
      <c r="F362">
        <v>3.75</v>
      </c>
      <c r="G362">
        <v>166.666666666667</v>
      </c>
      <c r="H362">
        <v>133</v>
      </c>
      <c r="I362">
        <v>96.790989999999994</v>
      </c>
      <c r="J362">
        <v>1.784751</v>
      </c>
      <c r="K362">
        <v>193.58199999999999</v>
      </c>
      <c r="L362">
        <v>241.97749999999999</v>
      </c>
      <c r="M362">
        <v>3</v>
      </c>
      <c r="N362">
        <v>72.578540000000004</v>
      </c>
      <c r="O362">
        <v>-1</v>
      </c>
      <c r="P362">
        <v>-1</v>
      </c>
      <c r="Q362">
        <v>1</v>
      </c>
      <c r="R362">
        <v>1.25</v>
      </c>
      <c r="S362">
        <v>-1</v>
      </c>
      <c r="T362">
        <v>-1</v>
      </c>
      <c r="U362">
        <v>1</v>
      </c>
      <c r="V362">
        <v>1.25</v>
      </c>
      <c r="W362">
        <v>1</v>
      </c>
      <c r="X362">
        <v>800</v>
      </c>
      <c r="Y362">
        <v>197.47659999999999</v>
      </c>
      <c r="Z362">
        <v>246.84569999999999</v>
      </c>
      <c r="AA362">
        <v>3</v>
      </c>
      <c r="AB362">
        <v>800</v>
      </c>
      <c r="AC362">
        <v>5596</v>
      </c>
    </row>
    <row r="363" spans="2:29" x14ac:dyDescent="0.2">
      <c r="B363" t="s">
        <v>480</v>
      </c>
      <c r="C363">
        <v>37</v>
      </c>
      <c r="D363" t="s">
        <v>809</v>
      </c>
      <c r="E363">
        <v>0</v>
      </c>
      <c r="F363">
        <v>0</v>
      </c>
      <c r="G363">
        <v>-1</v>
      </c>
      <c r="H363">
        <v>-1</v>
      </c>
      <c r="I363">
        <v>-1</v>
      </c>
      <c r="J363">
        <v>-1</v>
      </c>
      <c r="K363">
        <v>-1</v>
      </c>
      <c r="L363">
        <v>-1</v>
      </c>
      <c r="M363">
        <v>0</v>
      </c>
      <c r="N363">
        <v>132.0701</v>
      </c>
      <c r="O363">
        <v>-1</v>
      </c>
      <c r="P363">
        <v>-1</v>
      </c>
      <c r="Q363">
        <v>1</v>
      </c>
      <c r="R363">
        <v>0.63897760000000003</v>
      </c>
      <c r="S363">
        <v>-1</v>
      </c>
      <c r="T363">
        <v>-1</v>
      </c>
      <c r="U363">
        <v>1</v>
      </c>
      <c r="V363">
        <v>0.63897760000000003</v>
      </c>
      <c r="W363">
        <v>1</v>
      </c>
      <c r="X363">
        <v>1565</v>
      </c>
      <c r="Y363">
        <v>168.9562</v>
      </c>
      <c r="Z363">
        <v>107.9592</v>
      </c>
      <c r="AA363">
        <v>37</v>
      </c>
      <c r="AB363">
        <v>1565</v>
      </c>
      <c r="AC363">
        <v>76037</v>
      </c>
    </row>
    <row r="364" spans="2:29" x14ac:dyDescent="0.2">
      <c r="B364" t="s">
        <v>481</v>
      </c>
      <c r="C364">
        <v>10</v>
      </c>
      <c r="D364" t="s">
        <v>786</v>
      </c>
      <c r="E364">
        <v>3</v>
      </c>
      <c r="F364">
        <v>1.6375550000000001</v>
      </c>
      <c r="G364">
        <v>310.33333333333297</v>
      </c>
      <c r="H364">
        <v>300</v>
      </c>
      <c r="I364">
        <v>113.25279999999999</v>
      </c>
      <c r="J364">
        <v>1.2096530000000001</v>
      </c>
      <c r="K364">
        <v>226.50550000000001</v>
      </c>
      <c r="L364">
        <v>123.6384</v>
      </c>
      <c r="M364">
        <v>3</v>
      </c>
      <c r="N364">
        <v>125.72790000000001</v>
      </c>
      <c r="O364">
        <v>-1</v>
      </c>
      <c r="P364">
        <v>-1</v>
      </c>
      <c r="Q364">
        <v>2</v>
      </c>
      <c r="R364">
        <v>1.0917030000000001</v>
      </c>
      <c r="S364">
        <v>24.80538</v>
      </c>
      <c r="T364">
        <v>0.16592229999999999</v>
      </c>
      <c r="U364">
        <v>1</v>
      </c>
      <c r="V364">
        <v>0.54585150000000004</v>
      </c>
      <c r="W364">
        <v>2</v>
      </c>
      <c r="X364">
        <v>1832</v>
      </c>
      <c r="Y364">
        <v>288.82089999999999</v>
      </c>
      <c r="Z364">
        <v>157.6533</v>
      </c>
      <c r="AA364">
        <v>35</v>
      </c>
      <c r="AB364">
        <v>1832</v>
      </c>
      <c r="AC364">
        <v>78037</v>
      </c>
    </row>
    <row r="365" spans="2:29" x14ac:dyDescent="0.2">
      <c r="B365" t="s">
        <v>483</v>
      </c>
      <c r="C365">
        <v>10</v>
      </c>
      <c r="D365" t="s">
        <v>786</v>
      </c>
      <c r="E365">
        <v>1</v>
      </c>
      <c r="F365">
        <v>0.88339219999999996</v>
      </c>
      <c r="G365">
        <v>866</v>
      </c>
      <c r="H365">
        <v>866</v>
      </c>
      <c r="I365">
        <v>-1</v>
      </c>
      <c r="J365">
        <v>-1</v>
      </c>
      <c r="K365">
        <v>-1</v>
      </c>
      <c r="L365">
        <v>-1</v>
      </c>
      <c r="M365">
        <v>1</v>
      </c>
      <c r="N365">
        <v>58.027979999999999</v>
      </c>
      <c r="O365">
        <v>-1</v>
      </c>
      <c r="P365">
        <v>-1</v>
      </c>
      <c r="Q365">
        <v>2</v>
      </c>
      <c r="R365">
        <v>1.7667839999999999</v>
      </c>
      <c r="S365">
        <v>12.444179999999999</v>
      </c>
      <c r="T365">
        <v>0.75419259999999999</v>
      </c>
      <c r="U365">
        <v>2</v>
      </c>
      <c r="V365">
        <v>1.7667839999999999</v>
      </c>
      <c r="W365">
        <v>2</v>
      </c>
      <c r="X365">
        <v>700</v>
      </c>
      <c r="Y365">
        <v>57.378039999999999</v>
      </c>
      <c r="Z365">
        <v>50.68732</v>
      </c>
      <c r="AA365">
        <v>83</v>
      </c>
      <c r="AB365">
        <v>1132</v>
      </c>
      <c r="AC365">
        <v>166630</v>
      </c>
    </row>
    <row r="366" spans="2:29" x14ac:dyDescent="0.2">
      <c r="B366" t="s">
        <v>484</v>
      </c>
      <c r="C366">
        <v>10</v>
      </c>
      <c r="D366" t="s">
        <v>786</v>
      </c>
      <c r="E366">
        <v>2</v>
      </c>
      <c r="F366">
        <v>1.819836</v>
      </c>
      <c r="G366">
        <v>250</v>
      </c>
      <c r="H366">
        <v>250</v>
      </c>
      <c r="I366">
        <v>56.963169999999998</v>
      </c>
      <c r="J366">
        <v>0.1070736</v>
      </c>
      <c r="K366">
        <v>56.963169999999998</v>
      </c>
      <c r="L366">
        <v>51.83182</v>
      </c>
      <c r="M366">
        <v>2</v>
      </c>
      <c r="N366">
        <v>109.41200000000001</v>
      </c>
      <c r="O366">
        <v>-1</v>
      </c>
      <c r="P366">
        <v>-1</v>
      </c>
      <c r="Q366">
        <v>1</v>
      </c>
      <c r="R366">
        <v>0.90991809999999995</v>
      </c>
      <c r="S366">
        <v>-1</v>
      </c>
      <c r="T366">
        <v>-1</v>
      </c>
      <c r="U366">
        <v>1</v>
      </c>
      <c r="V366">
        <v>0.90991809999999995</v>
      </c>
      <c r="W366">
        <v>1</v>
      </c>
      <c r="X366">
        <v>1099</v>
      </c>
      <c r="Y366">
        <v>82.229749999999996</v>
      </c>
      <c r="Z366">
        <v>74.822339999999997</v>
      </c>
      <c r="AA366">
        <v>83</v>
      </c>
      <c r="AB366">
        <v>1099</v>
      </c>
      <c r="AC366">
        <v>156772</v>
      </c>
    </row>
    <row r="367" spans="2:29" x14ac:dyDescent="0.2">
      <c r="B367" t="s">
        <v>485</v>
      </c>
      <c r="C367">
        <v>10</v>
      </c>
      <c r="D367" t="s">
        <v>786</v>
      </c>
      <c r="E367">
        <v>4</v>
      </c>
      <c r="F367">
        <v>1.969473</v>
      </c>
      <c r="G367">
        <v>366.25</v>
      </c>
      <c r="H367">
        <v>383</v>
      </c>
      <c r="I367">
        <v>163.30000000000001</v>
      </c>
      <c r="J367">
        <v>1.223298</v>
      </c>
      <c r="K367">
        <v>489.8999</v>
      </c>
      <c r="L367">
        <v>241.21119999999999</v>
      </c>
      <c r="M367">
        <v>4</v>
      </c>
      <c r="N367">
        <v>76.656090000000006</v>
      </c>
      <c r="O367">
        <v>-1</v>
      </c>
      <c r="P367">
        <v>-1</v>
      </c>
      <c r="Q367">
        <v>1</v>
      </c>
      <c r="R367">
        <v>0.49236829999999998</v>
      </c>
      <c r="S367">
        <v>-1</v>
      </c>
      <c r="T367">
        <v>-1</v>
      </c>
      <c r="U367">
        <v>1</v>
      </c>
      <c r="V367">
        <v>0.49236829999999998</v>
      </c>
      <c r="W367">
        <v>1</v>
      </c>
      <c r="X367">
        <v>2031</v>
      </c>
      <c r="Y367">
        <v>60.425229999999999</v>
      </c>
      <c r="Z367">
        <v>29.751470000000001</v>
      </c>
      <c r="AA367">
        <v>87</v>
      </c>
      <c r="AB367">
        <v>2031</v>
      </c>
      <c r="AC367">
        <v>180253</v>
      </c>
    </row>
    <row r="368" spans="2:29" x14ac:dyDescent="0.2">
      <c r="B368" t="s">
        <v>486</v>
      </c>
      <c r="C368">
        <v>10</v>
      </c>
      <c r="D368" t="s">
        <v>786</v>
      </c>
      <c r="E368">
        <v>1</v>
      </c>
      <c r="F368">
        <v>1.111111</v>
      </c>
      <c r="G368">
        <v>199</v>
      </c>
      <c r="H368">
        <v>199</v>
      </c>
      <c r="I368">
        <v>-1</v>
      </c>
      <c r="J368">
        <v>-1</v>
      </c>
      <c r="K368">
        <v>-1</v>
      </c>
      <c r="L368">
        <v>-1</v>
      </c>
      <c r="M368">
        <v>1</v>
      </c>
      <c r="N368">
        <v>92.604849999999999</v>
      </c>
      <c r="O368">
        <v>-1</v>
      </c>
      <c r="P368">
        <v>-1</v>
      </c>
      <c r="Q368">
        <v>1</v>
      </c>
      <c r="R368">
        <v>1.111111</v>
      </c>
      <c r="S368">
        <v>-1</v>
      </c>
      <c r="T368">
        <v>-1</v>
      </c>
      <c r="U368">
        <v>1</v>
      </c>
      <c r="V368">
        <v>1.111111</v>
      </c>
      <c r="W368">
        <v>1</v>
      </c>
      <c r="X368">
        <v>900</v>
      </c>
      <c r="Y368">
        <v>55.3996</v>
      </c>
      <c r="Z368">
        <v>61.555109999999999</v>
      </c>
      <c r="AA368">
        <v>33</v>
      </c>
      <c r="AB368">
        <v>900</v>
      </c>
      <c r="AC368">
        <v>71474</v>
      </c>
    </row>
    <row r="369" spans="2:29" x14ac:dyDescent="0.2">
      <c r="B369" t="s">
        <v>487</v>
      </c>
      <c r="C369">
        <v>10</v>
      </c>
      <c r="D369" t="s">
        <v>786</v>
      </c>
      <c r="E369">
        <v>0</v>
      </c>
      <c r="F369">
        <v>0</v>
      </c>
      <c r="G369">
        <v>-1</v>
      </c>
      <c r="H369">
        <v>-1</v>
      </c>
      <c r="I369">
        <v>-1</v>
      </c>
      <c r="J369">
        <v>-1</v>
      </c>
      <c r="K369">
        <v>-1</v>
      </c>
      <c r="L369">
        <v>-1</v>
      </c>
      <c r="M369">
        <v>0</v>
      </c>
      <c r="N369">
        <v>107.58880000000001</v>
      </c>
      <c r="O369">
        <v>-1</v>
      </c>
      <c r="P369">
        <v>-1</v>
      </c>
      <c r="Q369">
        <v>1</v>
      </c>
      <c r="R369">
        <v>0.78988939999999996</v>
      </c>
      <c r="S369">
        <v>-1</v>
      </c>
      <c r="T369">
        <v>-1</v>
      </c>
      <c r="U369">
        <v>1</v>
      </c>
      <c r="V369">
        <v>0.78988939999999996</v>
      </c>
      <c r="W369">
        <v>1</v>
      </c>
      <c r="X369">
        <v>1266</v>
      </c>
      <c r="Y369">
        <v>86.509020000000007</v>
      </c>
      <c r="Z369">
        <v>68.332560000000001</v>
      </c>
      <c r="AA369">
        <v>43</v>
      </c>
      <c r="AB369">
        <v>1266</v>
      </c>
      <c r="AC369">
        <v>103915</v>
      </c>
    </row>
    <row r="370" spans="2:29" x14ac:dyDescent="0.2">
      <c r="B370" t="s">
        <v>488</v>
      </c>
      <c r="C370">
        <v>10</v>
      </c>
      <c r="D370" t="s">
        <v>786</v>
      </c>
      <c r="E370">
        <v>2</v>
      </c>
      <c r="F370">
        <v>1.6220600000000001</v>
      </c>
      <c r="G370">
        <v>283</v>
      </c>
      <c r="H370">
        <v>283</v>
      </c>
      <c r="I370">
        <v>43.242040000000003</v>
      </c>
      <c r="J370">
        <v>7.207007E-2</v>
      </c>
      <c r="K370">
        <v>43.242040000000003</v>
      </c>
      <c r="L370">
        <v>35.070590000000003</v>
      </c>
      <c r="M370">
        <v>2</v>
      </c>
      <c r="N370">
        <v>82.537959999999998</v>
      </c>
      <c r="O370">
        <v>-1</v>
      </c>
      <c r="P370">
        <v>-1</v>
      </c>
      <c r="Q370">
        <v>1</v>
      </c>
      <c r="R370">
        <v>0.81103000000000003</v>
      </c>
      <c r="S370">
        <v>-1</v>
      </c>
      <c r="T370">
        <v>-1</v>
      </c>
      <c r="U370">
        <v>1</v>
      </c>
      <c r="V370">
        <v>0.81103000000000003</v>
      </c>
      <c r="W370">
        <v>1</v>
      </c>
      <c r="X370">
        <v>1233</v>
      </c>
      <c r="Y370">
        <v>121.0685</v>
      </c>
      <c r="Z370">
        <v>98.190169999999995</v>
      </c>
      <c r="AA370">
        <v>19</v>
      </c>
      <c r="AB370">
        <v>1233</v>
      </c>
      <c r="AC370">
        <v>39001</v>
      </c>
    </row>
    <row r="371" spans="2:29" x14ac:dyDescent="0.2">
      <c r="B371" t="s">
        <v>489</v>
      </c>
      <c r="C371">
        <v>10</v>
      </c>
      <c r="D371" t="s">
        <v>786</v>
      </c>
      <c r="E371">
        <v>0</v>
      </c>
      <c r="F371">
        <v>0</v>
      </c>
      <c r="G371">
        <v>-1</v>
      </c>
      <c r="H371">
        <v>-1</v>
      </c>
      <c r="I371">
        <v>-1</v>
      </c>
      <c r="J371">
        <v>-1</v>
      </c>
      <c r="K371">
        <v>-1</v>
      </c>
      <c r="L371">
        <v>-1</v>
      </c>
      <c r="M371">
        <v>0</v>
      </c>
      <c r="N371">
        <v>695.82830000000001</v>
      </c>
      <c r="O371">
        <v>-1</v>
      </c>
      <c r="P371">
        <v>-1</v>
      </c>
      <c r="Q371">
        <v>1</v>
      </c>
      <c r="R371">
        <v>0.32981529999999998</v>
      </c>
      <c r="S371">
        <v>-1</v>
      </c>
      <c r="T371">
        <v>-1</v>
      </c>
      <c r="U371">
        <v>1</v>
      </c>
      <c r="V371">
        <v>0.32981529999999998</v>
      </c>
      <c r="W371">
        <v>1</v>
      </c>
      <c r="X371">
        <v>3032</v>
      </c>
      <c r="Y371">
        <v>2305.377</v>
      </c>
      <c r="Z371">
        <v>760.34860000000003</v>
      </c>
      <c r="AA371">
        <v>31</v>
      </c>
      <c r="AB371">
        <v>3032</v>
      </c>
      <c r="AC371">
        <v>67077</v>
      </c>
    </row>
    <row r="372" spans="2:29" x14ac:dyDescent="0.2">
      <c r="B372" t="s">
        <v>490</v>
      </c>
      <c r="C372">
        <v>10</v>
      </c>
      <c r="D372" t="s">
        <v>786</v>
      </c>
      <c r="E372">
        <v>1</v>
      </c>
      <c r="F372">
        <v>1.112347</v>
      </c>
      <c r="G372">
        <v>831</v>
      </c>
      <c r="H372">
        <v>831</v>
      </c>
      <c r="I372">
        <v>-1</v>
      </c>
      <c r="J372">
        <v>-1</v>
      </c>
      <c r="K372">
        <v>-1</v>
      </c>
      <c r="L372">
        <v>-1</v>
      </c>
      <c r="M372">
        <v>1</v>
      </c>
      <c r="N372">
        <v>58.832189999999997</v>
      </c>
      <c r="O372">
        <v>-1</v>
      </c>
      <c r="P372">
        <v>-1</v>
      </c>
      <c r="Q372">
        <v>1</v>
      </c>
      <c r="R372">
        <v>1.112347</v>
      </c>
      <c r="S372">
        <v>-1</v>
      </c>
      <c r="T372">
        <v>-1</v>
      </c>
      <c r="U372">
        <v>1</v>
      </c>
      <c r="V372">
        <v>1.112347</v>
      </c>
      <c r="W372">
        <v>1</v>
      </c>
      <c r="X372">
        <v>899</v>
      </c>
      <c r="Y372">
        <v>106.6533</v>
      </c>
      <c r="Z372">
        <v>118.63549999999999</v>
      </c>
      <c r="AA372">
        <v>95</v>
      </c>
      <c r="AB372">
        <v>899</v>
      </c>
      <c r="AC372">
        <v>204101</v>
      </c>
    </row>
    <row r="373" spans="2:29" x14ac:dyDescent="0.2">
      <c r="B373" t="s">
        <v>491</v>
      </c>
      <c r="C373">
        <v>10</v>
      </c>
      <c r="D373" t="s">
        <v>786</v>
      </c>
      <c r="E373">
        <v>1</v>
      </c>
      <c r="F373">
        <v>0.93808630000000004</v>
      </c>
      <c r="G373">
        <v>266</v>
      </c>
      <c r="H373">
        <v>266</v>
      </c>
      <c r="I373">
        <v>-1</v>
      </c>
      <c r="J373">
        <v>-1</v>
      </c>
      <c r="K373">
        <v>-1</v>
      </c>
      <c r="L373">
        <v>-1</v>
      </c>
      <c r="M373">
        <v>1</v>
      </c>
      <c r="N373">
        <v>42.044759999999997</v>
      </c>
      <c r="O373">
        <v>-1</v>
      </c>
      <c r="P373">
        <v>-1</v>
      </c>
      <c r="Q373">
        <v>1</v>
      </c>
      <c r="R373">
        <v>0.93808630000000004</v>
      </c>
      <c r="S373">
        <v>-1</v>
      </c>
      <c r="T373">
        <v>-1</v>
      </c>
      <c r="U373">
        <v>1</v>
      </c>
      <c r="V373">
        <v>0.93808630000000004</v>
      </c>
      <c r="W373">
        <v>1</v>
      </c>
      <c r="X373">
        <v>1066</v>
      </c>
      <c r="Y373">
        <v>80.497860000000003</v>
      </c>
      <c r="Z373">
        <v>75.513940000000005</v>
      </c>
      <c r="AA373">
        <v>27</v>
      </c>
      <c r="AB373">
        <v>1066</v>
      </c>
      <c r="AC373">
        <v>58553</v>
      </c>
    </row>
    <row r="374" spans="2:29" x14ac:dyDescent="0.2">
      <c r="B374" t="s">
        <v>1848</v>
      </c>
      <c r="C374">
        <v>10</v>
      </c>
      <c r="D374" t="s">
        <v>786</v>
      </c>
      <c r="E374">
        <v>2</v>
      </c>
      <c r="F374">
        <v>1.9361079999999999</v>
      </c>
      <c r="G374">
        <v>466.5</v>
      </c>
      <c r="H374">
        <v>466.5</v>
      </c>
      <c r="I374">
        <v>67.982870000000005</v>
      </c>
      <c r="J374">
        <v>2.0600869999999998</v>
      </c>
      <c r="K374">
        <v>67.982870000000005</v>
      </c>
      <c r="L374">
        <v>65.811099999999996</v>
      </c>
      <c r="M374">
        <v>2</v>
      </c>
      <c r="N374">
        <v>37.64828</v>
      </c>
      <c r="O374">
        <v>-1</v>
      </c>
      <c r="P374">
        <v>-1</v>
      </c>
      <c r="Q374">
        <v>1</v>
      </c>
      <c r="R374">
        <v>0.96805419999999998</v>
      </c>
      <c r="S374">
        <v>-1</v>
      </c>
      <c r="T374">
        <v>-1</v>
      </c>
      <c r="U374">
        <v>1</v>
      </c>
      <c r="V374">
        <v>0.96805419999999998</v>
      </c>
      <c r="W374">
        <v>1</v>
      </c>
      <c r="X374">
        <v>1033</v>
      </c>
      <c r="Y374">
        <v>84.209329999999994</v>
      </c>
      <c r="Z374">
        <v>81.519199999999998</v>
      </c>
      <c r="AA374">
        <v>53</v>
      </c>
      <c r="AB374">
        <v>1033</v>
      </c>
      <c r="AC374">
        <v>96255</v>
      </c>
    </row>
    <row r="375" spans="2:29" x14ac:dyDescent="0.2">
      <c r="B375" t="s">
        <v>285</v>
      </c>
      <c r="C375">
        <v>10</v>
      </c>
      <c r="D375" t="s">
        <v>786</v>
      </c>
      <c r="E375">
        <v>3</v>
      </c>
      <c r="F375">
        <v>3.2223419999999998</v>
      </c>
      <c r="G375">
        <v>266.66666666666703</v>
      </c>
      <c r="H375">
        <v>266</v>
      </c>
      <c r="I375">
        <v>74.802930000000003</v>
      </c>
      <c r="J375">
        <v>2.266756</v>
      </c>
      <c r="K375">
        <v>149.60589999999999</v>
      </c>
      <c r="L375">
        <v>160.69370000000001</v>
      </c>
      <c r="M375">
        <v>3</v>
      </c>
      <c r="N375">
        <v>60.552900000000001</v>
      </c>
      <c r="O375">
        <v>-1</v>
      </c>
      <c r="P375">
        <v>-1</v>
      </c>
      <c r="Q375">
        <v>1</v>
      </c>
      <c r="R375">
        <v>1.074114</v>
      </c>
      <c r="S375">
        <v>-1</v>
      </c>
      <c r="T375">
        <v>-1</v>
      </c>
      <c r="U375">
        <v>1</v>
      </c>
      <c r="V375">
        <v>1.074114</v>
      </c>
      <c r="W375">
        <v>1</v>
      </c>
      <c r="X375">
        <v>931</v>
      </c>
      <c r="Y375">
        <v>71.610219999999998</v>
      </c>
      <c r="Z375">
        <v>76.917529999999999</v>
      </c>
      <c r="AA375">
        <v>87</v>
      </c>
      <c r="AB375">
        <v>931</v>
      </c>
      <c r="AC375">
        <v>164301</v>
      </c>
    </row>
    <row r="376" spans="2:29" x14ac:dyDescent="0.2">
      <c r="B376" t="s">
        <v>492</v>
      </c>
      <c r="C376">
        <v>10</v>
      </c>
      <c r="D376" t="s">
        <v>786</v>
      </c>
      <c r="E376">
        <v>3</v>
      </c>
      <c r="F376">
        <v>1.8761730000000001</v>
      </c>
      <c r="G376">
        <v>388</v>
      </c>
      <c r="H376">
        <v>432</v>
      </c>
      <c r="I376">
        <v>191.00020000000001</v>
      </c>
      <c r="J376">
        <v>1.0766979999999999</v>
      </c>
      <c r="K376">
        <v>382.00049999999999</v>
      </c>
      <c r="L376">
        <v>238.89959999999999</v>
      </c>
      <c r="M376">
        <v>3</v>
      </c>
      <c r="N376">
        <v>66.564930000000004</v>
      </c>
      <c r="O376">
        <v>-1</v>
      </c>
      <c r="P376">
        <v>-1</v>
      </c>
      <c r="Q376">
        <v>1</v>
      </c>
      <c r="R376">
        <v>0.62539089999999997</v>
      </c>
      <c r="S376">
        <v>-1</v>
      </c>
      <c r="T376">
        <v>-1</v>
      </c>
      <c r="U376">
        <v>1</v>
      </c>
      <c r="V376">
        <v>0.62539089999999997</v>
      </c>
      <c r="W376">
        <v>1</v>
      </c>
      <c r="X376">
        <v>1599</v>
      </c>
      <c r="Y376">
        <v>71.654820000000001</v>
      </c>
      <c r="Z376">
        <v>44.812269999999998</v>
      </c>
      <c r="AA376">
        <v>57</v>
      </c>
      <c r="AB376">
        <v>1599</v>
      </c>
      <c r="AC376">
        <v>131426</v>
      </c>
    </row>
    <row r="377" spans="2:29" x14ac:dyDescent="0.2">
      <c r="B377" t="s">
        <v>474</v>
      </c>
      <c r="C377">
        <v>10</v>
      </c>
      <c r="D377" t="s">
        <v>786</v>
      </c>
      <c r="E377">
        <v>5</v>
      </c>
      <c r="F377">
        <v>2.3820869999999998</v>
      </c>
      <c r="G377">
        <v>213</v>
      </c>
      <c r="H377">
        <v>200</v>
      </c>
      <c r="I377">
        <v>166.30940000000001</v>
      </c>
      <c r="J377">
        <v>3.1367310000000002</v>
      </c>
      <c r="K377">
        <v>665.23770000000002</v>
      </c>
      <c r="L377">
        <v>316.93079999999998</v>
      </c>
      <c r="M377">
        <v>5</v>
      </c>
      <c r="N377">
        <v>153.4085</v>
      </c>
      <c r="O377">
        <v>-1</v>
      </c>
      <c r="P377">
        <v>-1</v>
      </c>
      <c r="Q377">
        <v>1</v>
      </c>
      <c r="R377">
        <v>0.47641729999999999</v>
      </c>
      <c r="S377">
        <v>-1</v>
      </c>
      <c r="T377">
        <v>-1</v>
      </c>
      <c r="U377">
        <v>1</v>
      </c>
      <c r="V377">
        <v>0.47641729999999999</v>
      </c>
      <c r="W377">
        <v>1</v>
      </c>
      <c r="X377">
        <v>2099</v>
      </c>
      <c r="Y377">
        <v>184.68809999999999</v>
      </c>
      <c r="Z377">
        <v>87.988600000000005</v>
      </c>
      <c r="AA377">
        <v>57</v>
      </c>
      <c r="AB377">
        <v>2099</v>
      </c>
      <c r="AC377">
        <v>131592</v>
      </c>
    </row>
    <row r="378" spans="2:29" x14ac:dyDescent="0.2">
      <c r="B378" t="s">
        <v>475</v>
      </c>
      <c r="C378">
        <v>10</v>
      </c>
      <c r="D378" t="s">
        <v>786</v>
      </c>
      <c r="E378">
        <v>6</v>
      </c>
      <c r="F378">
        <v>2.1193919999999999</v>
      </c>
      <c r="G378">
        <v>299.83333333333297</v>
      </c>
      <c r="H378">
        <v>283</v>
      </c>
      <c r="I378">
        <v>262.1481</v>
      </c>
      <c r="J378">
        <v>2.124682</v>
      </c>
      <c r="K378">
        <v>1310.741</v>
      </c>
      <c r="L378">
        <v>462.99560000000002</v>
      </c>
      <c r="M378">
        <v>6</v>
      </c>
      <c r="N378">
        <v>132.91990000000001</v>
      </c>
      <c r="O378">
        <v>-1</v>
      </c>
      <c r="P378">
        <v>-1</v>
      </c>
      <c r="Q378">
        <v>2</v>
      </c>
      <c r="R378">
        <v>0.70646419999999999</v>
      </c>
      <c r="S378">
        <v>21.94567</v>
      </c>
      <c r="T378">
        <v>8.7958610000000007E-2</v>
      </c>
      <c r="U378">
        <v>1</v>
      </c>
      <c r="V378">
        <v>0.35323209999999999</v>
      </c>
      <c r="W378">
        <v>2</v>
      </c>
      <c r="X378">
        <v>2831</v>
      </c>
      <c r="Y378">
        <v>484.62310000000002</v>
      </c>
      <c r="Z378">
        <v>171.18440000000001</v>
      </c>
      <c r="AA378">
        <v>59</v>
      </c>
      <c r="AB378">
        <v>2831</v>
      </c>
      <c r="AC378">
        <v>123833</v>
      </c>
    </row>
    <row r="379" spans="2:29" x14ac:dyDescent="0.2">
      <c r="B379" t="s">
        <v>476</v>
      </c>
      <c r="C379">
        <v>10</v>
      </c>
      <c r="D379" t="s">
        <v>786</v>
      </c>
      <c r="E379">
        <v>2</v>
      </c>
      <c r="F379">
        <v>2.3068050000000002</v>
      </c>
      <c r="G379">
        <v>332.5</v>
      </c>
      <c r="H379">
        <v>332.5</v>
      </c>
      <c r="I379">
        <v>28.544270000000001</v>
      </c>
      <c r="J379">
        <v>0.21301690000000001</v>
      </c>
      <c r="K379">
        <v>28.544270000000001</v>
      </c>
      <c r="L379">
        <v>32.923029999999997</v>
      </c>
      <c r="M379">
        <v>2</v>
      </c>
      <c r="N379">
        <v>74.327680000000001</v>
      </c>
      <c r="O379">
        <v>-1</v>
      </c>
      <c r="P379">
        <v>-1</v>
      </c>
      <c r="Q379">
        <v>1</v>
      </c>
      <c r="R379">
        <v>1.153403</v>
      </c>
      <c r="S379">
        <v>-1</v>
      </c>
      <c r="T379">
        <v>-1</v>
      </c>
      <c r="U379">
        <v>1</v>
      </c>
      <c r="V379">
        <v>1.153403</v>
      </c>
      <c r="W379">
        <v>1</v>
      </c>
      <c r="X379">
        <v>867</v>
      </c>
      <c r="Y379">
        <v>73.420410000000004</v>
      </c>
      <c r="Z379">
        <v>84.68329</v>
      </c>
      <c r="AA379">
        <v>49</v>
      </c>
      <c r="AB379">
        <v>867</v>
      </c>
      <c r="AC379">
        <v>114608</v>
      </c>
    </row>
    <row r="380" spans="2:29" x14ac:dyDescent="0.2">
      <c r="B380" t="s">
        <v>477</v>
      </c>
      <c r="C380">
        <v>10</v>
      </c>
      <c r="D380" t="s">
        <v>786</v>
      </c>
      <c r="E380">
        <v>3</v>
      </c>
      <c r="F380">
        <v>3.6014409999999999</v>
      </c>
      <c r="G380">
        <v>211</v>
      </c>
      <c r="H380">
        <v>233</v>
      </c>
      <c r="I380">
        <v>111.43729999999999</v>
      </c>
      <c r="J380">
        <v>1.9975890000000001</v>
      </c>
      <c r="K380">
        <v>222.87469999999999</v>
      </c>
      <c r="L380">
        <v>267.55669999999998</v>
      </c>
      <c r="M380">
        <v>3</v>
      </c>
      <c r="N380">
        <v>108.88290000000001</v>
      </c>
      <c r="O380">
        <v>-1</v>
      </c>
      <c r="P380">
        <v>-1</v>
      </c>
      <c r="Q380">
        <v>1</v>
      </c>
      <c r="R380">
        <v>1.20048</v>
      </c>
      <c r="S380">
        <v>-1</v>
      </c>
      <c r="T380">
        <v>-1</v>
      </c>
      <c r="U380">
        <v>1</v>
      </c>
      <c r="V380">
        <v>1.20048</v>
      </c>
      <c r="W380">
        <v>1</v>
      </c>
      <c r="X380">
        <v>833</v>
      </c>
      <c r="Y380">
        <v>79.627340000000004</v>
      </c>
      <c r="Z380">
        <v>95.591049999999996</v>
      </c>
      <c r="AA380">
        <v>13</v>
      </c>
      <c r="AB380">
        <v>833</v>
      </c>
      <c r="AC380">
        <v>36504</v>
      </c>
    </row>
    <row r="381" spans="2:29" x14ac:dyDescent="0.2">
      <c r="B381" t="s">
        <v>478</v>
      </c>
      <c r="C381">
        <v>10</v>
      </c>
      <c r="D381" t="s">
        <v>786</v>
      </c>
      <c r="E381">
        <v>6</v>
      </c>
      <c r="F381">
        <v>1.917546</v>
      </c>
      <c r="G381">
        <v>322</v>
      </c>
      <c r="H381">
        <v>249.5</v>
      </c>
      <c r="I381">
        <v>256.33859999999999</v>
      </c>
      <c r="J381">
        <v>2.6836009999999999</v>
      </c>
      <c r="K381">
        <v>1281.693</v>
      </c>
      <c r="L381">
        <v>409.61739999999998</v>
      </c>
      <c r="M381">
        <v>6</v>
      </c>
      <c r="N381">
        <v>169.20760000000001</v>
      </c>
      <c r="O381">
        <v>-1</v>
      </c>
      <c r="P381">
        <v>-1</v>
      </c>
      <c r="Q381">
        <v>3</v>
      </c>
      <c r="R381">
        <v>0.95877279999999998</v>
      </c>
      <c r="S381">
        <v>124.2461</v>
      </c>
      <c r="T381">
        <v>0.2947206</v>
      </c>
      <c r="U381">
        <v>1</v>
      </c>
      <c r="V381">
        <v>0.31959090000000001</v>
      </c>
      <c r="W381">
        <v>3</v>
      </c>
      <c r="X381">
        <v>3129</v>
      </c>
      <c r="Y381">
        <v>795.00340000000006</v>
      </c>
      <c r="Z381">
        <v>254.07589999999999</v>
      </c>
      <c r="AA381">
        <v>51</v>
      </c>
      <c r="AB381">
        <v>3129</v>
      </c>
      <c r="AC381">
        <v>114340</v>
      </c>
    </row>
    <row r="382" spans="2:29" x14ac:dyDescent="0.2">
      <c r="B382" t="s">
        <v>479</v>
      </c>
      <c r="C382">
        <v>10</v>
      </c>
      <c r="D382" t="s">
        <v>786</v>
      </c>
      <c r="E382">
        <v>2</v>
      </c>
      <c r="F382">
        <v>2.73224</v>
      </c>
      <c r="G382">
        <v>315</v>
      </c>
      <c r="H382">
        <v>315</v>
      </c>
      <c r="I382">
        <v>85.316239999999993</v>
      </c>
      <c r="J382">
        <v>2.4376069999999999</v>
      </c>
      <c r="K382">
        <v>85.316239999999993</v>
      </c>
      <c r="L382">
        <v>116.5522</v>
      </c>
      <c r="M382">
        <v>2</v>
      </c>
      <c r="N382">
        <v>79.122730000000004</v>
      </c>
      <c r="O382">
        <v>-1</v>
      </c>
      <c r="P382">
        <v>-1</v>
      </c>
      <c r="Q382">
        <v>1</v>
      </c>
      <c r="R382">
        <v>1.36612</v>
      </c>
      <c r="S382">
        <v>-1</v>
      </c>
      <c r="T382">
        <v>-1</v>
      </c>
      <c r="U382">
        <v>1</v>
      </c>
      <c r="V382">
        <v>1.36612</v>
      </c>
      <c r="W382">
        <v>1</v>
      </c>
      <c r="X382">
        <v>732</v>
      </c>
      <c r="Y382">
        <v>52.508270000000003</v>
      </c>
      <c r="Z382">
        <v>71.732609999999994</v>
      </c>
      <c r="AA382">
        <v>43</v>
      </c>
      <c r="AB382">
        <v>732</v>
      </c>
      <c r="AC382">
        <v>87895</v>
      </c>
    </row>
    <row r="383" spans="2:29" x14ac:dyDescent="0.2">
      <c r="B383" t="s">
        <v>480</v>
      </c>
      <c r="C383">
        <v>10</v>
      </c>
      <c r="D383" t="s">
        <v>786</v>
      </c>
      <c r="E383">
        <v>1</v>
      </c>
      <c r="F383">
        <v>1.1547339999999999</v>
      </c>
      <c r="G383">
        <v>367</v>
      </c>
      <c r="H383">
        <v>367</v>
      </c>
      <c r="I383">
        <v>-1</v>
      </c>
      <c r="J383">
        <v>-1</v>
      </c>
      <c r="K383">
        <v>-1</v>
      </c>
      <c r="L383">
        <v>-1</v>
      </c>
      <c r="M383">
        <v>1</v>
      </c>
      <c r="N383">
        <v>99.533460000000005</v>
      </c>
      <c r="O383">
        <v>-1</v>
      </c>
      <c r="P383">
        <v>-1</v>
      </c>
      <c r="Q383">
        <v>1</v>
      </c>
      <c r="R383">
        <v>1.1547339999999999</v>
      </c>
      <c r="S383">
        <v>-1</v>
      </c>
      <c r="T383">
        <v>-1</v>
      </c>
      <c r="U383">
        <v>1</v>
      </c>
      <c r="V383">
        <v>1.1547339999999999</v>
      </c>
      <c r="W383">
        <v>1</v>
      </c>
      <c r="X383">
        <v>866</v>
      </c>
      <c r="Y383">
        <v>75.492450000000005</v>
      </c>
      <c r="Z383">
        <v>87.173739999999995</v>
      </c>
      <c r="AA383">
        <v>49</v>
      </c>
      <c r="AB383">
        <v>866</v>
      </c>
      <c r="AC383">
        <v>98319</v>
      </c>
    </row>
    <row r="384" spans="2:29" x14ac:dyDescent="0.2">
      <c r="B384" t="s">
        <v>481</v>
      </c>
      <c r="C384">
        <v>11</v>
      </c>
      <c r="D384" t="s">
        <v>810</v>
      </c>
      <c r="E384">
        <v>4</v>
      </c>
      <c r="F384">
        <v>2.0366599999999999</v>
      </c>
      <c r="G384">
        <v>216.5</v>
      </c>
      <c r="H384">
        <v>200</v>
      </c>
      <c r="I384">
        <v>326.72059999999999</v>
      </c>
      <c r="J384">
        <v>1.9962679999999999</v>
      </c>
      <c r="K384">
        <v>980.16179999999997</v>
      </c>
      <c r="L384">
        <v>499.0641</v>
      </c>
      <c r="M384">
        <v>4</v>
      </c>
      <c r="N384">
        <v>118.70659999999999</v>
      </c>
      <c r="O384">
        <v>-1</v>
      </c>
      <c r="P384">
        <v>-1</v>
      </c>
      <c r="Q384">
        <v>1</v>
      </c>
      <c r="R384">
        <v>0.50916499999999998</v>
      </c>
      <c r="S384">
        <v>-1</v>
      </c>
      <c r="T384">
        <v>-1</v>
      </c>
      <c r="U384">
        <v>1</v>
      </c>
      <c r="V384">
        <v>0.50916499999999998</v>
      </c>
      <c r="W384">
        <v>1</v>
      </c>
      <c r="X384">
        <v>1964</v>
      </c>
      <c r="Y384">
        <v>998.60709999999995</v>
      </c>
      <c r="Z384">
        <v>508.45569999999998</v>
      </c>
      <c r="AA384">
        <v>71</v>
      </c>
      <c r="AB384">
        <v>1964</v>
      </c>
      <c r="AC384">
        <v>144183</v>
      </c>
    </row>
    <row r="385" spans="2:29" x14ac:dyDescent="0.2">
      <c r="B385" t="s">
        <v>483</v>
      </c>
      <c r="C385">
        <v>11</v>
      </c>
      <c r="D385" t="s">
        <v>810</v>
      </c>
      <c r="E385">
        <v>2</v>
      </c>
      <c r="F385">
        <v>1.8761730000000001</v>
      </c>
      <c r="G385">
        <v>416</v>
      </c>
      <c r="H385">
        <v>416</v>
      </c>
      <c r="I385">
        <v>52.551990000000004</v>
      </c>
      <c r="J385">
        <v>0.392179</v>
      </c>
      <c r="K385">
        <v>52.551990000000004</v>
      </c>
      <c r="L385">
        <v>49.298299999999998</v>
      </c>
      <c r="M385">
        <v>2</v>
      </c>
      <c r="N385">
        <v>62.744509999999998</v>
      </c>
      <c r="O385">
        <v>-1</v>
      </c>
      <c r="P385">
        <v>-1</v>
      </c>
      <c r="Q385">
        <v>1</v>
      </c>
      <c r="R385">
        <v>0.93808630000000004</v>
      </c>
      <c r="S385">
        <v>-1</v>
      </c>
      <c r="T385">
        <v>-1</v>
      </c>
      <c r="U385">
        <v>1</v>
      </c>
      <c r="V385">
        <v>0.93808630000000004</v>
      </c>
      <c r="W385">
        <v>1</v>
      </c>
      <c r="X385">
        <v>1066</v>
      </c>
      <c r="Y385">
        <v>58.0122</v>
      </c>
      <c r="Z385">
        <v>54.420439999999999</v>
      </c>
      <c r="AA385">
        <v>49</v>
      </c>
      <c r="AB385">
        <v>1066</v>
      </c>
      <c r="AC385">
        <v>106112</v>
      </c>
    </row>
    <row r="386" spans="2:29" x14ac:dyDescent="0.2">
      <c r="B386" t="s">
        <v>484</v>
      </c>
      <c r="C386">
        <v>11</v>
      </c>
      <c r="D386" t="s">
        <v>810</v>
      </c>
      <c r="E386">
        <v>2</v>
      </c>
      <c r="F386">
        <v>2.0682520000000002</v>
      </c>
      <c r="G386">
        <v>382.5</v>
      </c>
      <c r="H386">
        <v>382.5</v>
      </c>
      <c r="I386">
        <v>70.638890000000004</v>
      </c>
      <c r="J386">
        <v>0.52715590000000001</v>
      </c>
      <c r="K386">
        <v>70.638890000000004</v>
      </c>
      <c r="L386">
        <v>73.049530000000004</v>
      </c>
      <c r="M386">
        <v>2</v>
      </c>
      <c r="N386">
        <v>55.712009999999999</v>
      </c>
      <c r="O386">
        <v>-1</v>
      </c>
      <c r="P386">
        <v>-1</v>
      </c>
      <c r="Q386">
        <v>1</v>
      </c>
      <c r="R386">
        <v>1.0341260000000001</v>
      </c>
      <c r="S386">
        <v>-1</v>
      </c>
      <c r="T386">
        <v>-1</v>
      </c>
      <c r="U386">
        <v>1</v>
      </c>
      <c r="V386">
        <v>1.0341260000000001</v>
      </c>
      <c r="W386">
        <v>1</v>
      </c>
      <c r="X386">
        <v>967</v>
      </c>
      <c r="Y386">
        <v>76.634479999999996</v>
      </c>
      <c r="Z386">
        <v>79.249719999999996</v>
      </c>
      <c r="AA386">
        <v>33</v>
      </c>
      <c r="AB386">
        <v>967</v>
      </c>
      <c r="AC386">
        <v>65912</v>
      </c>
    </row>
    <row r="387" spans="2:29" x14ac:dyDescent="0.2">
      <c r="B387" t="s">
        <v>485</v>
      </c>
      <c r="C387">
        <v>11</v>
      </c>
      <c r="D387" t="s">
        <v>810</v>
      </c>
      <c r="E387">
        <v>0</v>
      </c>
      <c r="F387">
        <v>0</v>
      </c>
      <c r="G387">
        <v>-1</v>
      </c>
      <c r="H387">
        <v>-1</v>
      </c>
      <c r="I387">
        <v>-1</v>
      </c>
      <c r="J387">
        <v>-1</v>
      </c>
      <c r="K387">
        <v>-1</v>
      </c>
      <c r="L387">
        <v>-1</v>
      </c>
      <c r="M387">
        <v>0</v>
      </c>
      <c r="N387">
        <v>40.367719999999998</v>
      </c>
      <c r="O387">
        <v>-1</v>
      </c>
      <c r="P387">
        <v>-1</v>
      </c>
      <c r="Q387">
        <v>1</v>
      </c>
      <c r="R387">
        <v>1.1547339999999999</v>
      </c>
      <c r="S387">
        <v>-1</v>
      </c>
      <c r="T387">
        <v>-1</v>
      </c>
      <c r="U387">
        <v>1</v>
      </c>
      <c r="V387">
        <v>1.1547339999999999</v>
      </c>
      <c r="W387">
        <v>1</v>
      </c>
      <c r="X387">
        <v>866</v>
      </c>
      <c r="Y387">
        <v>65.541079999999994</v>
      </c>
      <c r="Z387">
        <v>75.682550000000006</v>
      </c>
      <c r="AA387">
        <v>69</v>
      </c>
      <c r="AB387">
        <v>866</v>
      </c>
      <c r="AC387">
        <v>147180</v>
      </c>
    </row>
    <row r="388" spans="2:29" x14ac:dyDescent="0.2">
      <c r="B388" t="s">
        <v>486</v>
      </c>
      <c r="C388">
        <v>11</v>
      </c>
      <c r="D388" t="s">
        <v>810</v>
      </c>
      <c r="E388">
        <v>2</v>
      </c>
      <c r="F388">
        <v>2.8571430000000002</v>
      </c>
      <c r="G388">
        <v>183.5</v>
      </c>
      <c r="H388">
        <v>183.5</v>
      </c>
      <c r="I388">
        <v>38.2333</v>
      </c>
      <c r="J388">
        <v>0.28746840000000001</v>
      </c>
      <c r="K388">
        <v>38.2333</v>
      </c>
      <c r="L388">
        <v>54.619</v>
      </c>
      <c r="M388">
        <v>2</v>
      </c>
      <c r="N388">
        <v>91.372590000000002</v>
      </c>
      <c r="O388">
        <v>-1</v>
      </c>
      <c r="P388">
        <v>-1</v>
      </c>
      <c r="Q388">
        <v>1</v>
      </c>
      <c r="R388">
        <v>1.428571</v>
      </c>
      <c r="S388">
        <v>-1</v>
      </c>
      <c r="T388">
        <v>-1</v>
      </c>
      <c r="U388">
        <v>1</v>
      </c>
      <c r="V388">
        <v>1.428571</v>
      </c>
      <c r="W388">
        <v>1</v>
      </c>
      <c r="X388">
        <v>700</v>
      </c>
      <c r="Y388">
        <v>54.650120000000001</v>
      </c>
      <c r="Z388">
        <v>78.071600000000004</v>
      </c>
      <c r="AA388">
        <v>53</v>
      </c>
      <c r="AB388">
        <v>700</v>
      </c>
      <c r="AC388">
        <v>108811</v>
      </c>
    </row>
    <row r="389" spans="2:29" x14ac:dyDescent="0.2">
      <c r="B389" t="s">
        <v>487</v>
      </c>
      <c r="C389">
        <v>11</v>
      </c>
      <c r="D389" t="s">
        <v>810</v>
      </c>
      <c r="E389">
        <v>1</v>
      </c>
      <c r="F389">
        <v>1.113586</v>
      </c>
      <c r="G389">
        <v>233</v>
      </c>
      <c r="H389">
        <v>233</v>
      </c>
      <c r="I389">
        <v>-1</v>
      </c>
      <c r="J389">
        <v>-1</v>
      </c>
      <c r="K389">
        <v>-1</v>
      </c>
      <c r="L389">
        <v>-1</v>
      </c>
      <c r="M389">
        <v>1</v>
      </c>
      <c r="N389">
        <v>88.566789999999997</v>
      </c>
      <c r="O389">
        <v>-1</v>
      </c>
      <c r="P389">
        <v>-1</v>
      </c>
      <c r="Q389">
        <v>1</v>
      </c>
      <c r="R389">
        <v>1.113586</v>
      </c>
      <c r="S389">
        <v>-1</v>
      </c>
      <c r="T389">
        <v>-1</v>
      </c>
      <c r="U389">
        <v>1</v>
      </c>
      <c r="V389">
        <v>1.113586</v>
      </c>
      <c r="W389">
        <v>1</v>
      </c>
      <c r="X389">
        <v>898</v>
      </c>
      <c r="Y389">
        <v>112.86499999999999</v>
      </c>
      <c r="Z389">
        <v>125.6849</v>
      </c>
      <c r="AA389">
        <v>21</v>
      </c>
      <c r="AB389">
        <v>898</v>
      </c>
      <c r="AC389">
        <v>61151</v>
      </c>
    </row>
    <row r="390" spans="2:29" x14ac:dyDescent="0.2">
      <c r="B390" t="s">
        <v>488</v>
      </c>
      <c r="C390">
        <v>11</v>
      </c>
      <c r="D390" t="s">
        <v>810</v>
      </c>
      <c r="E390">
        <v>5</v>
      </c>
      <c r="F390">
        <v>2.144082</v>
      </c>
      <c r="G390">
        <v>233</v>
      </c>
      <c r="H390">
        <v>200</v>
      </c>
      <c r="I390">
        <v>181.79429999999999</v>
      </c>
      <c r="J390">
        <v>1.50122</v>
      </c>
      <c r="K390">
        <v>727.17729999999995</v>
      </c>
      <c r="L390">
        <v>311.82560000000001</v>
      </c>
      <c r="M390">
        <v>5</v>
      </c>
      <c r="N390">
        <v>147.55439999999999</v>
      </c>
      <c r="O390">
        <v>-1</v>
      </c>
      <c r="P390">
        <v>-1</v>
      </c>
      <c r="Q390">
        <v>1</v>
      </c>
      <c r="R390">
        <v>0.42881649999999999</v>
      </c>
      <c r="S390">
        <v>-1</v>
      </c>
      <c r="T390">
        <v>-1</v>
      </c>
      <c r="U390">
        <v>1</v>
      </c>
      <c r="V390">
        <v>0.42881649999999999</v>
      </c>
      <c r="W390">
        <v>1</v>
      </c>
      <c r="X390">
        <v>2332</v>
      </c>
      <c r="Y390">
        <v>1596.249</v>
      </c>
      <c r="Z390">
        <v>684.49779999999998</v>
      </c>
      <c r="AA390">
        <v>85</v>
      </c>
      <c r="AB390">
        <v>2332</v>
      </c>
      <c r="AC390">
        <v>179486</v>
      </c>
    </row>
    <row r="391" spans="2:29" x14ac:dyDescent="0.2">
      <c r="B391" t="s">
        <v>489</v>
      </c>
      <c r="C391">
        <v>11</v>
      </c>
      <c r="D391" t="s">
        <v>810</v>
      </c>
      <c r="E391">
        <v>3</v>
      </c>
      <c r="F391">
        <v>1.084991</v>
      </c>
      <c r="G391">
        <v>311</v>
      </c>
      <c r="H391">
        <v>267</v>
      </c>
      <c r="I391">
        <v>545.56420000000003</v>
      </c>
      <c r="J391">
        <v>2.5808149999999999</v>
      </c>
      <c r="K391">
        <v>1091.1279999999999</v>
      </c>
      <c r="L391">
        <v>394.62150000000003</v>
      </c>
      <c r="M391">
        <v>3</v>
      </c>
      <c r="N391">
        <v>739.68690000000004</v>
      </c>
      <c r="O391">
        <v>-1</v>
      </c>
      <c r="P391">
        <v>-1</v>
      </c>
      <c r="Q391">
        <v>1</v>
      </c>
      <c r="R391">
        <v>0.36166359999999997</v>
      </c>
      <c r="S391">
        <v>-1</v>
      </c>
      <c r="T391">
        <v>-1</v>
      </c>
      <c r="U391">
        <v>1</v>
      </c>
      <c r="V391">
        <v>0.36166359999999997</v>
      </c>
      <c r="W391">
        <v>1</v>
      </c>
      <c r="X391">
        <v>2765</v>
      </c>
      <c r="Y391">
        <v>1323.885</v>
      </c>
      <c r="Z391">
        <v>478.80110000000002</v>
      </c>
      <c r="AA391">
        <v>11</v>
      </c>
      <c r="AB391">
        <v>2765</v>
      </c>
      <c r="AC391">
        <v>25245</v>
      </c>
    </row>
    <row r="392" spans="2:29" x14ac:dyDescent="0.2">
      <c r="B392" t="s">
        <v>490</v>
      </c>
      <c r="C392">
        <v>11</v>
      </c>
      <c r="D392" t="s">
        <v>810</v>
      </c>
      <c r="E392">
        <v>3</v>
      </c>
      <c r="F392">
        <v>2.8169010000000001</v>
      </c>
      <c r="G392">
        <v>289.33333333333297</v>
      </c>
      <c r="H392">
        <v>334</v>
      </c>
      <c r="I392">
        <v>52.008099999999999</v>
      </c>
      <c r="J392">
        <v>1.1999</v>
      </c>
      <c r="K392">
        <v>104.0162</v>
      </c>
      <c r="L392">
        <v>97.6678</v>
      </c>
      <c r="M392">
        <v>3</v>
      </c>
      <c r="N392">
        <v>42.137630000000001</v>
      </c>
      <c r="O392">
        <v>-1</v>
      </c>
      <c r="P392">
        <v>-1</v>
      </c>
      <c r="Q392">
        <v>2</v>
      </c>
      <c r="R392">
        <v>1.877934</v>
      </c>
      <c r="S392">
        <v>38.351039999999998</v>
      </c>
      <c r="T392">
        <v>1.162153</v>
      </c>
      <c r="U392">
        <v>1</v>
      </c>
      <c r="V392">
        <v>0.93896710000000005</v>
      </c>
      <c r="W392">
        <v>2</v>
      </c>
      <c r="X392">
        <v>1065</v>
      </c>
      <c r="Y392">
        <v>94.7393</v>
      </c>
      <c r="Z392">
        <v>88.957089999999994</v>
      </c>
      <c r="AA392">
        <v>93</v>
      </c>
      <c r="AB392">
        <v>1065</v>
      </c>
      <c r="AC392">
        <v>201037</v>
      </c>
    </row>
    <row r="393" spans="2:29" x14ac:dyDescent="0.2">
      <c r="B393" t="s">
        <v>491</v>
      </c>
      <c r="C393">
        <v>11</v>
      </c>
      <c r="D393" t="s">
        <v>810</v>
      </c>
      <c r="E393">
        <v>1</v>
      </c>
      <c r="F393">
        <v>0.82712980000000003</v>
      </c>
      <c r="G393">
        <v>499</v>
      </c>
      <c r="H393">
        <v>499</v>
      </c>
      <c r="I393">
        <v>-1</v>
      </c>
      <c r="J393">
        <v>-1</v>
      </c>
      <c r="K393">
        <v>-1</v>
      </c>
      <c r="L393">
        <v>-1</v>
      </c>
      <c r="M393">
        <v>1</v>
      </c>
      <c r="N393">
        <v>69.843819999999994</v>
      </c>
      <c r="O393">
        <v>-1</v>
      </c>
      <c r="P393">
        <v>-1</v>
      </c>
      <c r="Q393">
        <v>1</v>
      </c>
      <c r="R393">
        <v>0.82712980000000003</v>
      </c>
      <c r="S393">
        <v>-1</v>
      </c>
      <c r="T393">
        <v>-1</v>
      </c>
      <c r="U393">
        <v>1</v>
      </c>
      <c r="V393">
        <v>0.82712980000000003</v>
      </c>
      <c r="W393">
        <v>1</v>
      </c>
      <c r="X393">
        <v>1209</v>
      </c>
      <c r="Y393">
        <v>73.432850000000002</v>
      </c>
      <c r="Z393">
        <v>60.738509999999998</v>
      </c>
      <c r="AA393">
        <v>49</v>
      </c>
      <c r="AB393">
        <v>1209</v>
      </c>
      <c r="AC393">
        <v>98720</v>
      </c>
    </row>
    <row r="394" spans="2:29" x14ac:dyDescent="0.2">
      <c r="B394" t="s">
        <v>1848</v>
      </c>
      <c r="C394">
        <v>11</v>
      </c>
      <c r="D394" t="s">
        <v>810</v>
      </c>
      <c r="E394">
        <v>2</v>
      </c>
      <c r="F394">
        <v>1.9361079999999999</v>
      </c>
      <c r="G394">
        <v>399.5</v>
      </c>
      <c r="H394">
        <v>399.5</v>
      </c>
      <c r="I394">
        <v>62.377540000000003</v>
      </c>
      <c r="J394">
        <v>0.37351820000000002</v>
      </c>
      <c r="K394">
        <v>62.377540000000003</v>
      </c>
      <c r="L394">
        <v>60.384839999999997</v>
      </c>
      <c r="M394">
        <v>2</v>
      </c>
      <c r="N394">
        <v>42.518549999999998</v>
      </c>
      <c r="O394">
        <v>-1</v>
      </c>
      <c r="P394">
        <v>-1</v>
      </c>
      <c r="Q394">
        <v>1</v>
      </c>
      <c r="R394">
        <v>0.96805419999999998</v>
      </c>
      <c r="S394">
        <v>-1</v>
      </c>
      <c r="T394">
        <v>-1</v>
      </c>
      <c r="U394">
        <v>1</v>
      </c>
      <c r="V394">
        <v>0.96805419999999998</v>
      </c>
      <c r="W394">
        <v>1</v>
      </c>
      <c r="X394">
        <v>1033</v>
      </c>
      <c r="Y394">
        <v>50.677109999999999</v>
      </c>
      <c r="Z394">
        <v>49.058190000000003</v>
      </c>
      <c r="AA394">
        <v>15</v>
      </c>
      <c r="AB394">
        <v>1033</v>
      </c>
      <c r="AC394">
        <v>29643</v>
      </c>
    </row>
    <row r="395" spans="2:29" x14ac:dyDescent="0.2">
      <c r="B395" t="s">
        <v>285</v>
      </c>
      <c r="C395">
        <v>11</v>
      </c>
      <c r="D395" t="s">
        <v>810</v>
      </c>
      <c r="E395">
        <v>3</v>
      </c>
      <c r="F395">
        <v>2.73224</v>
      </c>
      <c r="G395">
        <v>287.66666666666703</v>
      </c>
      <c r="H395">
        <v>299</v>
      </c>
      <c r="I395">
        <v>109.3706</v>
      </c>
      <c r="J395">
        <v>1.6024309999999999</v>
      </c>
      <c r="K395">
        <v>218.74119999999999</v>
      </c>
      <c r="L395">
        <v>199.21789999999999</v>
      </c>
      <c r="M395">
        <v>3</v>
      </c>
      <c r="N395">
        <v>43.849220000000003</v>
      </c>
      <c r="O395">
        <v>-1</v>
      </c>
      <c r="P395">
        <v>-1</v>
      </c>
      <c r="Q395">
        <v>1</v>
      </c>
      <c r="R395">
        <v>0.91074679999999997</v>
      </c>
      <c r="S395">
        <v>-1</v>
      </c>
      <c r="T395">
        <v>-1</v>
      </c>
      <c r="U395">
        <v>1</v>
      </c>
      <c r="V395">
        <v>0.91074679999999997</v>
      </c>
      <c r="W395">
        <v>1</v>
      </c>
      <c r="X395">
        <v>1098</v>
      </c>
      <c r="Y395">
        <v>79.627529999999993</v>
      </c>
      <c r="Z395">
        <v>72.520520000000005</v>
      </c>
      <c r="AA395">
        <v>59</v>
      </c>
      <c r="AB395">
        <v>1098</v>
      </c>
      <c r="AC395">
        <v>116940</v>
      </c>
    </row>
    <row r="396" spans="2:29" x14ac:dyDescent="0.2">
      <c r="B396" t="s">
        <v>492</v>
      </c>
      <c r="C396">
        <v>11</v>
      </c>
      <c r="D396" t="s">
        <v>810</v>
      </c>
      <c r="E396">
        <v>13</v>
      </c>
      <c r="F396">
        <v>3.581267</v>
      </c>
      <c r="G396">
        <v>197.38461538461499</v>
      </c>
      <c r="H396">
        <v>200</v>
      </c>
      <c r="I396">
        <v>210.82810000000001</v>
      </c>
      <c r="J396">
        <v>2.638989</v>
      </c>
      <c r="K396">
        <v>2529.9380000000001</v>
      </c>
      <c r="L396">
        <v>696.95259999999996</v>
      </c>
      <c r="M396">
        <v>13</v>
      </c>
      <c r="N396">
        <v>200.07759999999999</v>
      </c>
      <c r="O396">
        <v>-1</v>
      </c>
      <c r="P396">
        <v>-1</v>
      </c>
      <c r="Q396">
        <v>3</v>
      </c>
      <c r="R396">
        <v>0.82644629999999997</v>
      </c>
      <c r="S396">
        <v>204.7122</v>
      </c>
      <c r="T396">
        <v>0.94221500000000002</v>
      </c>
      <c r="U396">
        <v>1</v>
      </c>
      <c r="V396">
        <v>0.27548210000000001</v>
      </c>
      <c r="W396">
        <v>3</v>
      </c>
      <c r="X396">
        <v>3630</v>
      </c>
      <c r="Y396">
        <v>1157.0440000000001</v>
      </c>
      <c r="Z396">
        <v>318.745</v>
      </c>
      <c r="AA396">
        <v>3</v>
      </c>
      <c r="AB396">
        <v>3630</v>
      </c>
      <c r="AC396">
        <v>8659</v>
      </c>
    </row>
    <row r="397" spans="2:29" x14ac:dyDescent="0.2">
      <c r="B397" t="s">
        <v>474</v>
      </c>
      <c r="C397">
        <v>11</v>
      </c>
      <c r="D397" t="s">
        <v>810</v>
      </c>
      <c r="E397">
        <v>2</v>
      </c>
      <c r="F397">
        <v>2.6075620000000002</v>
      </c>
      <c r="G397">
        <v>216</v>
      </c>
      <c r="H397">
        <v>216</v>
      </c>
      <c r="I397">
        <v>26.606999999999999</v>
      </c>
      <c r="J397">
        <v>0.80627260000000001</v>
      </c>
      <c r="K397">
        <v>26.606999999999999</v>
      </c>
      <c r="L397">
        <v>34.689700000000002</v>
      </c>
      <c r="M397">
        <v>2</v>
      </c>
      <c r="N397">
        <v>186.25899999999999</v>
      </c>
      <c r="O397">
        <v>-1</v>
      </c>
      <c r="P397">
        <v>-1</v>
      </c>
      <c r="Q397">
        <v>1</v>
      </c>
      <c r="R397">
        <v>1.3037810000000001</v>
      </c>
      <c r="S397">
        <v>-1</v>
      </c>
      <c r="T397">
        <v>-1</v>
      </c>
      <c r="U397">
        <v>1</v>
      </c>
      <c r="V397">
        <v>1.3037810000000001</v>
      </c>
      <c r="W397">
        <v>1</v>
      </c>
      <c r="X397">
        <v>767</v>
      </c>
      <c r="Y397">
        <v>87.156490000000005</v>
      </c>
      <c r="Z397">
        <v>113.633</v>
      </c>
      <c r="AA397">
        <v>7</v>
      </c>
      <c r="AB397">
        <v>767</v>
      </c>
      <c r="AC397">
        <v>16020</v>
      </c>
    </row>
    <row r="398" spans="2:29" x14ac:dyDescent="0.2">
      <c r="B398" t="s">
        <v>475</v>
      </c>
      <c r="C398">
        <v>11</v>
      </c>
      <c r="D398" t="s">
        <v>810</v>
      </c>
      <c r="E398">
        <v>3</v>
      </c>
      <c r="F398">
        <v>2.1961930000000001</v>
      </c>
      <c r="G398">
        <v>231.666666666667</v>
      </c>
      <c r="H398">
        <v>165</v>
      </c>
      <c r="I398">
        <v>111.80710000000001</v>
      </c>
      <c r="J398">
        <v>2.042538</v>
      </c>
      <c r="K398">
        <v>223.61420000000001</v>
      </c>
      <c r="L398">
        <v>163.69999999999999</v>
      </c>
      <c r="M398">
        <v>3</v>
      </c>
      <c r="N398">
        <v>77.403589999999994</v>
      </c>
      <c r="O398">
        <v>-1</v>
      </c>
      <c r="P398">
        <v>-1</v>
      </c>
      <c r="Q398">
        <v>1</v>
      </c>
      <c r="R398">
        <v>0.73206439999999995</v>
      </c>
      <c r="S398">
        <v>-1</v>
      </c>
      <c r="T398">
        <v>-1</v>
      </c>
      <c r="U398">
        <v>1</v>
      </c>
      <c r="V398">
        <v>0.73206439999999995</v>
      </c>
      <c r="W398">
        <v>1</v>
      </c>
      <c r="X398">
        <v>1366</v>
      </c>
      <c r="Y398">
        <v>104.3417</v>
      </c>
      <c r="Z398">
        <v>76.384820000000005</v>
      </c>
      <c r="AA398">
        <v>31</v>
      </c>
      <c r="AB398">
        <v>1366</v>
      </c>
      <c r="AC398">
        <v>63314</v>
      </c>
    </row>
    <row r="399" spans="2:29" x14ac:dyDescent="0.2">
      <c r="B399" t="s">
        <v>476</v>
      </c>
      <c r="C399">
        <v>11</v>
      </c>
      <c r="D399" t="s">
        <v>810</v>
      </c>
      <c r="E399">
        <v>2</v>
      </c>
      <c r="F399">
        <v>1.49925</v>
      </c>
      <c r="G399">
        <v>550</v>
      </c>
      <c r="H399">
        <v>550</v>
      </c>
      <c r="I399">
        <v>70.711849999999998</v>
      </c>
      <c r="J399">
        <v>0.5356959</v>
      </c>
      <c r="K399">
        <v>70.711849999999998</v>
      </c>
      <c r="L399">
        <v>53.007390000000001</v>
      </c>
      <c r="M399">
        <v>2</v>
      </c>
      <c r="N399">
        <v>82.071550000000002</v>
      </c>
      <c r="O399">
        <v>-1</v>
      </c>
      <c r="P399">
        <v>-1</v>
      </c>
      <c r="Q399">
        <v>1</v>
      </c>
      <c r="R399">
        <v>0.74962519999999999</v>
      </c>
      <c r="S399">
        <v>-1</v>
      </c>
      <c r="T399">
        <v>-1</v>
      </c>
      <c r="U399">
        <v>1</v>
      </c>
      <c r="V399">
        <v>0.74962519999999999</v>
      </c>
      <c r="W399">
        <v>1</v>
      </c>
      <c r="X399">
        <v>1334</v>
      </c>
      <c r="Y399">
        <v>76.833820000000003</v>
      </c>
      <c r="Z399">
        <v>57.59657</v>
      </c>
      <c r="AA399">
        <v>73</v>
      </c>
      <c r="AB399">
        <v>1334</v>
      </c>
      <c r="AC399">
        <v>167198</v>
      </c>
    </row>
    <row r="400" spans="2:29" x14ac:dyDescent="0.2">
      <c r="B400" t="s">
        <v>477</v>
      </c>
      <c r="C400">
        <v>11</v>
      </c>
      <c r="D400" t="s">
        <v>810</v>
      </c>
      <c r="E400">
        <v>2</v>
      </c>
      <c r="F400">
        <v>2.73224</v>
      </c>
      <c r="G400">
        <v>283</v>
      </c>
      <c r="H400">
        <v>283</v>
      </c>
      <c r="I400">
        <v>46.524590000000003</v>
      </c>
      <c r="J400">
        <v>1.4098360000000001</v>
      </c>
      <c r="K400">
        <v>46.524590000000003</v>
      </c>
      <c r="L400">
        <v>63.55818</v>
      </c>
      <c r="M400">
        <v>2</v>
      </c>
      <c r="N400">
        <v>130.1388</v>
      </c>
      <c r="O400">
        <v>-1</v>
      </c>
      <c r="P400">
        <v>-1</v>
      </c>
      <c r="Q400">
        <v>1</v>
      </c>
      <c r="R400">
        <v>1.36612</v>
      </c>
      <c r="S400">
        <v>-1</v>
      </c>
      <c r="T400">
        <v>-1</v>
      </c>
      <c r="U400">
        <v>1</v>
      </c>
      <c r="V400">
        <v>1.36612</v>
      </c>
      <c r="W400">
        <v>1</v>
      </c>
      <c r="X400">
        <v>732</v>
      </c>
      <c r="Y400">
        <v>92.40419</v>
      </c>
      <c r="Z400">
        <v>126.23520000000001</v>
      </c>
      <c r="AA400">
        <v>31</v>
      </c>
      <c r="AB400">
        <v>732</v>
      </c>
      <c r="AC400">
        <v>72675</v>
      </c>
    </row>
    <row r="401" spans="2:29" x14ac:dyDescent="0.2">
      <c r="B401" t="s">
        <v>478</v>
      </c>
      <c r="C401">
        <v>11</v>
      </c>
      <c r="D401" t="s">
        <v>810</v>
      </c>
      <c r="E401">
        <v>2</v>
      </c>
      <c r="F401">
        <v>2.0020020000000001</v>
      </c>
      <c r="G401">
        <v>449</v>
      </c>
      <c r="H401">
        <v>449</v>
      </c>
      <c r="I401">
        <v>74.523769999999999</v>
      </c>
      <c r="J401">
        <v>2.1918760000000002</v>
      </c>
      <c r="K401">
        <v>74.523769999999999</v>
      </c>
      <c r="L401">
        <v>74.598370000000003</v>
      </c>
      <c r="M401">
        <v>2</v>
      </c>
      <c r="N401">
        <v>82.77467</v>
      </c>
      <c r="O401">
        <v>-1</v>
      </c>
      <c r="P401">
        <v>-1</v>
      </c>
      <c r="Q401">
        <v>1</v>
      </c>
      <c r="R401">
        <v>1.001001</v>
      </c>
      <c r="S401">
        <v>-1</v>
      </c>
      <c r="T401">
        <v>-1</v>
      </c>
      <c r="U401">
        <v>1</v>
      </c>
      <c r="V401">
        <v>1.001001</v>
      </c>
      <c r="W401">
        <v>1</v>
      </c>
      <c r="X401">
        <v>999</v>
      </c>
      <c r="Y401">
        <v>138.41550000000001</v>
      </c>
      <c r="Z401">
        <v>138.554</v>
      </c>
      <c r="AA401">
        <v>5</v>
      </c>
      <c r="AB401">
        <v>999</v>
      </c>
      <c r="AC401">
        <v>13955</v>
      </c>
    </row>
    <row r="402" spans="2:29" x14ac:dyDescent="0.2">
      <c r="B402" t="s">
        <v>479</v>
      </c>
      <c r="C402">
        <v>11</v>
      </c>
      <c r="D402" t="s">
        <v>810</v>
      </c>
      <c r="E402">
        <v>4</v>
      </c>
      <c r="F402">
        <v>2.1834060000000002</v>
      </c>
      <c r="G402">
        <v>191.25</v>
      </c>
      <c r="H402">
        <v>166.5</v>
      </c>
      <c r="I402">
        <v>224.86969999999999</v>
      </c>
      <c r="J402">
        <v>4.274451</v>
      </c>
      <c r="K402">
        <v>674.60910000000001</v>
      </c>
      <c r="L402">
        <v>368.2364</v>
      </c>
      <c r="M402">
        <v>4</v>
      </c>
      <c r="N402">
        <v>149.4648</v>
      </c>
      <c r="O402">
        <v>-1</v>
      </c>
      <c r="P402">
        <v>-1</v>
      </c>
      <c r="Q402">
        <v>1</v>
      </c>
      <c r="R402">
        <v>0.54585150000000004</v>
      </c>
      <c r="S402">
        <v>-1</v>
      </c>
      <c r="T402">
        <v>-1</v>
      </c>
      <c r="U402">
        <v>1</v>
      </c>
      <c r="V402">
        <v>0.54585150000000004</v>
      </c>
      <c r="W402">
        <v>1</v>
      </c>
      <c r="X402">
        <v>1832</v>
      </c>
      <c r="Y402">
        <v>168.63399999999999</v>
      </c>
      <c r="Z402">
        <v>92.049149999999997</v>
      </c>
      <c r="AA402">
        <v>35</v>
      </c>
      <c r="AB402">
        <v>1832</v>
      </c>
      <c r="AC402">
        <v>69710</v>
      </c>
    </row>
    <row r="403" spans="2:29" x14ac:dyDescent="0.2">
      <c r="B403" t="s">
        <v>480</v>
      </c>
      <c r="C403">
        <v>11</v>
      </c>
      <c r="D403" t="s">
        <v>810</v>
      </c>
      <c r="E403">
        <v>1</v>
      </c>
      <c r="F403">
        <v>0.68212830000000002</v>
      </c>
      <c r="G403">
        <v>167</v>
      </c>
      <c r="H403">
        <v>167</v>
      </c>
      <c r="I403">
        <v>-1</v>
      </c>
      <c r="J403">
        <v>-1</v>
      </c>
      <c r="K403">
        <v>-1</v>
      </c>
      <c r="L403">
        <v>-1</v>
      </c>
      <c r="M403">
        <v>1</v>
      </c>
      <c r="N403">
        <v>100.78440000000001</v>
      </c>
      <c r="O403">
        <v>-1</v>
      </c>
      <c r="P403">
        <v>-1</v>
      </c>
      <c r="Q403">
        <v>1</v>
      </c>
      <c r="R403">
        <v>0.68212830000000002</v>
      </c>
      <c r="S403">
        <v>-1</v>
      </c>
      <c r="T403">
        <v>-1</v>
      </c>
      <c r="U403">
        <v>1</v>
      </c>
      <c r="V403">
        <v>0.68212830000000002</v>
      </c>
      <c r="W403">
        <v>1</v>
      </c>
      <c r="X403">
        <v>1466</v>
      </c>
      <c r="Y403">
        <v>350.39170000000001</v>
      </c>
      <c r="Z403">
        <v>239.0121</v>
      </c>
      <c r="AA403">
        <v>97</v>
      </c>
      <c r="AB403">
        <v>1466</v>
      </c>
      <c r="AC403">
        <v>179120</v>
      </c>
    </row>
    <row r="404" spans="2:29" x14ac:dyDescent="0.2">
      <c r="B404" t="s">
        <v>481</v>
      </c>
      <c r="C404">
        <v>38</v>
      </c>
      <c r="D404" t="s">
        <v>787</v>
      </c>
      <c r="E404">
        <v>6</v>
      </c>
      <c r="F404">
        <v>3.1039829999999999</v>
      </c>
      <c r="G404">
        <v>227.333333333333</v>
      </c>
      <c r="H404">
        <v>167</v>
      </c>
      <c r="I404">
        <v>123.1665</v>
      </c>
      <c r="J404">
        <v>2.3406750000000001</v>
      </c>
      <c r="K404">
        <v>615.83240000000001</v>
      </c>
      <c r="L404">
        <v>318.58890000000002</v>
      </c>
      <c r="M404">
        <v>6</v>
      </c>
      <c r="N404">
        <v>97.624359999999996</v>
      </c>
      <c r="O404">
        <v>-1</v>
      </c>
      <c r="P404">
        <v>-1</v>
      </c>
      <c r="Q404">
        <v>1</v>
      </c>
      <c r="R404">
        <v>0.51733059999999997</v>
      </c>
      <c r="S404">
        <v>-1</v>
      </c>
      <c r="T404">
        <v>-1</v>
      </c>
      <c r="U404">
        <v>1</v>
      </c>
      <c r="V404">
        <v>0.51733059999999997</v>
      </c>
      <c r="W404">
        <v>1</v>
      </c>
      <c r="X404">
        <v>1933</v>
      </c>
      <c r="Y404">
        <v>101.77249999999999</v>
      </c>
      <c r="Z404">
        <v>52.650030000000001</v>
      </c>
      <c r="AA404">
        <v>19</v>
      </c>
      <c r="AB404">
        <v>1933</v>
      </c>
      <c r="AC404">
        <v>44130</v>
      </c>
    </row>
    <row r="405" spans="2:29" x14ac:dyDescent="0.2">
      <c r="B405" t="s">
        <v>483</v>
      </c>
      <c r="C405">
        <v>38</v>
      </c>
      <c r="D405" t="s">
        <v>787</v>
      </c>
      <c r="E405">
        <v>2</v>
      </c>
      <c r="F405">
        <v>2.40096</v>
      </c>
      <c r="G405">
        <v>317</v>
      </c>
      <c r="H405">
        <v>317</v>
      </c>
      <c r="I405">
        <v>61.807830000000003</v>
      </c>
      <c r="J405">
        <v>0.46824110000000002</v>
      </c>
      <c r="K405">
        <v>61.807830000000003</v>
      </c>
      <c r="L405">
        <v>74.199070000000006</v>
      </c>
      <c r="M405">
        <v>2</v>
      </c>
      <c r="N405">
        <v>41.480980000000002</v>
      </c>
      <c r="O405">
        <v>-1</v>
      </c>
      <c r="P405">
        <v>-1</v>
      </c>
      <c r="Q405">
        <v>1</v>
      </c>
      <c r="R405">
        <v>1.20048</v>
      </c>
      <c r="S405">
        <v>-1</v>
      </c>
      <c r="T405">
        <v>-1</v>
      </c>
      <c r="U405">
        <v>1</v>
      </c>
      <c r="V405">
        <v>1.20048</v>
      </c>
      <c r="W405">
        <v>1</v>
      </c>
      <c r="X405">
        <v>833</v>
      </c>
      <c r="Y405">
        <v>86.283640000000005</v>
      </c>
      <c r="Z405">
        <v>103.5818</v>
      </c>
      <c r="AA405">
        <v>69</v>
      </c>
      <c r="AB405">
        <v>833</v>
      </c>
      <c r="AC405">
        <v>138552</v>
      </c>
    </row>
    <row r="406" spans="2:29" x14ac:dyDescent="0.2">
      <c r="B406" t="s">
        <v>484</v>
      </c>
      <c r="C406">
        <v>38</v>
      </c>
      <c r="D406" t="s">
        <v>787</v>
      </c>
      <c r="E406">
        <v>0</v>
      </c>
      <c r="F406">
        <v>0</v>
      </c>
      <c r="G406">
        <v>-1</v>
      </c>
      <c r="H406">
        <v>-1</v>
      </c>
      <c r="I406">
        <v>-1</v>
      </c>
      <c r="J406">
        <v>-1</v>
      </c>
      <c r="K406">
        <v>-1</v>
      </c>
      <c r="L406">
        <v>-1</v>
      </c>
      <c r="M406">
        <v>0</v>
      </c>
      <c r="N406">
        <v>81.016249999999999</v>
      </c>
      <c r="O406">
        <v>-1</v>
      </c>
      <c r="P406">
        <v>-1</v>
      </c>
      <c r="Q406">
        <v>1</v>
      </c>
      <c r="R406">
        <v>0.8340284</v>
      </c>
      <c r="S406">
        <v>-1</v>
      </c>
      <c r="T406">
        <v>-1</v>
      </c>
      <c r="U406">
        <v>1</v>
      </c>
      <c r="V406">
        <v>0.8340284</v>
      </c>
      <c r="W406">
        <v>1</v>
      </c>
      <c r="X406">
        <v>1199</v>
      </c>
      <c r="Y406">
        <v>74.041179999999997</v>
      </c>
      <c r="Z406">
        <v>61.75244</v>
      </c>
      <c r="AA406">
        <v>21</v>
      </c>
      <c r="AB406">
        <v>1199</v>
      </c>
      <c r="AC406">
        <v>42699</v>
      </c>
    </row>
    <row r="407" spans="2:29" x14ac:dyDescent="0.2">
      <c r="B407" t="s">
        <v>485</v>
      </c>
      <c r="C407">
        <v>38</v>
      </c>
      <c r="D407" t="s">
        <v>787</v>
      </c>
      <c r="E407">
        <v>1</v>
      </c>
      <c r="F407">
        <v>0.66711140000000002</v>
      </c>
      <c r="G407">
        <v>432</v>
      </c>
      <c r="H407">
        <v>432</v>
      </c>
      <c r="I407">
        <v>-1</v>
      </c>
      <c r="J407">
        <v>-1</v>
      </c>
      <c r="K407">
        <v>-1</v>
      </c>
      <c r="L407">
        <v>-1</v>
      </c>
      <c r="M407">
        <v>1</v>
      </c>
      <c r="N407">
        <v>50.391649999999998</v>
      </c>
      <c r="O407">
        <v>-1</v>
      </c>
      <c r="P407">
        <v>-1</v>
      </c>
      <c r="Q407">
        <v>1</v>
      </c>
      <c r="R407">
        <v>0.66711140000000002</v>
      </c>
      <c r="S407">
        <v>-1</v>
      </c>
      <c r="T407">
        <v>-1</v>
      </c>
      <c r="U407">
        <v>1</v>
      </c>
      <c r="V407">
        <v>0.66711140000000002</v>
      </c>
      <c r="W407">
        <v>1</v>
      </c>
      <c r="X407">
        <v>1499</v>
      </c>
      <c r="Y407">
        <v>250.1258</v>
      </c>
      <c r="Z407">
        <v>166.86179999999999</v>
      </c>
      <c r="AA407">
        <v>55</v>
      </c>
      <c r="AB407">
        <v>1499</v>
      </c>
      <c r="AC407">
        <v>121535</v>
      </c>
    </row>
    <row r="408" spans="2:29" x14ac:dyDescent="0.2">
      <c r="B408" t="s">
        <v>486</v>
      </c>
      <c r="C408">
        <v>38</v>
      </c>
      <c r="D408" t="s">
        <v>787</v>
      </c>
      <c r="E408">
        <v>2</v>
      </c>
      <c r="F408">
        <v>2.0703930000000001</v>
      </c>
      <c r="G408">
        <v>301</v>
      </c>
      <c r="H408">
        <v>301</v>
      </c>
      <c r="I408">
        <v>44.066650000000003</v>
      </c>
      <c r="J408">
        <v>0.33638659999999998</v>
      </c>
      <c r="K408">
        <v>44.066650000000003</v>
      </c>
      <c r="L408">
        <v>45.617649999999998</v>
      </c>
      <c r="M408">
        <v>2</v>
      </c>
      <c r="N408">
        <v>97.54186</v>
      </c>
      <c r="O408">
        <v>-1</v>
      </c>
      <c r="P408">
        <v>-1</v>
      </c>
      <c r="Q408">
        <v>1</v>
      </c>
      <c r="R408">
        <v>1.0351969999999999</v>
      </c>
      <c r="S408">
        <v>-1</v>
      </c>
      <c r="T408">
        <v>-1</v>
      </c>
      <c r="U408">
        <v>1</v>
      </c>
      <c r="V408">
        <v>1.0351969999999999</v>
      </c>
      <c r="W408">
        <v>1</v>
      </c>
      <c r="X408">
        <v>966</v>
      </c>
      <c r="Y408">
        <v>68.021510000000006</v>
      </c>
      <c r="Z408">
        <v>70.415649999999999</v>
      </c>
      <c r="AA408">
        <v>61</v>
      </c>
      <c r="AB408">
        <v>966</v>
      </c>
      <c r="AC408">
        <v>121800</v>
      </c>
    </row>
    <row r="409" spans="2:29" x14ac:dyDescent="0.2">
      <c r="B409" t="s">
        <v>487</v>
      </c>
      <c r="C409">
        <v>38</v>
      </c>
      <c r="D409" t="s">
        <v>787</v>
      </c>
      <c r="E409">
        <v>0</v>
      </c>
      <c r="F409">
        <v>0</v>
      </c>
      <c r="G409">
        <v>-1</v>
      </c>
      <c r="H409">
        <v>-1</v>
      </c>
      <c r="I409">
        <v>-1</v>
      </c>
      <c r="J409">
        <v>-1</v>
      </c>
      <c r="K409">
        <v>-1</v>
      </c>
      <c r="L409">
        <v>-1</v>
      </c>
      <c r="M409">
        <v>0</v>
      </c>
      <c r="N409">
        <v>154.73269999999999</v>
      </c>
      <c r="O409">
        <v>-1</v>
      </c>
      <c r="P409">
        <v>-1</v>
      </c>
      <c r="Q409">
        <v>3</v>
      </c>
      <c r="R409">
        <v>1.0976950000000001</v>
      </c>
      <c r="S409">
        <v>113.19759999999999</v>
      </c>
      <c r="T409">
        <v>0.63753079999999995</v>
      </c>
      <c r="U409">
        <v>2</v>
      </c>
      <c r="V409">
        <v>0.73179660000000002</v>
      </c>
      <c r="W409">
        <v>3</v>
      </c>
      <c r="X409">
        <v>2333</v>
      </c>
      <c r="Y409">
        <v>425.3861</v>
      </c>
      <c r="Z409">
        <v>155.648</v>
      </c>
      <c r="AA409">
        <v>91</v>
      </c>
      <c r="AB409">
        <v>2733</v>
      </c>
      <c r="AC409">
        <v>186946</v>
      </c>
    </row>
    <row r="410" spans="2:29" x14ac:dyDescent="0.2">
      <c r="B410" t="s">
        <v>488</v>
      </c>
      <c r="C410">
        <v>38</v>
      </c>
      <c r="D410" t="s">
        <v>787</v>
      </c>
      <c r="E410">
        <v>3</v>
      </c>
      <c r="F410">
        <v>1.3642570000000001</v>
      </c>
      <c r="G410">
        <v>300.33333333333297</v>
      </c>
      <c r="H410">
        <v>267</v>
      </c>
      <c r="I410">
        <v>158.08000000000001</v>
      </c>
      <c r="J410">
        <v>2.1847819999999998</v>
      </c>
      <c r="K410">
        <v>316.16000000000003</v>
      </c>
      <c r="L410">
        <v>143.77440000000001</v>
      </c>
      <c r="M410">
        <v>3</v>
      </c>
      <c r="N410">
        <v>123.2114</v>
      </c>
      <c r="O410">
        <v>-1</v>
      </c>
      <c r="P410">
        <v>-1</v>
      </c>
      <c r="Q410">
        <v>1</v>
      </c>
      <c r="R410">
        <v>0.45475209999999999</v>
      </c>
      <c r="S410">
        <v>-1</v>
      </c>
      <c r="T410">
        <v>-1</v>
      </c>
      <c r="U410">
        <v>1</v>
      </c>
      <c r="V410">
        <v>0.45475209999999999</v>
      </c>
      <c r="W410">
        <v>1</v>
      </c>
      <c r="X410">
        <v>2199</v>
      </c>
      <c r="Y410">
        <v>983.77880000000005</v>
      </c>
      <c r="Z410">
        <v>447.37549999999999</v>
      </c>
      <c r="AA410">
        <v>63</v>
      </c>
      <c r="AB410">
        <v>2199</v>
      </c>
      <c r="AC410">
        <v>139886</v>
      </c>
    </row>
    <row r="411" spans="2:29" x14ac:dyDescent="0.2">
      <c r="B411" t="s">
        <v>489</v>
      </c>
      <c r="C411">
        <v>38</v>
      </c>
      <c r="D411" t="s">
        <v>787</v>
      </c>
      <c r="E411">
        <v>0</v>
      </c>
      <c r="F411">
        <v>0</v>
      </c>
      <c r="G411">
        <v>-1</v>
      </c>
      <c r="H411">
        <v>-1</v>
      </c>
      <c r="I411">
        <v>-1</v>
      </c>
      <c r="J411">
        <v>-1</v>
      </c>
      <c r="K411">
        <v>-1</v>
      </c>
      <c r="L411">
        <v>-1</v>
      </c>
      <c r="M411">
        <v>0</v>
      </c>
      <c r="N411">
        <v>614.0204</v>
      </c>
      <c r="O411">
        <v>-1</v>
      </c>
      <c r="P411">
        <v>-1</v>
      </c>
      <c r="Q411">
        <v>1</v>
      </c>
      <c r="R411">
        <v>0.59987999999999997</v>
      </c>
      <c r="S411">
        <v>-1</v>
      </c>
      <c r="T411">
        <v>-1</v>
      </c>
      <c r="U411">
        <v>1</v>
      </c>
      <c r="V411">
        <v>0.59987999999999997</v>
      </c>
      <c r="W411">
        <v>1</v>
      </c>
      <c r="X411">
        <v>1667</v>
      </c>
      <c r="Y411">
        <v>727.01310000000001</v>
      </c>
      <c r="Z411">
        <v>436.12060000000002</v>
      </c>
      <c r="AA411">
        <v>27</v>
      </c>
      <c r="AB411">
        <v>1667</v>
      </c>
      <c r="AC411">
        <v>58517</v>
      </c>
    </row>
    <row r="412" spans="2:29" x14ac:dyDescent="0.2">
      <c r="B412" t="s">
        <v>490</v>
      </c>
      <c r="C412">
        <v>38</v>
      </c>
      <c r="D412" t="s">
        <v>787</v>
      </c>
      <c r="E412">
        <v>2</v>
      </c>
      <c r="F412">
        <v>1.579779</v>
      </c>
      <c r="G412">
        <v>283.5</v>
      </c>
      <c r="H412">
        <v>283.5</v>
      </c>
      <c r="I412">
        <v>83.909099999999995</v>
      </c>
      <c r="J412">
        <v>0.1485117</v>
      </c>
      <c r="K412">
        <v>83.909099999999995</v>
      </c>
      <c r="L412">
        <v>66.278909999999996</v>
      </c>
      <c r="M412">
        <v>2</v>
      </c>
      <c r="N412">
        <v>64.03613</v>
      </c>
      <c r="O412">
        <v>-1</v>
      </c>
      <c r="P412">
        <v>-1</v>
      </c>
      <c r="Q412">
        <v>2</v>
      </c>
      <c r="R412">
        <v>1.579779</v>
      </c>
      <c r="S412">
        <v>48.199190000000002</v>
      </c>
      <c r="T412">
        <v>0.28775640000000002</v>
      </c>
      <c r="U412">
        <v>1</v>
      </c>
      <c r="V412">
        <v>0.78988939999999996</v>
      </c>
      <c r="W412">
        <v>2</v>
      </c>
      <c r="X412">
        <v>1266</v>
      </c>
      <c r="Y412">
        <v>192.15039999999999</v>
      </c>
      <c r="Z412">
        <v>151.7775</v>
      </c>
      <c r="AA412">
        <v>81</v>
      </c>
      <c r="AB412">
        <v>1266</v>
      </c>
      <c r="AC412">
        <v>178655</v>
      </c>
    </row>
    <row r="413" spans="2:29" x14ac:dyDescent="0.2">
      <c r="B413" t="s">
        <v>491</v>
      </c>
      <c r="C413">
        <v>38</v>
      </c>
      <c r="D413" t="s">
        <v>787</v>
      </c>
      <c r="E413">
        <v>1</v>
      </c>
      <c r="F413">
        <v>0.77100999999999997</v>
      </c>
      <c r="G413">
        <v>400</v>
      </c>
      <c r="H413">
        <v>400</v>
      </c>
      <c r="I413">
        <v>-1</v>
      </c>
      <c r="J413">
        <v>-1</v>
      </c>
      <c r="K413">
        <v>-1</v>
      </c>
      <c r="L413">
        <v>-1</v>
      </c>
      <c r="M413">
        <v>1</v>
      </c>
      <c r="N413">
        <v>69.415409999999994</v>
      </c>
      <c r="O413">
        <v>-1</v>
      </c>
      <c r="P413">
        <v>-1</v>
      </c>
      <c r="Q413">
        <v>2</v>
      </c>
      <c r="R413">
        <v>1.5420199999999999</v>
      </c>
      <c r="S413">
        <v>40.645470000000003</v>
      </c>
      <c r="T413">
        <v>0.48677209999999999</v>
      </c>
      <c r="U413">
        <v>1</v>
      </c>
      <c r="V413">
        <v>0.77100999999999997</v>
      </c>
      <c r="W413">
        <v>2</v>
      </c>
      <c r="X413">
        <v>1297</v>
      </c>
      <c r="Y413">
        <v>151.75110000000001</v>
      </c>
      <c r="Z413">
        <v>117.0016</v>
      </c>
      <c r="AA413">
        <v>23</v>
      </c>
      <c r="AB413">
        <v>1297</v>
      </c>
      <c r="AC413">
        <v>50893</v>
      </c>
    </row>
    <row r="414" spans="2:29" x14ac:dyDescent="0.2">
      <c r="B414" t="s">
        <v>1848</v>
      </c>
      <c r="C414">
        <v>38</v>
      </c>
      <c r="D414" t="s">
        <v>787</v>
      </c>
      <c r="E414">
        <v>2</v>
      </c>
      <c r="F414">
        <v>2.3121390000000002</v>
      </c>
      <c r="G414">
        <v>383.5</v>
      </c>
      <c r="H414">
        <v>383.5</v>
      </c>
      <c r="I414">
        <v>56.580329999999996</v>
      </c>
      <c r="J414">
        <v>1.7145550000000001</v>
      </c>
      <c r="K414">
        <v>56.580329999999996</v>
      </c>
      <c r="L414">
        <v>65.410780000000003</v>
      </c>
      <c r="M414">
        <v>2</v>
      </c>
      <c r="N414">
        <v>34.90643</v>
      </c>
      <c r="O414">
        <v>-1</v>
      </c>
      <c r="P414">
        <v>-1</v>
      </c>
      <c r="Q414">
        <v>1</v>
      </c>
      <c r="R414">
        <v>1.156069</v>
      </c>
      <c r="S414">
        <v>-1</v>
      </c>
      <c r="T414">
        <v>-1</v>
      </c>
      <c r="U414">
        <v>1</v>
      </c>
      <c r="V414">
        <v>1.156069</v>
      </c>
      <c r="W414">
        <v>1</v>
      </c>
      <c r="X414">
        <v>865</v>
      </c>
      <c r="Y414">
        <v>68.160229999999999</v>
      </c>
      <c r="Z414">
        <v>78.797960000000003</v>
      </c>
      <c r="AA414">
        <v>21</v>
      </c>
      <c r="AB414">
        <v>865</v>
      </c>
      <c r="AC414">
        <v>39035</v>
      </c>
    </row>
    <row r="415" spans="2:29" x14ac:dyDescent="0.2">
      <c r="B415" t="s">
        <v>285</v>
      </c>
      <c r="C415">
        <v>38</v>
      </c>
      <c r="D415" t="s">
        <v>787</v>
      </c>
      <c r="E415">
        <v>2</v>
      </c>
      <c r="F415">
        <v>1.3651880000000001</v>
      </c>
      <c r="G415">
        <v>316</v>
      </c>
      <c r="H415">
        <v>316</v>
      </c>
      <c r="I415">
        <v>236.70189999999999</v>
      </c>
      <c r="J415">
        <v>0.47435250000000001</v>
      </c>
      <c r="K415">
        <v>236.70189999999999</v>
      </c>
      <c r="L415">
        <v>161.57130000000001</v>
      </c>
      <c r="M415">
        <v>2</v>
      </c>
      <c r="N415">
        <v>91.638859999999994</v>
      </c>
      <c r="O415">
        <v>-1</v>
      </c>
      <c r="P415">
        <v>-1</v>
      </c>
      <c r="Q415">
        <v>1</v>
      </c>
      <c r="R415">
        <v>0.68259389999999998</v>
      </c>
      <c r="S415">
        <v>-1</v>
      </c>
      <c r="T415">
        <v>-1</v>
      </c>
      <c r="U415">
        <v>1</v>
      </c>
      <c r="V415">
        <v>0.68259389999999998</v>
      </c>
      <c r="W415">
        <v>1</v>
      </c>
      <c r="X415">
        <v>1465</v>
      </c>
      <c r="Y415">
        <v>217.13040000000001</v>
      </c>
      <c r="Z415">
        <v>148.21190000000001</v>
      </c>
      <c r="AA415">
        <v>55</v>
      </c>
      <c r="AB415">
        <v>1465</v>
      </c>
      <c r="AC415">
        <v>109744</v>
      </c>
    </row>
    <row r="416" spans="2:29" x14ac:dyDescent="0.2">
      <c r="B416" t="s">
        <v>492</v>
      </c>
      <c r="C416">
        <v>38</v>
      </c>
      <c r="D416" t="s">
        <v>787</v>
      </c>
      <c r="E416">
        <v>1</v>
      </c>
      <c r="F416">
        <v>0.76982300000000004</v>
      </c>
      <c r="G416">
        <v>566</v>
      </c>
      <c r="H416">
        <v>566</v>
      </c>
      <c r="I416">
        <v>-1</v>
      </c>
      <c r="J416">
        <v>-1</v>
      </c>
      <c r="K416">
        <v>-1</v>
      </c>
      <c r="L416">
        <v>-1</v>
      </c>
      <c r="M416">
        <v>1</v>
      </c>
      <c r="N416">
        <v>34.731009999999998</v>
      </c>
      <c r="O416">
        <v>-1</v>
      </c>
      <c r="P416">
        <v>-1</v>
      </c>
      <c r="Q416">
        <v>1</v>
      </c>
      <c r="R416">
        <v>0.76982300000000004</v>
      </c>
      <c r="S416">
        <v>-1</v>
      </c>
      <c r="T416">
        <v>-1</v>
      </c>
      <c r="U416">
        <v>1</v>
      </c>
      <c r="V416">
        <v>0.76982300000000004</v>
      </c>
      <c r="W416">
        <v>1</v>
      </c>
      <c r="X416">
        <v>1299</v>
      </c>
      <c r="Y416">
        <v>69.487399999999994</v>
      </c>
      <c r="Z416">
        <v>53.492989999999999</v>
      </c>
      <c r="AA416">
        <v>69</v>
      </c>
      <c r="AB416">
        <v>1299</v>
      </c>
      <c r="AC416">
        <v>154574</v>
      </c>
    </row>
    <row r="417" spans="2:29" x14ac:dyDescent="0.2">
      <c r="B417" t="s">
        <v>474</v>
      </c>
      <c r="C417">
        <v>38</v>
      </c>
      <c r="D417" t="s">
        <v>787</v>
      </c>
      <c r="E417">
        <v>3</v>
      </c>
      <c r="F417">
        <v>1.956947</v>
      </c>
      <c r="G417">
        <v>300.33333333333297</v>
      </c>
      <c r="H417">
        <v>301</v>
      </c>
      <c r="I417">
        <v>102.54040000000001</v>
      </c>
      <c r="J417">
        <v>0.83826199999999995</v>
      </c>
      <c r="K417">
        <v>205.08070000000001</v>
      </c>
      <c r="L417">
        <v>133.7774</v>
      </c>
      <c r="M417">
        <v>3</v>
      </c>
      <c r="N417">
        <v>131.55449999999999</v>
      </c>
      <c r="O417">
        <v>-1</v>
      </c>
      <c r="P417">
        <v>-1</v>
      </c>
      <c r="Q417">
        <v>1</v>
      </c>
      <c r="R417">
        <v>0.65231570000000005</v>
      </c>
      <c r="S417">
        <v>-1</v>
      </c>
      <c r="T417">
        <v>-1</v>
      </c>
      <c r="U417">
        <v>1</v>
      </c>
      <c r="V417">
        <v>0.65231570000000005</v>
      </c>
      <c r="W417">
        <v>1</v>
      </c>
      <c r="X417">
        <v>1533</v>
      </c>
      <c r="Y417">
        <v>103.3593</v>
      </c>
      <c r="Z417">
        <v>67.422880000000006</v>
      </c>
      <c r="AA417">
        <v>63</v>
      </c>
      <c r="AB417">
        <v>1533</v>
      </c>
      <c r="AC417">
        <v>143416</v>
      </c>
    </row>
    <row r="418" spans="2:29" x14ac:dyDescent="0.2">
      <c r="B418" t="s">
        <v>475</v>
      </c>
      <c r="C418">
        <v>38</v>
      </c>
      <c r="D418" t="s">
        <v>787</v>
      </c>
      <c r="E418">
        <v>2</v>
      </c>
      <c r="F418">
        <v>1.877934</v>
      </c>
      <c r="G418">
        <v>416.5</v>
      </c>
      <c r="H418">
        <v>416.5</v>
      </c>
      <c r="I418">
        <v>72.120490000000004</v>
      </c>
      <c r="J418">
        <v>0.43709389999999998</v>
      </c>
      <c r="K418">
        <v>72.120490000000004</v>
      </c>
      <c r="L418">
        <v>67.718770000000006</v>
      </c>
      <c r="M418">
        <v>2</v>
      </c>
      <c r="N418">
        <v>33.965110000000003</v>
      </c>
      <c r="O418">
        <v>-1</v>
      </c>
      <c r="P418">
        <v>-1</v>
      </c>
      <c r="Q418">
        <v>1</v>
      </c>
      <c r="R418">
        <v>0.93896710000000005</v>
      </c>
      <c r="S418">
        <v>-1</v>
      </c>
      <c r="T418">
        <v>-1</v>
      </c>
      <c r="U418">
        <v>1</v>
      </c>
      <c r="V418">
        <v>0.93896710000000005</v>
      </c>
      <c r="W418">
        <v>1</v>
      </c>
      <c r="X418">
        <v>1065</v>
      </c>
      <c r="Y418">
        <v>71.54213</v>
      </c>
      <c r="Z418">
        <v>67.175700000000006</v>
      </c>
      <c r="AA418">
        <v>73</v>
      </c>
      <c r="AB418">
        <v>1065</v>
      </c>
      <c r="AC418">
        <v>154907</v>
      </c>
    </row>
    <row r="419" spans="2:29" x14ac:dyDescent="0.2">
      <c r="B419" t="s">
        <v>476</v>
      </c>
      <c r="C419">
        <v>38</v>
      </c>
      <c r="D419" t="s">
        <v>787</v>
      </c>
      <c r="E419">
        <v>2</v>
      </c>
      <c r="F419">
        <v>1.6680569999999999</v>
      </c>
      <c r="G419">
        <v>500</v>
      </c>
      <c r="H419">
        <v>500</v>
      </c>
      <c r="I419">
        <v>121.295</v>
      </c>
      <c r="J419">
        <v>0.91199269999999999</v>
      </c>
      <c r="K419">
        <v>121.295</v>
      </c>
      <c r="L419">
        <v>101.1635</v>
      </c>
      <c r="M419">
        <v>2</v>
      </c>
      <c r="N419">
        <v>91.772790000000001</v>
      </c>
      <c r="O419">
        <v>-1</v>
      </c>
      <c r="P419">
        <v>-1</v>
      </c>
      <c r="Q419">
        <v>2</v>
      </c>
      <c r="R419">
        <v>1.6680569999999999</v>
      </c>
      <c r="S419">
        <v>39.80265</v>
      </c>
      <c r="T419">
        <v>1.2061409999999999</v>
      </c>
      <c r="U419">
        <v>1</v>
      </c>
      <c r="V419">
        <v>0.8340284</v>
      </c>
      <c r="W419">
        <v>2</v>
      </c>
      <c r="X419">
        <v>1199</v>
      </c>
      <c r="Y419">
        <v>98.009119999999996</v>
      </c>
      <c r="Z419">
        <v>81.74239</v>
      </c>
      <c r="AA419">
        <v>51</v>
      </c>
      <c r="AB419">
        <v>1199</v>
      </c>
      <c r="AC419">
        <v>117505</v>
      </c>
    </row>
    <row r="420" spans="2:29" x14ac:dyDescent="0.2">
      <c r="B420" t="s">
        <v>477</v>
      </c>
      <c r="C420">
        <v>38</v>
      </c>
      <c r="D420" t="s">
        <v>787</v>
      </c>
      <c r="E420">
        <v>2</v>
      </c>
      <c r="F420">
        <v>2.6075620000000002</v>
      </c>
      <c r="G420">
        <v>266</v>
      </c>
      <c r="H420">
        <v>266</v>
      </c>
      <c r="I420">
        <v>106.78740000000001</v>
      </c>
      <c r="J420">
        <v>0.63944540000000005</v>
      </c>
      <c r="K420">
        <v>106.78740000000001</v>
      </c>
      <c r="L420">
        <v>139.22739999999999</v>
      </c>
      <c r="M420">
        <v>2</v>
      </c>
      <c r="N420">
        <v>97.381770000000003</v>
      </c>
      <c r="O420">
        <v>-1</v>
      </c>
      <c r="P420">
        <v>-1</v>
      </c>
      <c r="Q420">
        <v>1</v>
      </c>
      <c r="R420">
        <v>1.3037810000000001</v>
      </c>
      <c r="S420">
        <v>-1</v>
      </c>
      <c r="T420">
        <v>-1</v>
      </c>
      <c r="U420">
        <v>1</v>
      </c>
      <c r="V420">
        <v>1.3037810000000001</v>
      </c>
      <c r="W420">
        <v>1</v>
      </c>
      <c r="X420">
        <v>767</v>
      </c>
      <c r="Y420">
        <v>69.036670000000001</v>
      </c>
      <c r="Z420">
        <v>90.008709999999994</v>
      </c>
      <c r="AA420">
        <v>85</v>
      </c>
      <c r="AB420">
        <v>767</v>
      </c>
      <c r="AC420">
        <v>177022</v>
      </c>
    </row>
    <row r="421" spans="2:29" x14ac:dyDescent="0.2">
      <c r="B421" t="s">
        <v>478</v>
      </c>
      <c r="C421">
        <v>38</v>
      </c>
      <c r="D421" t="s">
        <v>787</v>
      </c>
      <c r="E421">
        <v>2</v>
      </c>
      <c r="F421">
        <v>0.95328889999999999</v>
      </c>
      <c r="G421">
        <v>433</v>
      </c>
      <c r="H421">
        <v>433</v>
      </c>
      <c r="I421">
        <v>83.17698</v>
      </c>
      <c r="J421">
        <v>7.1335319999999994E-2</v>
      </c>
      <c r="K421">
        <v>83.17698</v>
      </c>
      <c r="L421">
        <v>39.64584</v>
      </c>
      <c r="M421">
        <v>2</v>
      </c>
      <c r="N421">
        <v>109.3729</v>
      </c>
      <c r="O421">
        <v>-1</v>
      </c>
      <c r="P421">
        <v>-1</v>
      </c>
      <c r="Q421">
        <v>2</v>
      </c>
      <c r="R421">
        <v>0.95328889999999999</v>
      </c>
      <c r="S421">
        <v>113.4007</v>
      </c>
      <c r="T421">
        <v>0.4014182</v>
      </c>
      <c r="U421">
        <v>1</v>
      </c>
      <c r="V421">
        <v>0.47664440000000002</v>
      </c>
      <c r="W421">
        <v>2</v>
      </c>
      <c r="X421">
        <v>2098</v>
      </c>
      <c r="Y421">
        <v>834.17330000000004</v>
      </c>
      <c r="Z421">
        <v>397.60410000000002</v>
      </c>
      <c r="AA421">
        <v>19</v>
      </c>
      <c r="AB421">
        <v>2098</v>
      </c>
      <c r="AC421">
        <v>41466</v>
      </c>
    </row>
    <row r="422" spans="2:29" x14ac:dyDescent="0.2">
      <c r="B422" t="s">
        <v>479</v>
      </c>
      <c r="C422">
        <v>38</v>
      </c>
      <c r="D422" t="s">
        <v>787</v>
      </c>
      <c r="E422">
        <v>3</v>
      </c>
      <c r="F422">
        <v>3.4602080000000002</v>
      </c>
      <c r="G422">
        <v>188.666666666667</v>
      </c>
      <c r="H422">
        <v>201</v>
      </c>
      <c r="I422">
        <v>108.6589</v>
      </c>
      <c r="J422">
        <v>1.0204709999999999</v>
      </c>
      <c r="K422">
        <v>217.31780000000001</v>
      </c>
      <c r="L422">
        <v>250.6549</v>
      </c>
      <c r="M422">
        <v>3</v>
      </c>
      <c r="N422">
        <v>92.069749999999999</v>
      </c>
      <c r="O422">
        <v>-1</v>
      </c>
      <c r="P422">
        <v>-1</v>
      </c>
      <c r="Q422">
        <v>1</v>
      </c>
      <c r="R422">
        <v>1.153403</v>
      </c>
      <c r="S422">
        <v>-1</v>
      </c>
      <c r="T422">
        <v>-1</v>
      </c>
      <c r="U422">
        <v>1</v>
      </c>
      <c r="V422">
        <v>1.153403</v>
      </c>
      <c r="W422">
        <v>1</v>
      </c>
      <c r="X422">
        <v>867</v>
      </c>
      <c r="Y422">
        <v>58.150120000000001</v>
      </c>
      <c r="Z422">
        <v>67.070499999999996</v>
      </c>
      <c r="AA422">
        <v>31</v>
      </c>
      <c r="AB422">
        <v>867</v>
      </c>
      <c r="AC422">
        <v>63514</v>
      </c>
    </row>
    <row r="423" spans="2:29" x14ac:dyDescent="0.2">
      <c r="B423" t="s">
        <v>480</v>
      </c>
      <c r="C423">
        <v>38</v>
      </c>
      <c r="D423" t="s">
        <v>787</v>
      </c>
      <c r="E423">
        <v>0</v>
      </c>
      <c r="F423">
        <v>0</v>
      </c>
      <c r="G423">
        <v>-1</v>
      </c>
      <c r="H423">
        <v>-1</v>
      </c>
      <c r="I423">
        <v>-1</v>
      </c>
      <c r="J423">
        <v>-1</v>
      </c>
      <c r="K423">
        <v>-1</v>
      </c>
      <c r="L423">
        <v>-1</v>
      </c>
      <c r="M423">
        <v>0</v>
      </c>
      <c r="N423">
        <v>70.173810000000003</v>
      </c>
      <c r="O423">
        <v>-1</v>
      </c>
      <c r="P423">
        <v>-1</v>
      </c>
      <c r="Q423">
        <v>1</v>
      </c>
      <c r="R423">
        <v>0.85763290000000003</v>
      </c>
      <c r="S423">
        <v>-1</v>
      </c>
      <c r="T423">
        <v>-1</v>
      </c>
      <c r="U423">
        <v>1</v>
      </c>
      <c r="V423">
        <v>0.85763290000000003</v>
      </c>
      <c r="W423">
        <v>1</v>
      </c>
      <c r="X423">
        <v>1166</v>
      </c>
      <c r="Y423">
        <v>105.7557</v>
      </c>
      <c r="Z423">
        <v>90.699550000000002</v>
      </c>
      <c r="AA423">
        <v>7</v>
      </c>
      <c r="AB423">
        <v>1166</v>
      </c>
      <c r="AC423">
        <v>16919</v>
      </c>
    </row>
    <row r="424" spans="2:29" x14ac:dyDescent="0.2">
      <c r="B424" t="s">
        <v>481</v>
      </c>
      <c r="C424">
        <v>39</v>
      </c>
      <c r="D424" t="s">
        <v>811</v>
      </c>
      <c r="E424">
        <v>9</v>
      </c>
      <c r="F424">
        <v>2.784653</v>
      </c>
      <c r="G424">
        <v>214.666666666667</v>
      </c>
      <c r="H424">
        <v>168</v>
      </c>
      <c r="I424">
        <v>245.8518</v>
      </c>
      <c r="J424">
        <v>2.1919499999999998</v>
      </c>
      <c r="K424">
        <v>1966.8150000000001</v>
      </c>
      <c r="L424">
        <v>608.54409999999996</v>
      </c>
      <c r="M424">
        <v>9</v>
      </c>
      <c r="N424">
        <v>135.08760000000001</v>
      </c>
      <c r="O424">
        <v>-1</v>
      </c>
      <c r="P424">
        <v>-1</v>
      </c>
      <c r="Q424">
        <v>1</v>
      </c>
      <c r="R424">
        <v>0.30940600000000001</v>
      </c>
      <c r="S424">
        <v>-1</v>
      </c>
      <c r="T424">
        <v>-1</v>
      </c>
      <c r="U424">
        <v>1</v>
      </c>
      <c r="V424">
        <v>0.30940600000000001</v>
      </c>
      <c r="W424">
        <v>1</v>
      </c>
      <c r="X424">
        <v>3232</v>
      </c>
      <c r="Y424">
        <v>1644.115</v>
      </c>
      <c r="Z424">
        <v>508.69889999999998</v>
      </c>
      <c r="AA424">
        <v>23</v>
      </c>
      <c r="AB424">
        <v>3232</v>
      </c>
      <c r="AC424">
        <v>52890</v>
      </c>
    </row>
    <row r="425" spans="2:29" x14ac:dyDescent="0.2">
      <c r="B425" t="s">
        <v>483</v>
      </c>
      <c r="C425">
        <v>39</v>
      </c>
      <c r="D425" t="s">
        <v>811</v>
      </c>
      <c r="E425">
        <v>2</v>
      </c>
      <c r="F425">
        <v>2.724796</v>
      </c>
      <c r="G425">
        <v>316</v>
      </c>
      <c r="H425">
        <v>316</v>
      </c>
      <c r="I425">
        <v>70.295779999999993</v>
      </c>
      <c r="J425">
        <v>2.067523</v>
      </c>
      <c r="K425">
        <v>70.295779999999993</v>
      </c>
      <c r="L425">
        <v>95.770809999999997</v>
      </c>
      <c r="M425">
        <v>2</v>
      </c>
      <c r="N425">
        <v>52.914990000000003</v>
      </c>
      <c r="O425">
        <v>-1</v>
      </c>
      <c r="P425">
        <v>-1</v>
      </c>
      <c r="Q425">
        <v>1</v>
      </c>
      <c r="R425">
        <v>1.362398</v>
      </c>
      <c r="S425">
        <v>-1</v>
      </c>
      <c r="T425">
        <v>-1</v>
      </c>
      <c r="U425">
        <v>1</v>
      </c>
      <c r="V425">
        <v>1.362398</v>
      </c>
      <c r="W425">
        <v>1</v>
      </c>
      <c r="X425">
        <v>734</v>
      </c>
      <c r="Y425">
        <v>65.360079999999996</v>
      </c>
      <c r="Z425">
        <v>89.046419999999998</v>
      </c>
      <c r="AA425">
        <v>97</v>
      </c>
      <c r="AB425">
        <v>734</v>
      </c>
      <c r="AC425">
        <v>192707</v>
      </c>
    </row>
    <row r="426" spans="2:29" x14ac:dyDescent="0.2">
      <c r="B426" t="s">
        <v>484</v>
      </c>
      <c r="C426">
        <v>39</v>
      </c>
      <c r="D426" t="s">
        <v>811</v>
      </c>
      <c r="E426">
        <v>1</v>
      </c>
      <c r="F426">
        <v>0.91074679999999997</v>
      </c>
      <c r="G426">
        <v>199</v>
      </c>
      <c r="H426">
        <v>199</v>
      </c>
      <c r="I426">
        <v>-1</v>
      </c>
      <c r="J426">
        <v>-1</v>
      </c>
      <c r="K426">
        <v>-1</v>
      </c>
      <c r="L426">
        <v>-1</v>
      </c>
      <c r="M426">
        <v>1</v>
      </c>
      <c r="N426">
        <v>79.874189999999999</v>
      </c>
      <c r="O426">
        <v>-1</v>
      </c>
      <c r="P426">
        <v>-1</v>
      </c>
      <c r="Q426">
        <v>1</v>
      </c>
      <c r="R426">
        <v>0.91074679999999997</v>
      </c>
      <c r="S426">
        <v>-1</v>
      </c>
      <c r="T426">
        <v>-1</v>
      </c>
      <c r="U426">
        <v>1</v>
      </c>
      <c r="V426">
        <v>0.91074679999999997</v>
      </c>
      <c r="W426">
        <v>1</v>
      </c>
      <c r="X426">
        <v>1098</v>
      </c>
      <c r="Y426">
        <v>78.055310000000006</v>
      </c>
      <c r="Z426">
        <v>71.088629999999995</v>
      </c>
      <c r="AA426">
        <v>45</v>
      </c>
      <c r="AB426">
        <v>1098</v>
      </c>
      <c r="AC426">
        <v>86164</v>
      </c>
    </row>
    <row r="427" spans="2:29" x14ac:dyDescent="0.2">
      <c r="B427" t="s">
        <v>485</v>
      </c>
      <c r="C427">
        <v>39</v>
      </c>
      <c r="D427" t="s">
        <v>811</v>
      </c>
      <c r="E427">
        <v>2</v>
      </c>
      <c r="F427">
        <v>2.148228</v>
      </c>
      <c r="G427">
        <v>350</v>
      </c>
      <c r="H427">
        <v>350</v>
      </c>
      <c r="I427">
        <v>44.409439999999996</v>
      </c>
      <c r="J427">
        <v>0.33390550000000002</v>
      </c>
      <c r="K427">
        <v>44.409439999999996</v>
      </c>
      <c r="L427">
        <v>47.700789999999998</v>
      </c>
      <c r="M427">
        <v>2</v>
      </c>
      <c r="N427">
        <v>40.484000000000002</v>
      </c>
      <c r="O427">
        <v>-1</v>
      </c>
      <c r="P427">
        <v>-1</v>
      </c>
      <c r="Q427">
        <v>1</v>
      </c>
      <c r="R427">
        <v>1.074114</v>
      </c>
      <c r="S427">
        <v>-1</v>
      </c>
      <c r="T427">
        <v>-1</v>
      </c>
      <c r="U427">
        <v>1</v>
      </c>
      <c r="V427">
        <v>1.074114</v>
      </c>
      <c r="W427">
        <v>1</v>
      </c>
      <c r="X427">
        <v>931</v>
      </c>
      <c r="Y427">
        <v>75.389799999999994</v>
      </c>
      <c r="Z427">
        <v>80.977230000000006</v>
      </c>
      <c r="AA427">
        <v>19</v>
      </c>
      <c r="AB427">
        <v>931</v>
      </c>
      <c r="AC427">
        <v>46629</v>
      </c>
    </row>
    <row r="428" spans="2:29" x14ac:dyDescent="0.2">
      <c r="B428" t="s">
        <v>486</v>
      </c>
      <c r="C428">
        <v>39</v>
      </c>
      <c r="D428" t="s">
        <v>811</v>
      </c>
      <c r="E428">
        <v>1</v>
      </c>
      <c r="F428">
        <v>1.428571</v>
      </c>
      <c r="G428">
        <v>233</v>
      </c>
      <c r="H428">
        <v>233</v>
      </c>
      <c r="I428">
        <v>-1</v>
      </c>
      <c r="J428">
        <v>-1</v>
      </c>
      <c r="K428">
        <v>-1</v>
      </c>
      <c r="L428">
        <v>-1</v>
      </c>
      <c r="M428">
        <v>1</v>
      </c>
      <c r="N428">
        <v>110.44629999999999</v>
      </c>
      <c r="O428">
        <v>-1</v>
      </c>
      <c r="P428">
        <v>-1</v>
      </c>
      <c r="Q428">
        <v>1</v>
      </c>
      <c r="R428">
        <v>1.428571</v>
      </c>
      <c r="S428">
        <v>-1</v>
      </c>
      <c r="T428">
        <v>-1</v>
      </c>
      <c r="U428">
        <v>1</v>
      </c>
      <c r="V428">
        <v>1.428571</v>
      </c>
      <c r="W428">
        <v>1</v>
      </c>
      <c r="X428">
        <v>700</v>
      </c>
      <c r="Y428">
        <v>113.199</v>
      </c>
      <c r="Z428">
        <v>161.71279999999999</v>
      </c>
      <c r="AA428">
        <v>97</v>
      </c>
      <c r="AB428">
        <v>700</v>
      </c>
      <c r="AC428">
        <v>186081</v>
      </c>
    </row>
    <row r="429" spans="2:29" x14ac:dyDescent="0.2">
      <c r="B429" t="s">
        <v>487</v>
      </c>
      <c r="C429">
        <v>39</v>
      </c>
      <c r="D429" t="s">
        <v>811</v>
      </c>
      <c r="E429">
        <v>0</v>
      </c>
      <c r="F429">
        <v>0</v>
      </c>
      <c r="G429">
        <v>-1</v>
      </c>
      <c r="H429">
        <v>-1</v>
      </c>
      <c r="I429">
        <v>-1</v>
      </c>
      <c r="J429">
        <v>-1</v>
      </c>
      <c r="K429">
        <v>-1</v>
      </c>
      <c r="L429">
        <v>-1</v>
      </c>
      <c r="M429">
        <v>0</v>
      </c>
      <c r="N429">
        <v>80.907709999999994</v>
      </c>
      <c r="O429">
        <v>-1</v>
      </c>
      <c r="P429">
        <v>-1</v>
      </c>
      <c r="Q429">
        <v>1</v>
      </c>
      <c r="R429">
        <v>1.49925</v>
      </c>
      <c r="S429">
        <v>-1</v>
      </c>
      <c r="T429">
        <v>-1</v>
      </c>
      <c r="U429">
        <v>1</v>
      </c>
      <c r="V429">
        <v>1.49925</v>
      </c>
      <c r="W429">
        <v>1</v>
      </c>
      <c r="X429">
        <v>667</v>
      </c>
      <c r="Y429">
        <v>106.8869</v>
      </c>
      <c r="Z429">
        <v>160.25020000000001</v>
      </c>
      <c r="AA429">
        <v>73</v>
      </c>
      <c r="AB429">
        <v>667</v>
      </c>
      <c r="AC429">
        <v>155306</v>
      </c>
    </row>
    <row r="430" spans="2:29" x14ac:dyDescent="0.2">
      <c r="B430" t="s">
        <v>488</v>
      </c>
      <c r="C430">
        <v>39</v>
      </c>
      <c r="D430" t="s">
        <v>811</v>
      </c>
      <c r="E430">
        <v>4</v>
      </c>
      <c r="F430">
        <v>1.009336</v>
      </c>
      <c r="G430">
        <v>224.75</v>
      </c>
      <c r="H430">
        <v>216</v>
      </c>
      <c r="I430">
        <v>183.8056</v>
      </c>
      <c r="J430">
        <v>0.8945651</v>
      </c>
      <c r="K430">
        <v>551.41669999999999</v>
      </c>
      <c r="L430">
        <v>139.1413</v>
      </c>
      <c r="M430">
        <v>4</v>
      </c>
      <c r="N430">
        <v>136.2578</v>
      </c>
      <c r="O430">
        <v>-1</v>
      </c>
      <c r="P430">
        <v>-1</v>
      </c>
      <c r="Q430">
        <v>3</v>
      </c>
      <c r="R430">
        <v>0.75700230000000002</v>
      </c>
      <c r="S430">
        <v>133.17070000000001</v>
      </c>
      <c r="T430">
        <v>1.2102649999999999</v>
      </c>
      <c r="U430">
        <v>1</v>
      </c>
      <c r="V430">
        <v>0.25233410000000001</v>
      </c>
      <c r="W430">
        <v>3</v>
      </c>
      <c r="X430">
        <v>3963</v>
      </c>
      <c r="Y430">
        <v>1559.0160000000001</v>
      </c>
      <c r="Z430">
        <v>393.39280000000002</v>
      </c>
      <c r="AA430">
        <v>53</v>
      </c>
      <c r="AB430">
        <v>3963</v>
      </c>
      <c r="AC430">
        <v>117571</v>
      </c>
    </row>
    <row r="431" spans="2:29" x14ac:dyDescent="0.2">
      <c r="B431" t="s">
        <v>489</v>
      </c>
      <c r="C431">
        <v>39</v>
      </c>
      <c r="D431" t="s">
        <v>811</v>
      </c>
      <c r="E431">
        <v>1</v>
      </c>
      <c r="F431">
        <v>0.37537540000000003</v>
      </c>
      <c r="G431">
        <v>134</v>
      </c>
      <c r="H431">
        <v>134</v>
      </c>
      <c r="I431">
        <v>-1</v>
      </c>
      <c r="J431">
        <v>-1</v>
      </c>
      <c r="K431">
        <v>-1</v>
      </c>
      <c r="L431">
        <v>-1</v>
      </c>
      <c r="M431">
        <v>1</v>
      </c>
      <c r="N431">
        <v>561.55280000000005</v>
      </c>
      <c r="O431">
        <v>-1</v>
      </c>
      <c r="P431">
        <v>-1</v>
      </c>
      <c r="Q431">
        <v>1</v>
      </c>
      <c r="R431">
        <v>0.37537540000000003</v>
      </c>
      <c r="S431">
        <v>-1</v>
      </c>
      <c r="T431">
        <v>-1</v>
      </c>
      <c r="U431">
        <v>1</v>
      </c>
      <c r="V431">
        <v>0.37537540000000003</v>
      </c>
      <c r="W431">
        <v>1</v>
      </c>
      <c r="X431">
        <v>2664</v>
      </c>
      <c r="Y431">
        <v>1239.6869999999999</v>
      </c>
      <c r="Z431">
        <v>465.34780000000001</v>
      </c>
      <c r="AA431">
        <v>39</v>
      </c>
      <c r="AB431">
        <v>2664</v>
      </c>
      <c r="AC431">
        <v>85730</v>
      </c>
    </row>
    <row r="432" spans="2:29" x14ac:dyDescent="0.2">
      <c r="B432" t="s">
        <v>490</v>
      </c>
      <c r="C432">
        <v>39</v>
      </c>
      <c r="D432" t="s">
        <v>811</v>
      </c>
      <c r="E432">
        <v>3</v>
      </c>
      <c r="F432">
        <v>2.8116210000000001</v>
      </c>
      <c r="G432">
        <v>234</v>
      </c>
      <c r="H432">
        <v>235</v>
      </c>
      <c r="I432">
        <v>61.04851</v>
      </c>
      <c r="J432">
        <v>0.96863719999999998</v>
      </c>
      <c r="K432">
        <v>122.09699999999999</v>
      </c>
      <c r="L432">
        <v>114.4302</v>
      </c>
      <c r="M432">
        <v>3</v>
      </c>
      <c r="N432">
        <v>96.80489</v>
      </c>
      <c r="O432">
        <v>-1</v>
      </c>
      <c r="P432">
        <v>-1</v>
      </c>
      <c r="Q432">
        <v>1</v>
      </c>
      <c r="R432">
        <v>0.93720709999999996</v>
      </c>
      <c r="S432">
        <v>-1</v>
      </c>
      <c r="T432">
        <v>-1</v>
      </c>
      <c r="U432">
        <v>1</v>
      </c>
      <c r="V432">
        <v>0.93720709999999996</v>
      </c>
      <c r="W432">
        <v>1</v>
      </c>
      <c r="X432">
        <v>1067</v>
      </c>
      <c r="Y432">
        <v>96.342510000000004</v>
      </c>
      <c r="Z432">
        <v>90.292879999999997</v>
      </c>
      <c r="AA432">
        <v>39</v>
      </c>
      <c r="AB432">
        <v>1067</v>
      </c>
      <c r="AC432">
        <v>92757</v>
      </c>
    </row>
    <row r="433" spans="2:29" x14ac:dyDescent="0.2">
      <c r="B433" t="s">
        <v>491</v>
      </c>
      <c r="C433">
        <v>39</v>
      </c>
      <c r="D433" t="s">
        <v>811</v>
      </c>
      <c r="E433">
        <v>1</v>
      </c>
      <c r="F433">
        <v>1.3037810000000001</v>
      </c>
      <c r="G433">
        <v>233</v>
      </c>
      <c r="H433">
        <v>233</v>
      </c>
      <c r="I433">
        <v>-1</v>
      </c>
      <c r="J433">
        <v>-1</v>
      </c>
      <c r="K433">
        <v>-1</v>
      </c>
      <c r="L433">
        <v>-1</v>
      </c>
      <c r="M433">
        <v>1</v>
      </c>
      <c r="N433">
        <v>42.742019999999997</v>
      </c>
      <c r="O433">
        <v>-1</v>
      </c>
      <c r="P433">
        <v>-1</v>
      </c>
      <c r="Q433">
        <v>1</v>
      </c>
      <c r="R433">
        <v>1.3037810000000001</v>
      </c>
      <c r="S433">
        <v>-1</v>
      </c>
      <c r="T433">
        <v>-1</v>
      </c>
      <c r="U433">
        <v>1</v>
      </c>
      <c r="V433">
        <v>1.3037810000000001</v>
      </c>
      <c r="W433">
        <v>1</v>
      </c>
      <c r="X433">
        <v>767</v>
      </c>
      <c r="Y433">
        <v>85.493480000000005</v>
      </c>
      <c r="Z433">
        <v>111.4648</v>
      </c>
      <c r="AA433">
        <v>69</v>
      </c>
      <c r="AB433">
        <v>767</v>
      </c>
      <c r="AC433">
        <v>136156</v>
      </c>
    </row>
    <row r="434" spans="2:29" x14ac:dyDescent="0.2">
      <c r="B434" t="s">
        <v>1848</v>
      </c>
      <c r="C434">
        <v>39</v>
      </c>
      <c r="D434" t="s">
        <v>811</v>
      </c>
      <c r="E434">
        <v>2</v>
      </c>
      <c r="F434">
        <v>2.4038460000000001</v>
      </c>
      <c r="G434">
        <v>367.5</v>
      </c>
      <c r="H434">
        <v>367.5</v>
      </c>
      <c r="I434">
        <v>65.562820000000002</v>
      </c>
      <c r="J434">
        <v>1.9867520000000001</v>
      </c>
      <c r="K434">
        <v>65.562820000000002</v>
      </c>
      <c r="L434">
        <v>78.801469999999995</v>
      </c>
      <c r="M434">
        <v>2</v>
      </c>
      <c r="N434">
        <v>38.659669999999998</v>
      </c>
      <c r="O434">
        <v>-1</v>
      </c>
      <c r="P434">
        <v>-1</v>
      </c>
      <c r="Q434">
        <v>1</v>
      </c>
      <c r="R434">
        <v>1.2019230000000001</v>
      </c>
      <c r="S434">
        <v>-1</v>
      </c>
      <c r="T434">
        <v>-1</v>
      </c>
      <c r="U434">
        <v>1</v>
      </c>
      <c r="V434">
        <v>1.2019230000000001</v>
      </c>
      <c r="W434">
        <v>1</v>
      </c>
      <c r="X434">
        <v>832</v>
      </c>
      <c r="Y434">
        <v>64.570430000000002</v>
      </c>
      <c r="Z434">
        <v>77.608699999999999</v>
      </c>
      <c r="AA434">
        <v>73</v>
      </c>
      <c r="AB434">
        <v>832</v>
      </c>
      <c r="AC434">
        <v>127996</v>
      </c>
    </row>
    <row r="435" spans="2:29" x14ac:dyDescent="0.2">
      <c r="B435" t="s">
        <v>285</v>
      </c>
      <c r="C435">
        <v>39</v>
      </c>
      <c r="D435" t="s">
        <v>811</v>
      </c>
      <c r="E435">
        <v>3</v>
      </c>
      <c r="F435">
        <v>2.8116210000000001</v>
      </c>
      <c r="G435">
        <v>189</v>
      </c>
      <c r="H435">
        <v>200</v>
      </c>
      <c r="I435">
        <v>248.71950000000001</v>
      </c>
      <c r="J435">
        <v>1.210299</v>
      </c>
      <c r="K435">
        <v>497.43889999999999</v>
      </c>
      <c r="L435">
        <v>466.20330000000001</v>
      </c>
      <c r="M435">
        <v>3</v>
      </c>
      <c r="N435">
        <v>153.43209999999999</v>
      </c>
      <c r="O435">
        <v>-1</v>
      </c>
      <c r="P435">
        <v>-1</v>
      </c>
      <c r="Q435">
        <v>1</v>
      </c>
      <c r="R435">
        <v>0.93720709999999996</v>
      </c>
      <c r="S435">
        <v>-1</v>
      </c>
      <c r="T435">
        <v>-1</v>
      </c>
      <c r="U435">
        <v>1</v>
      </c>
      <c r="V435">
        <v>0.93720709999999996</v>
      </c>
      <c r="W435">
        <v>1</v>
      </c>
      <c r="X435">
        <v>1067</v>
      </c>
      <c r="Y435">
        <v>150.2467</v>
      </c>
      <c r="Z435">
        <v>140.81219999999999</v>
      </c>
      <c r="AA435">
        <v>29</v>
      </c>
      <c r="AB435">
        <v>1067</v>
      </c>
      <c r="AC435">
        <v>63116</v>
      </c>
    </row>
    <row r="436" spans="2:29" x14ac:dyDescent="0.2">
      <c r="B436" t="s">
        <v>492</v>
      </c>
      <c r="C436">
        <v>39</v>
      </c>
      <c r="D436" t="s">
        <v>811</v>
      </c>
      <c r="E436">
        <v>4</v>
      </c>
      <c r="F436">
        <v>2.0356230000000002</v>
      </c>
      <c r="G436">
        <v>199.5</v>
      </c>
      <c r="H436">
        <v>183</v>
      </c>
      <c r="I436">
        <v>109.98309999999999</v>
      </c>
      <c r="J436">
        <v>1.5474110000000001</v>
      </c>
      <c r="K436">
        <v>329.94929999999999</v>
      </c>
      <c r="L436">
        <v>167.91309999999999</v>
      </c>
      <c r="M436">
        <v>4</v>
      </c>
      <c r="N436">
        <v>95.341250000000002</v>
      </c>
      <c r="O436">
        <v>-1</v>
      </c>
      <c r="P436">
        <v>-1</v>
      </c>
      <c r="Q436">
        <v>1</v>
      </c>
      <c r="R436">
        <v>0.50890579999999996</v>
      </c>
      <c r="S436">
        <v>-1</v>
      </c>
      <c r="T436">
        <v>-1</v>
      </c>
      <c r="U436">
        <v>1</v>
      </c>
      <c r="V436">
        <v>0.50890579999999996</v>
      </c>
      <c r="W436">
        <v>1</v>
      </c>
      <c r="X436">
        <v>1965</v>
      </c>
      <c r="Y436">
        <v>72.248869999999997</v>
      </c>
      <c r="Z436">
        <v>36.767870000000002</v>
      </c>
      <c r="AA436">
        <v>25</v>
      </c>
      <c r="AB436">
        <v>1965</v>
      </c>
      <c r="AC436">
        <v>55987</v>
      </c>
    </row>
    <row r="437" spans="2:29" x14ac:dyDescent="0.2">
      <c r="B437" t="s">
        <v>474</v>
      </c>
      <c r="C437">
        <v>39</v>
      </c>
      <c r="D437" t="s">
        <v>811</v>
      </c>
      <c r="E437">
        <v>10</v>
      </c>
      <c r="F437">
        <v>2.7048960000000002</v>
      </c>
      <c r="G437">
        <v>206.8</v>
      </c>
      <c r="H437">
        <v>183.5</v>
      </c>
      <c r="I437">
        <v>213.4357</v>
      </c>
      <c r="J437">
        <v>2.3648349999999998</v>
      </c>
      <c r="K437">
        <v>1920.922</v>
      </c>
      <c r="L437">
        <v>519.58929999999998</v>
      </c>
      <c r="M437">
        <v>10</v>
      </c>
      <c r="N437">
        <v>214.8279</v>
      </c>
      <c r="O437">
        <v>-1</v>
      </c>
      <c r="P437">
        <v>-1</v>
      </c>
      <c r="Q437">
        <v>2</v>
      </c>
      <c r="R437">
        <v>0.54097910000000005</v>
      </c>
      <c r="S437">
        <v>89.753839999999997</v>
      </c>
      <c r="T437">
        <v>0.15857570000000001</v>
      </c>
      <c r="U437">
        <v>1</v>
      </c>
      <c r="V437">
        <v>0.2704896</v>
      </c>
      <c r="W437">
        <v>2</v>
      </c>
      <c r="X437">
        <v>3697</v>
      </c>
      <c r="Y437">
        <v>1392.1579999999999</v>
      </c>
      <c r="Z437">
        <v>376.56439999999998</v>
      </c>
      <c r="AA437">
        <v>67</v>
      </c>
      <c r="AB437">
        <v>3697</v>
      </c>
      <c r="AC437">
        <v>150644</v>
      </c>
    </row>
    <row r="438" spans="2:29" x14ac:dyDescent="0.2">
      <c r="B438" t="s">
        <v>475</v>
      </c>
      <c r="C438">
        <v>39</v>
      </c>
      <c r="D438" t="s">
        <v>811</v>
      </c>
      <c r="E438">
        <v>2</v>
      </c>
      <c r="F438">
        <v>1.9323669999999999</v>
      </c>
      <c r="G438">
        <v>383</v>
      </c>
      <c r="H438">
        <v>383</v>
      </c>
      <c r="I438">
        <v>80.054329999999993</v>
      </c>
      <c r="J438">
        <v>0.40027170000000001</v>
      </c>
      <c r="K438">
        <v>80.054329999999993</v>
      </c>
      <c r="L438">
        <v>77.347179999999994</v>
      </c>
      <c r="M438">
        <v>2</v>
      </c>
      <c r="N438">
        <v>36.230080000000001</v>
      </c>
      <c r="O438">
        <v>-1</v>
      </c>
      <c r="P438">
        <v>-1</v>
      </c>
      <c r="Q438">
        <v>1</v>
      </c>
      <c r="R438">
        <v>0.96618360000000003</v>
      </c>
      <c r="S438">
        <v>-1</v>
      </c>
      <c r="T438">
        <v>-1</v>
      </c>
      <c r="U438">
        <v>1</v>
      </c>
      <c r="V438">
        <v>0.96618360000000003</v>
      </c>
      <c r="W438">
        <v>1</v>
      </c>
      <c r="X438">
        <v>1035</v>
      </c>
      <c r="Y438">
        <v>73.467960000000005</v>
      </c>
      <c r="Z438">
        <v>70.983540000000005</v>
      </c>
      <c r="AA438">
        <v>25</v>
      </c>
      <c r="AB438">
        <v>1035</v>
      </c>
      <c r="AC438">
        <v>51922</v>
      </c>
    </row>
    <row r="439" spans="2:29" x14ac:dyDescent="0.2">
      <c r="B439" t="s">
        <v>476</v>
      </c>
      <c r="C439">
        <v>39</v>
      </c>
      <c r="D439" t="s">
        <v>811</v>
      </c>
      <c r="E439">
        <v>6</v>
      </c>
      <c r="F439">
        <v>1.201201</v>
      </c>
      <c r="G439">
        <v>199.166666666667</v>
      </c>
      <c r="H439">
        <v>165</v>
      </c>
      <c r="I439">
        <v>262.93819999999999</v>
      </c>
      <c r="J439">
        <v>1.7862119999999999</v>
      </c>
      <c r="K439">
        <v>1314.691</v>
      </c>
      <c r="L439">
        <v>263.20139999999998</v>
      </c>
      <c r="M439">
        <v>-1</v>
      </c>
      <c r="N439">
        <v>212.44929999999999</v>
      </c>
      <c r="O439">
        <v>-1</v>
      </c>
      <c r="P439">
        <v>-1</v>
      </c>
      <c r="Q439">
        <v>2</v>
      </c>
      <c r="R439">
        <v>0.40040039999999999</v>
      </c>
      <c r="S439">
        <v>17.27618</v>
      </c>
      <c r="T439">
        <v>0.98721020000000004</v>
      </c>
      <c r="U439">
        <v>0</v>
      </c>
      <c r="V439">
        <v>-1</v>
      </c>
      <c r="W439">
        <v>-1</v>
      </c>
      <c r="X439">
        <v>-1</v>
      </c>
      <c r="Y439">
        <v>77.489109999999997</v>
      </c>
      <c r="Z439">
        <v>15.513339999999999</v>
      </c>
      <c r="AA439">
        <v>17</v>
      </c>
      <c r="AB439">
        <v>4995</v>
      </c>
      <c r="AC439">
        <v>41235</v>
      </c>
    </row>
    <row r="440" spans="2:29" x14ac:dyDescent="0.2">
      <c r="B440" t="s">
        <v>477</v>
      </c>
      <c r="C440">
        <v>39</v>
      </c>
      <c r="D440" t="s">
        <v>811</v>
      </c>
      <c r="E440">
        <v>2</v>
      </c>
      <c r="F440">
        <v>2.73224</v>
      </c>
      <c r="G440">
        <v>216.5</v>
      </c>
      <c r="H440">
        <v>216.5</v>
      </c>
      <c r="I440">
        <v>39.440550000000002</v>
      </c>
      <c r="J440">
        <v>0.29215219999999997</v>
      </c>
      <c r="K440">
        <v>39.440550000000002</v>
      </c>
      <c r="L440">
        <v>53.88053</v>
      </c>
      <c r="M440">
        <v>2</v>
      </c>
      <c r="N440">
        <v>98.822980000000001</v>
      </c>
      <c r="O440">
        <v>-1</v>
      </c>
      <c r="P440">
        <v>-1</v>
      </c>
      <c r="Q440">
        <v>1</v>
      </c>
      <c r="R440">
        <v>1.36612</v>
      </c>
      <c r="S440">
        <v>-1</v>
      </c>
      <c r="T440">
        <v>-1</v>
      </c>
      <c r="U440">
        <v>1</v>
      </c>
      <c r="V440">
        <v>1.36612</v>
      </c>
      <c r="W440">
        <v>1</v>
      </c>
      <c r="X440">
        <v>732</v>
      </c>
      <c r="Y440">
        <v>70.906120000000001</v>
      </c>
      <c r="Z440">
        <v>96.866290000000006</v>
      </c>
      <c r="AA440">
        <v>87</v>
      </c>
      <c r="AB440">
        <v>732</v>
      </c>
      <c r="AC440">
        <v>179787</v>
      </c>
    </row>
    <row r="441" spans="2:29" x14ac:dyDescent="0.2">
      <c r="B441" t="s">
        <v>478</v>
      </c>
      <c r="C441">
        <v>39</v>
      </c>
      <c r="D441" t="s">
        <v>811</v>
      </c>
      <c r="E441">
        <v>3</v>
      </c>
      <c r="F441">
        <v>2.5020850000000001</v>
      </c>
      <c r="G441">
        <v>266</v>
      </c>
      <c r="H441">
        <v>233</v>
      </c>
      <c r="I441">
        <v>117.584</v>
      </c>
      <c r="J441">
        <v>1.111267</v>
      </c>
      <c r="K441">
        <v>235.16800000000001</v>
      </c>
      <c r="L441">
        <v>196.13679999999999</v>
      </c>
      <c r="M441">
        <v>3</v>
      </c>
      <c r="N441">
        <v>60.451090000000001</v>
      </c>
      <c r="O441">
        <v>-1</v>
      </c>
      <c r="P441">
        <v>-1</v>
      </c>
      <c r="Q441">
        <v>1</v>
      </c>
      <c r="R441">
        <v>0.8340284</v>
      </c>
      <c r="S441">
        <v>-1</v>
      </c>
      <c r="T441">
        <v>-1</v>
      </c>
      <c r="U441">
        <v>1</v>
      </c>
      <c r="V441">
        <v>0.8340284</v>
      </c>
      <c r="W441">
        <v>1</v>
      </c>
      <c r="X441">
        <v>1199</v>
      </c>
      <c r="Y441">
        <v>235.1866</v>
      </c>
      <c r="Z441">
        <v>196.1523</v>
      </c>
      <c r="AA441">
        <v>93</v>
      </c>
      <c r="AB441">
        <v>1199</v>
      </c>
      <c r="AC441">
        <v>194875</v>
      </c>
    </row>
    <row r="442" spans="2:29" x14ac:dyDescent="0.2">
      <c r="B442" t="s">
        <v>479</v>
      </c>
      <c r="C442">
        <v>39</v>
      </c>
      <c r="D442" t="s">
        <v>811</v>
      </c>
      <c r="E442">
        <v>4</v>
      </c>
      <c r="F442">
        <v>2.7932959999999998</v>
      </c>
      <c r="G442">
        <v>167.25</v>
      </c>
      <c r="H442">
        <v>150.5</v>
      </c>
      <c r="I442">
        <v>236.2002</v>
      </c>
      <c r="J442">
        <v>1.7473829999999999</v>
      </c>
      <c r="K442">
        <v>708.60059999999999</v>
      </c>
      <c r="L442">
        <v>494.83280000000002</v>
      </c>
      <c r="M442">
        <v>4</v>
      </c>
      <c r="N442">
        <v>144.6541</v>
      </c>
      <c r="O442">
        <v>-1</v>
      </c>
      <c r="P442">
        <v>-1</v>
      </c>
      <c r="Q442">
        <v>1</v>
      </c>
      <c r="R442">
        <v>0.69832399999999994</v>
      </c>
      <c r="S442">
        <v>-1</v>
      </c>
      <c r="T442">
        <v>-1</v>
      </c>
      <c r="U442">
        <v>1</v>
      </c>
      <c r="V442">
        <v>0.69832399999999994</v>
      </c>
      <c r="W442">
        <v>1</v>
      </c>
      <c r="X442">
        <v>1432</v>
      </c>
      <c r="Y442">
        <v>53.149000000000001</v>
      </c>
      <c r="Z442">
        <v>37.115220000000001</v>
      </c>
      <c r="AA442">
        <v>47</v>
      </c>
      <c r="AB442">
        <v>1432</v>
      </c>
      <c r="AC442">
        <v>93824</v>
      </c>
    </row>
    <row r="443" spans="2:29" x14ac:dyDescent="0.2">
      <c r="B443" t="s">
        <v>480</v>
      </c>
      <c r="C443">
        <v>39</v>
      </c>
      <c r="D443" t="s">
        <v>811</v>
      </c>
      <c r="E443">
        <v>0</v>
      </c>
      <c r="F443">
        <v>0</v>
      </c>
      <c r="G443">
        <v>-1</v>
      </c>
      <c r="H443">
        <v>-1</v>
      </c>
      <c r="I443">
        <v>-1</v>
      </c>
      <c r="J443">
        <v>-1</v>
      </c>
      <c r="K443">
        <v>-1</v>
      </c>
      <c r="L443">
        <v>-1</v>
      </c>
      <c r="M443">
        <v>0</v>
      </c>
      <c r="N443">
        <v>63.389870000000002</v>
      </c>
      <c r="O443">
        <v>-1</v>
      </c>
      <c r="P443">
        <v>-1</v>
      </c>
      <c r="Q443">
        <v>1</v>
      </c>
      <c r="R443">
        <v>1.2019230000000001</v>
      </c>
      <c r="S443">
        <v>-1</v>
      </c>
      <c r="T443">
        <v>-1</v>
      </c>
      <c r="U443">
        <v>1</v>
      </c>
      <c r="V443">
        <v>1.2019230000000001</v>
      </c>
      <c r="W443">
        <v>1</v>
      </c>
      <c r="X443">
        <v>832</v>
      </c>
      <c r="Y443">
        <v>97.485050000000001</v>
      </c>
      <c r="Z443">
        <v>117.1695</v>
      </c>
      <c r="AA443">
        <v>53</v>
      </c>
      <c r="AB443">
        <v>832</v>
      </c>
      <c r="AC443">
        <v>104314</v>
      </c>
    </row>
    <row r="444" spans="2:29" x14ac:dyDescent="0.2">
      <c r="B444" t="s">
        <v>481</v>
      </c>
      <c r="C444">
        <v>12</v>
      </c>
      <c r="D444" t="s">
        <v>788</v>
      </c>
      <c r="E444">
        <v>4</v>
      </c>
      <c r="F444">
        <v>2.8591850000000001</v>
      </c>
      <c r="G444">
        <v>308.25</v>
      </c>
      <c r="H444">
        <v>200.5</v>
      </c>
      <c r="I444">
        <v>71.410380000000004</v>
      </c>
      <c r="J444">
        <v>2.1536409999999999</v>
      </c>
      <c r="K444">
        <v>214.2311</v>
      </c>
      <c r="L444">
        <v>153.13159999999999</v>
      </c>
      <c r="M444">
        <v>4</v>
      </c>
      <c r="N444">
        <v>70.288730000000001</v>
      </c>
      <c r="O444">
        <v>-1</v>
      </c>
      <c r="P444">
        <v>-1</v>
      </c>
      <c r="Q444">
        <v>1</v>
      </c>
      <c r="R444">
        <v>0.71479630000000005</v>
      </c>
      <c r="S444">
        <v>-1</v>
      </c>
      <c r="T444">
        <v>-1</v>
      </c>
      <c r="U444">
        <v>1</v>
      </c>
      <c r="V444">
        <v>0.71479630000000005</v>
      </c>
      <c r="W444">
        <v>1</v>
      </c>
      <c r="X444">
        <v>1399</v>
      </c>
      <c r="Y444">
        <v>190.62970000000001</v>
      </c>
      <c r="Z444">
        <v>136.26140000000001</v>
      </c>
      <c r="AA444">
        <v>31</v>
      </c>
      <c r="AB444">
        <v>1399</v>
      </c>
      <c r="AC444">
        <v>69378</v>
      </c>
    </row>
    <row r="445" spans="2:29" x14ac:dyDescent="0.2">
      <c r="B445" t="s">
        <v>483</v>
      </c>
      <c r="C445">
        <v>12</v>
      </c>
      <c r="D445" t="s">
        <v>788</v>
      </c>
      <c r="E445">
        <v>3</v>
      </c>
      <c r="F445">
        <v>2.4350649999999998</v>
      </c>
      <c r="G445">
        <v>332.33333333333297</v>
      </c>
      <c r="H445">
        <v>432</v>
      </c>
      <c r="I445">
        <v>262.6721</v>
      </c>
      <c r="J445">
        <v>3.8873519999999999</v>
      </c>
      <c r="K445">
        <v>525.34410000000003</v>
      </c>
      <c r="L445">
        <v>426.41570000000002</v>
      </c>
      <c r="M445">
        <v>3</v>
      </c>
      <c r="N445">
        <v>82.403570000000002</v>
      </c>
      <c r="O445">
        <v>-1</v>
      </c>
      <c r="P445">
        <v>-1</v>
      </c>
      <c r="Q445">
        <v>1</v>
      </c>
      <c r="R445">
        <v>0.81168830000000003</v>
      </c>
      <c r="S445">
        <v>-1</v>
      </c>
      <c r="T445">
        <v>-1</v>
      </c>
      <c r="U445">
        <v>1</v>
      </c>
      <c r="V445">
        <v>0.81168830000000003</v>
      </c>
      <c r="W445">
        <v>1</v>
      </c>
      <c r="X445">
        <v>1232</v>
      </c>
      <c r="Y445">
        <v>184.1927</v>
      </c>
      <c r="Z445">
        <v>149.50710000000001</v>
      </c>
      <c r="AA445">
        <v>67</v>
      </c>
      <c r="AB445">
        <v>1232</v>
      </c>
      <c r="AC445">
        <v>135322</v>
      </c>
    </row>
    <row r="446" spans="2:29" x14ac:dyDescent="0.2">
      <c r="B446" t="s">
        <v>484</v>
      </c>
      <c r="C446">
        <v>12</v>
      </c>
      <c r="D446" t="s">
        <v>788</v>
      </c>
      <c r="E446">
        <v>2</v>
      </c>
      <c r="F446">
        <v>1.177163</v>
      </c>
      <c r="G446">
        <v>417</v>
      </c>
      <c r="H446">
        <v>417</v>
      </c>
      <c r="I446">
        <v>178.48609999999999</v>
      </c>
      <c r="J446">
        <v>1.8028900000000001</v>
      </c>
      <c r="K446">
        <v>178.48609999999999</v>
      </c>
      <c r="L446">
        <v>105.0536</v>
      </c>
      <c r="M446">
        <v>2</v>
      </c>
      <c r="N446">
        <v>147.4624</v>
      </c>
      <c r="O446">
        <v>-1</v>
      </c>
      <c r="P446">
        <v>-1</v>
      </c>
      <c r="Q446">
        <v>1</v>
      </c>
      <c r="R446">
        <v>0.58858149999999998</v>
      </c>
      <c r="S446">
        <v>-1</v>
      </c>
      <c r="T446">
        <v>-1</v>
      </c>
      <c r="U446">
        <v>1</v>
      </c>
      <c r="V446">
        <v>0.58858149999999998</v>
      </c>
      <c r="W446">
        <v>1</v>
      </c>
      <c r="X446">
        <v>1699</v>
      </c>
      <c r="Y446">
        <v>175.73570000000001</v>
      </c>
      <c r="Z446">
        <v>103.4348</v>
      </c>
      <c r="AA446">
        <v>75</v>
      </c>
      <c r="AB446">
        <v>1699</v>
      </c>
      <c r="AC446">
        <v>141451</v>
      </c>
    </row>
    <row r="447" spans="2:29" x14ac:dyDescent="0.2">
      <c r="B447" t="s">
        <v>485</v>
      </c>
      <c r="C447">
        <v>12</v>
      </c>
      <c r="D447" t="s">
        <v>788</v>
      </c>
      <c r="E447">
        <v>1</v>
      </c>
      <c r="F447">
        <v>0.69832399999999994</v>
      </c>
      <c r="G447">
        <v>633</v>
      </c>
      <c r="H447">
        <v>633</v>
      </c>
      <c r="I447">
        <v>-1</v>
      </c>
      <c r="J447">
        <v>-1</v>
      </c>
      <c r="K447">
        <v>-1</v>
      </c>
      <c r="L447">
        <v>-1</v>
      </c>
      <c r="M447">
        <v>1</v>
      </c>
      <c r="N447">
        <v>67.197310000000002</v>
      </c>
      <c r="O447">
        <v>-1</v>
      </c>
      <c r="P447">
        <v>-1</v>
      </c>
      <c r="Q447">
        <v>1</v>
      </c>
      <c r="R447">
        <v>0.69832399999999994</v>
      </c>
      <c r="S447">
        <v>-1</v>
      </c>
      <c r="T447">
        <v>-1</v>
      </c>
      <c r="U447">
        <v>1</v>
      </c>
      <c r="V447">
        <v>0.69832399999999994</v>
      </c>
      <c r="W447">
        <v>1</v>
      </c>
      <c r="X447">
        <v>1432</v>
      </c>
      <c r="Y447">
        <v>173.0051</v>
      </c>
      <c r="Z447">
        <v>120.81359999999999</v>
      </c>
      <c r="AA447">
        <v>9</v>
      </c>
      <c r="AB447">
        <v>1432</v>
      </c>
      <c r="AC447">
        <v>28344</v>
      </c>
    </row>
    <row r="448" spans="2:29" x14ac:dyDescent="0.2">
      <c r="B448" t="s">
        <v>486</v>
      </c>
      <c r="C448">
        <v>12</v>
      </c>
      <c r="D448" t="s">
        <v>788</v>
      </c>
      <c r="E448">
        <v>5</v>
      </c>
      <c r="F448">
        <v>2.6343519999999998</v>
      </c>
      <c r="G448">
        <v>246.6</v>
      </c>
      <c r="H448">
        <v>200</v>
      </c>
      <c r="I448">
        <v>236.19329999999999</v>
      </c>
      <c r="J448">
        <v>3.531355</v>
      </c>
      <c r="K448">
        <v>944.77329999999995</v>
      </c>
      <c r="L448">
        <v>497.7731</v>
      </c>
      <c r="M448">
        <v>5</v>
      </c>
      <c r="N448">
        <v>105.8404</v>
      </c>
      <c r="O448">
        <v>-1</v>
      </c>
      <c r="P448">
        <v>-1</v>
      </c>
      <c r="Q448">
        <v>1</v>
      </c>
      <c r="R448">
        <v>0.52687039999999996</v>
      </c>
      <c r="S448">
        <v>-1</v>
      </c>
      <c r="T448">
        <v>-1</v>
      </c>
      <c r="U448">
        <v>1</v>
      </c>
      <c r="V448">
        <v>0.52687039999999996</v>
      </c>
      <c r="W448">
        <v>1</v>
      </c>
      <c r="X448">
        <v>1898</v>
      </c>
      <c r="Y448">
        <v>163.11590000000001</v>
      </c>
      <c r="Z448">
        <v>85.940960000000004</v>
      </c>
      <c r="AA448">
        <v>11</v>
      </c>
      <c r="AB448">
        <v>1898</v>
      </c>
      <c r="AC448">
        <v>30375</v>
      </c>
    </row>
    <row r="449" spans="2:29" x14ac:dyDescent="0.2">
      <c r="B449" t="s">
        <v>487</v>
      </c>
      <c r="C449">
        <v>12</v>
      </c>
      <c r="D449" t="s">
        <v>788</v>
      </c>
      <c r="E449">
        <v>1</v>
      </c>
      <c r="F449">
        <v>0.56625139999999996</v>
      </c>
      <c r="G449">
        <v>168</v>
      </c>
      <c r="H449">
        <v>168</v>
      </c>
      <c r="I449">
        <v>-1</v>
      </c>
      <c r="J449">
        <v>-1</v>
      </c>
      <c r="K449">
        <v>-1</v>
      </c>
      <c r="L449">
        <v>-1</v>
      </c>
      <c r="M449">
        <v>1</v>
      </c>
      <c r="N449">
        <v>99.723849999999999</v>
      </c>
      <c r="O449">
        <v>-1</v>
      </c>
      <c r="P449">
        <v>-1</v>
      </c>
      <c r="Q449">
        <v>1</v>
      </c>
      <c r="R449">
        <v>0.56625139999999996</v>
      </c>
      <c r="S449">
        <v>-1</v>
      </c>
      <c r="T449">
        <v>-1</v>
      </c>
      <c r="U449">
        <v>1</v>
      </c>
      <c r="V449">
        <v>0.56625139999999996</v>
      </c>
      <c r="W449">
        <v>1</v>
      </c>
      <c r="X449">
        <v>1766</v>
      </c>
      <c r="Y449">
        <v>338.11649999999997</v>
      </c>
      <c r="Z449">
        <v>191.4589</v>
      </c>
      <c r="AA449">
        <v>13</v>
      </c>
      <c r="AB449">
        <v>1766</v>
      </c>
      <c r="AC449">
        <v>42698</v>
      </c>
    </row>
    <row r="450" spans="2:29" x14ac:dyDescent="0.2">
      <c r="B450" t="s">
        <v>488</v>
      </c>
      <c r="C450">
        <v>12</v>
      </c>
      <c r="D450" t="s">
        <v>788</v>
      </c>
      <c r="E450">
        <v>2</v>
      </c>
      <c r="F450">
        <v>1.3966479999999999</v>
      </c>
      <c r="G450">
        <v>383.5</v>
      </c>
      <c r="H450">
        <v>383.5</v>
      </c>
      <c r="I450">
        <v>123.00360000000001</v>
      </c>
      <c r="J450">
        <v>0.91793760000000002</v>
      </c>
      <c r="K450">
        <v>123.00360000000001</v>
      </c>
      <c r="L450">
        <v>85.896389999999997</v>
      </c>
      <c r="M450">
        <v>2</v>
      </c>
      <c r="N450">
        <v>67.361080000000001</v>
      </c>
      <c r="O450">
        <v>-1</v>
      </c>
      <c r="P450">
        <v>-1</v>
      </c>
      <c r="Q450">
        <v>1</v>
      </c>
      <c r="R450">
        <v>0.69832399999999994</v>
      </c>
      <c r="S450">
        <v>-1</v>
      </c>
      <c r="T450">
        <v>-1</v>
      </c>
      <c r="U450">
        <v>1</v>
      </c>
      <c r="V450">
        <v>0.69832399999999994</v>
      </c>
      <c r="W450">
        <v>1</v>
      </c>
      <c r="X450">
        <v>1432</v>
      </c>
      <c r="Y450">
        <v>219.4144</v>
      </c>
      <c r="Z450">
        <v>153.22239999999999</v>
      </c>
      <c r="AA450">
        <v>29</v>
      </c>
      <c r="AB450">
        <v>1432</v>
      </c>
      <c r="AC450">
        <v>64581</v>
      </c>
    </row>
    <row r="451" spans="2:29" x14ac:dyDescent="0.2">
      <c r="B451" t="s">
        <v>489</v>
      </c>
      <c r="C451">
        <v>12</v>
      </c>
      <c r="D451" t="s">
        <v>788</v>
      </c>
      <c r="E451">
        <v>0</v>
      </c>
      <c r="F451">
        <v>0</v>
      </c>
      <c r="G451">
        <v>-1</v>
      </c>
      <c r="H451">
        <v>-1</v>
      </c>
      <c r="I451">
        <v>-1</v>
      </c>
      <c r="J451">
        <v>-1</v>
      </c>
      <c r="K451">
        <v>-1</v>
      </c>
      <c r="L451">
        <v>-1</v>
      </c>
      <c r="M451">
        <v>0</v>
      </c>
      <c r="N451">
        <v>804.43230000000005</v>
      </c>
      <c r="O451">
        <v>-1</v>
      </c>
      <c r="P451">
        <v>-1</v>
      </c>
      <c r="Q451">
        <v>0</v>
      </c>
      <c r="R451">
        <v>-1</v>
      </c>
      <c r="S451">
        <v>-1</v>
      </c>
      <c r="T451">
        <v>-1</v>
      </c>
      <c r="U451">
        <v>1</v>
      </c>
      <c r="V451">
        <v>0.96899219999999997</v>
      </c>
      <c r="W451">
        <v>0</v>
      </c>
      <c r="X451">
        <v>1032</v>
      </c>
      <c r="Y451">
        <v>962.50850000000003</v>
      </c>
      <c r="Z451">
        <v>932.66330000000005</v>
      </c>
      <c r="AA451">
        <v>71</v>
      </c>
      <c r="AB451">
        <v>1032</v>
      </c>
      <c r="AC451">
        <v>146181</v>
      </c>
    </row>
    <row r="452" spans="2:29" x14ac:dyDescent="0.2">
      <c r="B452" t="s">
        <v>490</v>
      </c>
      <c r="C452">
        <v>12</v>
      </c>
      <c r="D452" t="s">
        <v>788</v>
      </c>
      <c r="E452">
        <v>8</v>
      </c>
      <c r="F452">
        <v>2.7923209999999998</v>
      </c>
      <c r="G452">
        <v>191.75</v>
      </c>
      <c r="H452">
        <v>200</v>
      </c>
      <c r="I452">
        <v>185.5872</v>
      </c>
      <c r="J452">
        <v>1.963341</v>
      </c>
      <c r="K452">
        <v>1299.1110000000001</v>
      </c>
      <c r="L452">
        <v>453.44170000000003</v>
      </c>
      <c r="M452">
        <v>8</v>
      </c>
      <c r="N452">
        <v>171.9785</v>
      </c>
      <c r="O452">
        <v>-1</v>
      </c>
      <c r="P452">
        <v>-1</v>
      </c>
      <c r="Q452">
        <v>2</v>
      </c>
      <c r="R452">
        <v>0.69808029999999999</v>
      </c>
      <c r="S452">
        <v>10.564450000000001</v>
      </c>
      <c r="T452">
        <v>0.62143820000000005</v>
      </c>
      <c r="U452">
        <v>1</v>
      </c>
      <c r="V452">
        <v>0.34904020000000002</v>
      </c>
      <c r="W452">
        <v>2</v>
      </c>
      <c r="X452">
        <v>2865</v>
      </c>
      <c r="Y452">
        <v>279.69420000000002</v>
      </c>
      <c r="Z452">
        <v>97.624499999999998</v>
      </c>
      <c r="AA452">
        <v>69</v>
      </c>
      <c r="AB452">
        <v>2865</v>
      </c>
      <c r="AC452">
        <v>151577</v>
      </c>
    </row>
    <row r="453" spans="2:29" x14ac:dyDescent="0.2">
      <c r="B453" t="s">
        <v>491</v>
      </c>
      <c r="C453">
        <v>12</v>
      </c>
      <c r="D453" t="s">
        <v>788</v>
      </c>
      <c r="E453">
        <v>5</v>
      </c>
      <c r="F453">
        <v>2.5445289999999998</v>
      </c>
      <c r="G453">
        <v>253.4</v>
      </c>
      <c r="H453">
        <v>233</v>
      </c>
      <c r="I453">
        <v>244.7191</v>
      </c>
      <c r="J453">
        <v>3.225015</v>
      </c>
      <c r="K453">
        <v>978.87630000000001</v>
      </c>
      <c r="L453">
        <v>498.15589999999997</v>
      </c>
      <c r="M453">
        <v>5</v>
      </c>
      <c r="N453">
        <v>127.0891</v>
      </c>
      <c r="O453">
        <v>-1</v>
      </c>
      <c r="P453">
        <v>-1</v>
      </c>
      <c r="Q453">
        <v>1</v>
      </c>
      <c r="R453">
        <v>0.50890579999999996</v>
      </c>
      <c r="S453">
        <v>-1</v>
      </c>
      <c r="T453">
        <v>-1</v>
      </c>
      <c r="U453">
        <v>1</v>
      </c>
      <c r="V453">
        <v>0.50890579999999996</v>
      </c>
      <c r="W453">
        <v>1</v>
      </c>
      <c r="X453">
        <v>1965</v>
      </c>
      <c r="Y453">
        <v>171.9931</v>
      </c>
      <c r="Z453">
        <v>87.528310000000005</v>
      </c>
      <c r="AA453">
        <v>47</v>
      </c>
      <c r="AB453">
        <v>1965</v>
      </c>
      <c r="AC453">
        <v>94757</v>
      </c>
    </row>
    <row r="454" spans="2:29" x14ac:dyDescent="0.2">
      <c r="B454" t="s">
        <v>1848</v>
      </c>
      <c r="C454">
        <v>12</v>
      </c>
      <c r="D454" t="s">
        <v>788</v>
      </c>
      <c r="E454">
        <v>3</v>
      </c>
      <c r="F454">
        <v>2.8169010000000001</v>
      </c>
      <c r="G454">
        <v>311</v>
      </c>
      <c r="H454">
        <v>366</v>
      </c>
      <c r="I454">
        <v>75.18468</v>
      </c>
      <c r="J454">
        <v>2.278324</v>
      </c>
      <c r="K454">
        <v>150.36940000000001</v>
      </c>
      <c r="L454">
        <v>141.1919</v>
      </c>
      <c r="M454">
        <v>3</v>
      </c>
      <c r="N454">
        <v>52.464599999999997</v>
      </c>
      <c r="O454">
        <v>-1</v>
      </c>
      <c r="P454">
        <v>-1</v>
      </c>
      <c r="Q454">
        <v>1</v>
      </c>
      <c r="R454">
        <v>0.93896710000000005</v>
      </c>
      <c r="S454">
        <v>-1</v>
      </c>
      <c r="T454">
        <v>-1</v>
      </c>
      <c r="U454">
        <v>1</v>
      </c>
      <c r="V454">
        <v>0.93896710000000005</v>
      </c>
      <c r="W454">
        <v>1</v>
      </c>
      <c r="X454">
        <v>1065</v>
      </c>
      <c r="Y454">
        <v>190.66</v>
      </c>
      <c r="Z454">
        <v>179.02350000000001</v>
      </c>
      <c r="AA454">
        <v>19</v>
      </c>
      <c r="AB454">
        <v>1065</v>
      </c>
      <c r="AC454">
        <v>35905</v>
      </c>
    </row>
    <row r="455" spans="2:29" x14ac:dyDescent="0.2">
      <c r="B455" t="s">
        <v>285</v>
      </c>
      <c r="C455">
        <v>12</v>
      </c>
      <c r="D455" t="s">
        <v>788</v>
      </c>
      <c r="E455">
        <v>2</v>
      </c>
      <c r="F455">
        <v>1.363327</v>
      </c>
      <c r="G455">
        <v>299</v>
      </c>
      <c r="H455">
        <v>299</v>
      </c>
      <c r="I455">
        <v>223.25899999999999</v>
      </c>
      <c r="J455">
        <v>0.74172419999999994</v>
      </c>
      <c r="K455">
        <v>223.25899999999999</v>
      </c>
      <c r="L455">
        <v>152.1875</v>
      </c>
      <c r="M455">
        <v>2</v>
      </c>
      <c r="N455">
        <v>128.63630000000001</v>
      </c>
      <c r="O455">
        <v>-1</v>
      </c>
      <c r="P455">
        <v>-1</v>
      </c>
      <c r="Q455">
        <v>2</v>
      </c>
      <c r="R455">
        <v>1.363327</v>
      </c>
      <c r="S455">
        <v>80.702420000000004</v>
      </c>
      <c r="T455">
        <v>1.6140479999999999</v>
      </c>
      <c r="U455">
        <v>1</v>
      </c>
      <c r="V455">
        <v>0.68166329999999997</v>
      </c>
      <c r="W455">
        <v>2</v>
      </c>
      <c r="X455">
        <v>1467</v>
      </c>
      <c r="Y455">
        <v>179.83619999999999</v>
      </c>
      <c r="Z455">
        <v>122.5877</v>
      </c>
      <c r="AA455">
        <v>95</v>
      </c>
      <c r="AB455">
        <v>1467</v>
      </c>
      <c r="AC455">
        <v>178955</v>
      </c>
    </row>
    <row r="456" spans="2:29" x14ac:dyDescent="0.2">
      <c r="B456" t="s">
        <v>492</v>
      </c>
      <c r="C456">
        <v>12</v>
      </c>
      <c r="D456" t="s">
        <v>788</v>
      </c>
      <c r="E456">
        <v>2</v>
      </c>
      <c r="F456">
        <v>1.3046310000000001</v>
      </c>
      <c r="G456">
        <v>582.5</v>
      </c>
      <c r="H456">
        <v>582.5</v>
      </c>
      <c r="I456">
        <v>140.42420000000001</v>
      </c>
      <c r="J456">
        <v>0.46808080000000002</v>
      </c>
      <c r="K456">
        <v>140.42420000000001</v>
      </c>
      <c r="L456">
        <v>91.600939999999994</v>
      </c>
      <c r="M456">
        <v>2</v>
      </c>
      <c r="N456">
        <v>44.408200000000001</v>
      </c>
      <c r="O456">
        <v>-1</v>
      </c>
      <c r="P456">
        <v>-1</v>
      </c>
      <c r="Q456">
        <v>1</v>
      </c>
      <c r="R456">
        <v>0.65231570000000005</v>
      </c>
      <c r="S456">
        <v>-1</v>
      </c>
      <c r="T456">
        <v>-1</v>
      </c>
      <c r="U456">
        <v>1</v>
      </c>
      <c r="V456">
        <v>0.65231570000000005</v>
      </c>
      <c r="W456">
        <v>1</v>
      </c>
      <c r="X456">
        <v>1533</v>
      </c>
      <c r="Y456">
        <v>157.0624</v>
      </c>
      <c r="Z456">
        <v>102.4543</v>
      </c>
      <c r="AA456">
        <v>55</v>
      </c>
      <c r="AB456">
        <v>1533</v>
      </c>
      <c r="AC456">
        <v>127862</v>
      </c>
    </row>
    <row r="457" spans="2:29" x14ac:dyDescent="0.2">
      <c r="B457" t="s">
        <v>474</v>
      </c>
      <c r="C457">
        <v>12</v>
      </c>
      <c r="D457" t="s">
        <v>788</v>
      </c>
      <c r="E457">
        <v>5</v>
      </c>
      <c r="F457">
        <v>2.144082</v>
      </c>
      <c r="G457">
        <v>233</v>
      </c>
      <c r="H457">
        <v>199</v>
      </c>
      <c r="I457">
        <v>223.38149999999999</v>
      </c>
      <c r="J457">
        <v>2.7604959999999998</v>
      </c>
      <c r="K457">
        <v>893.52589999999998</v>
      </c>
      <c r="L457">
        <v>383.15859999999998</v>
      </c>
      <c r="M457">
        <v>5</v>
      </c>
      <c r="N457">
        <v>188.5248</v>
      </c>
      <c r="O457">
        <v>-1</v>
      </c>
      <c r="P457">
        <v>-1</v>
      </c>
      <c r="Q457">
        <v>1</v>
      </c>
      <c r="R457">
        <v>0.42881649999999999</v>
      </c>
      <c r="S457">
        <v>-1</v>
      </c>
      <c r="T457">
        <v>-1</v>
      </c>
      <c r="U457">
        <v>1</v>
      </c>
      <c r="V457">
        <v>0.42881649999999999</v>
      </c>
      <c r="W457">
        <v>1</v>
      </c>
      <c r="X457">
        <v>2332</v>
      </c>
      <c r="Y457">
        <v>1131.4469999999999</v>
      </c>
      <c r="Z457">
        <v>485.18299999999999</v>
      </c>
      <c r="AA457">
        <v>11</v>
      </c>
      <c r="AB457">
        <v>2332</v>
      </c>
      <c r="AC457">
        <v>25612</v>
      </c>
    </row>
    <row r="458" spans="2:29" x14ac:dyDescent="0.2">
      <c r="B458" t="s">
        <v>475</v>
      </c>
      <c r="C458">
        <v>12</v>
      </c>
      <c r="D458" t="s">
        <v>788</v>
      </c>
      <c r="E458">
        <v>3</v>
      </c>
      <c r="F458">
        <v>2.311248</v>
      </c>
      <c r="G458">
        <v>299.33333333333297</v>
      </c>
      <c r="H458">
        <v>232</v>
      </c>
      <c r="I458">
        <v>90.499560000000002</v>
      </c>
      <c r="J458">
        <v>0.71361920000000001</v>
      </c>
      <c r="K458">
        <v>180.9991</v>
      </c>
      <c r="L458">
        <v>139.44460000000001</v>
      </c>
      <c r="M458">
        <v>3</v>
      </c>
      <c r="N458">
        <v>59.906199999999998</v>
      </c>
      <c r="O458">
        <v>-1</v>
      </c>
      <c r="P458">
        <v>-1</v>
      </c>
      <c r="Q458">
        <v>1</v>
      </c>
      <c r="R458">
        <v>0.77041599999999999</v>
      </c>
      <c r="S458">
        <v>-1</v>
      </c>
      <c r="T458">
        <v>-1</v>
      </c>
      <c r="U458">
        <v>1</v>
      </c>
      <c r="V458">
        <v>0.77041599999999999</v>
      </c>
      <c r="W458">
        <v>1</v>
      </c>
      <c r="X458">
        <v>1298</v>
      </c>
      <c r="Y458">
        <v>160.7465</v>
      </c>
      <c r="Z458">
        <v>123.8417</v>
      </c>
      <c r="AA458">
        <v>49</v>
      </c>
      <c r="AB458">
        <v>1298</v>
      </c>
      <c r="AC458">
        <v>101783</v>
      </c>
    </row>
    <row r="459" spans="2:29" x14ac:dyDescent="0.2">
      <c r="B459" t="s">
        <v>476</v>
      </c>
      <c r="C459">
        <v>12</v>
      </c>
      <c r="D459" t="s">
        <v>788</v>
      </c>
      <c r="E459">
        <v>3</v>
      </c>
      <c r="F459">
        <v>0.9897724</v>
      </c>
      <c r="G459">
        <v>166.333333333333</v>
      </c>
      <c r="H459">
        <v>133</v>
      </c>
      <c r="I459">
        <v>71.366780000000006</v>
      </c>
      <c r="J459">
        <v>0.11818430000000001</v>
      </c>
      <c r="K459">
        <v>142.7336</v>
      </c>
      <c r="L459">
        <v>47.091250000000002</v>
      </c>
      <c r="M459">
        <v>3</v>
      </c>
      <c r="N459">
        <v>162.46449999999999</v>
      </c>
      <c r="O459">
        <v>-1</v>
      </c>
      <c r="P459">
        <v>-1</v>
      </c>
      <c r="Q459">
        <v>1</v>
      </c>
      <c r="R459">
        <v>0.3299241</v>
      </c>
      <c r="S459">
        <v>-1</v>
      </c>
      <c r="T459">
        <v>-1</v>
      </c>
      <c r="U459">
        <v>1</v>
      </c>
      <c r="V459">
        <v>0.3299241</v>
      </c>
      <c r="W459">
        <v>1</v>
      </c>
      <c r="X459">
        <v>3031</v>
      </c>
      <c r="Y459">
        <v>236.6378</v>
      </c>
      <c r="Z459">
        <v>78.072509999999994</v>
      </c>
      <c r="AA459">
        <v>61</v>
      </c>
      <c r="AB459">
        <v>3031</v>
      </c>
      <c r="AC459">
        <v>137489</v>
      </c>
    </row>
    <row r="460" spans="2:29" x14ac:dyDescent="0.2">
      <c r="B460" t="s">
        <v>477</v>
      </c>
      <c r="C460">
        <v>12</v>
      </c>
      <c r="D460" t="s">
        <v>788</v>
      </c>
      <c r="E460">
        <v>3</v>
      </c>
      <c r="F460">
        <v>3.0030030000000001</v>
      </c>
      <c r="G460">
        <v>244</v>
      </c>
      <c r="H460">
        <v>265</v>
      </c>
      <c r="I460">
        <v>104.36579999999999</v>
      </c>
      <c r="J460">
        <v>1.043658</v>
      </c>
      <c r="K460">
        <v>208.73169999999999</v>
      </c>
      <c r="L460">
        <v>208.94059999999999</v>
      </c>
      <c r="M460">
        <v>3</v>
      </c>
      <c r="N460">
        <v>111.97580000000001</v>
      </c>
      <c r="O460">
        <v>-1</v>
      </c>
      <c r="P460">
        <v>-1</v>
      </c>
      <c r="Q460">
        <v>1</v>
      </c>
      <c r="R460">
        <v>1.001001</v>
      </c>
      <c r="S460">
        <v>-1</v>
      </c>
      <c r="T460">
        <v>-1</v>
      </c>
      <c r="U460">
        <v>1</v>
      </c>
      <c r="V460">
        <v>1.001001</v>
      </c>
      <c r="W460">
        <v>1</v>
      </c>
      <c r="X460">
        <v>999</v>
      </c>
      <c r="Y460">
        <v>177.3099</v>
      </c>
      <c r="Z460">
        <v>177.48740000000001</v>
      </c>
      <c r="AA460">
        <v>77</v>
      </c>
      <c r="AB460">
        <v>999</v>
      </c>
      <c r="AC460">
        <v>161268</v>
      </c>
    </row>
    <row r="461" spans="2:29" x14ac:dyDescent="0.2">
      <c r="B461" t="s">
        <v>478</v>
      </c>
      <c r="C461">
        <v>12</v>
      </c>
      <c r="D461" t="s">
        <v>788</v>
      </c>
      <c r="E461">
        <v>3</v>
      </c>
      <c r="F461">
        <v>2.2505630000000001</v>
      </c>
      <c r="G461">
        <v>277.33333333333297</v>
      </c>
      <c r="H461">
        <v>266</v>
      </c>
      <c r="I461">
        <v>114.8206</v>
      </c>
      <c r="J461">
        <v>0.56318579999999996</v>
      </c>
      <c r="K461">
        <v>229.64109999999999</v>
      </c>
      <c r="L461">
        <v>172.2739</v>
      </c>
      <c r="M461">
        <v>3</v>
      </c>
      <c r="N461">
        <v>110.03360000000001</v>
      </c>
      <c r="O461">
        <v>-1</v>
      </c>
      <c r="P461">
        <v>-1</v>
      </c>
      <c r="Q461">
        <v>1</v>
      </c>
      <c r="R461">
        <v>0.75018759999999995</v>
      </c>
      <c r="S461">
        <v>-1</v>
      </c>
      <c r="T461">
        <v>-1</v>
      </c>
      <c r="U461">
        <v>1</v>
      </c>
      <c r="V461">
        <v>0.75018759999999995</v>
      </c>
      <c r="W461">
        <v>1</v>
      </c>
      <c r="X461">
        <v>1333</v>
      </c>
      <c r="Y461">
        <v>271.65649999999999</v>
      </c>
      <c r="Z461">
        <v>203.79329999999999</v>
      </c>
      <c r="AA461">
        <v>43</v>
      </c>
      <c r="AB461">
        <v>1333</v>
      </c>
      <c r="AC461">
        <v>98219</v>
      </c>
    </row>
    <row r="462" spans="2:29" x14ac:dyDescent="0.2">
      <c r="B462" t="s">
        <v>479</v>
      </c>
      <c r="C462">
        <v>12</v>
      </c>
      <c r="D462" t="s">
        <v>788</v>
      </c>
      <c r="E462">
        <v>3</v>
      </c>
      <c r="F462">
        <v>3.0030030000000001</v>
      </c>
      <c r="G462">
        <v>278</v>
      </c>
      <c r="H462">
        <v>333</v>
      </c>
      <c r="I462">
        <v>97.839320000000001</v>
      </c>
      <c r="J462">
        <v>2.0807869999999999</v>
      </c>
      <c r="K462">
        <v>195.67859999999999</v>
      </c>
      <c r="L462">
        <v>195.87450000000001</v>
      </c>
      <c r="M462">
        <v>3</v>
      </c>
      <c r="N462">
        <v>100.9615</v>
      </c>
      <c r="O462">
        <v>-1</v>
      </c>
      <c r="P462">
        <v>-1</v>
      </c>
      <c r="Q462">
        <v>1</v>
      </c>
      <c r="R462">
        <v>1.001001</v>
      </c>
      <c r="S462">
        <v>-1</v>
      </c>
      <c r="T462">
        <v>-1</v>
      </c>
      <c r="U462">
        <v>1</v>
      </c>
      <c r="V462">
        <v>1.001001</v>
      </c>
      <c r="W462">
        <v>1</v>
      </c>
      <c r="X462">
        <v>999</v>
      </c>
      <c r="Y462">
        <v>136.16990000000001</v>
      </c>
      <c r="Z462">
        <v>136.30619999999999</v>
      </c>
      <c r="AA462">
        <v>57</v>
      </c>
      <c r="AB462">
        <v>999</v>
      </c>
      <c r="AC462">
        <v>110311</v>
      </c>
    </row>
    <row r="463" spans="2:29" x14ac:dyDescent="0.2">
      <c r="B463" t="s">
        <v>480</v>
      </c>
      <c r="C463">
        <v>12</v>
      </c>
      <c r="D463" t="s">
        <v>788</v>
      </c>
      <c r="E463">
        <v>0</v>
      </c>
      <c r="F463">
        <v>0</v>
      </c>
      <c r="G463">
        <v>-1</v>
      </c>
      <c r="H463">
        <v>-1</v>
      </c>
      <c r="I463">
        <v>-1</v>
      </c>
      <c r="J463">
        <v>-1</v>
      </c>
      <c r="K463">
        <v>-1</v>
      </c>
      <c r="L463">
        <v>-1</v>
      </c>
      <c r="M463">
        <v>0</v>
      </c>
      <c r="N463">
        <v>82.656980000000004</v>
      </c>
      <c r="O463">
        <v>-1</v>
      </c>
      <c r="P463">
        <v>-1</v>
      </c>
      <c r="Q463">
        <v>1</v>
      </c>
      <c r="R463">
        <v>0.69832399999999994</v>
      </c>
      <c r="S463">
        <v>-1</v>
      </c>
      <c r="T463">
        <v>-1</v>
      </c>
      <c r="U463">
        <v>1</v>
      </c>
      <c r="V463">
        <v>0.69832399999999994</v>
      </c>
      <c r="W463">
        <v>1</v>
      </c>
      <c r="X463">
        <v>1432</v>
      </c>
      <c r="Y463">
        <v>254.01779999999999</v>
      </c>
      <c r="Z463">
        <v>177.38669999999999</v>
      </c>
      <c r="AA463">
        <v>9</v>
      </c>
      <c r="AB463">
        <v>1432</v>
      </c>
      <c r="AC463">
        <v>20082</v>
      </c>
    </row>
    <row r="464" spans="2:29" x14ac:dyDescent="0.2">
      <c r="B464" t="s">
        <v>481</v>
      </c>
      <c r="C464">
        <v>13</v>
      </c>
      <c r="D464" t="s">
        <v>812</v>
      </c>
      <c r="E464">
        <v>2</v>
      </c>
      <c r="F464">
        <v>2.309469</v>
      </c>
      <c r="G464">
        <v>299.5</v>
      </c>
      <c r="H464">
        <v>299.5</v>
      </c>
      <c r="I464">
        <v>134.13419999999999</v>
      </c>
      <c r="J464">
        <v>0.67067069999999995</v>
      </c>
      <c r="K464">
        <v>134.13419999999999</v>
      </c>
      <c r="L464">
        <v>154.88929999999999</v>
      </c>
      <c r="M464">
        <v>2</v>
      </c>
      <c r="N464">
        <v>53.281790000000001</v>
      </c>
      <c r="O464">
        <v>-1</v>
      </c>
      <c r="P464">
        <v>-1</v>
      </c>
      <c r="Q464">
        <v>1</v>
      </c>
      <c r="R464">
        <v>1.1547339999999999</v>
      </c>
      <c r="S464">
        <v>-1</v>
      </c>
      <c r="T464">
        <v>-1</v>
      </c>
      <c r="U464">
        <v>1</v>
      </c>
      <c r="V464">
        <v>1.1547339999999999</v>
      </c>
      <c r="W464">
        <v>1</v>
      </c>
      <c r="X464">
        <v>866</v>
      </c>
      <c r="Y464">
        <v>168.89070000000001</v>
      </c>
      <c r="Z464">
        <v>195.0239</v>
      </c>
      <c r="AA464">
        <v>85</v>
      </c>
      <c r="AB464">
        <v>866</v>
      </c>
      <c r="AC464">
        <v>171727</v>
      </c>
    </row>
    <row r="465" spans="2:29" x14ac:dyDescent="0.2">
      <c r="B465" t="s">
        <v>483</v>
      </c>
      <c r="C465">
        <v>13</v>
      </c>
      <c r="D465" t="s">
        <v>812</v>
      </c>
      <c r="E465">
        <v>5</v>
      </c>
      <c r="F465">
        <v>3.1908099999999999</v>
      </c>
      <c r="G465">
        <v>206.8</v>
      </c>
      <c r="H465">
        <v>199</v>
      </c>
      <c r="I465">
        <v>278.47359999999998</v>
      </c>
      <c r="J465">
        <v>3.3588290000000001</v>
      </c>
      <c r="K465">
        <v>1113.895</v>
      </c>
      <c r="L465">
        <v>710.84529999999995</v>
      </c>
      <c r="M465">
        <v>5</v>
      </c>
      <c r="N465">
        <v>147.3597</v>
      </c>
      <c r="O465">
        <v>-1</v>
      </c>
      <c r="P465">
        <v>-1</v>
      </c>
      <c r="Q465">
        <v>1</v>
      </c>
      <c r="R465">
        <v>0.63816209999999995</v>
      </c>
      <c r="S465">
        <v>-1</v>
      </c>
      <c r="T465">
        <v>-1</v>
      </c>
      <c r="U465">
        <v>1</v>
      </c>
      <c r="V465">
        <v>0.63816209999999995</v>
      </c>
      <c r="W465">
        <v>1</v>
      </c>
      <c r="X465">
        <v>1567</v>
      </c>
      <c r="Y465">
        <v>190.6164</v>
      </c>
      <c r="Z465">
        <v>121.64409999999999</v>
      </c>
      <c r="AA465">
        <v>19</v>
      </c>
      <c r="AB465">
        <v>1567</v>
      </c>
      <c r="AC465">
        <v>47659</v>
      </c>
    </row>
    <row r="466" spans="2:29" x14ac:dyDescent="0.2">
      <c r="B466" t="s">
        <v>484</v>
      </c>
      <c r="C466">
        <v>13</v>
      </c>
      <c r="D466" t="s">
        <v>812</v>
      </c>
      <c r="E466">
        <v>1</v>
      </c>
      <c r="F466">
        <v>0.93720709999999996</v>
      </c>
      <c r="G466">
        <v>234</v>
      </c>
      <c r="H466">
        <v>234</v>
      </c>
      <c r="I466">
        <v>-1</v>
      </c>
      <c r="J466">
        <v>-1</v>
      </c>
      <c r="K466">
        <v>-1</v>
      </c>
      <c r="L466">
        <v>-1</v>
      </c>
      <c r="M466">
        <v>1</v>
      </c>
      <c r="N466">
        <v>80.244349999999997</v>
      </c>
      <c r="O466">
        <v>-1</v>
      </c>
      <c r="P466">
        <v>-1</v>
      </c>
      <c r="Q466">
        <v>1</v>
      </c>
      <c r="R466">
        <v>0.93720709999999996</v>
      </c>
      <c r="S466">
        <v>-1</v>
      </c>
      <c r="T466">
        <v>-1</v>
      </c>
      <c r="U466">
        <v>1</v>
      </c>
      <c r="V466">
        <v>0.93720709999999996</v>
      </c>
      <c r="W466">
        <v>1</v>
      </c>
      <c r="X466">
        <v>1067</v>
      </c>
      <c r="Y466">
        <v>166.79150000000001</v>
      </c>
      <c r="Z466">
        <v>156.31809999999999</v>
      </c>
      <c r="AA466">
        <v>39</v>
      </c>
      <c r="AB466">
        <v>1067</v>
      </c>
      <c r="AC466">
        <v>75771</v>
      </c>
    </row>
    <row r="467" spans="2:29" x14ac:dyDescent="0.2">
      <c r="B467" t="s">
        <v>485</v>
      </c>
      <c r="C467">
        <v>13</v>
      </c>
      <c r="D467" t="s">
        <v>812</v>
      </c>
      <c r="E467">
        <v>2</v>
      </c>
      <c r="F467">
        <v>1.669449</v>
      </c>
      <c r="G467">
        <v>382.5</v>
      </c>
      <c r="H467">
        <v>382.5</v>
      </c>
      <c r="I467">
        <v>61.207389999999997</v>
      </c>
      <c r="J467">
        <v>0.91354299999999999</v>
      </c>
      <c r="K467">
        <v>61.207389999999997</v>
      </c>
      <c r="L467">
        <v>51.09131</v>
      </c>
      <c r="M467">
        <v>2</v>
      </c>
      <c r="N467">
        <v>42.587119999999999</v>
      </c>
      <c r="O467">
        <v>-1</v>
      </c>
      <c r="P467">
        <v>-1</v>
      </c>
      <c r="Q467">
        <v>1</v>
      </c>
      <c r="R467">
        <v>0.83472449999999998</v>
      </c>
      <c r="S467">
        <v>-1</v>
      </c>
      <c r="T467">
        <v>-1</v>
      </c>
      <c r="U467">
        <v>1</v>
      </c>
      <c r="V467">
        <v>0.83472449999999998</v>
      </c>
      <c r="W467">
        <v>1</v>
      </c>
      <c r="X467">
        <v>1198</v>
      </c>
      <c r="Y467">
        <v>132.7045</v>
      </c>
      <c r="Z467">
        <v>110.7717</v>
      </c>
      <c r="AA467">
        <v>67</v>
      </c>
      <c r="AB467">
        <v>1198</v>
      </c>
      <c r="AC467">
        <v>143984</v>
      </c>
    </row>
    <row r="468" spans="2:29" x14ac:dyDescent="0.2">
      <c r="B468" t="s">
        <v>486</v>
      </c>
      <c r="C468">
        <v>13</v>
      </c>
      <c r="D468" t="s">
        <v>812</v>
      </c>
      <c r="E468">
        <v>0</v>
      </c>
      <c r="F468">
        <v>0</v>
      </c>
      <c r="G468">
        <v>-1</v>
      </c>
      <c r="H468">
        <v>-1</v>
      </c>
      <c r="I468">
        <v>-1</v>
      </c>
      <c r="J468">
        <v>-1</v>
      </c>
      <c r="K468">
        <v>-1</v>
      </c>
      <c r="L468">
        <v>-1</v>
      </c>
      <c r="M468">
        <v>0</v>
      </c>
      <c r="N468">
        <v>107.9503</v>
      </c>
      <c r="O468">
        <v>-1</v>
      </c>
      <c r="P468">
        <v>-1</v>
      </c>
      <c r="Q468">
        <v>1</v>
      </c>
      <c r="R468">
        <v>1.0362690000000001</v>
      </c>
      <c r="S468">
        <v>-1</v>
      </c>
      <c r="T468">
        <v>-1</v>
      </c>
      <c r="U468">
        <v>1</v>
      </c>
      <c r="V468">
        <v>1.0362690000000001</v>
      </c>
      <c r="W468">
        <v>1</v>
      </c>
      <c r="X468">
        <v>965</v>
      </c>
      <c r="Y468">
        <v>185.00630000000001</v>
      </c>
      <c r="Z468">
        <v>191.71639999999999</v>
      </c>
      <c r="AA468">
        <v>69</v>
      </c>
      <c r="AB468">
        <v>965</v>
      </c>
      <c r="AC468">
        <v>135423</v>
      </c>
    </row>
    <row r="469" spans="2:29" x14ac:dyDescent="0.2">
      <c r="B469" t="s">
        <v>487</v>
      </c>
      <c r="C469">
        <v>13</v>
      </c>
      <c r="D469" t="s">
        <v>812</v>
      </c>
      <c r="E469">
        <v>0</v>
      </c>
      <c r="F469">
        <v>0</v>
      </c>
      <c r="G469">
        <v>-1</v>
      </c>
      <c r="H469">
        <v>-1</v>
      </c>
      <c r="I469">
        <v>-1</v>
      </c>
      <c r="J469">
        <v>-1</v>
      </c>
      <c r="K469">
        <v>-1</v>
      </c>
      <c r="L469">
        <v>-1</v>
      </c>
      <c r="M469">
        <v>0</v>
      </c>
      <c r="N469">
        <v>105.5395</v>
      </c>
      <c r="O469">
        <v>-1</v>
      </c>
      <c r="P469">
        <v>-1</v>
      </c>
      <c r="Q469">
        <v>1</v>
      </c>
      <c r="R469">
        <v>0.88261250000000002</v>
      </c>
      <c r="S469">
        <v>-1</v>
      </c>
      <c r="T469">
        <v>-1</v>
      </c>
      <c r="U469">
        <v>1</v>
      </c>
      <c r="V469">
        <v>0.88261250000000002</v>
      </c>
      <c r="W469">
        <v>1</v>
      </c>
      <c r="X469">
        <v>1133</v>
      </c>
      <c r="Y469">
        <v>199.9564</v>
      </c>
      <c r="Z469">
        <v>176.48400000000001</v>
      </c>
      <c r="AA469">
        <v>87</v>
      </c>
      <c r="AB469">
        <v>1133</v>
      </c>
      <c r="AC469">
        <v>179986</v>
      </c>
    </row>
    <row r="470" spans="2:29" x14ac:dyDescent="0.2">
      <c r="B470" t="s">
        <v>488</v>
      </c>
      <c r="C470">
        <v>13</v>
      </c>
      <c r="D470" t="s">
        <v>812</v>
      </c>
      <c r="E470">
        <v>3</v>
      </c>
      <c r="F470">
        <v>1.429252</v>
      </c>
      <c r="G470">
        <v>211</v>
      </c>
      <c r="H470">
        <v>200</v>
      </c>
      <c r="I470">
        <v>107.9273</v>
      </c>
      <c r="J470">
        <v>0.18605289999999999</v>
      </c>
      <c r="K470">
        <v>215.85470000000001</v>
      </c>
      <c r="L470">
        <v>102.8369</v>
      </c>
      <c r="M470">
        <v>3</v>
      </c>
      <c r="N470">
        <v>79.793790000000001</v>
      </c>
      <c r="O470">
        <v>-1</v>
      </c>
      <c r="P470">
        <v>-1</v>
      </c>
      <c r="Q470">
        <v>2</v>
      </c>
      <c r="R470">
        <v>0.95283470000000003</v>
      </c>
      <c r="S470">
        <v>73.705719999999999</v>
      </c>
      <c r="T470">
        <v>0.23287749999999999</v>
      </c>
      <c r="U470">
        <v>1</v>
      </c>
      <c r="V470">
        <v>0.47641729999999999</v>
      </c>
      <c r="W470">
        <v>2</v>
      </c>
      <c r="X470">
        <v>2099</v>
      </c>
      <c r="Y470">
        <v>422.1404</v>
      </c>
      <c r="Z470">
        <v>201.11500000000001</v>
      </c>
      <c r="AA470">
        <v>57</v>
      </c>
      <c r="AB470">
        <v>2099</v>
      </c>
      <c r="AC470">
        <v>126930</v>
      </c>
    </row>
    <row r="471" spans="2:29" x14ac:dyDescent="0.2">
      <c r="B471" t="s">
        <v>489</v>
      </c>
      <c r="C471">
        <v>13</v>
      </c>
      <c r="D471" t="s">
        <v>812</v>
      </c>
      <c r="E471">
        <v>2</v>
      </c>
      <c r="F471">
        <v>1.6233770000000001</v>
      </c>
      <c r="G471">
        <v>333.5</v>
      </c>
      <c r="H471">
        <v>333.5</v>
      </c>
      <c r="I471">
        <v>319.87650000000002</v>
      </c>
      <c r="J471">
        <v>2.4233060000000002</v>
      </c>
      <c r="K471">
        <v>319.87650000000002</v>
      </c>
      <c r="L471">
        <v>259.64</v>
      </c>
      <c r="M471">
        <v>2</v>
      </c>
      <c r="N471">
        <v>650.05730000000005</v>
      </c>
      <c r="O471">
        <v>-1</v>
      </c>
      <c r="P471">
        <v>-1</v>
      </c>
      <c r="Q471">
        <v>1</v>
      </c>
      <c r="R471">
        <v>0.81168830000000003</v>
      </c>
      <c r="S471">
        <v>-1</v>
      </c>
      <c r="T471">
        <v>-1</v>
      </c>
      <c r="U471">
        <v>1</v>
      </c>
      <c r="V471">
        <v>0.81168830000000003</v>
      </c>
      <c r="W471">
        <v>1</v>
      </c>
      <c r="X471">
        <v>1232</v>
      </c>
      <c r="Y471">
        <v>347.68610000000001</v>
      </c>
      <c r="Z471">
        <v>282.21269999999998</v>
      </c>
      <c r="AA471">
        <v>63</v>
      </c>
      <c r="AB471">
        <v>1232</v>
      </c>
      <c r="AC471">
        <v>132292</v>
      </c>
    </row>
    <row r="472" spans="2:29" x14ac:dyDescent="0.2">
      <c r="B472" t="s">
        <v>490</v>
      </c>
      <c r="C472">
        <v>13</v>
      </c>
      <c r="D472" t="s">
        <v>812</v>
      </c>
      <c r="E472">
        <v>3</v>
      </c>
      <c r="F472">
        <v>1.8382350000000001</v>
      </c>
      <c r="G472">
        <v>277.66666666666703</v>
      </c>
      <c r="H472">
        <v>201</v>
      </c>
      <c r="I472">
        <v>394.51229999999998</v>
      </c>
      <c r="J472">
        <v>1.329588</v>
      </c>
      <c r="K472">
        <v>789.02470000000005</v>
      </c>
      <c r="L472">
        <v>483.471</v>
      </c>
      <c r="M472">
        <v>3</v>
      </c>
      <c r="N472">
        <v>138.9478</v>
      </c>
      <c r="O472">
        <v>-1</v>
      </c>
      <c r="P472">
        <v>-1</v>
      </c>
      <c r="Q472">
        <v>1</v>
      </c>
      <c r="R472">
        <v>0.61274510000000004</v>
      </c>
      <c r="S472">
        <v>-1</v>
      </c>
      <c r="T472">
        <v>-1</v>
      </c>
      <c r="U472">
        <v>1</v>
      </c>
      <c r="V472">
        <v>0.61274510000000004</v>
      </c>
      <c r="W472">
        <v>1</v>
      </c>
      <c r="X472">
        <v>1632</v>
      </c>
      <c r="Y472">
        <v>190.9442</v>
      </c>
      <c r="Z472">
        <v>117.0001</v>
      </c>
      <c r="AA472">
        <v>21</v>
      </c>
      <c r="AB472">
        <v>1632</v>
      </c>
      <c r="AC472">
        <v>52324</v>
      </c>
    </row>
    <row r="473" spans="2:29" x14ac:dyDescent="0.2">
      <c r="B473" t="s">
        <v>491</v>
      </c>
      <c r="C473">
        <v>13</v>
      </c>
      <c r="D473" t="s">
        <v>812</v>
      </c>
      <c r="E473">
        <v>4</v>
      </c>
      <c r="F473">
        <v>3.533569</v>
      </c>
      <c r="G473">
        <v>192.25</v>
      </c>
      <c r="H473">
        <v>167.5</v>
      </c>
      <c r="I473">
        <v>69.76643</v>
      </c>
      <c r="J473">
        <v>1.355556</v>
      </c>
      <c r="K473">
        <v>209.29929999999999</v>
      </c>
      <c r="L473">
        <v>184.89340000000001</v>
      </c>
      <c r="M473">
        <v>4</v>
      </c>
      <c r="N473">
        <v>63.640189999999997</v>
      </c>
      <c r="O473">
        <v>-1</v>
      </c>
      <c r="P473">
        <v>-1</v>
      </c>
      <c r="Q473">
        <v>1</v>
      </c>
      <c r="R473">
        <v>0.88339219999999996</v>
      </c>
      <c r="S473">
        <v>-1</v>
      </c>
      <c r="T473">
        <v>-1</v>
      </c>
      <c r="U473">
        <v>1</v>
      </c>
      <c r="V473">
        <v>0.88339219999999996</v>
      </c>
      <c r="W473">
        <v>1</v>
      </c>
      <c r="X473">
        <v>1132</v>
      </c>
      <c r="Y473">
        <v>170.1985</v>
      </c>
      <c r="Z473">
        <v>150.352</v>
      </c>
      <c r="AA473">
        <v>29</v>
      </c>
      <c r="AB473">
        <v>1132</v>
      </c>
      <c r="AC473">
        <v>61617</v>
      </c>
    </row>
    <row r="474" spans="2:29" x14ac:dyDescent="0.2">
      <c r="B474" t="s">
        <v>1848</v>
      </c>
      <c r="C474">
        <v>13</v>
      </c>
      <c r="D474" t="s">
        <v>812</v>
      </c>
      <c r="E474">
        <v>2</v>
      </c>
      <c r="F474">
        <v>1.6680569999999999</v>
      </c>
      <c r="G474">
        <v>466</v>
      </c>
      <c r="H474">
        <v>466</v>
      </c>
      <c r="I474">
        <v>150.95320000000001</v>
      </c>
      <c r="J474">
        <v>0.75101119999999999</v>
      </c>
      <c r="K474">
        <v>150.95320000000001</v>
      </c>
      <c r="L474">
        <v>125.8993</v>
      </c>
      <c r="M474">
        <v>2</v>
      </c>
      <c r="N474">
        <v>53.137869999999999</v>
      </c>
      <c r="O474">
        <v>-1</v>
      </c>
      <c r="P474">
        <v>-1</v>
      </c>
      <c r="Q474">
        <v>1</v>
      </c>
      <c r="R474">
        <v>0.8340284</v>
      </c>
      <c r="S474">
        <v>-1</v>
      </c>
      <c r="T474">
        <v>-1</v>
      </c>
      <c r="U474">
        <v>1</v>
      </c>
      <c r="V474">
        <v>0.8340284</v>
      </c>
      <c r="W474">
        <v>1</v>
      </c>
      <c r="X474">
        <v>1199</v>
      </c>
      <c r="Y474">
        <v>155.21510000000001</v>
      </c>
      <c r="Z474">
        <v>129.4538</v>
      </c>
      <c r="AA474">
        <v>51</v>
      </c>
      <c r="AB474">
        <v>1199</v>
      </c>
      <c r="AC474">
        <v>93058</v>
      </c>
    </row>
    <row r="475" spans="2:29" x14ac:dyDescent="0.2">
      <c r="B475" t="s">
        <v>285</v>
      </c>
      <c r="C475">
        <v>13</v>
      </c>
      <c r="D475" t="s">
        <v>812</v>
      </c>
      <c r="E475">
        <v>4</v>
      </c>
      <c r="F475">
        <v>2.266289</v>
      </c>
      <c r="G475">
        <v>366.5</v>
      </c>
      <c r="H475">
        <v>317</v>
      </c>
      <c r="I475">
        <v>133.87880000000001</v>
      </c>
      <c r="J475">
        <v>1.6338010000000001</v>
      </c>
      <c r="K475">
        <v>401.63639999999998</v>
      </c>
      <c r="L475">
        <v>227.55600000000001</v>
      </c>
      <c r="M475">
        <v>3</v>
      </c>
      <c r="N475">
        <v>129.63229999999999</v>
      </c>
      <c r="O475">
        <v>-1</v>
      </c>
      <c r="P475">
        <v>-1</v>
      </c>
      <c r="Q475">
        <v>2</v>
      </c>
      <c r="R475">
        <v>1.1331439999999999</v>
      </c>
      <c r="S475">
        <v>61.679319999999997</v>
      </c>
      <c r="T475">
        <v>0.40982930000000001</v>
      </c>
      <c r="U475">
        <v>2</v>
      </c>
      <c r="V475">
        <v>1.1331439999999999</v>
      </c>
      <c r="W475">
        <v>2</v>
      </c>
      <c r="X475">
        <v>1165</v>
      </c>
      <c r="Y475">
        <v>211.17670000000001</v>
      </c>
      <c r="Z475">
        <v>119.6469</v>
      </c>
      <c r="AA475">
        <v>35</v>
      </c>
      <c r="AB475">
        <v>1765</v>
      </c>
      <c r="AC475">
        <v>73475</v>
      </c>
    </row>
    <row r="476" spans="2:29" x14ac:dyDescent="0.2">
      <c r="B476" t="s">
        <v>492</v>
      </c>
      <c r="C476">
        <v>13</v>
      </c>
      <c r="D476" t="s">
        <v>812</v>
      </c>
      <c r="E476">
        <v>2</v>
      </c>
      <c r="F476">
        <v>2.3068050000000002</v>
      </c>
      <c r="G476">
        <v>332.5</v>
      </c>
      <c r="H476">
        <v>332.5</v>
      </c>
      <c r="I476">
        <v>149.88040000000001</v>
      </c>
      <c r="J476">
        <v>1.1185099999999999</v>
      </c>
      <c r="K476">
        <v>149.88040000000001</v>
      </c>
      <c r="L476">
        <v>172.8724</v>
      </c>
      <c r="M476">
        <v>2</v>
      </c>
      <c r="N476">
        <v>67.578509999999994</v>
      </c>
      <c r="O476">
        <v>-1</v>
      </c>
      <c r="P476">
        <v>-1</v>
      </c>
      <c r="Q476">
        <v>1</v>
      </c>
      <c r="R476">
        <v>1.153403</v>
      </c>
      <c r="S476">
        <v>-1</v>
      </c>
      <c r="T476">
        <v>-1</v>
      </c>
      <c r="U476">
        <v>1</v>
      </c>
      <c r="V476">
        <v>1.153403</v>
      </c>
      <c r="W476">
        <v>1</v>
      </c>
      <c r="X476">
        <v>867</v>
      </c>
      <c r="Y476">
        <v>130.6515</v>
      </c>
      <c r="Z476">
        <v>150.69380000000001</v>
      </c>
      <c r="AA476">
        <v>85</v>
      </c>
      <c r="AB476">
        <v>867</v>
      </c>
      <c r="AC476">
        <v>181651</v>
      </c>
    </row>
    <row r="477" spans="2:29" x14ac:dyDescent="0.2">
      <c r="B477" t="s">
        <v>474</v>
      </c>
      <c r="C477">
        <v>13</v>
      </c>
      <c r="D477" t="s">
        <v>812</v>
      </c>
      <c r="E477">
        <v>5</v>
      </c>
      <c r="F477">
        <v>3.0637249999999998</v>
      </c>
      <c r="G477">
        <v>232.8</v>
      </c>
      <c r="H477">
        <v>167</v>
      </c>
      <c r="I477">
        <v>205.34649999999999</v>
      </c>
      <c r="J477">
        <v>2.5329169999999999</v>
      </c>
      <c r="K477">
        <v>821.38599999999997</v>
      </c>
      <c r="L477">
        <v>503.30020000000002</v>
      </c>
      <c r="M477">
        <v>5</v>
      </c>
      <c r="N477">
        <v>212.768</v>
      </c>
      <c r="O477">
        <v>-1</v>
      </c>
      <c r="P477">
        <v>-1</v>
      </c>
      <c r="Q477">
        <v>1</v>
      </c>
      <c r="R477">
        <v>0.61274510000000004</v>
      </c>
      <c r="S477">
        <v>-1</v>
      </c>
      <c r="T477">
        <v>-1</v>
      </c>
      <c r="U477">
        <v>1</v>
      </c>
      <c r="V477">
        <v>0.61274510000000004</v>
      </c>
      <c r="W477">
        <v>1</v>
      </c>
      <c r="X477">
        <v>1632</v>
      </c>
      <c r="Y477">
        <v>264.96129999999999</v>
      </c>
      <c r="Z477">
        <v>162.3537</v>
      </c>
      <c r="AA477">
        <v>95</v>
      </c>
      <c r="AB477">
        <v>1632</v>
      </c>
      <c r="AC477">
        <v>215457</v>
      </c>
    </row>
    <row r="478" spans="2:29" x14ac:dyDescent="0.2">
      <c r="B478" t="s">
        <v>475</v>
      </c>
      <c r="C478">
        <v>13</v>
      </c>
      <c r="D478" t="s">
        <v>812</v>
      </c>
      <c r="E478">
        <v>5</v>
      </c>
      <c r="F478">
        <v>2.6343519999999998</v>
      </c>
      <c r="G478">
        <v>273</v>
      </c>
      <c r="H478">
        <v>266</v>
      </c>
      <c r="I478">
        <v>120.5831</v>
      </c>
      <c r="J478">
        <v>1.244723</v>
      </c>
      <c r="K478">
        <v>482.3322</v>
      </c>
      <c r="L478">
        <v>254.1266</v>
      </c>
      <c r="M478">
        <v>5</v>
      </c>
      <c r="N478">
        <v>106.91849999999999</v>
      </c>
      <c r="O478">
        <v>-1</v>
      </c>
      <c r="P478">
        <v>-1</v>
      </c>
      <c r="Q478">
        <v>1</v>
      </c>
      <c r="R478">
        <v>0.52687039999999996</v>
      </c>
      <c r="S478">
        <v>-1</v>
      </c>
      <c r="T478">
        <v>-1</v>
      </c>
      <c r="U478">
        <v>1</v>
      </c>
      <c r="V478">
        <v>0.52687039999999996</v>
      </c>
      <c r="W478">
        <v>1</v>
      </c>
      <c r="X478">
        <v>1898</v>
      </c>
      <c r="Y478">
        <v>188.86789999999999</v>
      </c>
      <c r="Z478">
        <v>99.508899999999997</v>
      </c>
      <c r="AA478">
        <v>45</v>
      </c>
      <c r="AB478">
        <v>1898</v>
      </c>
      <c r="AC478">
        <v>93990</v>
      </c>
    </row>
    <row r="479" spans="2:29" x14ac:dyDescent="0.2">
      <c r="B479" t="s">
        <v>476</v>
      </c>
      <c r="C479">
        <v>13</v>
      </c>
      <c r="D479" t="s">
        <v>812</v>
      </c>
      <c r="E479">
        <v>3</v>
      </c>
      <c r="F479">
        <v>0.92850509999999997</v>
      </c>
      <c r="G479">
        <v>211</v>
      </c>
      <c r="H479">
        <v>199</v>
      </c>
      <c r="I479">
        <v>310.38189999999997</v>
      </c>
      <c r="J479">
        <v>0.27911049999999998</v>
      </c>
      <c r="K479">
        <v>620.76379999999995</v>
      </c>
      <c r="L479">
        <v>192.1275</v>
      </c>
      <c r="M479">
        <v>3</v>
      </c>
      <c r="N479">
        <v>172.83789999999999</v>
      </c>
      <c r="O479">
        <v>-1</v>
      </c>
      <c r="P479">
        <v>-1</v>
      </c>
      <c r="Q479">
        <v>3</v>
      </c>
      <c r="R479">
        <v>0.92850509999999997</v>
      </c>
      <c r="S479">
        <v>83.697550000000007</v>
      </c>
      <c r="T479">
        <v>1.0786910000000001</v>
      </c>
      <c r="U479">
        <v>1</v>
      </c>
      <c r="V479">
        <v>0.30950169999999999</v>
      </c>
      <c r="W479">
        <v>3</v>
      </c>
      <c r="X479">
        <v>3231</v>
      </c>
      <c r="Y479">
        <v>645.971</v>
      </c>
      <c r="Z479">
        <v>199.92910000000001</v>
      </c>
      <c r="AA479">
        <v>81</v>
      </c>
      <c r="AB479">
        <v>3231</v>
      </c>
      <c r="AC479">
        <v>181021</v>
      </c>
    </row>
    <row r="480" spans="2:29" x14ac:dyDescent="0.2">
      <c r="B480" t="s">
        <v>477</v>
      </c>
      <c r="C480">
        <v>13</v>
      </c>
      <c r="D480" t="s">
        <v>812</v>
      </c>
      <c r="E480">
        <v>2</v>
      </c>
      <c r="F480">
        <v>1.9379839999999999</v>
      </c>
      <c r="G480">
        <v>399</v>
      </c>
      <c r="H480">
        <v>399</v>
      </c>
      <c r="I480">
        <v>203.5472</v>
      </c>
      <c r="J480">
        <v>1.2115899999999999</v>
      </c>
      <c r="K480">
        <v>203.5472</v>
      </c>
      <c r="L480">
        <v>197.23570000000001</v>
      </c>
      <c r="M480">
        <v>2</v>
      </c>
      <c r="N480">
        <v>155.2901</v>
      </c>
      <c r="O480">
        <v>-1</v>
      </c>
      <c r="P480">
        <v>-1</v>
      </c>
      <c r="Q480">
        <v>1</v>
      </c>
      <c r="R480">
        <v>0.96899219999999997</v>
      </c>
      <c r="S480">
        <v>-1</v>
      </c>
      <c r="T480">
        <v>-1</v>
      </c>
      <c r="U480">
        <v>1</v>
      </c>
      <c r="V480">
        <v>0.96899219999999997</v>
      </c>
      <c r="W480">
        <v>1</v>
      </c>
      <c r="X480">
        <v>1032</v>
      </c>
      <c r="Y480">
        <v>162.68020000000001</v>
      </c>
      <c r="Z480">
        <v>157.63589999999999</v>
      </c>
      <c r="AA480">
        <v>73</v>
      </c>
      <c r="AB480">
        <v>1032</v>
      </c>
      <c r="AC480">
        <v>155107</v>
      </c>
    </row>
    <row r="481" spans="2:29" x14ac:dyDescent="0.2">
      <c r="B481" t="s">
        <v>478</v>
      </c>
      <c r="C481">
        <v>13</v>
      </c>
      <c r="D481" t="s">
        <v>812</v>
      </c>
      <c r="E481">
        <v>3</v>
      </c>
      <c r="F481">
        <v>3.0030030000000001</v>
      </c>
      <c r="G481">
        <v>278</v>
      </c>
      <c r="H481">
        <v>266</v>
      </c>
      <c r="I481">
        <v>81.735349999999997</v>
      </c>
      <c r="J481">
        <v>1.5035270000000001</v>
      </c>
      <c r="K481">
        <v>163.47069999999999</v>
      </c>
      <c r="L481">
        <v>163.6343</v>
      </c>
      <c r="M481">
        <v>3</v>
      </c>
      <c r="N481">
        <v>66.663870000000003</v>
      </c>
      <c r="O481">
        <v>-1</v>
      </c>
      <c r="P481">
        <v>-1</v>
      </c>
      <c r="Q481">
        <v>1</v>
      </c>
      <c r="R481">
        <v>1.001001</v>
      </c>
      <c r="S481">
        <v>-1</v>
      </c>
      <c r="T481">
        <v>-1</v>
      </c>
      <c r="U481">
        <v>1</v>
      </c>
      <c r="V481">
        <v>1.001001</v>
      </c>
      <c r="W481">
        <v>1</v>
      </c>
      <c r="X481">
        <v>999</v>
      </c>
      <c r="Y481">
        <v>159.17330000000001</v>
      </c>
      <c r="Z481">
        <v>159.33260000000001</v>
      </c>
      <c r="AA481">
        <v>85</v>
      </c>
      <c r="AB481">
        <v>999</v>
      </c>
      <c r="AC481">
        <v>182218</v>
      </c>
    </row>
    <row r="482" spans="2:29" x14ac:dyDescent="0.2">
      <c r="B482" t="s">
        <v>479</v>
      </c>
      <c r="C482">
        <v>13</v>
      </c>
      <c r="D482" t="s">
        <v>812</v>
      </c>
      <c r="E482">
        <v>2</v>
      </c>
      <c r="F482">
        <v>2.2246939999999999</v>
      </c>
      <c r="G482">
        <v>350</v>
      </c>
      <c r="H482">
        <v>350</v>
      </c>
      <c r="I482">
        <v>177.5729</v>
      </c>
      <c r="J482">
        <v>1.335134</v>
      </c>
      <c r="K482">
        <v>177.5729</v>
      </c>
      <c r="L482">
        <v>197.52260000000001</v>
      </c>
      <c r="M482">
        <v>2</v>
      </c>
      <c r="N482">
        <v>123.96729999999999</v>
      </c>
      <c r="O482">
        <v>-1</v>
      </c>
      <c r="P482">
        <v>-1</v>
      </c>
      <c r="Q482">
        <v>1</v>
      </c>
      <c r="R482">
        <v>1.112347</v>
      </c>
      <c r="S482">
        <v>-1</v>
      </c>
      <c r="T482">
        <v>-1</v>
      </c>
      <c r="U482">
        <v>1</v>
      </c>
      <c r="V482">
        <v>1.112347</v>
      </c>
      <c r="W482">
        <v>1</v>
      </c>
      <c r="X482">
        <v>899</v>
      </c>
      <c r="Y482">
        <v>183.36420000000001</v>
      </c>
      <c r="Z482">
        <v>203.96459999999999</v>
      </c>
      <c r="AA482">
        <v>61</v>
      </c>
      <c r="AB482">
        <v>899</v>
      </c>
      <c r="AC482">
        <v>116406</v>
      </c>
    </row>
    <row r="483" spans="2:29" x14ac:dyDescent="0.2">
      <c r="B483" t="s">
        <v>480</v>
      </c>
      <c r="C483">
        <v>13</v>
      </c>
      <c r="D483" t="s">
        <v>812</v>
      </c>
      <c r="E483">
        <v>0</v>
      </c>
      <c r="F483">
        <v>0</v>
      </c>
      <c r="G483">
        <v>-1</v>
      </c>
      <c r="H483">
        <v>-1</v>
      </c>
      <c r="I483">
        <v>-1</v>
      </c>
      <c r="J483">
        <v>-1</v>
      </c>
      <c r="K483">
        <v>-1</v>
      </c>
      <c r="L483">
        <v>-1</v>
      </c>
      <c r="M483">
        <v>0</v>
      </c>
      <c r="N483">
        <v>83.10651</v>
      </c>
      <c r="O483">
        <v>-1</v>
      </c>
      <c r="P483">
        <v>-1</v>
      </c>
      <c r="Q483">
        <v>1</v>
      </c>
      <c r="R483">
        <v>0.88261250000000002</v>
      </c>
      <c r="S483">
        <v>-1</v>
      </c>
      <c r="T483">
        <v>-1</v>
      </c>
      <c r="U483">
        <v>1</v>
      </c>
      <c r="V483">
        <v>0.88261250000000002</v>
      </c>
      <c r="W483">
        <v>1</v>
      </c>
      <c r="X483">
        <v>1133</v>
      </c>
      <c r="Y483">
        <v>184.8347</v>
      </c>
      <c r="Z483">
        <v>163.13740000000001</v>
      </c>
      <c r="AA483">
        <v>45</v>
      </c>
      <c r="AB483">
        <v>1133</v>
      </c>
      <c r="AC483">
        <v>91658</v>
      </c>
    </row>
    <row r="484" spans="2:29" x14ac:dyDescent="0.2">
      <c r="B484" t="s">
        <v>481</v>
      </c>
      <c r="C484">
        <v>14</v>
      </c>
      <c r="D484" t="s">
        <v>789</v>
      </c>
      <c r="E484">
        <v>8</v>
      </c>
      <c r="F484">
        <v>2.8268550000000001</v>
      </c>
      <c r="G484">
        <v>196</v>
      </c>
      <c r="H484">
        <v>184</v>
      </c>
      <c r="I484">
        <v>195.86869999999999</v>
      </c>
      <c r="J484">
        <v>1.4696959999999999</v>
      </c>
      <c r="K484">
        <v>1371.0809999999999</v>
      </c>
      <c r="L484">
        <v>484.48099999999999</v>
      </c>
      <c r="M484">
        <v>8</v>
      </c>
      <c r="N484">
        <v>106.7133</v>
      </c>
      <c r="O484">
        <v>-1</v>
      </c>
      <c r="P484">
        <v>-1</v>
      </c>
      <c r="Q484">
        <v>2</v>
      </c>
      <c r="R484">
        <v>0.70671379999999995</v>
      </c>
      <c r="S484">
        <v>35.79927</v>
      </c>
      <c r="T484">
        <v>7.6822459999999995E-2</v>
      </c>
      <c r="U484">
        <v>1</v>
      </c>
      <c r="V484">
        <v>0.35335689999999997</v>
      </c>
      <c r="W484">
        <v>2</v>
      </c>
      <c r="X484">
        <v>2830</v>
      </c>
      <c r="Y484">
        <v>1437.5719999999999</v>
      </c>
      <c r="Z484">
        <v>507.97590000000002</v>
      </c>
      <c r="AA484">
        <v>75</v>
      </c>
      <c r="AB484">
        <v>2830</v>
      </c>
      <c r="AC484">
        <v>151244</v>
      </c>
    </row>
    <row r="485" spans="2:29" x14ac:dyDescent="0.2">
      <c r="B485" t="s">
        <v>483</v>
      </c>
      <c r="C485">
        <v>14</v>
      </c>
      <c r="D485" t="s">
        <v>789</v>
      </c>
      <c r="E485">
        <v>2</v>
      </c>
      <c r="F485">
        <v>1.579779</v>
      </c>
      <c r="G485">
        <v>366</v>
      </c>
      <c r="H485">
        <v>366</v>
      </c>
      <c r="I485">
        <v>143.55889999999999</v>
      </c>
      <c r="J485">
        <v>0.30740659999999997</v>
      </c>
      <c r="K485">
        <v>143.55889999999999</v>
      </c>
      <c r="L485">
        <v>113.3956</v>
      </c>
      <c r="M485">
        <v>2</v>
      </c>
      <c r="N485">
        <v>116.2783</v>
      </c>
      <c r="O485">
        <v>-1</v>
      </c>
      <c r="P485">
        <v>-1</v>
      </c>
      <c r="Q485">
        <v>1</v>
      </c>
      <c r="R485">
        <v>0.78988939999999996</v>
      </c>
      <c r="S485">
        <v>-1</v>
      </c>
      <c r="T485">
        <v>-1</v>
      </c>
      <c r="U485">
        <v>1</v>
      </c>
      <c r="V485">
        <v>0.78988939999999996</v>
      </c>
      <c r="W485">
        <v>1</v>
      </c>
      <c r="X485">
        <v>1266</v>
      </c>
      <c r="Y485">
        <v>159.07990000000001</v>
      </c>
      <c r="Z485">
        <v>125.6555</v>
      </c>
      <c r="AA485">
        <v>41</v>
      </c>
      <c r="AB485">
        <v>1266</v>
      </c>
      <c r="AC485">
        <v>92224</v>
      </c>
    </row>
    <row r="486" spans="2:29" x14ac:dyDescent="0.2">
      <c r="B486" t="s">
        <v>484</v>
      </c>
      <c r="C486">
        <v>14</v>
      </c>
      <c r="D486" t="s">
        <v>789</v>
      </c>
      <c r="E486">
        <v>2</v>
      </c>
      <c r="F486">
        <v>1.464129</v>
      </c>
      <c r="G486">
        <v>382</v>
      </c>
      <c r="H486">
        <v>382</v>
      </c>
      <c r="I486">
        <v>184.37289999999999</v>
      </c>
      <c r="J486">
        <v>0.34591539999999998</v>
      </c>
      <c r="K486">
        <v>184.37289999999999</v>
      </c>
      <c r="L486">
        <v>134.97290000000001</v>
      </c>
      <c r="M486">
        <v>2</v>
      </c>
      <c r="N486">
        <v>73.707620000000006</v>
      </c>
      <c r="O486">
        <v>-1</v>
      </c>
      <c r="P486">
        <v>-1</v>
      </c>
      <c r="Q486">
        <v>2</v>
      </c>
      <c r="R486">
        <v>1.464129</v>
      </c>
      <c r="S486">
        <v>70.629750000000001</v>
      </c>
      <c r="T486">
        <v>0.60367300000000002</v>
      </c>
      <c r="U486">
        <v>1</v>
      </c>
      <c r="V486">
        <v>0.73206439999999995</v>
      </c>
      <c r="W486">
        <v>2</v>
      </c>
      <c r="X486">
        <v>1366</v>
      </c>
      <c r="Y486">
        <v>158.04750000000001</v>
      </c>
      <c r="Z486">
        <v>115.7009</v>
      </c>
      <c r="AA486">
        <v>67</v>
      </c>
      <c r="AB486">
        <v>1366</v>
      </c>
      <c r="AC486">
        <v>127829</v>
      </c>
    </row>
    <row r="487" spans="2:29" x14ac:dyDescent="0.2">
      <c r="B487" t="s">
        <v>485</v>
      </c>
      <c r="C487">
        <v>14</v>
      </c>
      <c r="D487" t="s">
        <v>789</v>
      </c>
      <c r="E487">
        <v>1</v>
      </c>
      <c r="F487">
        <v>0.88261250000000002</v>
      </c>
      <c r="G487">
        <v>400</v>
      </c>
      <c r="H487">
        <v>400</v>
      </c>
      <c r="I487">
        <v>-1</v>
      </c>
      <c r="J487">
        <v>-1</v>
      </c>
      <c r="K487">
        <v>-1</v>
      </c>
      <c r="L487">
        <v>-1</v>
      </c>
      <c r="M487">
        <v>1</v>
      </c>
      <c r="N487">
        <v>66.242270000000005</v>
      </c>
      <c r="O487">
        <v>-1</v>
      </c>
      <c r="P487">
        <v>-1</v>
      </c>
      <c r="Q487">
        <v>1</v>
      </c>
      <c r="R487">
        <v>0.88261250000000002</v>
      </c>
      <c r="S487">
        <v>-1</v>
      </c>
      <c r="T487">
        <v>-1</v>
      </c>
      <c r="U487">
        <v>1</v>
      </c>
      <c r="V487">
        <v>0.88261250000000002</v>
      </c>
      <c r="W487">
        <v>1</v>
      </c>
      <c r="X487">
        <v>1133</v>
      </c>
      <c r="Y487">
        <v>395.44889999999998</v>
      </c>
      <c r="Z487">
        <v>349.02809999999999</v>
      </c>
      <c r="AA487">
        <v>83</v>
      </c>
      <c r="AB487">
        <v>1133</v>
      </c>
      <c r="AC487">
        <v>173592</v>
      </c>
    </row>
    <row r="488" spans="2:29" x14ac:dyDescent="0.2">
      <c r="B488" t="s">
        <v>486</v>
      </c>
      <c r="C488">
        <v>14</v>
      </c>
      <c r="D488" t="s">
        <v>789</v>
      </c>
      <c r="E488">
        <v>5</v>
      </c>
      <c r="F488">
        <v>2.7292580000000002</v>
      </c>
      <c r="G488">
        <v>259.39999999999998</v>
      </c>
      <c r="H488">
        <v>266</v>
      </c>
      <c r="I488">
        <v>205.571</v>
      </c>
      <c r="J488">
        <v>2.6169560000000001</v>
      </c>
      <c r="K488">
        <v>822.28399999999999</v>
      </c>
      <c r="L488">
        <v>448.84500000000003</v>
      </c>
      <c r="M488">
        <v>5</v>
      </c>
      <c r="N488">
        <v>129.8783</v>
      </c>
      <c r="O488">
        <v>-1</v>
      </c>
      <c r="P488">
        <v>-1</v>
      </c>
      <c r="Q488">
        <v>1</v>
      </c>
      <c r="R488">
        <v>0.54585150000000004</v>
      </c>
      <c r="S488">
        <v>-1</v>
      </c>
      <c r="T488">
        <v>-1</v>
      </c>
      <c r="U488">
        <v>1</v>
      </c>
      <c r="V488">
        <v>0.54585150000000004</v>
      </c>
      <c r="W488">
        <v>1</v>
      </c>
      <c r="X488">
        <v>1832</v>
      </c>
      <c r="Y488">
        <v>181.93940000000001</v>
      </c>
      <c r="Z488">
        <v>99.311920000000001</v>
      </c>
      <c r="AA488">
        <v>25</v>
      </c>
      <c r="AB488">
        <v>1832</v>
      </c>
      <c r="AC488">
        <v>57320</v>
      </c>
    </row>
    <row r="489" spans="2:29" x14ac:dyDescent="0.2">
      <c r="B489" t="s">
        <v>487</v>
      </c>
      <c r="C489">
        <v>14</v>
      </c>
      <c r="D489" t="s">
        <v>789</v>
      </c>
      <c r="E489">
        <v>0</v>
      </c>
      <c r="F489">
        <v>0</v>
      </c>
      <c r="G489">
        <v>-1</v>
      </c>
      <c r="H489">
        <v>-1</v>
      </c>
      <c r="I489">
        <v>-1</v>
      </c>
      <c r="J489">
        <v>-1</v>
      </c>
      <c r="K489">
        <v>-1</v>
      </c>
      <c r="L489">
        <v>-1</v>
      </c>
      <c r="M489">
        <v>0</v>
      </c>
      <c r="N489">
        <v>97.285740000000004</v>
      </c>
      <c r="O489">
        <v>-1</v>
      </c>
      <c r="P489">
        <v>-1</v>
      </c>
      <c r="Q489">
        <v>1</v>
      </c>
      <c r="R489">
        <v>0.73152890000000004</v>
      </c>
      <c r="S489">
        <v>-1</v>
      </c>
      <c r="T489">
        <v>-1</v>
      </c>
      <c r="U489">
        <v>1</v>
      </c>
      <c r="V489">
        <v>0.73152890000000004</v>
      </c>
      <c r="W489">
        <v>1</v>
      </c>
      <c r="X489">
        <v>1367</v>
      </c>
      <c r="Y489">
        <v>258.47239999999999</v>
      </c>
      <c r="Z489">
        <v>189.08</v>
      </c>
      <c r="AA489">
        <v>53</v>
      </c>
      <c r="AB489">
        <v>1367</v>
      </c>
      <c r="AC489">
        <v>121467</v>
      </c>
    </row>
    <row r="490" spans="2:29" x14ac:dyDescent="0.2">
      <c r="B490" t="s">
        <v>488</v>
      </c>
      <c r="C490">
        <v>14</v>
      </c>
      <c r="D490" t="s">
        <v>789</v>
      </c>
      <c r="E490">
        <v>2</v>
      </c>
      <c r="F490">
        <v>2.1436229999999998</v>
      </c>
      <c r="G490">
        <v>283</v>
      </c>
      <c r="H490">
        <v>283</v>
      </c>
      <c r="I490">
        <v>128.21019999999999</v>
      </c>
      <c r="J490">
        <v>1.9135850000000001</v>
      </c>
      <c r="K490">
        <v>128.21019999999999</v>
      </c>
      <c r="L490">
        <v>137.4171</v>
      </c>
      <c r="M490">
        <v>2</v>
      </c>
      <c r="N490">
        <v>102.1236</v>
      </c>
      <c r="O490">
        <v>-1</v>
      </c>
      <c r="P490">
        <v>-1</v>
      </c>
      <c r="Q490">
        <v>1</v>
      </c>
      <c r="R490">
        <v>1.0718110000000001</v>
      </c>
      <c r="S490">
        <v>-1</v>
      </c>
      <c r="T490">
        <v>-1</v>
      </c>
      <c r="U490">
        <v>1</v>
      </c>
      <c r="V490">
        <v>1.0718110000000001</v>
      </c>
      <c r="W490">
        <v>1</v>
      </c>
      <c r="X490">
        <v>933</v>
      </c>
      <c r="Y490">
        <v>129.7089</v>
      </c>
      <c r="Z490">
        <v>139.02350000000001</v>
      </c>
      <c r="AA490">
        <v>15</v>
      </c>
      <c r="AB490">
        <v>933</v>
      </c>
      <c r="AC490">
        <v>32806</v>
      </c>
    </row>
    <row r="491" spans="2:29" x14ac:dyDescent="0.2">
      <c r="B491" t="s">
        <v>489</v>
      </c>
      <c r="C491">
        <v>14</v>
      </c>
      <c r="D491" t="s">
        <v>789</v>
      </c>
      <c r="E491">
        <v>0</v>
      </c>
      <c r="F491">
        <v>0</v>
      </c>
      <c r="G491">
        <v>-1</v>
      </c>
      <c r="H491">
        <v>-1</v>
      </c>
      <c r="I491">
        <v>-1</v>
      </c>
      <c r="J491">
        <v>-1</v>
      </c>
      <c r="K491">
        <v>-1</v>
      </c>
      <c r="L491">
        <v>-1</v>
      </c>
      <c r="M491">
        <v>0</v>
      </c>
      <c r="N491">
        <v>667.26210000000003</v>
      </c>
      <c r="O491">
        <v>-1</v>
      </c>
      <c r="P491">
        <v>-1</v>
      </c>
      <c r="Q491">
        <v>1</v>
      </c>
      <c r="R491">
        <v>0.4480287</v>
      </c>
      <c r="S491">
        <v>-1</v>
      </c>
      <c r="T491">
        <v>-1</v>
      </c>
      <c r="U491">
        <v>1</v>
      </c>
      <c r="V491">
        <v>0.4480287</v>
      </c>
      <c r="W491">
        <v>1</v>
      </c>
      <c r="X491">
        <v>2232</v>
      </c>
      <c r="Y491">
        <v>1988.991</v>
      </c>
      <c r="Z491">
        <v>891.12509999999997</v>
      </c>
      <c r="AA491">
        <v>67</v>
      </c>
      <c r="AB491">
        <v>2232</v>
      </c>
      <c r="AC491">
        <v>138620</v>
      </c>
    </row>
    <row r="492" spans="2:29" x14ac:dyDescent="0.2">
      <c r="B492" t="s">
        <v>490</v>
      </c>
      <c r="C492">
        <v>14</v>
      </c>
      <c r="D492" t="s">
        <v>789</v>
      </c>
      <c r="E492">
        <v>3</v>
      </c>
      <c r="F492">
        <v>1.8018019999999999</v>
      </c>
      <c r="G492">
        <v>266.33333333333297</v>
      </c>
      <c r="H492">
        <v>167</v>
      </c>
      <c r="I492">
        <v>298.89699999999999</v>
      </c>
      <c r="J492">
        <v>1.321412</v>
      </c>
      <c r="K492">
        <v>597.79390000000001</v>
      </c>
      <c r="L492">
        <v>359.03539999999998</v>
      </c>
      <c r="M492">
        <v>3</v>
      </c>
      <c r="N492">
        <v>139.77090000000001</v>
      </c>
      <c r="O492">
        <v>-1</v>
      </c>
      <c r="P492">
        <v>-1</v>
      </c>
      <c r="Q492">
        <v>2</v>
      </c>
      <c r="R492">
        <v>1.201201</v>
      </c>
      <c r="S492">
        <v>11.066750000000001</v>
      </c>
      <c r="T492">
        <v>0.67071210000000003</v>
      </c>
      <c r="U492">
        <v>1</v>
      </c>
      <c r="V492">
        <v>0.60060060000000004</v>
      </c>
      <c r="W492">
        <v>2</v>
      </c>
      <c r="X492">
        <v>1665</v>
      </c>
      <c r="Y492">
        <v>141.5856</v>
      </c>
      <c r="Z492">
        <v>85.036420000000007</v>
      </c>
      <c r="AA492">
        <v>11</v>
      </c>
      <c r="AB492">
        <v>1665</v>
      </c>
      <c r="AC492">
        <v>32840</v>
      </c>
    </row>
    <row r="493" spans="2:29" x14ac:dyDescent="0.2">
      <c r="B493" t="s">
        <v>491</v>
      </c>
      <c r="C493">
        <v>14</v>
      </c>
      <c r="D493" t="s">
        <v>789</v>
      </c>
      <c r="E493">
        <v>6</v>
      </c>
      <c r="F493">
        <v>2.5359259999999999</v>
      </c>
      <c r="G493">
        <v>244.333333333333</v>
      </c>
      <c r="H493">
        <v>199.5</v>
      </c>
      <c r="I493">
        <v>259.4391</v>
      </c>
      <c r="J493">
        <v>4.2313039999999997</v>
      </c>
      <c r="K493">
        <v>1297.1949999999999</v>
      </c>
      <c r="L493">
        <v>548.26509999999996</v>
      </c>
      <c r="M493">
        <v>6</v>
      </c>
      <c r="N493">
        <v>112.47069999999999</v>
      </c>
      <c r="O493">
        <v>-1</v>
      </c>
      <c r="P493">
        <v>-1</v>
      </c>
      <c r="Q493">
        <v>1</v>
      </c>
      <c r="R493">
        <v>0.42265429999999998</v>
      </c>
      <c r="S493">
        <v>-1</v>
      </c>
      <c r="T493">
        <v>-1</v>
      </c>
      <c r="U493">
        <v>1</v>
      </c>
      <c r="V493">
        <v>0.42265429999999998</v>
      </c>
      <c r="W493">
        <v>1</v>
      </c>
      <c r="X493">
        <v>2366</v>
      </c>
      <c r="Y493">
        <v>926.71190000000001</v>
      </c>
      <c r="Z493">
        <v>391.67869999999999</v>
      </c>
      <c r="AA493">
        <v>13</v>
      </c>
      <c r="AB493">
        <v>2366</v>
      </c>
      <c r="AC493">
        <v>31641</v>
      </c>
    </row>
    <row r="494" spans="2:29" x14ac:dyDescent="0.2">
      <c r="B494" t="s">
        <v>1848</v>
      </c>
      <c r="C494">
        <v>14</v>
      </c>
      <c r="D494" t="s">
        <v>789</v>
      </c>
      <c r="E494">
        <v>2</v>
      </c>
      <c r="F494">
        <v>2.3121390000000002</v>
      </c>
      <c r="G494">
        <v>366.5</v>
      </c>
      <c r="H494">
        <v>366.5</v>
      </c>
      <c r="I494">
        <v>154.1728</v>
      </c>
      <c r="J494">
        <v>4.6719020000000002</v>
      </c>
      <c r="K494">
        <v>154.1728</v>
      </c>
      <c r="L494">
        <v>178.23439999999999</v>
      </c>
      <c r="M494">
        <v>2</v>
      </c>
      <c r="N494">
        <v>62.942239999999998</v>
      </c>
      <c r="O494">
        <v>-1</v>
      </c>
      <c r="P494">
        <v>-1</v>
      </c>
      <c r="Q494">
        <v>1</v>
      </c>
      <c r="R494">
        <v>1.156069</v>
      </c>
      <c r="S494">
        <v>-1</v>
      </c>
      <c r="T494">
        <v>-1</v>
      </c>
      <c r="U494">
        <v>1</v>
      </c>
      <c r="V494">
        <v>1.156069</v>
      </c>
      <c r="W494">
        <v>1</v>
      </c>
      <c r="X494">
        <v>865</v>
      </c>
      <c r="Y494">
        <v>181.04140000000001</v>
      </c>
      <c r="Z494">
        <v>209.29640000000001</v>
      </c>
      <c r="AA494">
        <v>65</v>
      </c>
      <c r="AB494">
        <v>865</v>
      </c>
      <c r="AC494">
        <v>115873</v>
      </c>
    </row>
    <row r="495" spans="2:29" x14ac:dyDescent="0.2">
      <c r="B495" t="s">
        <v>285</v>
      </c>
      <c r="C495">
        <v>14</v>
      </c>
      <c r="D495" t="s">
        <v>789</v>
      </c>
      <c r="E495">
        <v>5</v>
      </c>
      <c r="F495">
        <v>2.5012509999999999</v>
      </c>
      <c r="G495">
        <v>233.4</v>
      </c>
      <c r="H495">
        <v>267</v>
      </c>
      <c r="I495">
        <v>172.8622</v>
      </c>
      <c r="J495">
        <v>2.0941100000000001</v>
      </c>
      <c r="K495">
        <v>691.44889999999998</v>
      </c>
      <c r="L495">
        <v>345.8974</v>
      </c>
      <c r="M495">
        <v>5</v>
      </c>
      <c r="N495">
        <v>95.583770000000001</v>
      </c>
      <c r="O495">
        <v>-1</v>
      </c>
      <c r="P495">
        <v>-1</v>
      </c>
      <c r="Q495">
        <v>1</v>
      </c>
      <c r="R495">
        <v>0.50025010000000003</v>
      </c>
      <c r="S495">
        <v>-1</v>
      </c>
      <c r="T495">
        <v>-1</v>
      </c>
      <c r="U495">
        <v>1</v>
      </c>
      <c r="V495">
        <v>0.50025010000000003</v>
      </c>
      <c r="W495">
        <v>1</v>
      </c>
      <c r="X495">
        <v>1999</v>
      </c>
      <c r="Y495">
        <v>734.09849999999994</v>
      </c>
      <c r="Z495">
        <v>367.23289999999997</v>
      </c>
      <c r="AA495">
        <v>33</v>
      </c>
      <c r="AB495">
        <v>1999</v>
      </c>
      <c r="AC495">
        <v>69478</v>
      </c>
    </row>
    <row r="496" spans="2:29" x14ac:dyDescent="0.2">
      <c r="B496" t="s">
        <v>492</v>
      </c>
      <c r="C496">
        <v>14</v>
      </c>
      <c r="D496" t="s">
        <v>789</v>
      </c>
      <c r="E496">
        <v>6</v>
      </c>
      <c r="F496">
        <v>2.0477810000000001</v>
      </c>
      <c r="G496">
        <v>288.33333333333297</v>
      </c>
      <c r="H496">
        <v>299.5</v>
      </c>
      <c r="I496">
        <v>140.9888</v>
      </c>
      <c r="J496">
        <v>1.1529130000000001</v>
      </c>
      <c r="K496">
        <v>704.94380000000001</v>
      </c>
      <c r="L496">
        <v>240.59520000000001</v>
      </c>
      <c r="M496">
        <v>6</v>
      </c>
      <c r="N496">
        <v>120.0823</v>
      </c>
      <c r="O496">
        <v>-1</v>
      </c>
      <c r="P496">
        <v>-1</v>
      </c>
      <c r="Q496">
        <v>1</v>
      </c>
      <c r="R496">
        <v>0.34129690000000001</v>
      </c>
      <c r="S496">
        <v>-1</v>
      </c>
      <c r="T496">
        <v>-1</v>
      </c>
      <c r="U496">
        <v>1</v>
      </c>
      <c r="V496">
        <v>0.34129690000000001</v>
      </c>
      <c r="W496">
        <v>1</v>
      </c>
      <c r="X496">
        <v>2930</v>
      </c>
      <c r="Y496">
        <v>176.51669999999999</v>
      </c>
      <c r="Z496">
        <v>60.244599999999998</v>
      </c>
      <c r="AA496">
        <v>45</v>
      </c>
      <c r="AB496">
        <v>2930</v>
      </c>
      <c r="AC496">
        <v>106913</v>
      </c>
    </row>
    <row r="497" spans="2:29" x14ac:dyDescent="0.2">
      <c r="B497" t="s">
        <v>474</v>
      </c>
      <c r="C497">
        <v>14</v>
      </c>
      <c r="D497" t="s">
        <v>789</v>
      </c>
      <c r="E497">
        <v>3</v>
      </c>
      <c r="F497">
        <v>1.7996399999999999</v>
      </c>
      <c r="G497">
        <v>233</v>
      </c>
      <c r="H497">
        <v>266</v>
      </c>
      <c r="I497">
        <v>201.98820000000001</v>
      </c>
      <c r="J497">
        <v>3.480782</v>
      </c>
      <c r="K497">
        <v>403.97640000000001</v>
      </c>
      <c r="L497">
        <v>242.3374</v>
      </c>
      <c r="M497">
        <v>3</v>
      </c>
      <c r="N497">
        <v>178.44130000000001</v>
      </c>
      <c r="O497">
        <v>-1</v>
      </c>
      <c r="P497">
        <v>-1</v>
      </c>
      <c r="Q497">
        <v>1</v>
      </c>
      <c r="R497">
        <v>0.59987999999999997</v>
      </c>
      <c r="S497">
        <v>-1</v>
      </c>
      <c r="T497">
        <v>-1</v>
      </c>
      <c r="U497">
        <v>1</v>
      </c>
      <c r="V497">
        <v>0.59987999999999997</v>
      </c>
      <c r="W497">
        <v>1</v>
      </c>
      <c r="X497">
        <v>1667</v>
      </c>
      <c r="Y497">
        <v>264.58150000000001</v>
      </c>
      <c r="Z497">
        <v>158.71709999999999</v>
      </c>
      <c r="AA497">
        <v>75</v>
      </c>
      <c r="AB497">
        <v>1667</v>
      </c>
      <c r="AC497">
        <v>172892</v>
      </c>
    </row>
    <row r="498" spans="2:29" x14ac:dyDescent="0.2">
      <c r="B498" t="s">
        <v>475</v>
      </c>
      <c r="C498">
        <v>14</v>
      </c>
      <c r="D498" t="s">
        <v>789</v>
      </c>
      <c r="E498">
        <v>2</v>
      </c>
      <c r="F498">
        <v>1.538462</v>
      </c>
      <c r="G498">
        <v>483</v>
      </c>
      <c r="H498">
        <v>483</v>
      </c>
      <c r="I498">
        <v>149.11170000000001</v>
      </c>
      <c r="J498">
        <v>0.56057040000000002</v>
      </c>
      <c r="K498">
        <v>149.11170000000001</v>
      </c>
      <c r="L498">
        <v>114.7013</v>
      </c>
      <c r="M498">
        <v>2</v>
      </c>
      <c r="N498">
        <v>59.208359999999999</v>
      </c>
      <c r="O498">
        <v>-1</v>
      </c>
      <c r="P498">
        <v>-1</v>
      </c>
      <c r="Q498">
        <v>1</v>
      </c>
      <c r="R498">
        <v>0.76923079999999999</v>
      </c>
      <c r="S498">
        <v>-1</v>
      </c>
      <c r="T498">
        <v>-1</v>
      </c>
      <c r="U498">
        <v>1</v>
      </c>
      <c r="V498">
        <v>0.76923079999999999</v>
      </c>
      <c r="W498">
        <v>1</v>
      </c>
      <c r="X498">
        <v>1300</v>
      </c>
      <c r="Y498">
        <v>132.93809999999999</v>
      </c>
      <c r="Z498">
        <v>102.26009999999999</v>
      </c>
      <c r="AA498">
        <v>75</v>
      </c>
      <c r="AB498">
        <v>1300</v>
      </c>
      <c r="AC498">
        <v>158004</v>
      </c>
    </row>
    <row r="499" spans="2:29" x14ac:dyDescent="0.2">
      <c r="B499" t="s">
        <v>476</v>
      </c>
      <c r="C499">
        <v>14</v>
      </c>
      <c r="D499" t="s">
        <v>789</v>
      </c>
      <c r="E499">
        <v>1</v>
      </c>
      <c r="F499">
        <v>0.39525690000000002</v>
      </c>
      <c r="G499">
        <v>167</v>
      </c>
      <c r="H499">
        <v>167</v>
      </c>
      <c r="I499">
        <v>-1</v>
      </c>
      <c r="J499">
        <v>-1</v>
      </c>
      <c r="K499">
        <v>-1</v>
      </c>
      <c r="L499">
        <v>-1</v>
      </c>
      <c r="M499">
        <v>1</v>
      </c>
      <c r="N499">
        <v>141.2054</v>
      </c>
      <c r="O499">
        <v>-1</v>
      </c>
      <c r="P499">
        <v>-1</v>
      </c>
      <c r="Q499">
        <v>2</v>
      </c>
      <c r="R499">
        <v>0.79051380000000004</v>
      </c>
      <c r="S499">
        <v>60.519599999999997</v>
      </c>
      <c r="T499">
        <v>0.91006920000000002</v>
      </c>
      <c r="U499">
        <v>1</v>
      </c>
      <c r="V499">
        <v>0.39525690000000002</v>
      </c>
      <c r="W499">
        <v>2</v>
      </c>
      <c r="X499">
        <v>2530</v>
      </c>
      <c r="Y499">
        <v>137.12270000000001</v>
      </c>
      <c r="Z499">
        <v>54.198709999999998</v>
      </c>
      <c r="AA499">
        <v>69</v>
      </c>
      <c r="AB499">
        <v>2530</v>
      </c>
      <c r="AC499">
        <v>159006</v>
      </c>
    </row>
    <row r="500" spans="2:29" x14ac:dyDescent="0.2">
      <c r="B500" t="s">
        <v>477</v>
      </c>
      <c r="C500">
        <v>14</v>
      </c>
      <c r="D500" t="s">
        <v>789</v>
      </c>
      <c r="E500">
        <v>9</v>
      </c>
      <c r="F500">
        <v>3.5559069999999999</v>
      </c>
      <c r="G500">
        <v>191.777777777778</v>
      </c>
      <c r="H500">
        <v>167</v>
      </c>
      <c r="I500">
        <v>203.2406</v>
      </c>
      <c r="J500">
        <v>3.3808189999999998</v>
      </c>
      <c r="K500">
        <v>1625.925</v>
      </c>
      <c r="L500">
        <v>642.40409999999997</v>
      </c>
      <c r="M500">
        <v>9</v>
      </c>
      <c r="N500">
        <v>138.91149999999999</v>
      </c>
      <c r="O500">
        <v>-1</v>
      </c>
      <c r="P500">
        <v>-1</v>
      </c>
      <c r="Q500">
        <v>2</v>
      </c>
      <c r="R500">
        <v>0.7902015</v>
      </c>
      <c r="S500">
        <v>116.98739999999999</v>
      </c>
      <c r="T500">
        <v>0.35078680000000001</v>
      </c>
      <c r="U500">
        <v>1</v>
      </c>
      <c r="V500">
        <v>0.39510070000000003</v>
      </c>
      <c r="W500">
        <v>2</v>
      </c>
      <c r="X500">
        <v>2531</v>
      </c>
      <c r="Y500">
        <v>1046.7729999999999</v>
      </c>
      <c r="Z500">
        <v>413.58080000000001</v>
      </c>
      <c r="AA500">
        <v>35</v>
      </c>
      <c r="AB500">
        <v>2531</v>
      </c>
      <c r="AC500">
        <v>78703</v>
      </c>
    </row>
    <row r="501" spans="2:29" x14ac:dyDescent="0.2">
      <c r="B501" t="s">
        <v>478</v>
      </c>
      <c r="C501">
        <v>14</v>
      </c>
      <c r="D501" t="s">
        <v>789</v>
      </c>
      <c r="E501">
        <v>7</v>
      </c>
      <c r="F501">
        <v>2.1231420000000001</v>
      </c>
      <c r="G501">
        <v>223.857142857143</v>
      </c>
      <c r="H501">
        <v>233</v>
      </c>
      <c r="I501">
        <v>253.9796</v>
      </c>
      <c r="J501">
        <v>2.7411300000000001</v>
      </c>
      <c r="K501">
        <v>1523.877</v>
      </c>
      <c r="L501">
        <v>462.20119999999997</v>
      </c>
      <c r="M501">
        <v>7</v>
      </c>
      <c r="N501">
        <v>125.67659999999999</v>
      </c>
      <c r="O501">
        <v>-1</v>
      </c>
      <c r="P501">
        <v>-1</v>
      </c>
      <c r="Q501">
        <v>1</v>
      </c>
      <c r="R501">
        <v>0.30330600000000002</v>
      </c>
      <c r="S501">
        <v>-1</v>
      </c>
      <c r="T501">
        <v>-1</v>
      </c>
      <c r="U501">
        <v>1</v>
      </c>
      <c r="V501">
        <v>0.30330600000000002</v>
      </c>
      <c r="W501">
        <v>1</v>
      </c>
      <c r="X501">
        <v>3297</v>
      </c>
      <c r="Y501">
        <v>1516.7819999999999</v>
      </c>
      <c r="Z501">
        <v>460.04910000000001</v>
      </c>
      <c r="AA501">
        <v>25</v>
      </c>
      <c r="AB501">
        <v>3297</v>
      </c>
      <c r="AC501">
        <v>54655</v>
      </c>
    </row>
    <row r="502" spans="2:29" x14ac:dyDescent="0.2">
      <c r="B502" t="s">
        <v>479</v>
      </c>
      <c r="C502">
        <v>14</v>
      </c>
      <c r="D502" t="s">
        <v>789</v>
      </c>
      <c r="E502">
        <v>4</v>
      </c>
      <c r="F502">
        <v>3.1595580000000001</v>
      </c>
      <c r="G502">
        <v>208</v>
      </c>
      <c r="H502">
        <v>216</v>
      </c>
      <c r="I502">
        <v>166.74</v>
      </c>
      <c r="J502">
        <v>2.1323059999999998</v>
      </c>
      <c r="K502">
        <v>500.2201</v>
      </c>
      <c r="L502">
        <v>395.11849999999998</v>
      </c>
      <c r="M502">
        <v>4</v>
      </c>
      <c r="N502">
        <v>85.52552</v>
      </c>
      <c r="O502">
        <v>-1</v>
      </c>
      <c r="P502">
        <v>-1</v>
      </c>
      <c r="Q502">
        <v>1</v>
      </c>
      <c r="R502">
        <v>0.78988939999999996</v>
      </c>
      <c r="S502">
        <v>-1</v>
      </c>
      <c r="T502">
        <v>-1</v>
      </c>
      <c r="U502">
        <v>1</v>
      </c>
      <c r="V502">
        <v>0.78988939999999996</v>
      </c>
      <c r="W502">
        <v>1</v>
      </c>
      <c r="X502">
        <v>1266</v>
      </c>
      <c r="Y502">
        <v>158.44759999999999</v>
      </c>
      <c r="Z502">
        <v>125.1561</v>
      </c>
      <c r="AA502">
        <v>51</v>
      </c>
      <c r="AB502">
        <v>1266</v>
      </c>
      <c r="AC502">
        <v>100451</v>
      </c>
    </row>
    <row r="503" spans="2:29" x14ac:dyDescent="0.2">
      <c r="B503" t="s">
        <v>480</v>
      </c>
      <c r="C503">
        <v>14</v>
      </c>
      <c r="D503" t="s">
        <v>789</v>
      </c>
      <c r="E503">
        <v>0</v>
      </c>
      <c r="F503">
        <v>0</v>
      </c>
      <c r="G503">
        <v>-1</v>
      </c>
      <c r="H503">
        <v>-1</v>
      </c>
      <c r="I503">
        <v>-1</v>
      </c>
      <c r="J503">
        <v>-1</v>
      </c>
      <c r="K503">
        <v>-1</v>
      </c>
      <c r="L503">
        <v>-1</v>
      </c>
      <c r="M503">
        <v>0</v>
      </c>
      <c r="N503">
        <v>144.66540000000001</v>
      </c>
      <c r="O503">
        <v>-1</v>
      </c>
      <c r="P503">
        <v>-1</v>
      </c>
      <c r="Q503">
        <v>2</v>
      </c>
      <c r="R503">
        <v>0.78003120000000004</v>
      </c>
      <c r="S503">
        <v>13.12889</v>
      </c>
      <c r="T503">
        <v>0.77228790000000003</v>
      </c>
      <c r="U503">
        <v>1</v>
      </c>
      <c r="V503">
        <v>0.39001560000000002</v>
      </c>
      <c r="W503">
        <v>2</v>
      </c>
      <c r="X503">
        <v>2564</v>
      </c>
      <c r="Y503">
        <v>185.38550000000001</v>
      </c>
      <c r="Z503">
        <v>72.303229999999999</v>
      </c>
      <c r="AA503">
        <v>35</v>
      </c>
      <c r="AB503">
        <v>2564</v>
      </c>
      <c r="AC503">
        <v>71474</v>
      </c>
    </row>
    <row r="504" spans="2:29" x14ac:dyDescent="0.2">
      <c r="B504" t="s">
        <v>481</v>
      </c>
      <c r="C504">
        <v>15</v>
      </c>
      <c r="D504" t="s">
        <v>813</v>
      </c>
      <c r="E504">
        <v>2</v>
      </c>
      <c r="F504">
        <v>1.9379839999999999</v>
      </c>
      <c r="G504">
        <v>416</v>
      </c>
      <c r="H504">
        <v>416</v>
      </c>
      <c r="I504">
        <v>126.6217</v>
      </c>
      <c r="J504">
        <v>1.835097</v>
      </c>
      <c r="K504">
        <v>126.6217</v>
      </c>
      <c r="L504">
        <v>122.69540000000001</v>
      </c>
      <c r="M504">
        <v>2</v>
      </c>
      <c r="N504">
        <v>55.60848</v>
      </c>
      <c r="O504">
        <v>-1</v>
      </c>
      <c r="P504">
        <v>-1</v>
      </c>
      <c r="Q504">
        <v>1</v>
      </c>
      <c r="R504">
        <v>0.96899219999999997</v>
      </c>
      <c r="S504">
        <v>-1</v>
      </c>
      <c r="T504">
        <v>-1</v>
      </c>
      <c r="U504">
        <v>1</v>
      </c>
      <c r="V504">
        <v>0.96899219999999997</v>
      </c>
      <c r="W504">
        <v>1</v>
      </c>
      <c r="X504">
        <v>1032</v>
      </c>
      <c r="Y504">
        <v>167.24440000000001</v>
      </c>
      <c r="Z504">
        <v>162.05850000000001</v>
      </c>
      <c r="AA504">
        <v>63</v>
      </c>
      <c r="AB504">
        <v>1032</v>
      </c>
      <c r="AC504">
        <v>129994</v>
      </c>
    </row>
    <row r="505" spans="2:29" x14ac:dyDescent="0.2">
      <c r="B505" t="s">
        <v>483</v>
      </c>
      <c r="C505">
        <v>15</v>
      </c>
      <c r="D505" t="s">
        <v>813</v>
      </c>
      <c r="E505">
        <v>2</v>
      </c>
      <c r="F505">
        <v>2</v>
      </c>
      <c r="G505">
        <v>233.5</v>
      </c>
      <c r="H505">
        <v>233.5</v>
      </c>
      <c r="I505">
        <v>128.21510000000001</v>
      </c>
      <c r="J505">
        <v>0.27573130000000001</v>
      </c>
      <c r="K505">
        <v>128.21510000000001</v>
      </c>
      <c r="L505">
        <v>128.21510000000001</v>
      </c>
      <c r="M505">
        <v>2</v>
      </c>
      <c r="N505">
        <v>57.224350000000001</v>
      </c>
      <c r="O505">
        <v>-1</v>
      </c>
      <c r="P505">
        <v>-1</v>
      </c>
      <c r="Q505">
        <v>1</v>
      </c>
      <c r="R505">
        <v>1</v>
      </c>
      <c r="S505">
        <v>-1</v>
      </c>
      <c r="T505">
        <v>-1</v>
      </c>
      <c r="U505">
        <v>1</v>
      </c>
      <c r="V505">
        <v>1</v>
      </c>
      <c r="W505">
        <v>1</v>
      </c>
      <c r="X505">
        <v>1000</v>
      </c>
      <c r="Y505">
        <v>142.70349999999999</v>
      </c>
      <c r="Z505">
        <v>142.70349999999999</v>
      </c>
      <c r="AA505">
        <v>65</v>
      </c>
      <c r="AB505">
        <v>1000</v>
      </c>
      <c r="AC505">
        <v>132291</v>
      </c>
    </row>
    <row r="506" spans="2:29" x14ac:dyDescent="0.2">
      <c r="B506" t="s">
        <v>484</v>
      </c>
      <c r="C506">
        <v>15</v>
      </c>
      <c r="D506" t="s">
        <v>813</v>
      </c>
      <c r="E506">
        <v>2</v>
      </c>
      <c r="F506">
        <v>1.540832</v>
      </c>
      <c r="G506">
        <v>199.5</v>
      </c>
      <c r="H506">
        <v>199.5</v>
      </c>
      <c r="I506">
        <v>177.90010000000001</v>
      </c>
      <c r="J506">
        <v>0.21356559999999999</v>
      </c>
      <c r="K506">
        <v>177.90010000000001</v>
      </c>
      <c r="L506">
        <v>137.05709999999999</v>
      </c>
      <c r="M506">
        <v>2</v>
      </c>
      <c r="N506">
        <v>119.03189999999999</v>
      </c>
      <c r="O506">
        <v>-1</v>
      </c>
      <c r="P506">
        <v>-1</v>
      </c>
      <c r="Q506">
        <v>2</v>
      </c>
      <c r="R506">
        <v>1.540832</v>
      </c>
      <c r="S506">
        <v>70.877859999999998</v>
      </c>
      <c r="T506">
        <v>0.47251910000000003</v>
      </c>
      <c r="U506">
        <v>1</v>
      </c>
      <c r="V506">
        <v>0.77041599999999999</v>
      </c>
      <c r="W506">
        <v>2</v>
      </c>
      <c r="X506">
        <v>1298</v>
      </c>
      <c r="Y506">
        <v>154.65889999999999</v>
      </c>
      <c r="Z506">
        <v>119.15170000000001</v>
      </c>
      <c r="AA506">
        <v>71</v>
      </c>
      <c r="AB506">
        <v>1298</v>
      </c>
      <c r="AC506">
        <v>134623</v>
      </c>
    </row>
    <row r="507" spans="2:29" x14ac:dyDescent="0.2">
      <c r="B507" t="s">
        <v>485</v>
      </c>
      <c r="C507">
        <v>15</v>
      </c>
      <c r="D507" t="s">
        <v>813</v>
      </c>
      <c r="E507">
        <v>2</v>
      </c>
      <c r="F507">
        <v>1.718213</v>
      </c>
      <c r="G507">
        <v>450</v>
      </c>
      <c r="H507">
        <v>450</v>
      </c>
      <c r="I507">
        <v>124.3982</v>
      </c>
      <c r="J507">
        <v>0.9353245</v>
      </c>
      <c r="K507">
        <v>124.3982</v>
      </c>
      <c r="L507">
        <v>106.87130000000001</v>
      </c>
      <c r="M507">
        <v>2</v>
      </c>
      <c r="N507">
        <v>41.81232</v>
      </c>
      <c r="O507">
        <v>-1</v>
      </c>
      <c r="P507">
        <v>-1</v>
      </c>
      <c r="Q507">
        <v>1</v>
      </c>
      <c r="R507">
        <v>0.8591065</v>
      </c>
      <c r="S507">
        <v>-1</v>
      </c>
      <c r="T507">
        <v>-1</v>
      </c>
      <c r="U507">
        <v>1</v>
      </c>
      <c r="V507">
        <v>0.8591065</v>
      </c>
      <c r="W507">
        <v>1</v>
      </c>
      <c r="X507">
        <v>1164</v>
      </c>
      <c r="Y507">
        <v>189.20480000000001</v>
      </c>
      <c r="Z507">
        <v>162.5471</v>
      </c>
      <c r="AA507">
        <v>81</v>
      </c>
      <c r="AB507">
        <v>1164</v>
      </c>
      <c r="AC507">
        <v>170428</v>
      </c>
    </row>
    <row r="508" spans="2:29" x14ac:dyDescent="0.2">
      <c r="B508" t="s">
        <v>486</v>
      </c>
      <c r="C508">
        <v>15</v>
      </c>
      <c r="D508" t="s">
        <v>813</v>
      </c>
      <c r="E508">
        <v>4</v>
      </c>
      <c r="F508">
        <v>2.6109659999999999</v>
      </c>
      <c r="G508">
        <v>183.5</v>
      </c>
      <c r="H508">
        <v>184</v>
      </c>
      <c r="I508">
        <v>192.0264</v>
      </c>
      <c r="J508">
        <v>5.3069110000000004</v>
      </c>
      <c r="K508">
        <v>576.07929999999999</v>
      </c>
      <c r="L508">
        <v>376.03089999999997</v>
      </c>
      <c r="M508">
        <v>4</v>
      </c>
      <c r="N508">
        <v>145.27549999999999</v>
      </c>
      <c r="O508">
        <v>-1</v>
      </c>
      <c r="P508">
        <v>-1</v>
      </c>
      <c r="Q508">
        <v>1</v>
      </c>
      <c r="R508">
        <v>0.65274149999999997</v>
      </c>
      <c r="S508">
        <v>-1</v>
      </c>
      <c r="T508">
        <v>-1</v>
      </c>
      <c r="U508">
        <v>1</v>
      </c>
      <c r="V508">
        <v>0.65274149999999997</v>
      </c>
      <c r="W508">
        <v>1</v>
      </c>
      <c r="X508">
        <v>1532</v>
      </c>
      <c r="Y508">
        <v>175.86340000000001</v>
      </c>
      <c r="Z508">
        <v>114.79340000000001</v>
      </c>
      <c r="AA508">
        <v>79</v>
      </c>
      <c r="AB508">
        <v>1532</v>
      </c>
      <c r="AC508">
        <v>152143</v>
      </c>
    </row>
    <row r="509" spans="2:29" x14ac:dyDescent="0.2">
      <c r="B509" t="s">
        <v>487</v>
      </c>
      <c r="C509">
        <v>15</v>
      </c>
      <c r="D509" t="s">
        <v>813</v>
      </c>
      <c r="E509">
        <v>0</v>
      </c>
      <c r="F509">
        <v>0</v>
      </c>
      <c r="G509">
        <v>-1</v>
      </c>
      <c r="H509">
        <v>-1</v>
      </c>
      <c r="I509">
        <v>-1</v>
      </c>
      <c r="J509">
        <v>-1</v>
      </c>
      <c r="K509">
        <v>-1</v>
      </c>
      <c r="L509">
        <v>-1</v>
      </c>
      <c r="M509">
        <v>0</v>
      </c>
      <c r="N509">
        <v>94.189319999999995</v>
      </c>
      <c r="O509">
        <v>-1</v>
      </c>
      <c r="P509">
        <v>-1</v>
      </c>
      <c r="Q509">
        <v>1</v>
      </c>
      <c r="R509">
        <v>0.93896710000000005</v>
      </c>
      <c r="S509">
        <v>-1</v>
      </c>
      <c r="T509">
        <v>-1</v>
      </c>
      <c r="U509">
        <v>1</v>
      </c>
      <c r="V509">
        <v>0.93896710000000005</v>
      </c>
      <c r="W509">
        <v>1</v>
      </c>
      <c r="X509">
        <v>1065</v>
      </c>
      <c r="Y509">
        <v>151.36340000000001</v>
      </c>
      <c r="Z509">
        <v>142.12530000000001</v>
      </c>
      <c r="AA509">
        <v>55</v>
      </c>
      <c r="AB509">
        <v>1065</v>
      </c>
      <c r="AC509">
        <v>124865</v>
      </c>
    </row>
    <row r="510" spans="2:29" x14ac:dyDescent="0.2">
      <c r="B510" t="s">
        <v>488</v>
      </c>
      <c r="C510">
        <v>15</v>
      </c>
      <c r="D510" t="s">
        <v>813</v>
      </c>
      <c r="E510">
        <v>6</v>
      </c>
      <c r="F510">
        <v>2.0711080000000002</v>
      </c>
      <c r="G510">
        <v>255.333333333333</v>
      </c>
      <c r="H510">
        <v>250.5</v>
      </c>
      <c r="I510">
        <v>231.14529999999999</v>
      </c>
      <c r="J510">
        <v>1.9234469999999999</v>
      </c>
      <c r="K510">
        <v>1155.7260000000001</v>
      </c>
      <c r="L510">
        <v>398.9391</v>
      </c>
      <c r="M510">
        <v>6</v>
      </c>
      <c r="N510">
        <v>76.825519999999997</v>
      </c>
      <c r="O510">
        <v>-1</v>
      </c>
      <c r="P510">
        <v>-1</v>
      </c>
      <c r="Q510">
        <v>1</v>
      </c>
      <c r="R510">
        <v>0.34518470000000001</v>
      </c>
      <c r="S510">
        <v>-1</v>
      </c>
      <c r="T510">
        <v>-1</v>
      </c>
      <c r="U510">
        <v>1</v>
      </c>
      <c r="V510">
        <v>0.34518470000000001</v>
      </c>
      <c r="W510">
        <v>1</v>
      </c>
      <c r="X510">
        <v>2897</v>
      </c>
      <c r="Y510">
        <v>2118.9810000000002</v>
      </c>
      <c r="Z510">
        <v>731.43960000000004</v>
      </c>
      <c r="AA510">
        <v>79</v>
      </c>
      <c r="AB510">
        <v>2897</v>
      </c>
      <c r="AC510">
        <v>167597</v>
      </c>
    </row>
    <row r="511" spans="2:29" x14ac:dyDescent="0.2">
      <c r="B511" t="s">
        <v>489</v>
      </c>
      <c r="C511">
        <v>15</v>
      </c>
      <c r="D511" t="s">
        <v>813</v>
      </c>
      <c r="E511">
        <v>0</v>
      </c>
      <c r="F511">
        <v>0</v>
      </c>
      <c r="G511">
        <v>-1</v>
      </c>
      <c r="H511">
        <v>-1</v>
      </c>
      <c r="I511">
        <v>-1</v>
      </c>
      <c r="J511">
        <v>-1</v>
      </c>
      <c r="K511">
        <v>-1</v>
      </c>
      <c r="L511">
        <v>-1</v>
      </c>
      <c r="M511">
        <v>0</v>
      </c>
      <c r="N511">
        <v>610.31830000000002</v>
      </c>
      <c r="O511">
        <v>-1</v>
      </c>
      <c r="P511">
        <v>-1</v>
      </c>
      <c r="Q511">
        <v>1</v>
      </c>
      <c r="R511">
        <v>1.3037810000000001</v>
      </c>
      <c r="S511">
        <v>-1</v>
      </c>
      <c r="T511">
        <v>-1</v>
      </c>
      <c r="U511">
        <v>1</v>
      </c>
      <c r="V511">
        <v>1.3037810000000001</v>
      </c>
      <c r="W511">
        <v>1</v>
      </c>
      <c r="X511">
        <v>767</v>
      </c>
      <c r="Y511">
        <v>155.18199999999999</v>
      </c>
      <c r="Z511">
        <v>202.32329999999999</v>
      </c>
      <c r="AA511">
        <v>79</v>
      </c>
      <c r="AB511">
        <v>767</v>
      </c>
      <c r="AC511">
        <v>159069</v>
      </c>
    </row>
    <row r="512" spans="2:29" x14ac:dyDescent="0.2">
      <c r="B512" t="s">
        <v>490</v>
      </c>
      <c r="C512">
        <v>15</v>
      </c>
      <c r="D512" t="s">
        <v>813</v>
      </c>
      <c r="E512">
        <v>4</v>
      </c>
      <c r="F512">
        <v>2.1834060000000002</v>
      </c>
      <c r="G512">
        <v>208.25</v>
      </c>
      <c r="H512">
        <v>183</v>
      </c>
      <c r="I512">
        <v>305.8639</v>
      </c>
      <c r="J512">
        <v>0.81857650000000004</v>
      </c>
      <c r="K512">
        <v>917.59159999999997</v>
      </c>
      <c r="L512">
        <v>500.86869999999999</v>
      </c>
      <c r="M512">
        <v>4</v>
      </c>
      <c r="N512">
        <v>162.06720000000001</v>
      </c>
      <c r="O512">
        <v>-1</v>
      </c>
      <c r="P512">
        <v>-1</v>
      </c>
      <c r="Q512">
        <v>3</v>
      </c>
      <c r="R512">
        <v>1.6375550000000001</v>
      </c>
      <c r="S512">
        <v>75.975059999999999</v>
      </c>
      <c r="T512">
        <v>0.76837940000000005</v>
      </c>
      <c r="U512">
        <v>1</v>
      </c>
      <c r="V512">
        <v>0.54585150000000004</v>
      </c>
      <c r="W512">
        <v>3</v>
      </c>
      <c r="X512">
        <v>1832</v>
      </c>
      <c r="Y512">
        <v>291.64530000000002</v>
      </c>
      <c r="Z512">
        <v>159.19499999999999</v>
      </c>
      <c r="AA512">
        <v>65</v>
      </c>
      <c r="AB512">
        <v>1832</v>
      </c>
      <c r="AC512">
        <v>144349</v>
      </c>
    </row>
    <row r="513" spans="2:29" x14ac:dyDescent="0.2">
      <c r="B513" t="s">
        <v>491</v>
      </c>
      <c r="C513">
        <v>15</v>
      </c>
      <c r="D513" t="s">
        <v>813</v>
      </c>
      <c r="E513">
        <v>2</v>
      </c>
      <c r="F513">
        <v>1.9379839999999999</v>
      </c>
      <c r="G513">
        <v>267.5</v>
      </c>
      <c r="H513">
        <v>267.5</v>
      </c>
      <c r="I513">
        <v>157.5027</v>
      </c>
      <c r="J513">
        <v>0.39474369999999998</v>
      </c>
      <c r="K513">
        <v>157.5027</v>
      </c>
      <c r="L513">
        <v>152.6189</v>
      </c>
      <c r="M513">
        <v>2</v>
      </c>
      <c r="N513">
        <v>111.2987</v>
      </c>
      <c r="O513">
        <v>-1</v>
      </c>
      <c r="P513">
        <v>-1</v>
      </c>
      <c r="Q513">
        <v>1</v>
      </c>
      <c r="R513">
        <v>0.96899219999999997</v>
      </c>
      <c r="S513">
        <v>-1</v>
      </c>
      <c r="T513">
        <v>-1</v>
      </c>
      <c r="U513">
        <v>1</v>
      </c>
      <c r="V513">
        <v>0.96899219999999997</v>
      </c>
      <c r="W513">
        <v>1</v>
      </c>
      <c r="X513">
        <v>1032</v>
      </c>
      <c r="Y513">
        <v>132.983</v>
      </c>
      <c r="Z513">
        <v>128.8595</v>
      </c>
      <c r="AA513">
        <v>97</v>
      </c>
      <c r="AB513">
        <v>1032</v>
      </c>
      <c r="AC513">
        <v>188381</v>
      </c>
    </row>
    <row r="514" spans="2:29" x14ac:dyDescent="0.2">
      <c r="B514" t="s">
        <v>1848</v>
      </c>
      <c r="C514">
        <v>15</v>
      </c>
      <c r="D514" t="s">
        <v>813</v>
      </c>
      <c r="E514">
        <v>2</v>
      </c>
      <c r="F514">
        <v>1.5396460000000001</v>
      </c>
      <c r="G514">
        <v>600</v>
      </c>
      <c r="H514">
        <v>600</v>
      </c>
      <c r="I514">
        <v>152.9479</v>
      </c>
      <c r="J514">
        <v>4.6347860000000001</v>
      </c>
      <c r="K514">
        <v>152.9479</v>
      </c>
      <c r="L514">
        <v>117.7428</v>
      </c>
      <c r="M514">
        <v>2</v>
      </c>
      <c r="N514">
        <v>72.67201</v>
      </c>
      <c r="O514">
        <v>-1</v>
      </c>
      <c r="P514">
        <v>-1</v>
      </c>
      <c r="Q514">
        <v>2</v>
      </c>
      <c r="R514">
        <v>1.5396460000000001</v>
      </c>
      <c r="S514">
        <v>64.459980000000002</v>
      </c>
      <c r="T514">
        <v>0.48284630000000001</v>
      </c>
      <c r="U514">
        <v>1</v>
      </c>
      <c r="V514">
        <v>0.76982300000000004</v>
      </c>
      <c r="W514">
        <v>2</v>
      </c>
      <c r="X514">
        <v>1299</v>
      </c>
      <c r="Y514">
        <v>134.3484</v>
      </c>
      <c r="Z514">
        <v>103.42449999999999</v>
      </c>
      <c r="AA514">
        <v>3</v>
      </c>
      <c r="AB514">
        <v>1299</v>
      </c>
      <c r="AC514">
        <v>6428</v>
      </c>
    </row>
    <row r="515" spans="2:29" x14ac:dyDescent="0.2">
      <c r="B515" t="s">
        <v>285</v>
      </c>
      <c r="C515">
        <v>15</v>
      </c>
      <c r="D515" t="s">
        <v>813</v>
      </c>
      <c r="E515">
        <v>4</v>
      </c>
      <c r="F515">
        <v>3.875969</v>
      </c>
      <c r="G515">
        <v>208.5</v>
      </c>
      <c r="H515">
        <v>216.5</v>
      </c>
      <c r="I515">
        <v>85.33878</v>
      </c>
      <c r="J515">
        <v>1.799183</v>
      </c>
      <c r="K515">
        <v>256.0163</v>
      </c>
      <c r="L515">
        <v>248.0778</v>
      </c>
      <c r="M515">
        <v>4</v>
      </c>
      <c r="N515">
        <v>50.134860000000003</v>
      </c>
      <c r="O515">
        <v>-1</v>
      </c>
      <c r="P515">
        <v>-1</v>
      </c>
      <c r="Q515">
        <v>1</v>
      </c>
      <c r="R515">
        <v>0.96899219999999997</v>
      </c>
      <c r="S515">
        <v>-1</v>
      </c>
      <c r="T515">
        <v>-1</v>
      </c>
      <c r="U515">
        <v>1</v>
      </c>
      <c r="V515">
        <v>0.96899219999999997</v>
      </c>
      <c r="W515">
        <v>1</v>
      </c>
      <c r="X515">
        <v>1032</v>
      </c>
      <c r="Y515">
        <v>208.9315</v>
      </c>
      <c r="Z515">
        <v>202.453</v>
      </c>
      <c r="AA515">
        <v>43</v>
      </c>
      <c r="AB515">
        <v>1032</v>
      </c>
      <c r="AC515">
        <v>88928</v>
      </c>
    </row>
    <row r="516" spans="2:29" x14ac:dyDescent="0.2">
      <c r="B516" t="s">
        <v>492</v>
      </c>
      <c r="C516">
        <v>15</v>
      </c>
      <c r="D516" t="s">
        <v>813</v>
      </c>
      <c r="E516">
        <v>6</v>
      </c>
      <c r="F516">
        <v>1.8761730000000001</v>
      </c>
      <c r="G516">
        <v>188.666666666667</v>
      </c>
      <c r="H516">
        <v>183</v>
      </c>
      <c r="I516">
        <v>137.69239999999999</v>
      </c>
      <c r="J516">
        <v>1.3133060000000001</v>
      </c>
      <c r="K516">
        <v>688.46220000000005</v>
      </c>
      <c r="L516">
        <v>215.279</v>
      </c>
      <c r="M516">
        <v>6</v>
      </c>
      <c r="N516">
        <v>130.06100000000001</v>
      </c>
      <c r="O516">
        <v>-1</v>
      </c>
      <c r="P516">
        <v>-1</v>
      </c>
      <c r="Q516">
        <v>1</v>
      </c>
      <c r="R516">
        <v>0.31269540000000001</v>
      </c>
      <c r="S516">
        <v>-1</v>
      </c>
      <c r="T516">
        <v>-1</v>
      </c>
      <c r="U516">
        <v>1</v>
      </c>
      <c r="V516">
        <v>0.31269540000000001</v>
      </c>
      <c r="W516">
        <v>1</v>
      </c>
      <c r="X516">
        <v>3198</v>
      </c>
      <c r="Y516">
        <v>215.10489999999999</v>
      </c>
      <c r="Z516">
        <v>67.262330000000006</v>
      </c>
      <c r="AA516">
        <v>13</v>
      </c>
      <c r="AB516">
        <v>3198</v>
      </c>
      <c r="AC516">
        <v>33505</v>
      </c>
    </row>
    <row r="517" spans="2:29" x14ac:dyDescent="0.2">
      <c r="B517" t="s">
        <v>474</v>
      </c>
      <c r="C517">
        <v>15</v>
      </c>
      <c r="D517" t="s">
        <v>813</v>
      </c>
      <c r="E517">
        <v>3</v>
      </c>
      <c r="F517">
        <v>2.3715419999999998</v>
      </c>
      <c r="G517">
        <v>267</v>
      </c>
      <c r="H517">
        <v>234</v>
      </c>
      <c r="I517">
        <v>167.77760000000001</v>
      </c>
      <c r="J517">
        <v>1.170887</v>
      </c>
      <c r="K517">
        <v>335.55529999999999</v>
      </c>
      <c r="L517">
        <v>265.2611</v>
      </c>
      <c r="M517">
        <v>3</v>
      </c>
      <c r="N517">
        <v>162.03899999999999</v>
      </c>
      <c r="O517">
        <v>-1</v>
      </c>
      <c r="P517">
        <v>-1</v>
      </c>
      <c r="Q517">
        <v>1</v>
      </c>
      <c r="R517">
        <v>0.79051380000000004</v>
      </c>
      <c r="S517">
        <v>-1</v>
      </c>
      <c r="T517">
        <v>-1</v>
      </c>
      <c r="U517">
        <v>1</v>
      </c>
      <c r="V517">
        <v>0.79051380000000004</v>
      </c>
      <c r="W517">
        <v>1</v>
      </c>
      <c r="X517">
        <v>1265</v>
      </c>
      <c r="Y517">
        <v>169.9683</v>
      </c>
      <c r="Z517">
        <v>134.3623</v>
      </c>
      <c r="AA517">
        <v>93</v>
      </c>
      <c r="AB517">
        <v>1265</v>
      </c>
      <c r="AC517">
        <v>212160</v>
      </c>
    </row>
    <row r="518" spans="2:29" x14ac:dyDescent="0.2">
      <c r="B518" t="s">
        <v>475</v>
      </c>
      <c r="C518">
        <v>15</v>
      </c>
      <c r="D518" t="s">
        <v>813</v>
      </c>
      <c r="E518">
        <v>3</v>
      </c>
      <c r="F518">
        <v>2.3696679999999999</v>
      </c>
      <c r="G518">
        <v>322.33333333333297</v>
      </c>
      <c r="H518">
        <v>334</v>
      </c>
      <c r="I518">
        <v>88.870909999999995</v>
      </c>
      <c r="J518">
        <v>0.92599129999999996</v>
      </c>
      <c r="K518">
        <v>177.74180000000001</v>
      </c>
      <c r="L518">
        <v>140.3964</v>
      </c>
      <c r="M518">
        <v>3</v>
      </c>
      <c r="N518">
        <v>61.448169999999998</v>
      </c>
      <c r="O518">
        <v>-1</v>
      </c>
      <c r="P518">
        <v>-1</v>
      </c>
      <c r="Q518">
        <v>1</v>
      </c>
      <c r="R518">
        <v>0.78988939999999996</v>
      </c>
      <c r="S518">
        <v>-1</v>
      </c>
      <c r="T518">
        <v>-1</v>
      </c>
      <c r="U518">
        <v>1</v>
      </c>
      <c r="V518">
        <v>0.78988939999999996</v>
      </c>
      <c r="W518">
        <v>1</v>
      </c>
      <c r="X518">
        <v>1266</v>
      </c>
      <c r="Y518">
        <v>143.31270000000001</v>
      </c>
      <c r="Z518">
        <v>113.2012</v>
      </c>
      <c r="AA518">
        <v>33</v>
      </c>
      <c r="AB518">
        <v>1266</v>
      </c>
      <c r="AC518">
        <v>66678</v>
      </c>
    </row>
    <row r="519" spans="2:29" x14ac:dyDescent="0.2">
      <c r="B519" t="s">
        <v>476</v>
      </c>
      <c r="C519">
        <v>15</v>
      </c>
      <c r="D519" t="s">
        <v>813</v>
      </c>
      <c r="E519">
        <v>2</v>
      </c>
      <c r="F519">
        <v>0.65274149999999997</v>
      </c>
      <c r="G519">
        <v>449.5</v>
      </c>
      <c r="H519">
        <v>449.5</v>
      </c>
      <c r="I519">
        <v>141.1515</v>
      </c>
      <c r="J519">
        <v>6.7247029999999999E-2</v>
      </c>
      <c r="K519">
        <v>141.1515</v>
      </c>
      <c r="L519">
        <v>46.067720000000001</v>
      </c>
      <c r="M519">
        <v>2</v>
      </c>
      <c r="N519">
        <v>142.47370000000001</v>
      </c>
      <c r="O519">
        <v>-1</v>
      </c>
      <c r="P519">
        <v>-1</v>
      </c>
      <c r="Q519">
        <v>2</v>
      </c>
      <c r="R519">
        <v>0.65274149999999997</v>
      </c>
      <c r="S519">
        <v>69.102869999999996</v>
      </c>
      <c r="T519">
        <v>0.83256470000000005</v>
      </c>
      <c r="U519">
        <v>1</v>
      </c>
      <c r="V519">
        <v>0.32637070000000001</v>
      </c>
      <c r="W519">
        <v>2</v>
      </c>
      <c r="X519">
        <v>3064</v>
      </c>
      <c r="Y519">
        <v>161.68180000000001</v>
      </c>
      <c r="Z519">
        <v>52.7682</v>
      </c>
      <c r="AA519">
        <v>29</v>
      </c>
      <c r="AB519">
        <v>3064</v>
      </c>
      <c r="AC519">
        <v>70944</v>
      </c>
    </row>
    <row r="520" spans="2:29" x14ac:dyDescent="0.2">
      <c r="B520" t="s">
        <v>477</v>
      </c>
      <c r="C520">
        <v>15</v>
      </c>
      <c r="D520" t="s">
        <v>813</v>
      </c>
      <c r="E520">
        <v>3</v>
      </c>
      <c r="F520">
        <v>2.7297539999999998</v>
      </c>
      <c r="G520">
        <v>199.666666666667</v>
      </c>
      <c r="H520">
        <v>199</v>
      </c>
      <c r="I520">
        <v>239.43430000000001</v>
      </c>
      <c r="J520">
        <v>1.7774799999999999</v>
      </c>
      <c r="K520">
        <v>478.86860000000001</v>
      </c>
      <c r="L520">
        <v>435.7312</v>
      </c>
      <c r="M520">
        <v>3</v>
      </c>
      <c r="N520">
        <v>128.88419999999999</v>
      </c>
      <c r="O520">
        <v>-1</v>
      </c>
      <c r="P520">
        <v>-1</v>
      </c>
      <c r="Q520">
        <v>1</v>
      </c>
      <c r="R520">
        <v>0.90991809999999995</v>
      </c>
      <c r="S520">
        <v>-1</v>
      </c>
      <c r="T520">
        <v>-1</v>
      </c>
      <c r="U520">
        <v>1</v>
      </c>
      <c r="V520">
        <v>0.90991809999999995</v>
      </c>
      <c r="W520">
        <v>1</v>
      </c>
      <c r="X520">
        <v>1099</v>
      </c>
      <c r="Y520">
        <v>164.12639999999999</v>
      </c>
      <c r="Z520">
        <v>149.3415</v>
      </c>
      <c r="AA520">
        <v>75</v>
      </c>
      <c r="AB520">
        <v>1099</v>
      </c>
      <c r="AC520">
        <v>158171</v>
      </c>
    </row>
    <row r="521" spans="2:29" x14ac:dyDescent="0.2">
      <c r="B521" t="s">
        <v>478</v>
      </c>
      <c r="C521">
        <v>15</v>
      </c>
      <c r="D521" t="s">
        <v>813</v>
      </c>
      <c r="E521">
        <v>1</v>
      </c>
      <c r="F521">
        <v>1.0729610000000001</v>
      </c>
      <c r="G521">
        <v>233</v>
      </c>
      <c r="H521">
        <v>233</v>
      </c>
      <c r="I521">
        <v>-1</v>
      </c>
      <c r="J521">
        <v>-1</v>
      </c>
      <c r="K521">
        <v>-1</v>
      </c>
      <c r="L521">
        <v>-1</v>
      </c>
      <c r="M521">
        <v>1</v>
      </c>
      <c r="N521">
        <v>66.092770000000002</v>
      </c>
      <c r="O521">
        <v>-1</v>
      </c>
      <c r="P521">
        <v>-1</v>
      </c>
      <c r="Q521">
        <v>1</v>
      </c>
      <c r="R521">
        <v>1.0729610000000001</v>
      </c>
      <c r="S521">
        <v>-1</v>
      </c>
      <c r="T521">
        <v>-1</v>
      </c>
      <c r="U521">
        <v>1</v>
      </c>
      <c r="V521">
        <v>1.0729610000000001</v>
      </c>
      <c r="W521">
        <v>1</v>
      </c>
      <c r="X521">
        <v>932</v>
      </c>
      <c r="Y521">
        <v>152.99969999999999</v>
      </c>
      <c r="Z521">
        <v>164.1628</v>
      </c>
      <c r="AA521">
        <v>95</v>
      </c>
      <c r="AB521">
        <v>932</v>
      </c>
      <c r="AC521">
        <v>198072</v>
      </c>
    </row>
    <row r="522" spans="2:29" x14ac:dyDescent="0.2">
      <c r="B522" t="s">
        <v>479</v>
      </c>
      <c r="C522">
        <v>15</v>
      </c>
      <c r="D522" t="s">
        <v>813</v>
      </c>
      <c r="E522">
        <v>8</v>
      </c>
      <c r="F522">
        <v>2.8591850000000001</v>
      </c>
      <c r="G522">
        <v>183.25</v>
      </c>
      <c r="H522">
        <v>166.5</v>
      </c>
      <c r="I522">
        <v>271.82549999999998</v>
      </c>
      <c r="J522">
        <v>2.816862</v>
      </c>
      <c r="K522">
        <v>1902.779</v>
      </c>
      <c r="L522">
        <v>680.04960000000005</v>
      </c>
      <c r="M522">
        <v>8</v>
      </c>
      <c r="N522">
        <v>142.2715</v>
      </c>
      <c r="O522">
        <v>-1</v>
      </c>
      <c r="P522">
        <v>-1</v>
      </c>
      <c r="Q522">
        <v>2</v>
      </c>
      <c r="R522">
        <v>0.71479630000000005</v>
      </c>
      <c r="S522">
        <v>138.02000000000001</v>
      </c>
      <c r="T522">
        <v>0.23674100000000001</v>
      </c>
      <c r="U522">
        <v>1</v>
      </c>
      <c r="V522">
        <v>0.3573982</v>
      </c>
      <c r="W522">
        <v>2</v>
      </c>
      <c r="X522">
        <v>2798</v>
      </c>
      <c r="Y522">
        <v>1312.26</v>
      </c>
      <c r="Z522">
        <v>468.9991</v>
      </c>
      <c r="AA522">
        <v>93</v>
      </c>
      <c r="AB522">
        <v>2798</v>
      </c>
      <c r="AC522">
        <v>169362</v>
      </c>
    </row>
    <row r="523" spans="2:29" x14ac:dyDescent="0.2">
      <c r="B523" t="s">
        <v>480</v>
      </c>
      <c r="C523">
        <v>15</v>
      </c>
      <c r="D523" t="s">
        <v>813</v>
      </c>
      <c r="E523">
        <v>0</v>
      </c>
      <c r="F523">
        <v>0</v>
      </c>
      <c r="G523">
        <v>-1</v>
      </c>
      <c r="H523">
        <v>-1</v>
      </c>
      <c r="I523">
        <v>-1</v>
      </c>
      <c r="J523">
        <v>-1</v>
      </c>
      <c r="K523">
        <v>-1</v>
      </c>
      <c r="L523">
        <v>-1</v>
      </c>
      <c r="M523">
        <v>0</v>
      </c>
      <c r="N523">
        <v>100.13460000000001</v>
      </c>
      <c r="O523">
        <v>-1</v>
      </c>
      <c r="P523">
        <v>-1</v>
      </c>
      <c r="Q523">
        <v>2</v>
      </c>
      <c r="R523">
        <v>0.63191149999999996</v>
      </c>
      <c r="S523">
        <v>37.987690000000001</v>
      </c>
      <c r="T523">
        <v>0.2540983</v>
      </c>
      <c r="U523">
        <v>1</v>
      </c>
      <c r="V523">
        <v>0.31595580000000001</v>
      </c>
      <c r="W523">
        <v>2</v>
      </c>
      <c r="X523">
        <v>3165</v>
      </c>
      <c r="Y523">
        <v>1938.2539999999999</v>
      </c>
      <c r="Z523">
        <v>612.40239999999994</v>
      </c>
      <c r="AA523">
        <v>93</v>
      </c>
      <c r="AB523">
        <v>3165</v>
      </c>
      <c r="AC523">
        <v>170859</v>
      </c>
    </row>
    <row r="524" spans="2:29" x14ac:dyDescent="0.2">
      <c r="B524" t="s">
        <v>481</v>
      </c>
      <c r="C524">
        <v>40</v>
      </c>
      <c r="D524" t="s">
        <v>790</v>
      </c>
      <c r="E524">
        <v>3</v>
      </c>
      <c r="F524">
        <v>2.570694</v>
      </c>
      <c r="G524">
        <v>311.66666666666703</v>
      </c>
      <c r="H524">
        <v>302</v>
      </c>
      <c r="I524">
        <v>65.61354</v>
      </c>
      <c r="J524">
        <v>1.251304</v>
      </c>
      <c r="K524">
        <v>131.22710000000001</v>
      </c>
      <c r="L524">
        <v>112.4482</v>
      </c>
      <c r="M524">
        <v>3</v>
      </c>
      <c r="N524">
        <v>43.979309999999998</v>
      </c>
      <c r="O524">
        <v>-1</v>
      </c>
      <c r="P524">
        <v>-1</v>
      </c>
      <c r="Q524">
        <v>1</v>
      </c>
      <c r="R524">
        <v>0.85689800000000005</v>
      </c>
      <c r="S524">
        <v>-1</v>
      </c>
      <c r="T524">
        <v>-1</v>
      </c>
      <c r="U524">
        <v>1</v>
      </c>
      <c r="V524">
        <v>0.85689800000000005</v>
      </c>
      <c r="W524">
        <v>1</v>
      </c>
      <c r="X524">
        <v>1167</v>
      </c>
      <c r="Y524">
        <v>104.97790000000001</v>
      </c>
      <c r="Z524">
        <v>89.955340000000007</v>
      </c>
      <c r="AA524">
        <v>53</v>
      </c>
      <c r="AB524">
        <v>1167</v>
      </c>
      <c r="AC524">
        <v>113507</v>
      </c>
    </row>
    <row r="525" spans="2:29" x14ac:dyDescent="0.2">
      <c r="B525" t="s">
        <v>483</v>
      </c>
      <c r="C525">
        <v>40</v>
      </c>
      <c r="D525" t="s">
        <v>790</v>
      </c>
      <c r="E525">
        <v>2</v>
      </c>
      <c r="F525">
        <v>2.1459229999999998</v>
      </c>
      <c r="G525">
        <v>300</v>
      </c>
      <c r="H525">
        <v>300</v>
      </c>
      <c r="I525">
        <v>42.8947</v>
      </c>
      <c r="J525">
        <v>0.16125829999999999</v>
      </c>
      <c r="K525">
        <v>42.8947</v>
      </c>
      <c r="L525">
        <v>46.024360000000001</v>
      </c>
      <c r="M525">
        <v>2</v>
      </c>
      <c r="N525">
        <v>58.59451</v>
      </c>
      <c r="O525">
        <v>-1</v>
      </c>
      <c r="P525">
        <v>-1</v>
      </c>
      <c r="Q525">
        <v>1</v>
      </c>
      <c r="R525">
        <v>1.0729610000000001</v>
      </c>
      <c r="S525">
        <v>-1</v>
      </c>
      <c r="T525">
        <v>-1</v>
      </c>
      <c r="U525">
        <v>1</v>
      </c>
      <c r="V525">
        <v>1.0729610000000001</v>
      </c>
      <c r="W525">
        <v>1</v>
      </c>
      <c r="X525">
        <v>932</v>
      </c>
      <c r="Y525">
        <v>48.86186</v>
      </c>
      <c r="Z525">
        <v>52.42689</v>
      </c>
      <c r="AA525">
        <v>37</v>
      </c>
      <c r="AB525">
        <v>932</v>
      </c>
      <c r="AC525">
        <v>85863</v>
      </c>
    </row>
    <row r="526" spans="2:29" x14ac:dyDescent="0.2">
      <c r="B526" t="s">
        <v>484</v>
      </c>
      <c r="C526">
        <v>40</v>
      </c>
      <c r="D526" t="s">
        <v>790</v>
      </c>
      <c r="E526">
        <v>2</v>
      </c>
      <c r="F526">
        <v>1.7137960000000001</v>
      </c>
      <c r="G526">
        <v>332.5</v>
      </c>
      <c r="H526">
        <v>332.5</v>
      </c>
      <c r="I526">
        <v>68.413349999999994</v>
      </c>
      <c r="J526">
        <v>0.15763440000000001</v>
      </c>
      <c r="K526">
        <v>68.413349999999994</v>
      </c>
      <c r="L526">
        <v>58.623260000000002</v>
      </c>
      <c r="M526">
        <v>2</v>
      </c>
      <c r="N526">
        <v>52.429810000000003</v>
      </c>
      <c r="O526">
        <v>-1</v>
      </c>
      <c r="P526">
        <v>-1</v>
      </c>
      <c r="Q526">
        <v>2</v>
      </c>
      <c r="R526">
        <v>1.7137960000000001</v>
      </c>
      <c r="S526">
        <v>27.629380000000001</v>
      </c>
      <c r="T526">
        <v>1.6745080000000001</v>
      </c>
      <c r="U526">
        <v>1</v>
      </c>
      <c r="V526">
        <v>0.85689800000000005</v>
      </c>
      <c r="W526">
        <v>2</v>
      </c>
      <c r="X526">
        <v>1167</v>
      </c>
      <c r="Y526">
        <v>66.721509999999995</v>
      </c>
      <c r="Z526">
        <v>57.17353</v>
      </c>
      <c r="AA526">
        <v>25</v>
      </c>
      <c r="AB526">
        <v>1167</v>
      </c>
      <c r="AC526">
        <v>50592</v>
      </c>
    </row>
    <row r="527" spans="2:29" x14ac:dyDescent="0.2">
      <c r="B527" t="s">
        <v>485</v>
      </c>
      <c r="C527">
        <v>40</v>
      </c>
      <c r="D527" t="s">
        <v>790</v>
      </c>
      <c r="E527">
        <v>1</v>
      </c>
      <c r="F527">
        <v>0.62539089999999997</v>
      </c>
      <c r="G527">
        <v>134</v>
      </c>
      <c r="H527">
        <v>134</v>
      </c>
      <c r="I527">
        <v>-1</v>
      </c>
      <c r="J527">
        <v>-1</v>
      </c>
      <c r="K527">
        <v>-1</v>
      </c>
      <c r="L527">
        <v>-1</v>
      </c>
      <c r="M527">
        <v>1</v>
      </c>
      <c r="N527">
        <v>38.381599999999999</v>
      </c>
      <c r="O527">
        <v>-1</v>
      </c>
      <c r="P527">
        <v>-1</v>
      </c>
      <c r="Q527">
        <v>1</v>
      </c>
      <c r="R527">
        <v>0.62539089999999997</v>
      </c>
      <c r="S527">
        <v>-1</v>
      </c>
      <c r="T527">
        <v>-1</v>
      </c>
      <c r="U527">
        <v>1</v>
      </c>
      <c r="V527">
        <v>0.62539089999999997</v>
      </c>
      <c r="W527">
        <v>1</v>
      </c>
      <c r="X527">
        <v>1599</v>
      </c>
      <c r="Y527">
        <v>54.096530000000001</v>
      </c>
      <c r="Z527">
        <v>33.831479999999999</v>
      </c>
      <c r="AA527">
        <v>23</v>
      </c>
      <c r="AB527">
        <v>1599</v>
      </c>
      <c r="AC527">
        <v>54422</v>
      </c>
    </row>
    <row r="528" spans="2:29" x14ac:dyDescent="0.2">
      <c r="B528" t="s">
        <v>486</v>
      </c>
      <c r="C528">
        <v>40</v>
      </c>
      <c r="D528" t="s">
        <v>790</v>
      </c>
      <c r="E528">
        <v>7</v>
      </c>
      <c r="F528">
        <v>1.4805410000000001</v>
      </c>
      <c r="G528">
        <v>190.42857142857099</v>
      </c>
      <c r="H528">
        <v>199</v>
      </c>
      <c r="I528">
        <v>187.0146</v>
      </c>
      <c r="J528">
        <v>1.912274</v>
      </c>
      <c r="K528">
        <v>1122.088</v>
      </c>
      <c r="L528">
        <v>237.32820000000001</v>
      </c>
      <c r="M528">
        <v>7</v>
      </c>
      <c r="N528">
        <v>139.55670000000001</v>
      </c>
      <c r="O528">
        <v>-1</v>
      </c>
      <c r="P528">
        <v>-1</v>
      </c>
      <c r="Q528">
        <v>1</v>
      </c>
      <c r="R528">
        <v>0.2115059</v>
      </c>
      <c r="S528">
        <v>-1</v>
      </c>
      <c r="T528">
        <v>-1</v>
      </c>
      <c r="U528">
        <v>1</v>
      </c>
      <c r="V528">
        <v>0.2115059</v>
      </c>
      <c r="W528">
        <v>1</v>
      </c>
      <c r="X528">
        <v>4728</v>
      </c>
      <c r="Y528">
        <v>56.15164</v>
      </c>
      <c r="Z528">
        <v>11.8764</v>
      </c>
      <c r="AA528">
        <v>3</v>
      </c>
      <c r="AB528">
        <v>4728</v>
      </c>
      <c r="AC528">
        <v>10225</v>
      </c>
    </row>
    <row r="529" spans="2:29" x14ac:dyDescent="0.2">
      <c r="B529" t="s">
        <v>487</v>
      </c>
      <c r="C529">
        <v>40</v>
      </c>
      <c r="D529" t="s">
        <v>790</v>
      </c>
      <c r="E529">
        <v>1</v>
      </c>
      <c r="F529">
        <v>0.35323209999999999</v>
      </c>
      <c r="G529">
        <v>2031</v>
      </c>
      <c r="H529">
        <v>2031</v>
      </c>
      <c r="I529">
        <v>-1</v>
      </c>
      <c r="J529">
        <v>-1</v>
      </c>
      <c r="K529">
        <v>-1</v>
      </c>
      <c r="L529">
        <v>-1</v>
      </c>
      <c r="M529">
        <v>1</v>
      </c>
      <c r="N529">
        <v>139.8056</v>
      </c>
      <c r="O529">
        <v>-1</v>
      </c>
      <c r="P529">
        <v>-1</v>
      </c>
      <c r="Q529">
        <v>1</v>
      </c>
      <c r="R529">
        <v>0.35323209999999999</v>
      </c>
      <c r="S529">
        <v>-1</v>
      </c>
      <c r="T529">
        <v>-1</v>
      </c>
      <c r="U529">
        <v>1</v>
      </c>
      <c r="V529">
        <v>0.35323209999999999</v>
      </c>
      <c r="W529">
        <v>1</v>
      </c>
      <c r="X529">
        <v>2831</v>
      </c>
      <c r="Y529">
        <v>69.060040000000001</v>
      </c>
      <c r="Z529">
        <v>24.394220000000001</v>
      </c>
      <c r="AA529">
        <v>11</v>
      </c>
      <c r="AB529">
        <v>2831</v>
      </c>
      <c r="AC529">
        <v>37870</v>
      </c>
    </row>
    <row r="530" spans="2:29" x14ac:dyDescent="0.2">
      <c r="B530" t="s">
        <v>488</v>
      </c>
      <c r="C530">
        <v>40</v>
      </c>
      <c r="D530" t="s">
        <v>790</v>
      </c>
      <c r="E530">
        <v>1</v>
      </c>
      <c r="F530">
        <v>0.8583691</v>
      </c>
      <c r="G530">
        <v>300</v>
      </c>
      <c r="H530">
        <v>300</v>
      </c>
      <c r="I530">
        <v>-1</v>
      </c>
      <c r="J530">
        <v>-1</v>
      </c>
      <c r="K530">
        <v>-1</v>
      </c>
      <c r="L530">
        <v>-1</v>
      </c>
      <c r="M530">
        <v>1</v>
      </c>
      <c r="N530">
        <v>82.038390000000007</v>
      </c>
      <c r="O530">
        <v>-1</v>
      </c>
      <c r="P530">
        <v>-1</v>
      </c>
      <c r="Q530">
        <v>2</v>
      </c>
      <c r="R530">
        <v>1.7167380000000001</v>
      </c>
      <c r="S530">
        <v>31.928429999999999</v>
      </c>
      <c r="T530">
        <v>0.95308749999999998</v>
      </c>
      <c r="U530">
        <v>1</v>
      </c>
      <c r="V530">
        <v>0.8583691</v>
      </c>
      <c r="W530">
        <v>2</v>
      </c>
      <c r="X530">
        <v>1165</v>
      </c>
      <c r="Y530">
        <v>100.35939999999999</v>
      </c>
      <c r="Z530">
        <v>86.145449999999997</v>
      </c>
      <c r="AA530">
        <v>71</v>
      </c>
      <c r="AB530">
        <v>1165</v>
      </c>
      <c r="AC530">
        <v>154641</v>
      </c>
    </row>
    <row r="531" spans="2:29" x14ac:dyDescent="0.2">
      <c r="B531" t="s">
        <v>489</v>
      </c>
      <c r="C531">
        <v>40</v>
      </c>
      <c r="D531" t="s">
        <v>790</v>
      </c>
      <c r="E531">
        <v>2</v>
      </c>
      <c r="F531">
        <v>2.73224</v>
      </c>
      <c r="G531">
        <v>250</v>
      </c>
      <c r="H531">
        <v>250</v>
      </c>
      <c r="I531">
        <v>47.265180000000001</v>
      </c>
      <c r="J531">
        <v>0.35806959999999999</v>
      </c>
      <c r="K531">
        <v>47.265180000000001</v>
      </c>
      <c r="L531">
        <v>64.569919999999996</v>
      </c>
      <c r="M531">
        <v>2</v>
      </c>
      <c r="N531">
        <v>632.32770000000005</v>
      </c>
      <c r="O531">
        <v>-1</v>
      </c>
      <c r="P531">
        <v>-1</v>
      </c>
      <c r="Q531">
        <v>1</v>
      </c>
      <c r="R531">
        <v>1.36612</v>
      </c>
      <c r="S531">
        <v>-1</v>
      </c>
      <c r="T531">
        <v>-1</v>
      </c>
      <c r="U531">
        <v>1</v>
      </c>
      <c r="V531">
        <v>1.36612</v>
      </c>
      <c r="W531">
        <v>1</v>
      </c>
      <c r="X531">
        <v>732</v>
      </c>
      <c r="Y531">
        <v>76.866829999999993</v>
      </c>
      <c r="Z531">
        <v>105.0093</v>
      </c>
      <c r="AA531">
        <v>77</v>
      </c>
      <c r="AB531">
        <v>732</v>
      </c>
      <c r="AC531">
        <v>156340</v>
      </c>
    </row>
    <row r="532" spans="2:29" x14ac:dyDescent="0.2">
      <c r="B532" t="s">
        <v>490</v>
      </c>
      <c r="C532">
        <v>40</v>
      </c>
      <c r="D532" t="s">
        <v>790</v>
      </c>
      <c r="E532">
        <v>3</v>
      </c>
      <c r="F532">
        <v>1.126126</v>
      </c>
      <c r="G532">
        <v>244</v>
      </c>
      <c r="H532">
        <v>266</v>
      </c>
      <c r="I532">
        <v>314.3854</v>
      </c>
      <c r="J532">
        <v>0.70628800000000003</v>
      </c>
      <c r="K532">
        <v>628.77089999999998</v>
      </c>
      <c r="L532">
        <v>236.02510000000001</v>
      </c>
      <c r="M532">
        <v>3</v>
      </c>
      <c r="N532">
        <v>163.87549999999999</v>
      </c>
      <c r="O532">
        <v>-1</v>
      </c>
      <c r="P532">
        <v>-1</v>
      </c>
      <c r="Q532">
        <v>1</v>
      </c>
      <c r="R532">
        <v>0.37537540000000003</v>
      </c>
      <c r="S532">
        <v>-1</v>
      </c>
      <c r="T532">
        <v>-1</v>
      </c>
      <c r="U532">
        <v>1</v>
      </c>
      <c r="V532">
        <v>0.37537540000000003</v>
      </c>
      <c r="W532">
        <v>1</v>
      </c>
      <c r="X532">
        <v>2664</v>
      </c>
      <c r="Y532">
        <v>69.780410000000003</v>
      </c>
      <c r="Z532">
        <v>26.193850000000001</v>
      </c>
      <c r="AA532">
        <v>71</v>
      </c>
      <c r="AB532">
        <v>2664</v>
      </c>
      <c r="AC532">
        <v>156440</v>
      </c>
    </row>
    <row r="533" spans="2:29" x14ac:dyDescent="0.2">
      <c r="B533" t="s">
        <v>491</v>
      </c>
      <c r="C533">
        <v>40</v>
      </c>
      <c r="D533" t="s">
        <v>790</v>
      </c>
      <c r="E533">
        <v>2</v>
      </c>
      <c r="F533">
        <v>1.22549</v>
      </c>
      <c r="G533">
        <v>299.5</v>
      </c>
      <c r="H533">
        <v>299.5</v>
      </c>
      <c r="I533">
        <v>68.611220000000003</v>
      </c>
      <c r="J533">
        <v>7.0952660000000001E-2</v>
      </c>
      <c r="K533">
        <v>68.611220000000003</v>
      </c>
      <c r="L533">
        <v>42.04119</v>
      </c>
      <c r="M533">
        <v>2</v>
      </c>
      <c r="N533">
        <v>109.48269999999999</v>
      </c>
      <c r="O533">
        <v>-1</v>
      </c>
      <c r="P533">
        <v>-1</v>
      </c>
      <c r="Q533">
        <v>1</v>
      </c>
      <c r="R533">
        <v>0.61274510000000004</v>
      </c>
      <c r="S533">
        <v>-1</v>
      </c>
      <c r="T533">
        <v>-1</v>
      </c>
      <c r="U533">
        <v>1</v>
      </c>
      <c r="V533">
        <v>0.61274510000000004</v>
      </c>
      <c r="W533">
        <v>1</v>
      </c>
      <c r="X533">
        <v>1632</v>
      </c>
      <c r="Y533">
        <v>101.63030000000001</v>
      </c>
      <c r="Z533">
        <v>62.27346</v>
      </c>
      <c r="AA533">
        <v>53</v>
      </c>
      <c r="AB533">
        <v>1632</v>
      </c>
      <c r="AC533">
        <v>105282</v>
      </c>
    </row>
    <row r="534" spans="2:29" x14ac:dyDescent="0.2">
      <c r="B534" t="s">
        <v>1848</v>
      </c>
      <c r="C534">
        <v>40</v>
      </c>
      <c r="D534" t="s">
        <v>790</v>
      </c>
      <c r="E534">
        <v>2</v>
      </c>
      <c r="F534">
        <v>2.5031289999999999</v>
      </c>
      <c r="G534">
        <v>349.5</v>
      </c>
      <c r="H534">
        <v>349.5</v>
      </c>
      <c r="I534">
        <v>49.146210000000004</v>
      </c>
      <c r="J534">
        <v>1.489279</v>
      </c>
      <c r="K534">
        <v>49.146210000000004</v>
      </c>
      <c r="L534">
        <v>61.509650000000001</v>
      </c>
      <c r="M534">
        <v>2</v>
      </c>
      <c r="N534">
        <v>51.229399999999998</v>
      </c>
      <c r="O534">
        <v>-1</v>
      </c>
      <c r="P534">
        <v>-1</v>
      </c>
      <c r="Q534">
        <v>1</v>
      </c>
      <c r="R534">
        <v>1.251565</v>
      </c>
      <c r="S534">
        <v>-1</v>
      </c>
      <c r="T534">
        <v>-1</v>
      </c>
      <c r="U534">
        <v>1</v>
      </c>
      <c r="V534">
        <v>1.251565</v>
      </c>
      <c r="W534">
        <v>1</v>
      </c>
      <c r="X534">
        <v>799</v>
      </c>
      <c r="Y534">
        <v>68.227900000000005</v>
      </c>
      <c r="Z534">
        <v>85.39161</v>
      </c>
      <c r="AA534">
        <v>67</v>
      </c>
      <c r="AB534">
        <v>799</v>
      </c>
      <c r="AC534">
        <v>118737</v>
      </c>
    </row>
    <row r="535" spans="2:29" x14ac:dyDescent="0.2">
      <c r="B535" t="s">
        <v>285</v>
      </c>
      <c r="C535">
        <v>40</v>
      </c>
      <c r="D535" t="s">
        <v>790</v>
      </c>
      <c r="E535">
        <v>2</v>
      </c>
      <c r="F535">
        <v>2.0703930000000001</v>
      </c>
      <c r="G535">
        <v>432.5</v>
      </c>
      <c r="H535">
        <v>432.5</v>
      </c>
      <c r="I535">
        <v>43.611139999999999</v>
      </c>
      <c r="J535">
        <v>1.282681</v>
      </c>
      <c r="K535">
        <v>43.611139999999999</v>
      </c>
      <c r="L535">
        <v>45.14611</v>
      </c>
      <c r="M535">
        <v>2</v>
      </c>
      <c r="N535">
        <v>28.85652</v>
      </c>
      <c r="O535">
        <v>-1</v>
      </c>
      <c r="P535">
        <v>-1</v>
      </c>
      <c r="Q535">
        <v>1</v>
      </c>
      <c r="R535">
        <v>1.0351969999999999</v>
      </c>
      <c r="S535">
        <v>-1</v>
      </c>
      <c r="T535">
        <v>-1</v>
      </c>
      <c r="U535">
        <v>1</v>
      </c>
      <c r="V535">
        <v>1.0351969999999999</v>
      </c>
      <c r="W535">
        <v>1</v>
      </c>
      <c r="X535">
        <v>966</v>
      </c>
      <c r="Y535">
        <v>60.189059999999998</v>
      </c>
      <c r="Z535">
        <v>62.307510000000001</v>
      </c>
      <c r="AA535">
        <v>49</v>
      </c>
      <c r="AB535">
        <v>966</v>
      </c>
      <c r="AC535">
        <v>99520</v>
      </c>
    </row>
    <row r="536" spans="2:29" x14ac:dyDescent="0.2">
      <c r="B536" t="s">
        <v>492</v>
      </c>
      <c r="C536">
        <v>40</v>
      </c>
      <c r="D536" t="s">
        <v>790</v>
      </c>
      <c r="E536">
        <v>12</v>
      </c>
      <c r="F536">
        <v>2.4019219999999999</v>
      </c>
      <c r="G536">
        <v>227.166666666667</v>
      </c>
      <c r="H536">
        <v>216</v>
      </c>
      <c r="I536">
        <v>179.08590000000001</v>
      </c>
      <c r="J536">
        <v>1.450491</v>
      </c>
      <c r="K536">
        <v>1969.9449999999999</v>
      </c>
      <c r="L536">
        <v>394.30439999999999</v>
      </c>
      <c r="M536">
        <v>-1</v>
      </c>
      <c r="N536">
        <v>164.8723</v>
      </c>
      <c r="O536">
        <v>-1</v>
      </c>
      <c r="P536">
        <v>-1</v>
      </c>
      <c r="Q536">
        <v>3</v>
      </c>
      <c r="R536">
        <v>0.60048040000000003</v>
      </c>
      <c r="S536">
        <v>42.865310000000001</v>
      </c>
      <c r="T536">
        <v>1.228791</v>
      </c>
      <c r="U536">
        <v>0</v>
      </c>
      <c r="V536">
        <v>-1</v>
      </c>
      <c r="W536">
        <v>-1</v>
      </c>
      <c r="X536">
        <v>-1</v>
      </c>
      <c r="Y536">
        <v>130.67599999999999</v>
      </c>
      <c r="Z536">
        <v>26.156120000000001</v>
      </c>
      <c r="AA536">
        <v>29</v>
      </c>
      <c r="AB536">
        <v>4996</v>
      </c>
      <c r="AC536">
        <v>66978</v>
      </c>
    </row>
    <row r="537" spans="2:29" x14ac:dyDescent="0.2">
      <c r="B537" t="s">
        <v>474</v>
      </c>
      <c r="C537">
        <v>40</v>
      </c>
      <c r="D537" t="s">
        <v>790</v>
      </c>
      <c r="E537">
        <v>12</v>
      </c>
      <c r="F537">
        <v>2.3866350000000001</v>
      </c>
      <c r="G537">
        <v>310.5</v>
      </c>
      <c r="H537">
        <v>200</v>
      </c>
      <c r="I537">
        <v>158.87549999999999</v>
      </c>
      <c r="J537">
        <v>2.9983399999999998</v>
      </c>
      <c r="K537">
        <v>1747.6310000000001</v>
      </c>
      <c r="L537">
        <v>347.57979999999998</v>
      </c>
      <c r="M537">
        <v>1</v>
      </c>
      <c r="N537">
        <v>155.23859999999999</v>
      </c>
      <c r="O537">
        <v>-1</v>
      </c>
      <c r="P537">
        <v>-1</v>
      </c>
      <c r="Q537">
        <v>6</v>
      </c>
      <c r="R537">
        <v>1.193317</v>
      </c>
      <c r="S537">
        <v>92.117009999999993</v>
      </c>
      <c r="T537">
        <v>1.0839240000000001</v>
      </c>
      <c r="U537">
        <v>2</v>
      </c>
      <c r="V537">
        <v>0.39777249999999997</v>
      </c>
      <c r="W537">
        <v>1</v>
      </c>
      <c r="X537">
        <v>34</v>
      </c>
      <c r="Y537">
        <v>605.48860000000002</v>
      </c>
      <c r="Z537">
        <v>120.4234</v>
      </c>
      <c r="AA537">
        <v>21</v>
      </c>
      <c r="AB537">
        <v>5028</v>
      </c>
      <c r="AC537">
        <v>48061</v>
      </c>
    </row>
    <row r="538" spans="2:29" x14ac:dyDescent="0.2">
      <c r="B538" t="s">
        <v>475</v>
      </c>
      <c r="C538">
        <v>40</v>
      </c>
      <c r="D538" t="s">
        <v>790</v>
      </c>
      <c r="E538">
        <v>2</v>
      </c>
      <c r="F538">
        <v>2.2246939999999999</v>
      </c>
      <c r="G538">
        <v>383.5</v>
      </c>
      <c r="H538">
        <v>383.5</v>
      </c>
      <c r="I538">
        <v>92.415430000000001</v>
      </c>
      <c r="J538">
        <v>1.400234</v>
      </c>
      <c r="K538">
        <v>92.415430000000001</v>
      </c>
      <c r="L538">
        <v>102.798</v>
      </c>
      <c r="M538">
        <v>2</v>
      </c>
      <c r="N538">
        <v>41.586219999999997</v>
      </c>
      <c r="O538">
        <v>-1</v>
      </c>
      <c r="P538">
        <v>-1</v>
      </c>
      <c r="Q538">
        <v>1</v>
      </c>
      <c r="R538">
        <v>1.112347</v>
      </c>
      <c r="S538">
        <v>-1</v>
      </c>
      <c r="T538">
        <v>-1</v>
      </c>
      <c r="U538">
        <v>1</v>
      </c>
      <c r="V538">
        <v>1.112347</v>
      </c>
      <c r="W538">
        <v>1</v>
      </c>
      <c r="X538">
        <v>899</v>
      </c>
      <c r="Y538">
        <v>51.195929999999997</v>
      </c>
      <c r="Z538">
        <v>56.947650000000003</v>
      </c>
      <c r="AA538">
        <v>95</v>
      </c>
      <c r="AB538">
        <v>899</v>
      </c>
      <c r="AC538">
        <v>196507</v>
      </c>
    </row>
    <row r="539" spans="2:29" x14ac:dyDescent="0.2">
      <c r="B539" t="s">
        <v>476</v>
      </c>
      <c r="C539">
        <v>40</v>
      </c>
      <c r="D539" t="s">
        <v>790</v>
      </c>
      <c r="E539">
        <v>1</v>
      </c>
      <c r="F539">
        <v>0.88339219999999996</v>
      </c>
      <c r="G539">
        <v>166</v>
      </c>
      <c r="H539">
        <v>166</v>
      </c>
      <c r="I539">
        <v>-1</v>
      </c>
      <c r="J539">
        <v>-1</v>
      </c>
      <c r="K539">
        <v>-1</v>
      </c>
      <c r="L539">
        <v>-1</v>
      </c>
      <c r="M539">
        <v>1</v>
      </c>
      <c r="N539">
        <v>72.638339999999999</v>
      </c>
      <c r="O539">
        <v>-1</v>
      </c>
      <c r="P539">
        <v>-1</v>
      </c>
      <c r="Q539">
        <v>1</v>
      </c>
      <c r="R539">
        <v>0.88339219999999996</v>
      </c>
      <c r="S539">
        <v>-1</v>
      </c>
      <c r="T539">
        <v>-1</v>
      </c>
      <c r="U539">
        <v>1</v>
      </c>
      <c r="V539">
        <v>0.88339219999999996</v>
      </c>
      <c r="W539">
        <v>1</v>
      </c>
      <c r="X539">
        <v>1132</v>
      </c>
      <c r="Y539">
        <v>111.4516</v>
      </c>
      <c r="Z539">
        <v>98.455470000000005</v>
      </c>
      <c r="AA539">
        <v>79</v>
      </c>
      <c r="AB539">
        <v>1132</v>
      </c>
      <c r="AC539">
        <v>177891</v>
      </c>
    </row>
    <row r="540" spans="2:29" x14ac:dyDescent="0.2">
      <c r="B540" t="s">
        <v>477</v>
      </c>
      <c r="C540">
        <v>40</v>
      </c>
      <c r="D540" t="s">
        <v>790</v>
      </c>
      <c r="E540">
        <v>3</v>
      </c>
      <c r="F540">
        <v>3.1055899999999999</v>
      </c>
      <c r="G540">
        <v>244.666666666667</v>
      </c>
      <c r="H540">
        <v>267</v>
      </c>
      <c r="I540">
        <v>93.502499999999998</v>
      </c>
      <c r="J540">
        <v>1.0932500000000001</v>
      </c>
      <c r="K540">
        <v>187.005</v>
      </c>
      <c r="L540">
        <v>193.58699999999999</v>
      </c>
      <c r="M540">
        <v>3</v>
      </c>
      <c r="N540">
        <v>109.672</v>
      </c>
      <c r="O540">
        <v>-1</v>
      </c>
      <c r="P540">
        <v>-1</v>
      </c>
      <c r="Q540">
        <v>1</v>
      </c>
      <c r="R540">
        <v>1.0351969999999999</v>
      </c>
      <c r="S540">
        <v>-1</v>
      </c>
      <c r="T540">
        <v>-1</v>
      </c>
      <c r="U540">
        <v>1</v>
      </c>
      <c r="V540">
        <v>1.0351969999999999</v>
      </c>
      <c r="W540">
        <v>1</v>
      </c>
      <c r="X540">
        <v>966</v>
      </c>
      <c r="Y540">
        <v>57.319000000000003</v>
      </c>
      <c r="Z540">
        <v>59.33643</v>
      </c>
      <c r="AA540">
        <v>37</v>
      </c>
      <c r="AB540">
        <v>966</v>
      </c>
      <c r="AC540">
        <v>83266</v>
      </c>
    </row>
    <row r="541" spans="2:29" x14ac:dyDescent="0.2">
      <c r="B541" t="s">
        <v>478</v>
      </c>
      <c r="C541">
        <v>40</v>
      </c>
      <c r="D541" t="s">
        <v>790</v>
      </c>
      <c r="E541">
        <v>7</v>
      </c>
      <c r="F541">
        <v>1.419878</v>
      </c>
      <c r="G541">
        <v>299.142857142857</v>
      </c>
      <c r="H541">
        <v>233</v>
      </c>
      <c r="I541">
        <v>234.6678</v>
      </c>
      <c r="J541">
        <v>1.352371</v>
      </c>
      <c r="K541">
        <v>1408.0070000000001</v>
      </c>
      <c r="L541">
        <v>285.59969999999998</v>
      </c>
      <c r="M541">
        <v>3</v>
      </c>
      <c r="N541">
        <v>157.49090000000001</v>
      </c>
      <c r="O541">
        <v>-1</v>
      </c>
      <c r="P541">
        <v>-1</v>
      </c>
      <c r="Q541">
        <v>3</v>
      </c>
      <c r="R541">
        <v>0.60851929999999999</v>
      </c>
      <c r="S541">
        <v>165.87809999999999</v>
      </c>
      <c r="T541">
        <v>0.79307249999999996</v>
      </c>
      <c r="U541">
        <v>2</v>
      </c>
      <c r="V541">
        <v>0.40567950000000003</v>
      </c>
      <c r="W541">
        <v>2</v>
      </c>
      <c r="X541">
        <v>1665</v>
      </c>
      <c r="Y541">
        <v>1262.749</v>
      </c>
      <c r="Z541">
        <v>256.13569999999999</v>
      </c>
      <c r="AA541">
        <v>3</v>
      </c>
      <c r="AB541">
        <v>4930</v>
      </c>
      <c r="AC541">
        <v>7027</v>
      </c>
    </row>
    <row r="542" spans="2:29" x14ac:dyDescent="0.2">
      <c r="B542" t="s">
        <v>479</v>
      </c>
      <c r="C542">
        <v>40</v>
      </c>
      <c r="D542" t="s">
        <v>790</v>
      </c>
      <c r="E542">
        <v>3</v>
      </c>
      <c r="F542">
        <v>2.7297539999999998</v>
      </c>
      <c r="G542">
        <v>244.333333333333</v>
      </c>
      <c r="H542">
        <v>266</v>
      </c>
      <c r="I542">
        <v>264.38760000000002</v>
      </c>
      <c r="J542">
        <v>4.7888229999999998</v>
      </c>
      <c r="K542">
        <v>528.77520000000004</v>
      </c>
      <c r="L542">
        <v>481.1422</v>
      </c>
      <c r="M542">
        <v>3</v>
      </c>
      <c r="N542">
        <v>98.796840000000003</v>
      </c>
      <c r="O542">
        <v>-1</v>
      </c>
      <c r="P542">
        <v>-1</v>
      </c>
      <c r="Q542">
        <v>1</v>
      </c>
      <c r="R542">
        <v>0.90991809999999995</v>
      </c>
      <c r="S542">
        <v>-1</v>
      </c>
      <c r="T542">
        <v>-1</v>
      </c>
      <c r="U542">
        <v>1</v>
      </c>
      <c r="V542">
        <v>0.90991809999999995</v>
      </c>
      <c r="W542">
        <v>1</v>
      </c>
      <c r="X542">
        <v>1099</v>
      </c>
      <c r="Y542">
        <v>71.160929999999993</v>
      </c>
      <c r="Z542">
        <v>64.750630000000001</v>
      </c>
      <c r="AA542">
        <v>59</v>
      </c>
      <c r="AB542">
        <v>1099</v>
      </c>
      <c r="AC542">
        <v>113308</v>
      </c>
    </row>
    <row r="543" spans="2:29" x14ac:dyDescent="0.2">
      <c r="B543" t="s">
        <v>480</v>
      </c>
      <c r="C543">
        <v>40</v>
      </c>
      <c r="D543" t="s">
        <v>790</v>
      </c>
      <c r="E543">
        <v>0</v>
      </c>
      <c r="F543">
        <v>0</v>
      </c>
      <c r="G543">
        <v>-1</v>
      </c>
      <c r="H543">
        <v>-1</v>
      </c>
      <c r="I543">
        <v>-1</v>
      </c>
      <c r="J543">
        <v>-1</v>
      </c>
      <c r="K543">
        <v>-1</v>
      </c>
      <c r="L543">
        <v>-1</v>
      </c>
      <c r="M543">
        <v>0</v>
      </c>
      <c r="N543">
        <v>116.75960000000001</v>
      </c>
      <c r="O543">
        <v>-1</v>
      </c>
      <c r="P543">
        <v>-1</v>
      </c>
      <c r="Q543">
        <v>1</v>
      </c>
      <c r="R543">
        <v>0.61274510000000004</v>
      </c>
      <c r="S543">
        <v>-1</v>
      </c>
      <c r="T543">
        <v>-1</v>
      </c>
      <c r="U543">
        <v>1</v>
      </c>
      <c r="V543">
        <v>0.61274510000000004</v>
      </c>
      <c r="W543">
        <v>1</v>
      </c>
      <c r="X543">
        <v>1632</v>
      </c>
      <c r="Y543">
        <v>371.61</v>
      </c>
      <c r="Z543">
        <v>227.7022</v>
      </c>
      <c r="AA543">
        <v>19</v>
      </c>
      <c r="AB543">
        <v>1632</v>
      </c>
      <c r="AC543">
        <v>39167</v>
      </c>
    </row>
    <row r="544" spans="2:29" x14ac:dyDescent="0.2">
      <c r="B544" t="s">
        <v>481</v>
      </c>
      <c r="C544">
        <v>41</v>
      </c>
      <c r="D544" t="s">
        <v>814</v>
      </c>
      <c r="E544">
        <v>3</v>
      </c>
      <c r="F544">
        <v>2.3696679999999999</v>
      </c>
      <c r="G544">
        <v>355.66666666666703</v>
      </c>
      <c r="H544">
        <v>167</v>
      </c>
      <c r="I544">
        <v>109.6665</v>
      </c>
      <c r="J544">
        <v>2.46496</v>
      </c>
      <c r="K544">
        <v>219.333</v>
      </c>
      <c r="L544">
        <v>173.24879999999999</v>
      </c>
      <c r="M544">
        <v>3</v>
      </c>
      <c r="N544">
        <v>53.796329999999998</v>
      </c>
      <c r="O544">
        <v>-1</v>
      </c>
      <c r="P544">
        <v>-1</v>
      </c>
      <c r="Q544">
        <v>1</v>
      </c>
      <c r="R544">
        <v>0.78988939999999996</v>
      </c>
      <c r="S544">
        <v>-1</v>
      </c>
      <c r="T544">
        <v>-1</v>
      </c>
      <c r="U544">
        <v>1</v>
      </c>
      <c r="V544">
        <v>0.78988939999999996</v>
      </c>
      <c r="W544">
        <v>1</v>
      </c>
      <c r="X544">
        <v>1266</v>
      </c>
      <c r="Y544">
        <v>151.876</v>
      </c>
      <c r="Z544">
        <v>119.9652</v>
      </c>
      <c r="AA544">
        <v>11</v>
      </c>
      <c r="AB544">
        <v>1266</v>
      </c>
      <c r="AC544">
        <v>28877</v>
      </c>
    </row>
    <row r="545" spans="2:29" x14ac:dyDescent="0.2">
      <c r="B545" t="s">
        <v>483</v>
      </c>
      <c r="C545">
        <v>41</v>
      </c>
      <c r="D545" t="s">
        <v>814</v>
      </c>
      <c r="E545">
        <v>9</v>
      </c>
      <c r="F545">
        <v>2.8142589999999998</v>
      </c>
      <c r="G545">
        <v>181.777777777778</v>
      </c>
      <c r="H545">
        <v>167</v>
      </c>
      <c r="I545">
        <v>248.30760000000001</v>
      </c>
      <c r="J545">
        <v>1.9726170000000001</v>
      </c>
      <c r="K545">
        <v>1986.461</v>
      </c>
      <c r="L545">
        <v>621.15729999999996</v>
      </c>
      <c r="M545">
        <v>9</v>
      </c>
      <c r="N545">
        <v>157.66079999999999</v>
      </c>
      <c r="O545">
        <v>-1</v>
      </c>
      <c r="P545">
        <v>-1</v>
      </c>
      <c r="Q545">
        <v>1</v>
      </c>
      <c r="R545">
        <v>0.31269540000000001</v>
      </c>
      <c r="S545">
        <v>-1</v>
      </c>
      <c r="T545">
        <v>-1</v>
      </c>
      <c r="U545">
        <v>1</v>
      </c>
      <c r="V545">
        <v>0.31269540000000001</v>
      </c>
      <c r="W545">
        <v>1</v>
      </c>
      <c r="X545">
        <v>3198</v>
      </c>
      <c r="Y545">
        <v>75.454329999999999</v>
      </c>
      <c r="Z545">
        <v>23.59422</v>
      </c>
      <c r="AA545">
        <v>23</v>
      </c>
      <c r="AB545">
        <v>3198</v>
      </c>
      <c r="AC545">
        <v>54787</v>
      </c>
    </row>
    <row r="546" spans="2:29" x14ac:dyDescent="0.2">
      <c r="B546" t="s">
        <v>484</v>
      </c>
      <c r="C546">
        <v>41</v>
      </c>
      <c r="D546" t="s">
        <v>814</v>
      </c>
      <c r="E546">
        <v>1</v>
      </c>
      <c r="F546">
        <v>1.001001</v>
      </c>
      <c r="G546">
        <v>233</v>
      </c>
      <c r="H546">
        <v>233</v>
      </c>
      <c r="I546">
        <v>-1</v>
      </c>
      <c r="J546">
        <v>-1</v>
      </c>
      <c r="K546">
        <v>-1</v>
      </c>
      <c r="L546">
        <v>-1</v>
      </c>
      <c r="M546">
        <v>1</v>
      </c>
      <c r="N546">
        <v>74.634529999999998</v>
      </c>
      <c r="O546">
        <v>-1</v>
      </c>
      <c r="P546">
        <v>-1</v>
      </c>
      <c r="Q546">
        <v>2</v>
      </c>
      <c r="R546">
        <v>2.0020020000000001</v>
      </c>
      <c r="S546">
        <v>30.962969999999999</v>
      </c>
      <c r="T546">
        <v>1.876544</v>
      </c>
      <c r="U546">
        <v>1</v>
      </c>
      <c r="V546">
        <v>1.001001</v>
      </c>
      <c r="W546">
        <v>2</v>
      </c>
      <c r="X546">
        <v>999</v>
      </c>
      <c r="Y546">
        <v>76.474320000000006</v>
      </c>
      <c r="Z546">
        <v>76.550870000000003</v>
      </c>
      <c r="AA546">
        <v>93</v>
      </c>
      <c r="AB546">
        <v>999</v>
      </c>
      <c r="AC546">
        <v>173126</v>
      </c>
    </row>
    <row r="547" spans="2:29" x14ac:dyDescent="0.2">
      <c r="B547" t="s">
        <v>485</v>
      </c>
      <c r="C547">
        <v>41</v>
      </c>
      <c r="D547" t="s">
        <v>814</v>
      </c>
      <c r="E547">
        <v>1</v>
      </c>
      <c r="F547">
        <v>1.20048</v>
      </c>
      <c r="G547">
        <v>466</v>
      </c>
      <c r="H547">
        <v>466</v>
      </c>
      <c r="I547">
        <v>-1</v>
      </c>
      <c r="J547">
        <v>-1</v>
      </c>
      <c r="K547">
        <v>-1</v>
      </c>
      <c r="L547">
        <v>-1</v>
      </c>
      <c r="M547">
        <v>1</v>
      </c>
      <c r="N547">
        <v>39.315190000000001</v>
      </c>
      <c r="O547">
        <v>-1</v>
      </c>
      <c r="P547">
        <v>-1</v>
      </c>
      <c r="Q547">
        <v>1</v>
      </c>
      <c r="R547">
        <v>1.20048</v>
      </c>
      <c r="S547">
        <v>-1</v>
      </c>
      <c r="T547">
        <v>-1</v>
      </c>
      <c r="U547">
        <v>1</v>
      </c>
      <c r="V547">
        <v>1.20048</v>
      </c>
      <c r="W547">
        <v>1</v>
      </c>
      <c r="X547">
        <v>833</v>
      </c>
      <c r="Y547">
        <v>49.773800000000001</v>
      </c>
      <c r="Z547">
        <v>59.752459999999999</v>
      </c>
      <c r="AA547">
        <v>91</v>
      </c>
      <c r="AB547">
        <v>833</v>
      </c>
      <c r="AC547">
        <v>189379</v>
      </c>
    </row>
    <row r="548" spans="2:29" x14ac:dyDescent="0.2">
      <c r="B548" t="s">
        <v>486</v>
      </c>
      <c r="C548">
        <v>41</v>
      </c>
      <c r="D548" t="s">
        <v>814</v>
      </c>
      <c r="E548">
        <v>1</v>
      </c>
      <c r="F548">
        <v>0.88417330000000005</v>
      </c>
      <c r="G548">
        <v>499</v>
      </c>
      <c r="H548">
        <v>499</v>
      </c>
      <c r="I548">
        <v>-1</v>
      </c>
      <c r="J548">
        <v>-1</v>
      </c>
      <c r="K548">
        <v>-1</v>
      </c>
      <c r="L548">
        <v>-1</v>
      </c>
      <c r="M548">
        <v>1</v>
      </c>
      <c r="N548">
        <v>52.637030000000003</v>
      </c>
      <c r="O548">
        <v>-1</v>
      </c>
      <c r="P548">
        <v>-1</v>
      </c>
      <c r="Q548">
        <v>1</v>
      </c>
      <c r="R548">
        <v>0.88417330000000005</v>
      </c>
      <c r="S548">
        <v>-1</v>
      </c>
      <c r="T548">
        <v>-1</v>
      </c>
      <c r="U548">
        <v>1</v>
      </c>
      <c r="V548">
        <v>0.88417330000000005</v>
      </c>
      <c r="W548">
        <v>1</v>
      </c>
      <c r="X548">
        <v>1131</v>
      </c>
      <c r="Y548">
        <v>38.776310000000002</v>
      </c>
      <c r="Z548">
        <v>34.284979999999997</v>
      </c>
      <c r="AA548">
        <v>95</v>
      </c>
      <c r="AB548">
        <v>1131</v>
      </c>
      <c r="AC548">
        <v>182951</v>
      </c>
    </row>
    <row r="549" spans="2:29" x14ac:dyDescent="0.2">
      <c r="B549" t="s">
        <v>487</v>
      </c>
      <c r="C549">
        <v>41</v>
      </c>
      <c r="D549" t="s">
        <v>814</v>
      </c>
      <c r="E549">
        <v>0</v>
      </c>
      <c r="F549">
        <v>0</v>
      </c>
      <c r="G549">
        <v>-1</v>
      </c>
      <c r="H549">
        <v>-1</v>
      </c>
      <c r="I549">
        <v>-1</v>
      </c>
      <c r="J549">
        <v>-1</v>
      </c>
      <c r="K549">
        <v>-1</v>
      </c>
      <c r="L549">
        <v>-1</v>
      </c>
      <c r="M549">
        <v>0</v>
      </c>
      <c r="N549">
        <v>83.490859999999998</v>
      </c>
      <c r="O549">
        <v>-1</v>
      </c>
      <c r="P549">
        <v>-1</v>
      </c>
      <c r="Q549">
        <v>1</v>
      </c>
      <c r="R549">
        <v>1.5015019999999999</v>
      </c>
      <c r="S549">
        <v>-1</v>
      </c>
      <c r="T549">
        <v>-1</v>
      </c>
      <c r="U549">
        <v>1</v>
      </c>
      <c r="V549">
        <v>1.5015019999999999</v>
      </c>
      <c r="W549">
        <v>1</v>
      </c>
      <c r="X549">
        <v>666</v>
      </c>
      <c r="Y549">
        <v>75.339510000000004</v>
      </c>
      <c r="Z549">
        <v>113.1224</v>
      </c>
      <c r="AA549">
        <v>79</v>
      </c>
      <c r="AB549">
        <v>666</v>
      </c>
      <c r="AC549">
        <v>165032</v>
      </c>
    </row>
    <row r="550" spans="2:29" x14ac:dyDescent="0.2">
      <c r="B550" t="s">
        <v>488</v>
      </c>
      <c r="C550">
        <v>41</v>
      </c>
      <c r="D550" t="s">
        <v>814</v>
      </c>
      <c r="E550">
        <v>1</v>
      </c>
      <c r="F550">
        <v>1.0351969999999999</v>
      </c>
      <c r="G550">
        <v>199</v>
      </c>
      <c r="H550">
        <v>199</v>
      </c>
      <c r="I550">
        <v>-1</v>
      </c>
      <c r="J550">
        <v>-1</v>
      </c>
      <c r="K550">
        <v>-1</v>
      </c>
      <c r="L550">
        <v>-1</v>
      </c>
      <c r="M550">
        <v>1</v>
      </c>
      <c r="N550">
        <v>39.052079999999997</v>
      </c>
      <c r="O550">
        <v>-1</v>
      </c>
      <c r="P550">
        <v>-1</v>
      </c>
      <c r="Q550">
        <v>1</v>
      </c>
      <c r="R550">
        <v>1.0351969999999999</v>
      </c>
      <c r="S550">
        <v>-1</v>
      </c>
      <c r="T550">
        <v>-1</v>
      </c>
      <c r="U550">
        <v>1</v>
      </c>
      <c r="V550">
        <v>1.0351969999999999</v>
      </c>
      <c r="W550">
        <v>1</v>
      </c>
      <c r="X550">
        <v>966</v>
      </c>
      <c r="Y550">
        <v>118.9683</v>
      </c>
      <c r="Z550">
        <v>123.15560000000001</v>
      </c>
      <c r="AA550">
        <v>45</v>
      </c>
      <c r="AB550">
        <v>966</v>
      </c>
      <c r="AC550">
        <v>101451</v>
      </c>
    </row>
    <row r="551" spans="2:29" x14ac:dyDescent="0.2">
      <c r="B551" t="s">
        <v>489</v>
      </c>
      <c r="C551">
        <v>41</v>
      </c>
      <c r="D551" t="s">
        <v>814</v>
      </c>
      <c r="E551">
        <v>0</v>
      </c>
      <c r="F551">
        <v>0</v>
      </c>
      <c r="G551">
        <v>-1</v>
      </c>
      <c r="H551">
        <v>-1</v>
      </c>
      <c r="I551">
        <v>-1</v>
      </c>
      <c r="J551">
        <v>-1</v>
      </c>
      <c r="K551">
        <v>-1</v>
      </c>
      <c r="L551">
        <v>-1</v>
      </c>
      <c r="M551">
        <v>0</v>
      </c>
      <c r="N551">
        <v>656.5806</v>
      </c>
      <c r="O551">
        <v>-1</v>
      </c>
      <c r="P551">
        <v>-1</v>
      </c>
      <c r="Q551">
        <v>0</v>
      </c>
      <c r="R551">
        <v>-1</v>
      </c>
      <c r="S551">
        <v>-1</v>
      </c>
      <c r="T551">
        <v>-1</v>
      </c>
      <c r="U551">
        <v>1</v>
      </c>
      <c r="V551">
        <v>0.69783669999999998</v>
      </c>
      <c r="W551">
        <v>0</v>
      </c>
      <c r="X551">
        <v>1433</v>
      </c>
      <c r="Y551">
        <v>661.05880000000002</v>
      </c>
      <c r="Z551">
        <v>461.31110000000001</v>
      </c>
      <c r="AA551">
        <v>81</v>
      </c>
      <c r="AB551">
        <v>1433</v>
      </c>
      <c r="AC551">
        <v>161834</v>
      </c>
    </row>
    <row r="552" spans="2:29" x14ac:dyDescent="0.2">
      <c r="B552" t="s">
        <v>490</v>
      </c>
      <c r="C552">
        <v>41</v>
      </c>
      <c r="D552" t="s">
        <v>814</v>
      </c>
      <c r="E552">
        <v>1</v>
      </c>
      <c r="F552">
        <v>0.69881199999999999</v>
      </c>
      <c r="G552">
        <v>234</v>
      </c>
      <c r="H552">
        <v>234</v>
      </c>
      <c r="I552">
        <v>-1</v>
      </c>
      <c r="J552">
        <v>-1</v>
      </c>
      <c r="K552">
        <v>-1</v>
      </c>
      <c r="L552">
        <v>-1</v>
      </c>
      <c r="M552">
        <v>1</v>
      </c>
      <c r="N552">
        <v>68.263720000000006</v>
      </c>
      <c r="O552">
        <v>-1</v>
      </c>
      <c r="P552">
        <v>-1</v>
      </c>
      <c r="Q552">
        <v>1</v>
      </c>
      <c r="R552">
        <v>0.69881199999999999</v>
      </c>
      <c r="S552">
        <v>-1</v>
      </c>
      <c r="T552">
        <v>-1</v>
      </c>
      <c r="U552">
        <v>1</v>
      </c>
      <c r="V552">
        <v>0.69881199999999999</v>
      </c>
      <c r="W552">
        <v>1</v>
      </c>
      <c r="X552">
        <v>1431</v>
      </c>
      <c r="Y552">
        <v>73.664370000000005</v>
      </c>
      <c r="Z552">
        <v>51.477550000000001</v>
      </c>
      <c r="AA552">
        <v>77</v>
      </c>
      <c r="AB552">
        <v>1431</v>
      </c>
      <c r="AC552">
        <v>170694</v>
      </c>
    </row>
    <row r="553" spans="2:29" x14ac:dyDescent="0.2">
      <c r="B553" t="s">
        <v>491</v>
      </c>
      <c r="C553">
        <v>41</v>
      </c>
      <c r="D553" t="s">
        <v>814</v>
      </c>
      <c r="E553">
        <v>6</v>
      </c>
      <c r="F553">
        <v>2.3085800000000001</v>
      </c>
      <c r="G553">
        <v>288.5</v>
      </c>
      <c r="H553">
        <v>216.5</v>
      </c>
      <c r="I553">
        <v>154.26490000000001</v>
      </c>
      <c r="J553">
        <v>2.0622880000000001</v>
      </c>
      <c r="K553">
        <v>771.32429999999999</v>
      </c>
      <c r="L553">
        <v>296.77730000000003</v>
      </c>
      <c r="M553">
        <v>6</v>
      </c>
      <c r="N553">
        <v>95.380499999999998</v>
      </c>
      <c r="O553">
        <v>-1</v>
      </c>
      <c r="P553">
        <v>-1</v>
      </c>
      <c r="Q553">
        <v>1</v>
      </c>
      <c r="R553">
        <v>0.38476339999999998</v>
      </c>
      <c r="S553">
        <v>-1</v>
      </c>
      <c r="T553">
        <v>-1</v>
      </c>
      <c r="U553">
        <v>1</v>
      </c>
      <c r="V553">
        <v>0.38476339999999998</v>
      </c>
      <c r="W553">
        <v>1</v>
      </c>
      <c r="X553">
        <v>2599</v>
      </c>
      <c r="Y553">
        <v>892.96990000000005</v>
      </c>
      <c r="Z553">
        <v>343.58210000000003</v>
      </c>
      <c r="AA553">
        <v>87</v>
      </c>
      <c r="AB553">
        <v>2599</v>
      </c>
      <c r="AC553">
        <v>169296</v>
      </c>
    </row>
    <row r="554" spans="2:29" x14ac:dyDescent="0.2">
      <c r="B554" t="s">
        <v>1848</v>
      </c>
      <c r="C554">
        <v>41</v>
      </c>
      <c r="D554" t="s">
        <v>814</v>
      </c>
      <c r="E554">
        <v>2</v>
      </c>
      <c r="F554">
        <v>2.614379</v>
      </c>
      <c r="G554">
        <v>332.5</v>
      </c>
      <c r="H554">
        <v>332.5</v>
      </c>
      <c r="I554">
        <v>52.736939999999997</v>
      </c>
      <c r="J554">
        <v>1.551086</v>
      </c>
      <c r="K554">
        <v>52.736939999999997</v>
      </c>
      <c r="L554">
        <v>68.937169999999995</v>
      </c>
      <c r="M554">
        <v>2</v>
      </c>
      <c r="N554">
        <v>45.491979999999998</v>
      </c>
      <c r="O554">
        <v>-1</v>
      </c>
      <c r="P554">
        <v>-1</v>
      </c>
      <c r="Q554">
        <v>1</v>
      </c>
      <c r="R554">
        <v>1.3071900000000001</v>
      </c>
      <c r="S554">
        <v>-1</v>
      </c>
      <c r="T554">
        <v>-1</v>
      </c>
      <c r="U554">
        <v>1</v>
      </c>
      <c r="V554">
        <v>1.3071900000000001</v>
      </c>
      <c r="W554">
        <v>1</v>
      </c>
      <c r="X554">
        <v>765</v>
      </c>
      <c r="Y554">
        <v>66.590590000000006</v>
      </c>
      <c r="Z554">
        <v>87.046520000000001</v>
      </c>
      <c r="AA554">
        <v>83</v>
      </c>
      <c r="AB554">
        <v>765</v>
      </c>
      <c r="AC554">
        <v>146415</v>
      </c>
    </row>
    <row r="555" spans="2:29" x14ac:dyDescent="0.2">
      <c r="B555" t="s">
        <v>285</v>
      </c>
      <c r="C555">
        <v>41</v>
      </c>
      <c r="D555" t="s">
        <v>814</v>
      </c>
      <c r="E555">
        <v>2</v>
      </c>
      <c r="F555">
        <v>1.0917030000000001</v>
      </c>
      <c r="G555">
        <v>200</v>
      </c>
      <c r="H555">
        <v>200</v>
      </c>
      <c r="I555">
        <v>527.81899999999996</v>
      </c>
      <c r="J555">
        <v>3.9986290000000002</v>
      </c>
      <c r="K555">
        <v>527.81899999999996</v>
      </c>
      <c r="L555">
        <v>288.11079999999998</v>
      </c>
      <c r="M555">
        <v>2</v>
      </c>
      <c r="N555">
        <v>133.44659999999999</v>
      </c>
      <c r="O555">
        <v>-1</v>
      </c>
      <c r="P555">
        <v>-1</v>
      </c>
      <c r="Q555">
        <v>1</v>
      </c>
      <c r="R555">
        <v>0.54585150000000004</v>
      </c>
      <c r="S555">
        <v>-1</v>
      </c>
      <c r="T555">
        <v>-1</v>
      </c>
      <c r="U555">
        <v>1</v>
      </c>
      <c r="V555">
        <v>0.54585150000000004</v>
      </c>
      <c r="W555">
        <v>1</v>
      </c>
      <c r="X555">
        <v>1832</v>
      </c>
      <c r="Y555">
        <v>1212.3720000000001</v>
      </c>
      <c r="Z555">
        <v>661.77530000000002</v>
      </c>
      <c r="AA555">
        <v>11</v>
      </c>
      <c r="AB555">
        <v>1832</v>
      </c>
      <c r="AC555">
        <v>25580</v>
      </c>
    </row>
    <row r="556" spans="2:29" x14ac:dyDescent="0.2">
      <c r="B556" t="s">
        <v>492</v>
      </c>
      <c r="C556">
        <v>41</v>
      </c>
      <c r="D556" t="s">
        <v>814</v>
      </c>
      <c r="E556">
        <v>3</v>
      </c>
      <c r="F556">
        <v>2.311248</v>
      </c>
      <c r="G556">
        <v>299.66666666666703</v>
      </c>
      <c r="H556">
        <v>299</v>
      </c>
      <c r="I556">
        <v>91.324520000000007</v>
      </c>
      <c r="J556">
        <v>0.50156239999999996</v>
      </c>
      <c r="K556">
        <v>182.649</v>
      </c>
      <c r="L556">
        <v>140.7157</v>
      </c>
      <c r="M556">
        <v>3</v>
      </c>
      <c r="N556">
        <v>61.63156</v>
      </c>
      <c r="O556">
        <v>-1</v>
      </c>
      <c r="P556">
        <v>-1</v>
      </c>
      <c r="Q556">
        <v>1</v>
      </c>
      <c r="R556">
        <v>0.77041599999999999</v>
      </c>
      <c r="S556">
        <v>-1</v>
      </c>
      <c r="T556">
        <v>-1</v>
      </c>
      <c r="U556">
        <v>1</v>
      </c>
      <c r="V556">
        <v>0.77041599999999999</v>
      </c>
      <c r="W556">
        <v>1</v>
      </c>
      <c r="X556">
        <v>1298</v>
      </c>
      <c r="Y556">
        <v>44.226260000000003</v>
      </c>
      <c r="Z556">
        <v>34.072620000000001</v>
      </c>
      <c r="AA556">
        <v>71</v>
      </c>
      <c r="AB556">
        <v>1298</v>
      </c>
      <c r="AC556">
        <v>157872</v>
      </c>
    </row>
    <row r="557" spans="2:29" x14ac:dyDescent="0.2">
      <c r="B557" t="s">
        <v>474</v>
      </c>
      <c r="C557">
        <v>41</v>
      </c>
      <c r="D557" t="s">
        <v>814</v>
      </c>
      <c r="E557">
        <v>3</v>
      </c>
      <c r="F557">
        <v>3.2154340000000001</v>
      </c>
      <c r="G557">
        <v>233.333333333333</v>
      </c>
      <c r="H557">
        <v>201</v>
      </c>
      <c r="I557">
        <v>44.204639999999998</v>
      </c>
      <c r="J557">
        <v>0.67668459999999997</v>
      </c>
      <c r="K557">
        <v>88.409289999999999</v>
      </c>
      <c r="L557">
        <v>94.758080000000007</v>
      </c>
      <c r="M557">
        <v>3</v>
      </c>
      <c r="N557">
        <v>108.0034</v>
      </c>
      <c r="O557">
        <v>-1</v>
      </c>
      <c r="P557">
        <v>-1</v>
      </c>
      <c r="Q557">
        <v>1</v>
      </c>
      <c r="R557">
        <v>1.0718110000000001</v>
      </c>
      <c r="S557">
        <v>-1</v>
      </c>
      <c r="T557">
        <v>-1</v>
      </c>
      <c r="U557">
        <v>1</v>
      </c>
      <c r="V557">
        <v>1.0718110000000001</v>
      </c>
      <c r="W557">
        <v>1</v>
      </c>
      <c r="X557">
        <v>933</v>
      </c>
      <c r="Y557">
        <v>188.76259999999999</v>
      </c>
      <c r="Z557">
        <v>202.31790000000001</v>
      </c>
      <c r="AA557">
        <v>31</v>
      </c>
      <c r="AB557">
        <v>933</v>
      </c>
      <c r="AC557">
        <v>74072</v>
      </c>
    </row>
    <row r="558" spans="2:29" x14ac:dyDescent="0.2">
      <c r="B558" t="s">
        <v>475</v>
      </c>
      <c r="C558">
        <v>41</v>
      </c>
      <c r="D558" t="s">
        <v>814</v>
      </c>
      <c r="E558">
        <v>10</v>
      </c>
      <c r="F558">
        <v>3.0637249999999998</v>
      </c>
      <c r="G558">
        <v>253</v>
      </c>
      <c r="H558">
        <v>182.5</v>
      </c>
      <c r="I558">
        <v>211.49100000000001</v>
      </c>
      <c r="J558">
        <v>3.1950500000000002</v>
      </c>
      <c r="K558">
        <v>1903.4190000000001</v>
      </c>
      <c r="L558">
        <v>583.15549999999996</v>
      </c>
      <c r="M558">
        <v>10</v>
      </c>
      <c r="N558">
        <v>158.3843</v>
      </c>
      <c r="O558">
        <v>-1</v>
      </c>
      <c r="P558">
        <v>-1</v>
      </c>
      <c r="Q558">
        <v>1</v>
      </c>
      <c r="R558">
        <v>0.30637259999999999</v>
      </c>
      <c r="S558">
        <v>-1</v>
      </c>
      <c r="T558">
        <v>-1</v>
      </c>
      <c r="U558">
        <v>1</v>
      </c>
      <c r="V558">
        <v>0.30637259999999999</v>
      </c>
      <c r="W558">
        <v>1</v>
      </c>
      <c r="X558">
        <v>3264</v>
      </c>
      <c r="Y558">
        <v>64.157409999999999</v>
      </c>
      <c r="Z558">
        <v>19.65607</v>
      </c>
      <c r="AA558">
        <v>77</v>
      </c>
      <c r="AB558">
        <v>3264</v>
      </c>
      <c r="AC558">
        <v>161335</v>
      </c>
    </row>
    <row r="559" spans="2:29" x14ac:dyDescent="0.2">
      <c r="B559" t="s">
        <v>476</v>
      </c>
      <c r="C559">
        <v>41</v>
      </c>
      <c r="D559" t="s">
        <v>814</v>
      </c>
      <c r="E559">
        <v>1</v>
      </c>
      <c r="F559">
        <v>0.52659299999999998</v>
      </c>
      <c r="G559">
        <v>266</v>
      </c>
      <c r="H559">
        <v>266</v>
      </c>
      <c r="I559">
        <v>-1</v>
      </c>
      <c r="J559">
        <v>-1</v>
      </c>
      <c r="K559">
        <v>-1</v>
      </c>
      <c r="L559">
        <v>-1</v>
      </c>
      <c r="M559">
        <v>1</v>
      </c>
      <c r="N559">
        <v>86.026079999999993</v>
      </c>
      <c r="O559">
        <v>-1</v>
      </c>
      <c r="P559">
        <v>-1</v>
      </c>
      <c r="Q559">
        <v>1</v>
      </c>
      <c r="R559">
        <v>0.52659299999999998</v>
      </c>
      <c r="S559">
        <v>-1</v>
      </c>
      <c r="T559">
        <v>-1</v>
      </c>
      <c r="U559">
        <v>1</v>
      </c>
      <c r="V559">
        <v>0.52659299999999998</v>
      </c>
      <c r="W559">
        <v>1</v>
      </c>
      <c r="X559">
        <v>1899</v>
      </c>
      <c r="Y559">
        <v>100.5145</v>
      </c>
      <c r="Z559">
        <v>52.930230000000002</v>
      </c>
      <c r="AA559">
        <v>63</v>
      </c>
      <c r="AB559">
        <v>1899</v>
      </c>
      <c r="AC559">
        <v>142552</v>
      </c>
    </row>
    <row r="560" spans="2:29" x14ac:dyDescent="0.2">
      <c r="B560" t="s">
        <v>477</v>
      </c>
      <c r="C560">
        <v>41</v>
      </c>
      <c r="D560" t="s">
        <v>814</v>
      </c>
      <c r="E560">
        <v>3</v>
      </c>
      <c r="F560">
        <v>3.6014409999999999</v>
      </c>
      <c r="G560">
        <v>233.333333333333</v>
      </c>
      <c r="H560">
        <v>267</v>
      </c>
      <c r="I560">
        <v>41.318420000000003</v>
      </c>
      <c r="J560">
        <v>1.2397069999999999</v>
      </c>
      <c r="K560">
        <v>82.636830000000003</v>
      </c>
      <c r="L560">
        <v>99.203879999999998</v>
      </c>
      <c r="M560">
        <v>3</v>
      </c>
      <c r="N560">
        <v>56.056330000000003</v>
      </c>
      <c r="O560">
        <v>-1</v>
      </c>
      <c r="P560">
        <v>-1</v>
      </c>
      <c r="Q560">
        <v>1</v>
      </c>
      <c r="R560">
        <v>1.20048</v>
      </c>
      <c r="S560">
        <v>-1</v>
      </c>
      <c r="T560">
        <v>-1</v>
      </c>
      <c r="U560">
        <v>1</v>
      </c>
      <c r="V560">
        <v>1.20048</v>
      </c>
      <c r="W560">
        <v>1</v>
      </c>
      <c r="X560">
        <v>833</v>
      </c>
      <c r="Y560">
        <v>36.122920000000001</v>
      </c>
      <c r="Z560">
        <v>43.364849999999997</v>
      </c>
      <c r="AA560">
        <v>97</v>
      </c>
      <c r="AB560">
        <v>833</v>
      </c>
      <c r="AC560">
        <v>195341</v>
      </c>
    </row>
    <row r="561" spans="2:29" x14ac:dyDescent="0.2">
      <c r="B561" t="s">
        <v>478</v>
      </c>
      <c r="C561">
        <v>41</v>
      </c>
      <c r="D561" t="s">
        <v>814</v>
      </c>
      <c r="E561">
        <v>4</v>
      </c>
      <c r="F561">
        <v>3.1620550000000001</v>
      </c>
      <c r="G561">
        <v>224.5</v>
      </c>
      <c r="H561">
        <v>232.5</v>
      </c>
      <c r="I561">
        <v>146.3887</v>
      </c>
      <c r="J561">
        <v>2.29854</v>
      </c>
      <c r="K561">
        <v>439.1662</v>
      </c>
      <c r="L561">
        <v>347.16699999999997</v>
      </c>
      <c r="M561">
        <v>4</v>
      </c>
      <c r="N561">
        <v>79.867469999999997</v>
      </c>
      <c r="O561">
        <v>-1</v>
      </c>
      <c r="P561">
        <v>-1</v>
      </c>
      <c r="Q561">
        <v>1</v>
      </c>
      <c r="R561">
        <v>0.79051380000000004</v>
      </c>
      <c r="S561">
        <v>-1</v>
      </c>
      <c r="T561">
        <v>-1</v>
      </c>
      <c r="U561">
        <v>1</v>
      </c>
      <c r="V561">
        <v>0.79051380000000004</v>
      </c>
      <c r="W561">
        <v>1</v>
      </c>
      <c r="X561">
        <v>1265</v>
      </c>
      <c r="Y561">
        <v>606.11260000000004</v>
      </c>
      <c r="Z561">
        <v>479.1404</v>
      </c>
      <c r="AA561">
        <v>83</v>
      </c>
      <c r="AB561">
        <v>1265</v>
      </c>
      <c r="AC561">
        <v>178954</v>
      </c>
    </row>
    <row r="562" spans="2:29" x14ac:dyDescent="0.2">
      <c r="B562" t="s">
        <v>479</v>
      </c>
      <c r="C562">
        <v>41</v>
      </c>
      <c r="D562" t="s">
        <v>814</v>
      </c>
      <c r="E562">
        <v>2</v>
      </c>
      <c r="F562">
        <v>2.8653300000000002</v>
      </c>
      <c r="G562">
        <v>299.5</v>
      </c>
      <c r="H562">
        <v>299.5</v>
      </c>
      <c r="I562">
        <v>63.93797</v>
      </c>
      <c r="J562">
        <v>1.937514</v>
      </c>
      <c r="K562">
        <v>63.93797</v>
      </c>
      <c r="L562">
        <v>91.601680000000002</v>
      </c>
      <c r="M562">
        <v>2</v>
      </c>
      <c r="N562">
        <v>56.738799999999998</v>
      </c>
      <c r="O562">
        <v>-1</v>
      </c>
      <c r="P562">
        <v>-1</v>
      </c>
      <c r="Q562">
        <v>1</v>
      </c>
      <c r="R562">
        <v>1.4326650000000001</v>
      </c>
      <c r="S562">
        <v>-1</v>
      </c>
      <c r="T562">
        <v>-1</v>
      </c>
      <c r="U562">
        <v>1</v>
      </c>
      <c r="V562">
        <v>1.4326650000000001</v>
      </c>
      <c r="W562">
        <v>1</v>
      </c>
      <c r="X562">
        <v>698</v>
      </c>
      <c r="Y562">
        <v>48.804769999999998</v>
      </c>
      <c r="Z562">
        <v>69.920879999999997</v>
      </c>
      <c r="AA562">
        <v>65</v>
      </c>
      <c r="AB562">
        <v>698</v>
      </c>
      <c r="AC562">
        <v>122201</v>
      </c>
    </row>
    <row r="563" spans="2:29" x14ac:dyDescent="0.2">
      <c r="B563" t="s">
        <v>480</v>
      </c>
      <c r="C563">
        <v>41</v>
      </c>
      <c r="D563" t="s">
        <v>814</v>
      </c>
      <c r="E563">
        <v>2</v>
      </c>
      <c r="F563">
        <v>1.132503</v>
      </c>
      <c r="G563">
        <v>383.5</v>
      </c>
      <c r="H563">
        <v>383.5</v>
      </c>
      <c r="I563">
        <v>195.27690000000001</v>
      </c>
      <c r="J563">
        <v>1.4682470000000001</v>
      </c>
      <c r="K563">
        <v>195.27690000000001</v>
      </c>
      <c r="L563">
        <v>110.5758</v>
      </c>
      <c r="M563">
        <v>2</v>
      </c>
      <c r="N563">
        <v>89.03492</v>
      </c>
      <c r="O563">
        <v>-1</v>
      </c>
      <c r="P563">
        <v>-1</v>
      </c>
      <c r="Q563">
        <v>1</v>
      </c>
      <c r="R563">
        <v>0.56625139999999996</v>
      </c>
      <c r="S563">
        <v>-1</v>
      </c>
      <c r="T563">
        <v>-1</v>
      </c>
      <c r="U563">
        <v>1</v>
      </c>
      <c r="V563">
        <v>0.56625139999999996</v>
      </c>
      <c r="W563">
        <v>1</v>
      </c>
      <c r="X563">
        <v>1766</v>
      </c>
      <c r="Y563">
        <v>794.22630000000004</v>
      </c>
      <c r="Z563">
        <v>449.73180000000002</v>
      </c>
      <c r="AA563">
        <v>57</v>
      </c>
      <c r="AB563">
        <v>1766</v>
      </c>
      <c r="AC563">
        <v>110975</v>
      </c>
    </row>
    <row r="564" spans="2:29" x14ac:dyDescent="0.2">
      <c r="B564" t="s">
        <v>481</v>
      </c>
      <c r="C564">
        <v>16</v>
      </c>
      <c r="D564" t="s">
        <v>791</v>
      </c>
      <c r="E564">
        <v>3</v>
      </c>
      <c r="F564">
        <v>1.9144859999999999</v>
      </c>
      <c r="G564">
        <v>288.66666666666703</v>
      </c>
      <c r="H564">
        <v>167</v>
      </c>
      <c r="I564">
        <v>119.24550000000001</v>
      </c>
      <c r="J564">
        <v>0.33860990000000002</v>
      </c>
      <c r="K564">
        <v>238.49100000000001</v>
      </c>
      <c r="L564">
        <v>152.19589999999999</v>
      </c>
      <c r="M564">
        <v>3</v>
      </c>
      <c r="N564">
        <v>163.87440000000001</v>
      </c>
      <c r="O564">
        <v>-1</v>
      </c>
      <c r="P564">
        <v>-1</v>
      </c>
      <c r="Q564">
        <v>1</v>
      </c>
      <c r="R564">
        <v>0.63816209999999995</v>
      </c>
      <c r="S564">
        <v>-1</v>
      </c>
      <c r="T564">
        <v>-1</v>
      </c>
      <c r="U564">
        <v>1</v>
      </c>
      <c r="V564">
        <v>0.63816209999999995</v>
      </c>
      <c r="W564">
        <v>1</v>
      </c>
      <c r="X564">
        <v>1567</v>
      </c>
      <c r="Y564">
        <v>759.51700000000005</v>
      </c>
      <c r="Z564">
        <v>484.69499999999999</v>
      </c>
      <c r="AA564">
        <v>89</v>
      </c>
      <c r="AB564">
        <v>1567</v>
      </c>
      <c r="AC564">
        <v>177754</v>
      </c>
    </row>
    <row r="565" spans="2:29" x14ac:dyDescent="0.2">
      <c r="B565" t="s">
        <v>483</v>
      </c>
      <c r="C565">
        <v>16</v>
      </c>
      <c r="D565" t="s">
        <v>791</v>
      </c>
      <c r="E565">
        <v>2</v>
      </c>
      <c r="F565">
        <v>1.819836</v>
      </c>
      <c r="G565">
        <v>450.5</v>
      </c>
      <c r="H565">
        <v>450.5</v>
      </c>
      <c r="I565">
        <v>63.803919999999998</v>
      </c>
      <c r="J565">
        <v>0.47972870000000001</v>
      </c>
      <c r="K565">
        <v>63.803919999999998</v>
      </c>
      <c r="L565">
        <v>58.056339999999999</v>
      </c>
      <c r="M565">
        <v>2</v>
      </c>
      <c r="N565">
        <v>43.807110000000002</v>
      </c>
      <c r="O565">
        <v>-1</v>
      </c>
      <c r="P565">
        <v>-1</v>
      </c>
      <c r="Q565">
        <v>1</v>
      </c>
      <c r="R565">
        <v>0.90991809999999995</v>
      </c>
      <c r="S565">
        <v>-1</v>
      </c>
      <c r="T565">
        <v>-1</v>
      </c>
      <c r="U565">
        <v>1</v>
      </c>
      <c r="V565">
        <v>0.90991809999999995</v>
      </c>
      <c r="W565">
        <v>1</v>
      </c>
      <c r="X565">
        <v>1099</v>
      </c>
      <c r="Y565">
        <v>86.281229999999994</v>
      </c>
      <c r="Z565">
        <v>78.508849999999995</v>
      </c>
      <c r="AA565">
        <v>95</v>
      </c>
      <c r="AB565">
        <v>1099</v>
      </c>
      <c r="AC565">
        <v>189611</v>
      </c>
    </row>
    <row r="566" spans="2:29" x14ac:dyDescent="0.2">
      <c r="B566" t="s">
        <v>484</v>
      </c>
      <c r="C566">
        <v>16</v>
      </c>
      <c r="D566" t="s">
        <v>791</v>
      </c>
      <c r="E566">
        <v>2</v>
      </c>
      <c r="F566">
        <v>1.7137960000000001</v>
      </c>
      <c r="G566">
        <v>400</v>
      </c>
      <c r="H566">
        <v>400</v>
      </c>
      <c r="I566">
        <v>102.6495</v>
      </c>
      <c r="J566">
        <v>0.77764800000000001</v>
      </c>
      <c r="K566">
        <v>102.6495</v>
      </c>
      <c r="L566">
        <v>87.960189999999997</v>
      </c>
      <c r="M566">
        <v>2</v>
      </c>
      <c r="N566">
        <v>50.051780000000001</v>
      </c>
      <c r="O566">
        <v>-1</v>
      </c>
      <c r="P566">
        <v>-1</v>
      </c>
      <c r="Q566">
        <v>2</v>
      </c>
      <c r="R566">
        <v>1.7137960000000001</v>
      </c>
      <c r="S566">
        <v>26.93169</v>
      </c>
      <c r="T566">
        <v>1.6322239999999999</v>
      </c>
      <c r="U566">
        <v>1</v>
      </c>
      <c r="V566">
        <v>0.85689800000000005</v>
      </c>
      <c r="W566">
        <v>2</v>
      </c>
      <c r="X566">
        <v>1167</v>
      </c>
      <c r="Y566">
        <v>71.189830000000001</v>
      </c>
      <c r="Z566">
        <v>61.002429999999997</v>
      </c>
      <c r="AA566">
        <v>91</v>
      </c>
      <c r="AB566">
        <v>1167</v>
      </c>
      <c r="AC566">
        <v>169960</v>
      </c>
    </row>
    <row r="567" spans="2:29" x14ac:dyDescent="0.2">
      <c r="B567" t="s">
        <v>485</v>
      </c>
      <c r="C567">
        <v>16</v>
      </c>
      <c r="D567" t="s">
        <v>791</v>
      </c>
      <c r="E567">
        <v>2</v>
      </c>
      <c r="F567">
        <v>2</v>
      </c>
      <c r="G567">
        <v>366</v>
      </c>
      <c r="H567">
        <v>366</v>
      </c>
      <c r="I567">
        <v>47.747599999999998</v>
      </c>
      <c r="J567">
        <v>0.35632540000000001</v>
      </c>
      <c r="K567">
        <v>47.747599999999998</v>
      </c>
      <c r="L567">
        <v>47.747599999999998</v>
      </c>
      <c r="M567">
        <v>2</v>
      </c>
      <c r="N567">
        <v>44.085569999999997</v>
      </c>
      <c r="O567">
        <v>-1</v>
      </c>
      <c r="P567">
        <v>-1</v>
      </c>
      <c r="Q567">
        <v>1</v>
      </c>
      <c r="R567">
        <v>1</v>
      </c>
      <c r="S567">
        <v>-1</v>
      </c>
      <c r="T567">
        <v>-1</v>
      </c>
      <c r="U567">
        <v>1</v>
      </c>
      <c r="V567">
        <v>1</v>
      </c>
      <c r="W567">
        <v>1</v>
      </c>
      <c r="X567">
        <v>1000</v>
      </c>
      <c r="Y567">
        <v>38.75665</v>
      </c>
      <c r="Z567">
        <v>38.75665</v>
      </c>
      <c r="AA567">
        <v>49</v>
      </c>
      <c r="AB567">
        <v>1000</v>
      </c>
      <c r="AC567">
        <v>110376</v>
      </c>
    </row>
    <row r="568" spans="2:29" x14ac:dyDescent="0.2">
      <c r="B568" t="s">
        <v>486</v>
      </c>
      <c r="C568">
        <v>16</v>
      </c>
      <c r="D568" t="s">
        <v>791</v>
      </c>
      <c r="E568">
        <v>2</v>
      </c>
      <c r="F568">
        <v>2.6075620000000002</v>
      </c>
      <c r="G568">
        <v>233.5</v>
      </c>
      <c r="H568">
        <v>233.5</v>
      </c>
      <c r="I568">
        <v>80.675060000000002</v>
      </c>
      <c r="J568">
        <v>0.80675050000000004</v>
      </c>
      <c r="K568">
        <v>80.675060000000002</v>
      </c>
      <c r="L568">
        <v>105.18259999999999</v>
      </c>
      <c r="M568">
        <v>2</v>
      </c>
      <c r="N568">
        <v>34.463970000000003</v>
      </c>
      <c r="O568">
        <v>-1</v>
      </c>
      <c r="P568">
        <v>-1</v>
      </c>
      <c r="Q568">
        <v>1</v>
      </c>
      <c r="R568">
        <v>1.3037810000000001</v>
      </c>
      <c r="S568">
        <v>-1</v>
      </c>
      <c r="T568">
        <v>-1</v>
      </c>
      <c r="U568">
        <v>1</v>
      </c>
      <c r="V568">
        <v>1.3037810000000001</v>
      </c>
      <c r="W568">
        <v>1</v>
      </c>
      <c r="X568">
        <v>767</v>
      </c>
      <c r="Y568">
        <v>51.907330000000002</v>
      </c>
      <c r="Z568">
        <v>67.675780000000003</v>
      </c>
      <c r="AA568">
        <v>77</v>
      </c>
      <c r="AB568">
        <v>767</v>
      </c>
      <c r="AC568">
        <v>149344</v>
      </c>
    </row>
    <row r="569" spans="2:29" x14ac:dyDescent="0.2">
      <c r="B569" t="s">
        <v>487</v>
      </c>
      <c r="C569">
        <v>16</v>
      </c>
      <c r="D569" t="s">
        <v>791</v>
      </c>
      <c r="E569">
        <v>0</v>
      </c>
      <c r="F569">
        <v>0</v>
      </c>
      <c r="G569">
        <v>-1</v>
      </c>
      <c r="H569">
        <v>-1</v>
      </c>
      <c r="I569">
        <v>-1</v>
      </c>
      <c r="J569">
        <v>-1</v>
      </c>
      <c r="K569">
        <v>-1</v>
      </c>
      <c r="L569">
        <v>-1</v>
      </c>
      <c r="M569">
        <v>0</v>
      </c>
      <c r="N569">
        <v>75.596199999999996</v>
      </c>
      <c r="O569">
        <v>-1</v>
      </c>
      <c r="P569">
        <v>-1</v>
      </c>
      <c r="Q569">
        <v>1</v>
      </c>
      <c r="R569">
        <v>1.36612</v>
      </c>
      <c r="S569">
        <v>-1</v>
      </c>
      <c r="T569">
        <v>-1</v>
      </c>
      <c r="U569">
        <v>1</v>
      </c>
      <c r="V569">
        <v>1.36612</v>
      </c>
      <c r="W569">
        <v>1</v>
      </c>
      <c r="X569">
        <v>732</v>
      </c>
      <c r="Y569">
        <v>69.851010000000002</v>
      </c>
      <c r="Z569">
        <v>95.424880000000002</v>
      </c>
      <c r="AA569">
        <v>93</v>
      </c>
      <c r="AB569">
        <v>732</v>
      </c>
      <c r="AC569">
        <v>191678</v>
      </c>
    </row>
    <row r="570" spans="2:29" x14ac:dyDescent="0.2">
      <c r="B570" t="s">
        <v>488</v>
      </c>
      <c r="C570">
        <v>16</v>
      </c>
      <c r="D570" t="s">
        <v>791</v>
      </c>
      <c r="E570">
        <v>2</v>
      </c>
      <c r="F570">
        <v>0.93852650000000004</v>
      </c>
      <c r="G570">
        <v>283</v>
      </c>
      <c r="H570">
        <v>283</v>
      </c>
      <c r="I570">
        <v>124.2689</v>
      </c>
      <c r="J570">
        <v>1.85476</v>
      </c>
      <c r="K570">
        <v>124.2689</v>
      </c>
      <c r="L570">
        <v>58.31485</v>
      </c>
      <c r="M570">
        <v>2</v>
      </c>
      <c r="N570">
        <v>152.85239999999999</v>
      </c>
      <c r="O570">
        <v>-1</v>
      </c>
      <c r="P570">
        <v>-1</v>
      </c>
      <c r="Q570">
        <v>1</v>
      </c>
      <c r="R570">
        <v>0.46926329999999999</v>
      </c>
      <c r="S570">
        <v>-1</v>
      </c>
      <c r="T570">
        <v>-1</v>
      </c>
      <c r="U570">
        <v>1</v>
      </c>
      <c r="V570">
        <v>0.46926329999999999</v>
      </c>
      <c r="W570">
        <v>1</v>
      </c>
      <c r="X570">
        <v>2131</v>
      </c>
      <c r="Y570">
        <v>474.39530000000002</v>
      </c>
      <c r="Z570">
        <v>222.6163</v>
      </c>
      <c r="AA570">
        <v>27</v>
      </c>
      <c r="AB570">
        <v>2131</v>
      </c>
      <c r="AC570">
        <v>60451</v>
      </c>
    </row>
    <row r="571" spans="2:29" x14ac:dyDescent="0.2">
      <c r="B571" t="s">
        <v>489</v>
      </c>
      <c r="C571">
        <v>16</v>
      </c>
      <c r="D571" t="s">
        <v>791</v>
      </c>
      <c r="E571">
        <v>0</v>
      </c>
      <c r="F571">
        <v>0</v>
      </c>
      <c r="G571">
        <v>-1</v>
      </c>
      <c r="H571">
        <v>-1</v>
      </c>
      <c r="I571">
        <v>-1</v>
      </c>
      <c r="J571">
        <v>-1</v>
      </c>
      <c r="K571">
        <v>-1</v>
      </c>
      <c r="L571">
        <v>-1</v>
      </c>
      <c r="M571">
        <v>0</v>
      </c>
      <c r="N571">
        <v>628.47170000000006</v>
      </c>
      <c r="O571">
        <v>-1</v>
      </c>
      <c r="P571">
        <v>-1</v>
      </c>
      <c r="Q571">
        <v>1</v>
      </c>
      <c r="R571">
        <v>0.73152890000000004</v>
      </c>
      <c r="S571">
        <v>-1</v>
      </c>
      <c r="T571">
        <v>-1</v>
      </c>
      <c r="U571">
        <v>1</v>
      </c>
      <c r="V571">
        <v>0.73152890000000004</v>
      </c>
      <c r="W571">
        <v>1</v>
      </c>
      <c r="X571">
        <v>1367</v>
      </c>
      <c r="Y571">
        <v>592.12509999999997</v>
      </c>
      <c r="Z571">
        <v>433.15660000000003</v>
      </c>
      <c r="AA571">
        <v>25</v>
      </c>
      <c r="AB571">
        <v>1367</v>
      </c>
      <c r="AC571">
        <v>55154</v>
      </c>
    </row>
    <row r="572" spans="2:29" x14ac:dyDescent="0.2">
      <c r="B572" t="s">
        <v>490</v>
      </c>
      <c r="C572">
        <v>16</v>
      </c>
      <c r="D572" t="s">
        <v>791</v>
      </c>
      <c r="E572">
        <v>3</v>
      </c>
      <c r="F572">
        <v>1.7657449999999999</v>
      </c>
      <c r="G572">
        <v>211</v>
      </c>
      <c r="H572">
        <v>200</v>
      </c>
      <c r="I572">
        <v>291.81990000000002</v>
      </c>
      <c r="J572">
        <v>0.61210759999999997</v>
      </c>
      <c r="K572">
        <v>583.63980000000004</v>
      </c>
      <c r="L572">
        <v>343.51960000000003</v>
      </c>
      <c r="M572">
        <v>3</v>
      </c>
      <c r="N572">
        <v>130.9659</v>
      </c>
      <c r="O572">
        <v>-1</v>
      </c>
      <c r="P572">
        <v>-1</v>
      </c>
      <c r="Q572">
        <v>1</v>
      </c>
      <c r="R572">
        <v>0.58858149999999998</v>
      </c>
      <c r="S572">
        <v>-1</v>
      </c>
      <c r="T572">
        <v>-1</v>
      </c>
      <c r="U572">
        <v>1</v>
      </c>
      <c r="V572">
        <v>0.58858149999999998</v>
      </c>
      <c r="W572">
        <v>1</v>
      </c>
      <c r="X572">
        <v>1699</v>
      </c>
      <c r="Y572">
        <v>81.455849999999998</v>
      </c>
      <c r="Z572">
        <v>47.94341</v>
      </c>
      <c r="AA572">
        <v>51</v>
      </c>
      <c r="AB572">
        <v>1699</v>
      </c>
      <c r="AC572">
        <v>115773</v>
      </c>
    </row>
    <row r="573" spans="2:29" x14ac:dyDescent="0.2">
      <c r="B573" t="s">
        <v>491</v>
      </c>
      <c r="C573">
        <v>16</v>
      </c>
      <c r="D573" t="s">
        <v>791</v>
      </c>
      <c r="E573">
        <v>2</v>
      </c>
      <c r="F573">
        <v>2.5</v>
      </c>
      <c r="G573">
        <v>299.5</v>
      </c>
      <c r="H573">
        <v>299.5</v>
      </c>
      <c r="I573">
        <v>107.39960000000001</v>
      </c>
      <c r="J573">
        <v>0.79555240000000005</v>
      </c>
      <c r="K573">
        <v>107.39960000000001</v>
      </c>
      <c r="L573">
        <v>134.24950000000001</v>
      </c>
      <c r="M573">
        <v>2</v>
      </c>
      <c r="N573">
        <v>56.007640000000002</v>
      </c>
      <c r="O573">
        <v>-1</v>
      </c>
      <c r="P573">
        <v>-1</v>
      </c>
      <c r="Q573">
        <v>1</v>
      </c>
      <c r="R573">
        <v>1.25</v>
      </c>
      <c r="S573">
        <v>-1</v>
      </c>
      <c r="T573">
        <v>-1</v>
      </c>
      <c r="U573">
        <v>1</v>
      </c>
      <c r="V573">
        <v>1.25</v>
      </c>
      <c r="W573">
        <v>1</v>
      </c>
      <c r="X573">
        <v>800</v>
      </c>
      <c r="Y573">
        <v>57.25094</v>
      </c>
      <c r="Z573">
        <v>71.563670000000002</v>
      </c>
      <c r="AA573">
        <v>43</v>
      </c>
      <c r="AB573">
        <v>800</v>
      </c>
      <c r="AC573">
        <v>87962</v>
      </c>
    </row>
    <row r="574" spans="2:29" x14ac:dyDescent="0.2">
      <c r="B574" t="s">
        <v>1848</v>
      </c>
      <c r="C574">
        <v>16</v>
      </c>
      <c r="D574" t="s">
        <v>791</v>
      </c>
      <c r="E574">
        <v>2</v>
      </c>
      <c r="F574">
        <v>2.40096</v>
      </c>
      <c r="G574">
        <v>348.5</v>
      </c>
      <c r="H574">
        <v>348.5</v>
      </c>
      <c r="I574">
        <v>54.883189999999999</v>
      </c>
      <c r="J574">
        <v>0.80710570000000004</v>
      </c>
      <c r="K574">
        <v>54.883189999999999</v>
      </c>
      <c r="L574">
        <v>65.886179999999996</v>
      </c>
      <c r="M574">
        <v>2</v>
      </c>
      <c r="N574">
        <v>32.444870000000002</v>
      </c>
      <c r="O574">
        <v>-1</v>
      </c>
      <c r="P574">
        <v>-1</v>
      </c>
      <c r="Q574">
        <v>1</v>
      </c>
      <c r="R574">
        <v>1.20048</v>
      </c>
      <c r="S574">
        <v>-1</v>
      </c>
      <c r="T574">
        <v>-1</v>
      </c>
      <c r="U574">
        <v>1</v>
      </c>
      <c r="V574">
        <v>1.20048</v>
      </c>
      <c r="W574">
        <v>1</v>
      </c>
      <c r="X574">
        <v>833</v>
      </c>
      <c r="Y574">
        <v>71.865099999999998</v>
      </c>
      <c r="Z574">
        <v>86.272639999999996</v>
      </c>
      <c r="AA574">
        <v>69</v>
      </c>
      <c r="AB574">
        <v>833</v>
      </c>
      <c r="AC574">
        <v>121568</v>
      </c>
    </row>
    <row r="575" spans="2:29" x14ac:dyDescent="0.2">
      <c r="B575" t="s">
        <v>285</v>
      </c>
      <c r="C575">
        <v>16</v>
      </c>
      <c r="D575" t="s">
        <v>791</v>
      </c>
      <c r="E575">
        <v>6</v>
      </c>
      <c r="F575">
        <v>3.1055899999999999</v>
      </c>
      <c r="G575">
        <v>216.333333333333</v>
      </c>
      <c r="H575">
        <v>216</v>
      </c>
      <c r="I575">
        <v>249.59739999999999</v>
      </c>
      <c r="J575">
        <v>2.8186559999999998</v>
      </c>
      <c r="K575">
        <v>1247.9870000000001</v>
      </c>
      <c r="L575">
        <v>645.95609999999999</v>
      </c>
      <c r="M575">
        <v>6</v>
      </c>
      <c r="N575">
        <v>174.6618</v>
      </c>
      <c r="O575">
        <v>-1</v>
      </c>
      <c r="P575">
        <v>-1</v>
      </c>
      <c r="Q575">
        <v>1</v>
      </c>
      <c r="R575">
        <v>0.51759829999999996</v>
      </c>
      <c r="S575">
        <v>-1</v>
      </c>
      <c r="T575">
        <v>-1</v>
      </c>
      <c r="U575">
        <v>1</v>
      </c>
      <c r="V575">
        <v>0.51759829999999996</v>
      </c>
      <c r="W575">
        <v>1</v>
      </c>
      <c r="X575">
        <v>1932</v>
      </c>
      <c r="Y575">
        <v>690.41959999999995</v>
      </c>
      <c r="Z575">
        <v>357.36</v>
      </c>
      <c r="AA575">
        <v>5</v>
      </c>
      <c r="AB575">
        <v>1932</v>
      </c>
      <c r="AC575">
        <v>14356</v>
      </c>
    </row>
    <row r="576" spans="2:29" x14ac:dyDescent="0.2">
      <c r="B576" t="s">
        <v>492</v>
      </c>
      <c r="C576">
        <v>16</v>
      </c>
      <c r="D576" t="s">
        <v>791</v>
      </c>
      <c r="E576">
        <v>8</v>
      </c>
      <c r="F576">
        <v>2.5023460000000002</v>
      </c>
      <c r="G576">
        <v>199</v>
      </c>
      <c r="H576">
        <v>167</v>
      </c>
      <c r="I576">
        <v>219.5437</v>
      </c>
      <c r="J576">
        <v>2.3870200000000001</v>
      </c>
      <c r="K576">
        <v>1536.806</v>
      </c>
      <c r="L576">
        <v>480.70249999999999</v>
      </c>
      <c r="M576">
        <v>8</v>
      </c>
      <c r="N576">
        <v>148.625</v>
      </c>
      <c r="O576">
        <v>-1</v>
      </c>
      <c r="P576">
        <v>-1</v>
      </c>
      <c r="Q576">
        <v>3</v>
      </c>
      <c r="R576">
        <v>0.93837970000000004</v>
      </c>
      <c r="S576">
        <v>49.135440000000003</v>
      </c>
      <c r="T576">
        <v>0.53995190000000004</v>
      </c>
      <c r="U576">
        <v>1</v>
      </c>
      <c r="V576">
        <v>0.3127933</v>
      </c>
      <c r="W576">
        <v>3</v>
      </c>
      <c r="X576">
        <v>3197</v>
      </c>
      <c r="Y576">
        <v>684.66639999999995</v>
      </c>
      <c r="Z576">
        <v>214.15899999999999</v>
      </c>
      <c r="AA576">
        <v>11</v>
      </c>
      <c r="AB576">
        <v>3197</v>
      </c>
      <c r="AC576">
        <v>28310</v>
      </c>
    </row>
    <row r="577" spans="2:29" x14ac:dyDescent="0.2">
      <c r="B577" t="s">
        <v>474</v>
      </c>
      <c r="C577">
        <v>16</v>
      </c>
      <c r="D577" t="s">
        <v>791</v>
      </c>
      <c r="E577">
        <v>2</v>
      </c>
      <c r="F577">
        <v>2.3952100000000001</v>
      </c>
      <c r="G577">
        <v>366</v>
      </c>
      <c r="H577">
        <v>366</v>
      </c>
      <c r="I577">
        <v>62.196669999999997</v>
      </c>
      <c r="J577">
        <v>1.8293140000000001</v>
      </c>
      <c r="K577">
        <v>62.196669999999997</v>
      </c>
      <c r="L577">
        <v>74.487030000000004</v>
      </c>
      <c r="M577">
        <v>2</v>
      </c>
      <c r="N577">
        <v>103.22669999999999</v>
      </c>
      <c r="O577">
        <v>-1</v>
      </c>
      <c r="P577">
        <v>-1</v>
      </c>
      <c r="Q577">
        <v>1</v>
      </c>
      <c r="R577">
        <v>1.197605</v>
      </c>
      <c r="S577">
        <v>-1</v>
      </c>
      <c r="T577">
        <v>-1</v>
      </c>
      <c r="U577">
        <v>1</v>
      </c>
      <c r="V577">
        <v>1.197605</v>
      </c>
      <c r="W577">
        <v>1</v>
      </c>
      <c r="X577">
        <v>835</v>
      </c>
      <c r="Y577">
        <v>67.871729999999999</v>
      </c>
      <c r="Z577">
        <v>81.283510000000007</v>
      </c>
      <c r="AA577">
        <v>85</v>
      </c>
      <c r="AB577">
        <v>835</v>
      </c>
      <c r="AC577">
        <v>194440</v>
      </c>
    </row>
    <row r="578" spans="2:29" x14ac:dyDescent="0.2">
      <c r="B578" t="s">
        <v>475</v>
      </c>
      <c r="C578">
        <v>16</v>
      </c>
      <c r="D578" t="s">
        <v>791</v>
      </c>
      <c r="E578">
        <v>2</v>
      </c>
      <c r="F578">
        <v>2.2271709999999998</v>
      </c>
      <c r="G578">
        <v>350</v>
      </c>
      <c r="H578">
        <v>350</v>
      </c>
      <c r="I578">
        <v>81.592529999999996</v>
      </c>
      <c r="J578">
        <v>0.61347759999999996</v>
      </c>
      <c r="K578">
        <v>81.592529999999996</v>
      </c>
      <c r="L578">
        <v>90.860280000000003</v>
      </c>
      <c r="M578">
        <v>2</v>
      </c>
      <c r="N578">
        <v>62.613250000000001</v>
      </c>
      <c r="O578">
        <v>-1</v>
      </c>
      <c r="P578">
        <v>-1</v>
      </c>
      <c r="Q578">
        <v>1</v>
      </c>
      <c r="R578">
        <v>1.113586</v>
      </c>
      <c r="S578">
        <v>-1</v>
      </c>
      <c r="T578">
        <v>-1</v>
      </c>
      <c r="U578">
        <v>1</v>
      </c>
      <c r="V578">
        <v>1.113586</v>
      </c>
      <c r="W578">
        <v>1</v>
      </c>
      <c r="X578">
        <v>898</v>
      </c>
      <c r="Y578">
        <v>90.125380000000007</v>
      </c>
      <c r="Z578">
        <v>100.3623</v>
      </c>
      <c r="AA578">
        <v>57</v>
      </c>
      <c r="AB578">
        <v>898</v>
      </c>
      <c r="AC578">
        <v>120935</v>
      </c>
    </row>
    <row r="579" spans="2:29" x14ac:dyDescent="0.2">
      <c r="B579" t="s">
        <v>476</v>
      </c>
      <c r="C579">
        <v>16</v>
      </c>
      <c r="D579" t="s">
        <v>791</v>
      </c>
      <c r="E579">
        <v>2</v>
      </c>
      <c r="F579">
        <v>2.1413280000000001</v>
      </c>
      <c r="G579">
        <v>332.5</v>
      </c>
      <c r="H579">
        <v>332.5</v>
      </c>
      <c r="I579">
        <v>132.65459999999999</v>
      </c>
      <c r="J579">
        <v>0.7896107</v>
      </c>
      <c r="K579">
        <v>132.65459999999999</v>
      </c>
      <c r="L579">
        <v>142.02850000000001</v>
      </c>
      <c r="M579">
        <v>2</v>
      </c>
      <c r="N579">
        <v>77.486400000000003</v>
      </c>
      <c r="O579">
        <v>-1</v>
      </c>
      <c r="P579">
        <v>-1</v>
      </c>
      <c r="Q579">
        <v>1</v>
      </c>
      <c r="R579">
        <v>1.0706640000000001</v>
      </c>
      <c r="S579">
        <v>-1</v>
      </c>
      <c r="T579">
        <v>-1</v>
      </c>
      <c r="U579">
        <v>1</v>
      </c>
      <c r="V579">
        <v>1.0706640000000001</v>
      </c>
      <c r="W579">
        <v>1</v>
      </c>
      <c r="X579">
        <v>934</v>
      </c>
      <c r="Y579">
        <v>69.125150000000005</v>
      </c>
      <c r="Z579">
        <v>74.009799999999998</v>
      </c>
      <c r="AA579">
        <v>75</v>
      </c>
      <c r="AB579">
        <v>934</v>
      </c>
      <c r="AC579">
        <v>170528</v>
      </c>
    </row>
    <row r="580" spans="2:29" x14ac:dyDescent="0.2">
      <c r="B580" t="s">
        <v>477</v>
      </c>
      <c r="C580">
        <v>16</v>
      </c>
      <c r="D580" t="s">
        <v>791</v>
      </c>
      <c r="E580">
        <v>1</v>
      </c>
      <c r="F580">
        <v>1.430615</v>
      </c>
      <c r="G580">
        <v>199</v>
      </c>
      <c r="H580">
        <v>199</v>
      </c>
      <c r="I580">
        <v>-1</v>
      </c>
      <c r="J580">
        <v>-1</v>
      </c>
      <c r="K580">
        <v>-1</v>
      </c>
      <c r="L580">
        <v>-1</v>
      </c>
      <c r="M580">
        <v>1</v>
      </c>
      <c r="N580">
        <v>116.8182</v>
      </c>
      <c r="O580">
        <v>-1</v>
      </c>
      <c r="P580">
        <v>-1</v>
      </c>
      <c r="Q580">
        <v>1</v>
      </c>
      <c r="R580">
        <v>1.430615</v>
      </c>
      <c r="S580">
        <v>-1</v>
      </c>
      <c r="T580">
        <v>-1</v>
      </c>
      <c r="U580">
        <v>1</v>
      </c>
      <c r="V580">
        <v>1.430615</v>
      </c>
      <c r="W580">
        <v>1</v>
      </c>
      <c r="X580">
        <v>699</v>
      </c>
      <c r="Y580">
        <v>58.888359999999999</v>
      </c>
      <c r="Z580">
        <v>84.246579999999994</v>
      </c>
      <c r="AA580">
        <v>89</v>
      </c>
      <c r="AB580">
        <v>699</v>
      </c>
      <c r="AC580">
        <v>182552</v>
      </c>
    </row>
    <row r="581" spans="2:29" x14ac:dyDescent="0.2">
      <c r="B581" t="s">
        <v>478</v>
      </c>
      <c r="C581">
        <v>16</v>
      </c>
      <c r="D581" t="s">
        <v>791</v>
      </c>
      <c r="E581">
        <v>4</v>
      </c>
      <c r="F581">
        <v>2.795248</v>
      </c>
      <c r="G581">
        <v>175</v>
      </c>
      <c r="H581">
        <v>166.5</v>
      </c>
      <c r="I581">
        <v>170.9127</v>
      </c>
      <c r="J581">
        <v>1.743455</v>
      </c>
      <c r="K581">
        <v>512.73800000000006</v>
      </c>
      <c r="L581">
        <v>358.3075</v>
      </c>
      <c r="M581">
        <v>4</v>
      </c>
      <c r="N581">
        <v>128.25389999999999</v>
      </c>
      <c r="O581">
        <v>-1</v>
      </c>
      <c r="P581">
        <v>-1</v>
      </c>
      <c r="Q581">
        <v>1</v>
      </c>
      <c r="R581">
        <v>0.69881199999999999</v>
      </c>
      <c r="S581">
        <v>-1</v>
      </c>
      <c r="T581">
        <v>-1</v>
      </c>
      <c r="U581">
        <v>1</v>
      </c>
      <c r="V581">
        <v>0.69881199999999999</v>
      </c>
      <c r="W581">
        <v>1</v>
      </c>
      <c r="X581">
        <v>1431</v>
      </c>
      <c r="Y581">
        <v>271.6028</v>
      </c>
      <c r="Z581">
        <v>189.79929999999999</v>
      </c>
      <c r="AA581">
        <v>79</v>
      </c>
      <c r="AB581">
        <v>1431</v>
      </c>
      <c r="AC581">
        <v>171827</v>
      </c>
    </row>
    <row r="582" spans="2:29" x14ac:dyDescent="0.2">
      <c r="B582" t="s">
        <v>479</v>
      </c>
      <c r="C582">
        <v>16</v>
      </c>
      <c r="D582" t="s">
        <v>791</v>
      </c>
      <c r="E582">
        <v>4</v>
      </c>
      <c r="F582">
        <v>3.0745580000000001</v>
      </c>
      <c r="G582">
        <v>132.75</v>
      </c>
      <c r="H582">
        <v>133</v>
      </c>
      <c r="I582">
        <v>241.07579999999999</v>
      </c>
      <c r="J582">
        <v>1.688679</v>
      </c>
      <c r="K582">
        <v>723.22739999999999</v>
      </c>
      <c r="L582">
        <v>555.90120000000002</v>
      </c>
      <c r="M582">
        <v>4</v>
      </c>
      <c r="N582">
        <v>143.51150000000001</v>
      </c>
      <c r="O582">
        <v>-1</v>
      </c>
      <c r="P582">
        <v>-1</v>
      </c>
      <c r="Q582">
        <v>1</v>
      </c>
      <c r="R582">
        <v>0.76863950000000003</v>
      </c>
      <c r="S582">
        <v>-1</v>
      </c>
      <c r="T582">
        <v>-1</v>
      </c>
      <c r="U582">
        <v>1</v>
      </c>
      <c r="V582">
        <v>0.76863950000000003</v>
      </c>
      <c r="W582">
        <v>1</v>
      </c>
      <c r="X582">
        <v>1301</v>
      </c>
      <c r="Y582">
        <v>123.48399999999999</v>
      </c>
      <c r="Z582">
        <v>94.914709999999999</v>
      </c>
      <c r="AA582">
        <v>75</v>
      </c>
      <c r="AB582">
        <v>1301</v>
      </c>
      <c r="AC582">
        <v>139818</v>
      </c>
    </row>
    <row r="583" spans="2:29" x14ac:dyDescent="0.2">
      <c r="B583" t="s">
        <v>480</v>
      </c>
      <c r="C583">
        <v>16</v>
      </c>
      <c r="D583" t="s">
        <v>791</v>
      </c>
      <c r="E583">
        <v>1</v>
      </c>
      <c r="F583">
        <v>0.71479630000000005</v>
      </c>
      <c r="G583">
        <v>1199</v>
      </c>
      <c r="H583">
        <v>1199</v>
      </c>
      <c r="I583">
        <v>-1</v>
      </c>
      <c r="J583">
        <v>-1</v>
      </c>
      <c r="K583">
        <v>-1</v>
      </c>
      <c r="L583">
        <v>-1</v>
      </c>
      <c r="M583">
        <v>1</v>
      </c>
      <c r="N583">
        <v>96.35378</v>
      </c>
      <c r="O583">
        <v>-1</v>
      </c>
      <c r="P583">
        <v>-1</v>
      </c>
      <c r="Q583">
        <v>1</v>
      </c>
      <c r="R583">
        <v>0.71479630000000005</v>
      </c>
      <c r="S583">
        <v>-1</v>
      </c>
      <c r="T583">
        <v>-1</v>
      </c>
      <c r="U583">
        <v>1</v>
      </c>
      <c r="V583">
        <v>0.71479630000000005</v>
      </c>
      <c r="W583">
        <v>1</v>
      </c>
      <c r="X583">
        <v>1399</v>
      </c>
      <c r="Y583">
        <v>101.5274</v>
      </c>
      <c r="Z583">
        <v>72.571399999999997</v>
      </c>
      <c r="AA583">
        <v>87</v>
      </c>
      <c r="AB583">
        <v>1399</v>
      </c>
      <c r="AC583">
        <v>161601</v>
      </c>
    </row>
    <row r="584" spans="2:29" x14ac:dyDescent="0.2">
      <c r="B584" t="s">
        <v>481</v>
      </c>
      <c r="C584">
        <v>17</v>
      </c>
      <c r="D584" t="s">
        <v>815</v>
      </c>
      <c r="E584">
        <v>1</v>
      </c>
      <c r="F584">
        <v>1</v>
      </c>
      <c r="G584">
        <v>465</v>
      </c>
      <c r="H584">
        <v>465</v>
      </c>
      <c r="I584">
        <v>-1</v>
      </c>
      <c r="J584">
        <v>-1</v>
      </c>
      <c r="K584">
        <v>-1</v>
      </c>
      <c r="L584">
        <v>-1</v>
      </c>
      <c r="M584">
        <v>1</v>
      </c>
      <c r="N584">
        <v>35.157640000000001</v>
      </c>
      <c r="O584">
        <v>-1</v>
      </c>
      <c r="P584">
        <v>-1</v>
      </c>
      <c r="Q584">
        <v>2</v>
      </c>
      <c r="R584">
        <v>2</v>
      </c>
      <c r="S584">
        <v>27.086369999999999</v>
      </c>
      <c r="T584">
        <v>1.547793</v>
      </c>
      <c r="U584">
        <v>1</v>
      </c>
      <c r="V584">
        <v>1</v>
      </c>
      <c r="W584">
        <v>2</v>
      </c>
      <c r="X584">
        <v>1000</v>
      </c>
      <c r="Y584">
        <v>67.622990000000001</v>
      </c>
      <c r="Z584">
        <v>67.622990000000001</v>
      </c>
      <c r="AA584">
        <v>61</v>
      </c>
      <c r="AB584">
        <v>1000</v>
      </c>
      <c r="AC584">
        <v>126997</v>
      </c>
    </row>
    <row r="585" spans="2:29" x14ac:dyDescent="0.2">
      <c r="B585" t="s">
        <v>483</v>
      </c>
      <c r="C585">
        <v>17</v>
      </c>
      <c r="D585" t="s">
        <v>815</v>
      </c>
      <c r="E585">
        <v>2</v>
      </c>
      <c r="F585">
        <v>2.5031289999999999</v>
      </c>
      <c r="G585">
        <v>349.5</v>
      </c>
      <c r="H585">
        <v>349.5</v>
      </c>
      <c r="I585">
        <v>66.011359999999996</v>
      </c>
      <c r="J585">
        <v>2.0003440000000001</v>
      </c>
      <c r="K585">
        <v>66.011359999999996</v>
      </c>
      <c r="L585">
        <v>82.617469999999997</v>
      </c>
      <c r="M585">
        <v>2</v>
      </c>
      <c r="N585">
        <v>36.835529999999999</v>
      </c>
      <c r="O585">
        <v>-1</v>
      </c>
      <c r="P585">
        <v>-1</v>
      </c>
      <c r="Q585">
        <v>1</v>
      </c>
      <c r="R585">
        <v>1.251565</v>
      </c>
      <c r="S585">
        <v>-1</v>
      </c>
      <c r="T585">
        <v>-1</v>
      </c>
      <c r="U585">
        <v>1</v>
      </c>
      <c r="V585">
        <v>1.251565</v>
      </c>
      <c r="W585">
        <v>1</v>
      </c>
      <c r="X585">
        <v>799</v>
      </c>
      <c r="Y585">
        <v>15.04232</v>
      </c>
      <c r="Z585">
        <v>18.826429999999998</v>
      </c>
      <c r="AA585">
        <v>63</v>
      </c>
      <c r="AB585">
        <v>799</v>
      </c>
      <c r="AC585">
        <v>129494</v>
      </c>
    </row>
    <row r="586" spans="2:29" x14ac:dyDescent="0.2">
      <c r="B586" t="s">
        <v>484</v>
      </c>
      <c r="C586">
        <v>17</v>
      </c>
      <c r="D586" t="s">
        <v>815</v>
      </c>
      <c r="E586">
        <v>2</v>
      </c>
      <c r="F586">
        <v>1.6220600000000001</v>
      </c>
      <c r="G586">
        <v>300.5</v>
      </c>
      <c r="H586">
        <v>300.5</v>
      </c>
      <c r="I586">
        <v>66.425539999999998</v>
      </c>
      <c r="J586">
        <v>0.12509519999999999</v>
      </c>
      <c r="K586">
        <v>66.425539999999998</v>
      </c>
      <c r="L586">
        <v>53.873100000000001</v>
      </c>
      <c r="M586">
        <v>2</v>
      </c>
      <c r="N586">
        <v>51.943570000000001</v>
      </c>
      <c r="O586">
        <v>-1</v>
      </c>
      <c r="P586">
        <v>-1</v>
      </c>
      <c r="Q586">
        <v>1</v>
      </c>
      <c r="R586">
        <v>0.81103000000000003</v>
      </c>
      <c r="S586">
        <v>-1</v>
      </c>
      <c r="T586">
        <v>-1</v>
      </c>
      <c r="U586">
        <v>1</v>
      </c>
      <c r="V586">
        <v>0.81103000000000003</v>
      </c>
      <c r="W586">
        <v>1</v>
      </c>
      <c r="X586">
        <v>1233</v>
      </c>
      <c r="Y586">
        <v>81.629720000000006</v>
      </c>
      <c r="Z586">
        <v>66.204149999999998</v>
      </c>
      <c r="AA586">
        <v>65</v>
      </c>
      <c r="AB586">
        <v>1233</v>
      </c>
      <c r="AC586">
        <v>124598</v>
      </c>
    </row>
    <row r="587" spans="2:29" x14ac:dyDescent="0.2">
      <c r="B587" t="s">
        <v>485</v>
      </c>
      <c r="C587">
        <v>17</v>
      </c>
      <c r="D587" t="s">
        <v>815</v>
      </c>
      <c r="E587">
        <v>0</v>
      </c>
      <c r="F587">
        <v>0</v>
      </c>
      <c r="G587">
        <v>-1</v>
      </c>
      <c r="H587">
        <v>-1</v>
      </c>
      <c r="I587">
        <v>-1</v>
      </c>
      <c r="J587">
        <v>-1</v>
      </c>
      <c r="K587">
        <v>-1</v>
      </c>
      <c r="L587">
        <v>-1</v>
      </c>
      <c r="M587">
        <v>0</v>
      </c>
      <c r="N587">
        <v>39.804079999999999</v>
      </c>
      <c r="O587">
        <v>-1</v>
      </c>
      <c r="P587">
        <v>-1</v>
      </c>
      <c r="Q587">
        <v>1</v>
      </c>
      <c r="R587">
        <v>1.0341260000000001</v>
      </c>
      <c r="S587">
        <v>-1</v>
      </c>
      <c r="T587">
        <v>-1</v>
      </c>
      <c r="U587">
        <v>1</v>
      </c>
      <c r="V587">
        <v>1.0341260000000001</v>
      </c>
      <c r="W587">
        <v>1</v>
      </c>
      <c r="X587">
        <v>967</v>
      </c>
      <c r="Y587">
        <v>62.957270000000001</v>
      </c>
      <c r="Z587">
        <v>65.105760000000004</v>
      </c>
      <c r="AA587">
        <v>45</v>
      </c>
      <c r="AB587">
        <v>967</v>
      </c>
      <c r="AC587">
        <v>103681</v>
      </c>
    </row>
    <row r="588" spans="2:29" x14ac:dyDescent="0.2">
      <c r="B588" t="s">
        <v>486</v>
      </c>
      <c r="C588">
        <v>17</v>
      </c>
      <c r="D588" t="s">
        <v>815</v>
      </c>
      <c r="E588">
        <v>3</v>
      </c>
      <c r="F588">
        <v>3.4642029999999999</v>
      </c>
      <c r="G588">
        <v>211.333333333333</v>
      </c>
      <c r="H588">
        <v>200</v>
      </c>
      <c r="I588">
        <v>43.473350000000003</v>
      </c>
      <c r="J588">
        <v>0.62198880000000001</v>
      </c>
      <c r="K588">
        <v>86.946700000000007</v>
      </c>
      <c r="L588">
        <v>100.4003</v>
      </c>
      <c r="M588">
        <v>3</v>
      </c>
      <c r="N588">
        <v>33.12576</v>
      </c>
      <c r="O588">
        <v>-1</v>
      </c>
      <c r="P588">
        <v>-1</v>
      </c>
      <c r="Q588">
        <v>1</v>
      </c>
      <c r="R588">
        <v>1.1547339999999999</v>
      </c>
      <c r="S588">
        <v>-1</v>
      </c>
      <c r="T588">
        <v>-1</v>
      </c>
      <c r="U588">
        <v>1</v>
      </c>
      <c r="V588">
        <v>1.1547339999999999</v>
      </c>
      <c r="W588">
        <v>1</v>
      </c>
      <c r="X588">
        <v>866</v>
      </c>
      <c r="Y588">
        <v>45.222189999999998</v>
      </c>
      <c r="Z588">
        <v>52.219619999999999</v>
      </c>
      <c r="AA588">
        <v>35</v>
      </c>
      <c r="AB588">
        <v>866</v>
      </c>
      <c r="AC588">
        <v>74372</v>
      </c>
    </row>
    <row r="589" spans="2:29" x14ac:dyDescent="0.2">
      <c r="B589" t="s">
        <v>487</v>
      </c>
      <c r="C589">
        <v>17</v>
      </c>
      <c r="D589" t="s">
        <v>815</v>
      </c>
      <c r="E589">
        <v>0</v>
      </c>
      <c r="F589">
        <v>0</v>
      </c>
      <c r="G589">
        <v>-1</v>
      </c>
      <c r="H589">
        <v>-1</v>
      </c>
      <c r="I589">
        <v>-1</v>
      </c>
      <c r="J589">
        <v>-1</v>
      </c>
      <c r="K589">
        <v>-1</v>
      </c>
      <c r="L589">
        <v>-1</v>
      </c>
      <c r="M589">
        <v>0</v>
      </c>
      <c r="N589">
        <v>186.57470000000001</v>
      </c>
      <c r="O589">
        <v>-1</v>
      </c>
      <c r="P589">
        <v>-1</v>
      </c>
      <c r="Q589">
        <v>1</v>
      </c>
      <c r="R589">
        <v>0.2129472</v>
      </c>
      <c r="S589">
        <v>-1</v>
      </c>
      <c r="T589">
        <v>-1</v>
      </c>
      <c r="U589">
        <v>1</v>
      </c>
      <c r="V589">
        <v>0.2129472</v>
      </c>
      <c r="W589">
        <v>1</v>
      </c>
      <c r="X589">
        <v>4696</v>
      </c>
      <c r="Y589">
        <v>207.62</v>
      </c>
      <c r="Z589">
        <v>44.2121</v>
      </c>
      <c r="AA589">
        <v>27</v>
      </c>
      <c r="AB589">
        <v>4696</v>
      </c>
      <c r="AC589">
        <v>71642</v>
      </c>
    </row>
    <row r="590" spans="2:29" x14ac:dyDescent="0.2">
      <c r="B590" t="s">
        <v>488</v>
      </c>
      <c r="C590">
        <v>17</v>
      </c>
      <c r="D590" t="s">
        <v>815</v>
      </c>
      <c r="E590">
        <v>2</v>
      </c>
      <c r="F590">
        <v>2.5</v>
      </c>
      <c r="G590">
        <v>349.5</v>
      </c>
      <c r="H590">
        <v>349.5</v>
      </c>
      <c r="I590">
        <v>91.022739999999999</v>
      </c>
      <c r="J590">
        <v>2.6771389999999999</v>
      </c>
      <c r="K590">
        <v>91.022739999999999</v>
      </c>
      <c r="L590">
        <v>113.7784</v>
      </c>
      <c r="M590">
        <v>2</v>
      </c>
      <c r="N590">
        <v>41.245660000000001</v>
      </c>
      <c r="O590">
        <v>-1</v>
      </c>
      <c r="P590">
        <v>-1</v>
      </c>
      <c r="Q590">
        <v>1</v>
      </c>
      <c r="R590">
        <v>1.25</v>
      </c>
      <c r="S590">
        <v>-1</v>
      </c>
      <c r="T590">
        <v>-1</v>
      </c>
      <c r="U590">
        <v>1</v>
      </c>
      <c r="V590">
        <v>1.25</v>
      </c>
      <c r="W590">
        <v>1</v>
      </c>
      <c r="X590">
        <v>800</v>
      </c>
      <c r="Y590">
        <v>78.224789999999999</v>
      </c>
      <c r="Z590">
        <v>97.780990000000003</v>
      </c>
      <c r="AA590">
        <v>75</v>
      </c>
      <c r="AB590">
        <v>800</v>
      </c>
      <c r="AC590">
        <v>161469</v>
      </c>
    </row>
    <row r="591" spans="2:29" x14ac:dyDescent="0.2">
      <c r="B591" t="s">
        <v>489</v>
      </c>
      <c r="C591">
        <v>17</v>
      </c>
      <c r="D591" t="s">
        <v>815</v>
      </c>
      <c r="E591">
        <v>0</v>
      </c>
      <c r="F591">
        <v>0</v>
      </c>
      <c r="G591">
        <v>-1</v>
      </c>
      <c r="H591">
        <v>-1</v>
      </c>
      <c r="I591">
        <v>-1</v>
      </c>
      <c r="J591">
        <v>-1</v>
      </c>
      <c r="K591">
        <v>-1</v>
      </c>
      <c r="L591">
        <v>-1</v>
      </c>
      <c r="M591">
        <v>0</v>
      </c>
      <c r="N591">
        <v>351.5265</v>
      </c>
      <c r="O591">
        <v>-1</v>
      </c>
      <c r="P591">
        <v>-1</v>
      </c>
      <c r="Q591">
        <v>1</v>
      </c>
      <c r="R591">
        <v>0.85763290000000003</v>
      </c>
      <c r="S591">
        <v>-1</v>
      </c>
      <c r="T591">
        <v>-1</v>
      </c>
      <c r="U591">
        <v>1</v>
      </c>
      <c r="V591">
        <v>0.85763290000000003</v>
      </c>
      <c r="W591">
        <v>1</v>
      </c>
      <c r="X591">
        <v>1166</v>
      </c>
      <c r="Y591">
        <v>302.28859999999997</v>
      </c>
      <c r="Z591">
        <v>259.25259999999997</v>
      </c>
      <c r="AA591">
        <v>43</v>
      </c>
      <c r="AB591">
        <v>1166</v>
      </c>
      <c r="AC591">
        <v>94589</v>
      </c>
    </row>
    <row r="592" spans="2:29" x14ac:dyDescent="0.2">
      <c r="B592" t="s">
        <v>490</v>
      </c>
      <c r="C592">
        <v>17</v>
      </c>
      <c r="D592" t="s">
        <v>815</v>
      </c>
      <c r="E592">
        <v>1</v>
      </c>
      <c r="F592">
        <v>0.96805419999999998</v>
      </c>
      <c r="G592">
        <v>400</v>
      </c>
      <c r="H592">
        <v>400</v>
      </c>
      <c r="I592">
        <v>-1</v>
      </c>
      <c r="J592">
        <v>-1</v>
      </c>
      <c r="K592">
        <v>-1</v>
      </c>
      <c r="L592">
        <v>-1</v>
      </c>
      <c r="M592">
        <v>1</v>
      </c>
      <c r="N592">
        <v>61.113370000000003</v>
      </c>
      <c r="O592">
        <v>-1</v>
      </c>
      <c r="P592">
        <v>-1</v>
      </c>
      <c r="Q592">
        <v>1</v>
      </c>
      <c r="R592">
        <v>0.96805419999999998</v>
      </c>
      <c r="S592">
        <v>-1</v>
      </c>
      <c r="T592">
        <v>-1</v>
      </c>
      <c r="U592">
        <v>1</v>
      </c>
      <c r="V592">
        <v>0.96805419999999998</v>
      </c>
      <c r="W592">
        <v>1</v>
      </c>
      <c r="X592">
        <v>1033</v>
      </c>
      <c r="Y592">
        <v>58.834949999999999</v>
      </c>
      <c r="Z592">
        <v>56.955419999999997</v>
      </c>
      <c r="AA592">
        <v>43</v>
      </c>
      <c r="AB592">
        <v>1033</v>
      </c>
      <c r="AC592">
        <v>101151</v>
      </c>
    </row>
    <row r="593" spans="2:29" x14ac:dyDescent="0.2">
      <c r="B593" t="s">
        <v>491</v>
      </c>
      <c r="C593">
        <v>17</v>
      </c>
      <c r="D593" t="s">
        <v>815</v>
      </c>
      <c r="E593">
        <v>2</v>
      </c>
      <c r="F593">
        <v>2.1413280000000001</v>
      </c>
      <c r="G593">
        <v>365</v>
      </c>
      <c r="H593">
        <v>365</v>
      </c>
      <c r="I593">
        <v>30.041709999999998</v>
      </c>
      <c r="J593">
        <v>0.2241918</v>
      </c>
      <c r="K593">
        <v>30.041709999999998</v>
      </c>
      <c r="L593">
        <v>32.164569999999998</v>
      </c>
      <c r="M593">
        <v>2</v>
      </c>
      <c r="N593">
        <v>23.265339999999998</v>
      </c>
      <c r="O593">
        <v>-1</v>
      </c>
      <c r="P593">
        <v>-1</v>
      </c>
      <c r="Q593">
        <v>1</v>
      </c>
      <c r="R593">
        <v>1.0706640000000001</v>
      </c>
      <c r="S593">
        <v>-1</v>
      </c>
      <c r="T593">
        <v>-1</v>
      </c>
      <c r="U593">
        <v>1</v>
      </c>
      <c r="V593">
        <v>1.0706640000000001</v>
      </c>
      <c r="W593">
        <v>1</v>
      </c>
      <c r="X593">
        <v>934</v>
      </c>
      <c r="Y593">
        <v>62.690379999999998</v>
      </c>
      <c r="Z593">
        <v>67.120320000000007</v>
      </c>
      <c r="AA593">
        <v>73</v>
      </c>
      <c r="AB593">
        <v>934</v>
      </c>
      <c r="AC593">
        <v>142151</v>
      </c>
    </row>
    <row r="594" spans="2:29" x14ac:dyDescent="0.2">
      <c r="B594" t="s">
        <v>1848</v>
      </c>
      <c r="C594">
        <v>17</v>
      </c>
      <c r="D594" t="s">
        <v>815</v>
      </c>
      <c r="E594">
        <v>2</v>
      </c>
      <c r="F594">
        <v>2.5031289999999999</v>
      </c>
      <c r="G594">
        <v>349.5</v>
      </c>
      <c r="H594">
        <v>349.5</v>
      </c>
      <c r="I594">
        <v>57.140819999999998</v>
      </c>
      <c r="J594">
        <v>1.7315400000000001</v>
      </c>
      <c r="K594">
        <v>57.140819999999998</v>
      </c>
      <c r="L594">
        <v>71.515420000000006</v>
      </c>
      <c r="M594">
        <v>2</v>
      </c>
      <c r="N594">
        <v>36.832700000000003</v>
      </c>
      <c r="O594">
        <v>-1</v>
      </c>
      <c r="P594">
        <v>-1</v>
      </c>
      <c r="Q594">
        <v>1</v>
      </c>
      <c r="R594">
        <v>1.251565</v>
      </c>
      <c r="S594">
        <v>-1</v>
      </c>
      <c r="T594">
        <v>-1</v>
      </c>
      <c r="U594">
        <v>1</v>
      </c>
      <c r="V594">
        <v>1.251565</v>
      </c>
      <c r="W594">
        <v>1</v>
      </c>
      <c r="X594">
        <v>799</v>
      </c>
      <c r="Y594">
        <v>80.683139999999995</v>
      </c>
      <c r="Z594">
        <v>100.9802</v>
      </c>
      <c r="AA594">
        <v>81</v>
      </c>
      <c r="AB594">
        <v>799</v>
      </c>
      <c r="AC594">
        <v>143617</v>
      </c>
    </row>
    <row r="595" spans="2:29" x14ac:dyDescent="0.2">
      <c r="B595" t="s">
        <v>285</v>
      </c>
      <c r="C595">
        <v>17</v>
      </c>
      <c r="D595" t="s">
        <v>815</v>
      </c>
      <c r="E595">
        <v>3</v>
      </c>
      <c r="F595">
        <v>3.1088079999999998</v>
      </c>
      <c r="G595">
        <v>211.666666666667</v>
      </c>
      <c r="H595">
        <v>200</v>
      </c>
      <c r="I595">
        <v>69.099109999999996</v>
      </c>
      <c r="J595">
        <v>2.1468880000000001</v>
      </c>
      <c r="K595">
        <v>138.19820000000001</v>
      </c>
      <c r="L595">
        <v>143.2106</v>
      </c>
      <c r="M595">
        <v>3</v>
      </c>
      <c r="N595">
        <v>45.0747</v>
      </c>
      <c r="O595">
        <v>-1</v>
      </c>
      <c r="P595">
        <v>-1</v>
      </c>
      <c r="Q595">
        <v>1</v>
      </c>
      <c r="R595">
        <v>1.0362690000000001</v>
      </c>
      <c r="S595">
        <v>-1</v>
      </c>
      <c r="T595">
        <v>-1</v>
      </c>
      <c r="U595">
        <v>1</v>
      </c>
      <c r="V595">
        <v>1.0362690000000001</v>
      </c>
      <c r="W595">
        <v>1</v>
      </c>
      <c r="X595">
        <v>965</v>
      </c>
      <c r="Y595">
        <v>95.319469999999995</v>
      </c>
      <c r="Z595">
        <v>98.776650000000004</v>
      </c>
      <c r="AA595">
        <v>65</v>
      </c>
      <c r="AB595">
        <v>965</v>
      </c>
      <c r="AC595">
        <v>126832</v>
      </c>
    </row>
    <row r="596" spans="2:29" x14ac:dyDescent="0.2">
      <c r="B596" t="s">
        <v>492</v>
      </c>
      <c r="C596">
        <v>17</v>
      </c>
      <c r="D596" t="s">
        <v>815</v>
      </c>
      <c r="E596">
        <v>1</v>
      </c>
      <c r="F596">
        <v>1.251565</v>
      </c>
      <c r="G596">
        <v>299</v>
      </c>
      <c r="H596">
        <v>299</v>
      </c>
      <c r="I596">
        <v>-1</v>
      </c>
      <c r="J596">
        <v>-1</v>
      </c>
      <c r="K596">
        <v>-1</v>
      </c>
      <c r="L596">
        <v>-1</v>
      </c>
      <c r="M596">
        <v>1</v>
      </c>
      <c r="N596">
        <v>46.637810000000002</v>
      </c>
      <c r="O596">
        <v>-1</v>
      </c>
      <c r="P596">
        <v>-1</v>
      </c>
      <c r="Q596">
        <v>1</v>
      </c>
      <c r="R596">
        <v>1.251565</v>
      </c>
      <c r="S596">
        <v>-1</v>
      </c>
      <c r="T596">
        <v>-1</v>
      </c>
      <c r="U596">
        <v>1</v>
      </c>
      <c r="V596">
        <v>1.251565</v>
      </c>
      <c r="W596">
        <v>1</v>
      </c>
      <c r="X596">
        <v>799</v>
      </c>
      <c r="Y596">
        <v>40.775660000000002</v>
      </c>
      <c r="Z596">
        <v>51.033369999999998</v>
      </c>
      <c r="AA596">
        <v>21</v>
      </c>
      <c r="AB596">
        <v>799</v>
      </c>
      <c r="AC596">
        <v>49826</v>
      </c>
    </row>
    <row r="597" spans="2:29" x14ac:dyDescent="0.2">
      <c r="B597" t="s">
        <v>474</v>
      </c>
      <c r="C597">
        <v>17</v>
      </c>
      <c r="D597" t="s">
        <v>815</v>
      </c>
      <c r="E597">
        <v>3</v>
      </c>
      <c r="F597">
        <v>2.6478380000000001</v>
      </c>
      <c r="G597">
        <v>233</v>
      </c>
      <c r="H597">
        <v>267</v>
      </c>
      <c r="I597">
        <v>130.0984</v>
      </c>
      <c r="J597">
        <v>2.0396960000000002</v>
      </c>
      <c r="K597">
        <v>260.19670000000002</v>
      </c>
      <c r="L597">
        <v>229.65289999999999</v>
      </c>
      <c r="M597">
        <v>3</v>
      </c>
      <c r="N597">
        <v>157.87549999999999</v>
      </c>
      <c r="O597">
        <v>-1</v>
      </c>
      <c r="P597">
        <v>-1</v>
      </c>
      <c r="Q597">
        <v>1</v>
      </c>
      <c r="R597">
        <v>0.88261250000000002</v>
      </c>
      <c r="S597">
        <v>-1</v>
      </c>
      <c r="T597">
        <v>-1</v>
      </c>
      <c r="U597">
        <v>1</v>
      </c>
      <c r="V597">
        <v>0.88261250000000002</v>
      </c>
      <c r="W597">
        <v>1</v>
      </c>
      <c r="X597">
        <v>1133</v>
      </c>
      <c r="Y597">
        <v>64.889619999999994</v>
      </c>
      <c r="Z597">
        <v>57.272390000000001</v>
      </c>
      <c r="AA597">
        <v>39</v>
      </c>
      <c r="AB597">
        <v>1133</v>
      </c>
      <c r="AC597">
        <v>91192</v>
      </c>
    </row>
    <row r="598" spans="2:29" x14ac:dyDescent="0.2">
      <c r="B598" t="s">
        <v>475</v>
      </c>
      <c r="C598">
        <v>17</v>
      </c>
      <c r="D598" t="s">
        <v>815</v>
      </c>
      <c r="E598">
        <v>2</v>
      </c>
      <c r="F598">
        <v>2.0703930000000001</v>
      </c>
      <c r="G598">
        <v>382.5</v>
      </c>
      <c r="H598">
        <v>382.5</v>
      </c>
      <c r="I598">
        <v>51.383479999999999</v>
      </c>
      <c r="J598">
        <v>0.38634200000000002</v>
      </c>
      <c r="K598">
        <v>51.383479999999999</v>
      </c>
      <c r="L598">
        <v>53.192010000000003</v>
      </c>
      <c r="M598">
        <v>2</v>
      </c>
      <c r="N598">
        <v>38.986229999999999</v>
      </c>
      <c r="O598">
        <v>-1</v>
      </c>
      <c r="P598">
        <v>-1</v>
      </c>
      <c r="Q598">
        <v>1</v>
      </c>
      <c r="R598">
        <v>1.0351969999999999</v>
      </c>
      <c r="S598">
        <v>-1</v>
      </c>
      <c r="T598">
        <v>-1</v>
      </c>
      <c r="U598">
        <v>1</v>
      </c>
      <c r="V598">
        <v>1.0351969999999999</v>
      </c>
      <c r="W598">
        <v>1</v>
      </c>
      <c r="X598">
        <v>966</v>
      </c>
      <c r="Y598">
        <v>99.754549999999995</v>
      </c>
      <c r="Z598">
        <v>103.26560000000001</v>
      </c>
      <c r="AA598">
        <v>91</v>
      </c>
      <c r="AB598">
        <v>966</v>
      </c>
      <c r="AC598">
        <v>190411</v>
      </c>
    </row>
    <row r="599" spans="2:29" x14ac:dyDescent="0.2">
      <c r="B599" t="s">
        <v>476</v>
      </c>
      <c r="C599">
        <v>17</v>
      </c>
      <c r="D599" t="s">
        <v>815</v>
      </c>
      <c r="E599">
        <v>3</v>
      </c>
      <c r="F599">
        <v>0.71479630000000005</v>
      </c>
      <c r="G599">
        <v>455.33333333333297</v>
      </c>
      <c r="H599">
        <v>466</v>
      </c>
      <c r="I599">
        <v>141.6901</v>
      </c>
      <c r="J599">
        <v>0.37267329999999999</v>
      </c>
      <c r="K599">
        <v>283.38029999999998</v>
      </c>
      <c r="L599">
        <v>67.519720000000007</v>
      </c>
      <c r="M599">
        <v>2</v>
      </c>
      <c r="N599">
        <v>178.60810000000001</v>
      </c>
      <c r="O599">
        <v>-1</v>
      </c>
      <c r="P599">
        <v>-1</v>
      </c>
      <c r="Q599">
        <v>3</v>
      </c>
      <c r="R599">
        <v>0.71479630000000005</v>
      </c>
      <c r="S599">
        <v>126.58759999999999</v>
      </c>
      <c r="T599">
        <v>0.81715490000000002</v>
      </c>
      <c r="U599">
        <v>2</v>
      </c>
      <c r="V599">
        <v>0.47653079999999998</v>
      </c>
      <c r="W599">
        <v>3</v>
      </c>
      <c r="X599">
        <v>3264</v>
      </c>
      <c r="Y599">
        <v>852.20839999999998</v>
      </c>
      <c r="Z599">
        <v>203.05179999999999</v>
      </c>
      <c r="AA599">
        <v>19</v>
      </c>
      <c r="AB599">
        <v>4197</v>
      </c>
      <c r="AC599">
        <v>48262</v>
      </c>
    </row>
    <row r="600" spans="2:29" x14ac:dyDescent="0.2">
      <c r="B600" t="s">
        <v>477</v>
      </c>
      <c r="C600">
        <v>17</v>
      </c>
      <c r="D600" t="s">
        <v>815</v>
      </c>
      <c r="E600">
        <v>3</v>
      </c>
      <c r="F600">
        <v>2.3715419999999998</v>
      </c>
      <c r="G600">
        <v>211</v>
      </c>
      <c r="H600">
        <v>200</v>
      </c>
      <c r="I600">
        <v>168.006</v>
      </c>
      <c r="J600">
        <v>1.443306</v>
      </c>
      <c r="K600">
        <v>336.012</v>
      </c>
      <c r="L600">
        <v>265.62209999999999</v>
      </c>
      <c r="M600">
        <v>3</v>
      </c>
      <c r="N600">
        <v>131.27000000000001</v>
      </c>
      <c r="O600">
        <v>-1</v>
      </c>
      <c r="P600">
        <v>-1</v>
      </c>
      <c r="Q600">
        <v>1</v>
      </c>
      <c r="R600">
        <v>0.79051380000000004</v>
      </c>
      <c r="S600">
        <v>-1</v>
      </c>
      <c r="T600">
        <v>-1</v>
      </c>
      <c r="U600">
        <v>1</v>
      </c>
      <c r="V600">
        <v>0.79051380000000004</v>
      </c>
      <c r="W600">
        <v>1</v>
      </c>
      <c r="X600">
        <v>1265</v>
      </c>
      <c r="Y600">
        <v>94.144810000000007</v>
      </c>
      <c r="Z600">
        <v>74.422780000000003</v>
      </c>
      <c r="AA600">
        <v>9</v>
      </c>
      <c r="AB600">
        <v>1265</v>
      </c>
      <c r="AC600">
        <v>29610</v>
      </c>
    </row>
    <row r="601" spans="2:29" x14ac:dyDescent="0.2">
      <c r="B601" t="s">
        <v>478</v>
      </c>
      <c r="C601">
        <v>17</v>
      </c>
      <c r="D601" t="s">
        <v>815</v>
      </c>
      <c r="E601">
        <v>2</v>
      </c>
      <c r="F601">
        <v>1.669449</v>
      </c>
      <c r="G601">
        <v>217</v>
      </c>
      <c r="H601">
        <v>217</v>
      </c>
      <c r="I601">
        <v>195.89179999999999</v>
      </c>
      <c r="J601">
        <v>2.9680569999999999</v>
      </c>
      <c r="K601">
        <v>195.89179999999999</v>
      </c>
      <c r="L601">
        <v>163.51570000000001</v>
      </c>
      <c r="M601">
        <v>2</v>
      </c>
      <c r="N601">
        <v>104.6202</v>
      </c>
      <c r="O601">
        <v>-1</v>
      </c>
      <c r="P601">
        <v>-1</v>
      </c>
      <c r="Q601">
        <v>1</v>
      </c>
      <c r="R601">
        <v>0.83472449999999998</v>
      </c>
      <c r="S601">
        <v>-1</v>
      </c>
      <c r="T601">
        <v>-1</v>
      </c>
      <c r="U601">
        <v>1</v>
      </c>
      <c r="V601">
        <v>0.83472449999999998</v>
      </c>
      <c r="W601">
        <v>1</v>
      </c>
      <c r="X601">
        <v>1198</v>
      </c>
      <c r="Y601">
        <v>85.128960000000006</v>
      </c>
      <c r="Z601">
        <v>71.059229999999999</v>
      </c>
      <c r="AA601">
        <v>71</v>
      </c>
      <c r="AB601">
        <v>1198</v>
      </c>
      <c r="AC601">
        <v>156906</v>
      </c>
    </row>
    <row r="602" spans="2:29" x14ac:dyDescent="0.2">
      <c r="B602" t="s">
        <v>479</v>
      </c>
      <c r="C602">
        <v>17</v>
      </c>
      <c r="D602" t="s">
        <v>815</v>
      </c>
      <c r="E602">
        <v>2</v>
      </c>
      <c r="F602">
        <v>2.6109659999999999</v>
      </c>
      <c r="G602">
        <v>316.5</v>
      </c>
      <c r="H602">
        <v>316.5</v>
      </c>
      <c r="I602">
        <v>84.711200000000005</v>
      </c>
      <c r="J602">
        <v>1.264346</v>
      </c>
      <c r="K602">
        <v>84.711200000000005</v>
      </c>
      <c r="L602">
        <v>110.589</v>
      </c>
      <c r="M602">
        <v>2</v>
      </c>
      <c r="N602">
        <v>74.013670000000005</v>
      </c>
      <c r="O602">
        <v>-1</v>
      </c>
      <c r="P602">
        <v>-1</v>
      </c>
      <c r="Q602">
        <v>1</v>
      </c>
      <c r="R602">
        <v>1.3054829999999999</v>
      </c>
      <c r="S602">
        <v>-1</v>
      </c>
      <c r="T602">
        <v>-1</v>
      </c>
      <c r="U602">
        <v>1</v>
      </c>
      <c r="V602">
        <v>1.3054829999999999</v>
      </c>
      <c r="W602">
        <v>1</v>
      </c>
      <c r="X602">
        <v>766</v>
      </c>
      <c r="Y602">
        <v>39.335160000000002</v>
      </c>
      <c r="Z602">
        <v>51.351390000000002</v>
      </c>
      <c r="AA602">
        <v>69</v>
      </c>
      <c r="AB602">
        <v>766</v>
      </c>
      <c r="AC602">
        <v>129361</v>
      </c>
    </row>
    <row r="603" spans="2:29" x14ac:dyDescent="0.2">
      <c r="B603" t="s">
        <v>480</v>
      </c>
      <c r="C603">
        <v>17</v>
      </c>
      <c r="D603" t="s">
        <v>815</v>
      </c>
      <c r="E603">
        <v>1</v>
      </c>
      <c r="F603">
        <v>0.51759829999999996</v>
      </c>
      <c r="G603">
        <v>167</v>
      </c>
      <c r="H603">
        <v>167</v>
      </c>
      <c r="I603">
        <v>-1</v>
      </c>
      <c r="J603">
        <v>-1</v>
      </c>
      <c r="K603">
        <v>-1</v>
      </c>
      <c r="L603">
        <v>-1</v>
      </c>
      <c r="M603">
        <v>1</v>
      </c>
      <c r="N603">
        <v>104.6348</v>
      </c>
      <c r="O603">
        <v>-1</v>
      </c>
      <c r="P603">
        <v>-1</v>
      </c>
      <c r="Q603">
        <v>2</v>
      </c>
      <c r="R603">
        <v>1.0351969999999999</v>
      </c>
      <c r="S603">
        <v>106.1825</v>
      </c>
      <c r="T603">
        <v>0.71025099999999997</v>
      </c>
      <c r="U603">
        <v>1</v>
      </c>
      <c r="V603">
        <v>0.51759829999999996</v>
      </c>
      <c r="W603">
        <v>2</v>
      </c>
      <c r="X603">
        <v>1932</v>
      </c>
      <c r="Y603">
        <v>833.75760000000002</v>
      </c>
      <c r="Z603">
        <v>431.55160000000001</v>
      </c>
      <c r="AA603">
        <v>75</v>
      </c>
      <c r="AB603">
        <v>1932</v>
      </c>
      <c r="AC603">
        <v>141750</v>
      </c>
    </row>
    <row r="604" spans="2:29" x14ac:dyDescent="0.2">
      <c r="B604" t="s">
        <v>481</v>
      </c>
      <c r="C604">
        <v>42</v>
      </c>
      <c r="D604" t="s">
        <v>792</v>
      </c>
      <c r="E604">
        <v>3</v>
      </c>
      <c r="F604">
        <v>1.3869629999999999</v>
      </c>
      <c r="G604">
        <v>388.66666666666703</v>
      </c>
      <c r="H604">
        <v>365</v>
      </c>
      <c r="I604">
        <v>101.6405</v>
      </c>
      <c r="J604">
        <v>0.35965200000000003</v>
      </c>
      <c r="K604">
        <v>203.28100000000001</v>
      </c>
      <c r="L604">
        <v>93.981039999999993</v>
      </c>
      <c r="M604">
        <v>3</v>
      </c>
      <c r="N604">
        <v>99.174769999999995</v>
      </c>
      <c r="O604">
        <v>-1</v>
      </c>
      <c r="P604">
        <v>-1</v>
      </c>
      <c r="Q604">
        <v>2</v>
      </c>
      <c r="R604">
        <v>0.92464170000000001</v>
      </c>
      <c r="S604">
        <v>71.91534</v>
      </c>
      <c r="T604">
        <v>0.26985120000000001</v>
      </c>
      <c r="U604">
        <v>1</v>
      </c>
      <c r="V604">
        <v>0.46232089999999998</v>
      </c>
      <c r="W604">
        <v>2</v>
      </c>
      <c r="X604">
        <v>2163</v>
      </c>
      <c r="Y604">
        <v>642.56539999999995</v>
      </c>
      <c r="Z604">
        <v>297.07139999999998</v>
      </c>
      <c r="AA604">
        <v>47</v>
      </c>
      <c r="AB604">
        <v>2163</v>
      </c>
      <c r="AC604">
        <v>101152</v>
      </c>
    </row>
    <row r="605" spans="2:29" x14ac:dyDescent="0.2">
      <c r="B605" t="s">
        <v>483</v>
      </c>
      <c r="C605">
        <v>42</v>
      </c>
      <c r="D605" t="s">
        <v>792</v>
      </c>
      <c r="E605">
        <v>3</v>
      </c>
      <c r="F605">
        <v>2.4350649999999998</v>
      </c>
      <c r="G605">
        <v>355.66666666666703</v>
      </c>
      <c r="H605">
        <v>300</v>
      </c>
      <c r="I605">
        <v>87.68271</v>
      </c>
      <c r="J605">
        <v>2.6570520000000002</v>
      </c>
      <c r="K605">
        <v>175.36539999999999</v>
      </c>
      <c r="L605">
        <v>142.34209999999999</v>
      </c>
      <c r="M605">
        <v>3</v>
      </c>
      <c r="N605">
        <v>73.328429999999997</v>
      </c>
      <c r="O605">
        <v>-1</v>
      </c>
      <c r="P605">
        <v>-1</v>
      </c>
      <c r="Q605">
        <v>1</v>
      </c>
      <c r="R605">
        <v>0.81168830000000003</v>
      </c>
      <c r="S605">
        <v>-1</v>
      </c>
      <c r="T605">
        <v>-1</v>
      </c>
      <c r="U605">
        <v>1</v>
      </c>
      <c r="V605">
        <v>0.81168830000000003</v>
      </c>
      <c r="W605">
        <v>1</v>
      </c>
      <c r="X605">
        <v>1232</v>
      </c>
      <c r="Y605">
        <v>168.6147</v>
      </c>
      <c r="Z605">
        <v>136.86259999999999</v>
      </c>
      <c r="AA605">
        <v>31</v>
      </c>
      <c r="AB605">
        <v>1232</v>
      </c>
      <c r="AC605">
        <v>72739</v>
      </c>
    </row>
    <row r="606" spans="2:29" x14ac:dyDescent="0.2">
      <c r="B606" t="s">
        <v>484</v>
      </c>
      <c r="C606">
        <v>42</v>
      </c>
      <c r="D606" t="s">
        <v>792</v>
      </c>
      <c r="E606">
        <v>1</v>
      </c>
      <c r="F606">
        <v>0.66711140000000002</v>
      </c>
      <c r="G606">
        <v>166</v>
      </c>
      <c r="H606">
        <v>166</v>
      </c>
      <c r="I606">
        <v>-1</v>
      </c>
      <c r="J606">
        <v>-1</v>
      </c>
      <c r="K606">
        <v>-1</v>
      </c>
      <c r="L606">
        <v>-1</v>
      </c>
      <c r="M606">
        <v>1</v>
      </c>
      <c r="N606">
        <v>104.8494</v>
      </c>
      <c r="O606">
        <v>-1</v>
      </c>
      <c r="P606">
        <v>-1</v>
      </c>
      <c r="Q606">
        <v>1</v>
      </c>
      <c r="R606">
        <v>0.66711140000000002</v>
      </c>
      <c r="S606">
        <v>-1</v>
      </c>
      <c r="T606">
        <v>-1</v>
      </c>
      <c r="U606">
        <v>1</v>
      </c>
      <c r="V606">
        <v>0.66711140000000002</v>
      </c>
      <c r="W606">
        <v>1</v>
      </c>
      <c r="X606">
        <v>1499</v>
      </c>
      <c r="Y606">
        <v>159.6026</v>
      </c>
      <c r="Z606">
        <v>106.4727</v>
      </c>
      <c r="AA606">
        <v>57</v>
      </c>
      <c r="AB606">
        <v>1499</v>
      </c>
      <c r="AC606">
        <v>109444</v>
      </c>
    </row>
    <row r="607" spans="2:29" x14ac:dyDescent="0.2">
      <c r="B607" t="s">
        <v>485</v>
      </c>
      <c r="C607">
        <v>42</v>
      </c>
      <c r="D607" t="s">
        <v>792</v>
      </c>
      <c r="E607">
        <v>1</v>
      </c>
      <c r="F607">
        <v>0.54555370000000003</v>
      </c>
      <c r="G607">
        <v>333</v>
      </c>
      <c r="H607">
        <v>333</v>
      </c>
      <c r="I607">
        <v>-1</v>
      </c>
      <c r="J607">
        <v>-1</v>
      </c>
      <c r="K607">
        <v>-1</v>
      </c>
      <c r="L607">
        <v>-1</v>
      </c>
      <c r="M607">
        <v>1</v>
      </c>
      <c r="N607">
        <v>123.82040000000001</v>
      </c>
      <c r="O607">
        <v>-1</v>
      </c>
      <c r="P607">
        <v>-1</v>
      </c>
      <c r="Q607">
        <v>1</v>
      </c>
      <c r="R607">
        <v>0.54555370000000003</v>
      </c>
      <c r="S607">
        <v>-1</v>
      </c>
      <c r="T607">
        <v>-1</v>
      </c>
      <c r="U607">
        <v>1</v>
      </c>
      <c r="V607">
        <v>0.54555370000000003</v>
      </c>
      <c r="W607">
        <v>1</v>
      </c>
      <c r="X607">
        <v>1833</v>
      </c>
      <c r="Y607">
        <v>186.01599999999999</v>
      </c>
      <c r="Z607">
        <v>101.4817</v>
      </c>
      <c r="AA607">
        <v>5</v>
      </c>
      <c r="AB607">
        <v>1833</v>
      </c>
      <c r="AC607">
        <v>19950</v>
      </c>
    </row>
    <row r="608" spans="2:29" x14ac:dyDescent="0.2">
      <c r="B608" t="s">
        <v>486</v>
      </c>
      <c r="C608">
        <v>42</v>
      </c>
      <c r="D608" t="s">
        <v>792</v>
      </c>
      <c r="E608">
        <v>4</v>
      </c>
      <c r="F608">
        <v>1.969473</v>
      </c>
      <c r="G608">
        <v>167.25</v>
      </c>
      <c r="H608">
        <v>150.5</v>
      </c>
      <c r="I608">
        <v>200.04429999999999</v>
      </c>
      <c r="J608">
        <v>0.68933239999999996</v>
      </c>
      <c r="K608">
        <v>600.13300000000004</v>
      </c>
      <c r="L608">
        <v>295.48649999999998</v>
      </c>
      <c r="M608">
        <v>4</v>
      </c>
      <c r="N608">
        <v>122.48099999999999</v>
      </c>
      <c r="O608">
        <v>-1</v>
      </c>
      <c r="P608">
        <v>-1</v>
      </c>
      <c r="Q608">
        <v>1</v>
      </c>
      <c r="R608">
        <v>0.49236829999999998</v>
      </c>
      <c r="S608">
        <v>-1</v>
      </c>
      <c r="T608">
        <v>-1</v>
      </c>
      <c r="U608">
        <v>1</v>
      </c>
      <c r="V608">
        <v>0.49236829999999998</v>
      </c>
      <c r="W608">
        <v>1</v>
      </c>
      <c r="X608">
        <v>2031</v>
      </c>
      <c r="Y608">
        <v>199.62039999999999</v>
      </c>
      <c r="Z608">
        <v>98.286749999999998</v>
      </c>
      <c r="AA608">
        <v>19</v>
      </c>
      <c r="AB608">
        <v>2031</v>
      </c>
      <c r="AC608">
        <v>44997</v>
      </c>
    </row>
    <row r="609" spans="2:29" x14ac:dyDescent="0.2">
      <c r="B609" t="s">
        <v>487</v>
      </c>
      <c r="C609">
        <v>42</v>
      </c>
      <c r="D609" t="s">
        <v>792</v>
      </c>
      <c r="E609">
        <v>1</v>
      </c>
      <c r="F609">
        <v>0.71530760000000004</v>
      </c>
      <c r="G609">
        <v>132</v>
      </c>
      <c r="H609">
        <v>132</v>
      </c>
      <c r="I609">
        <v>-1</v>
      </c>
      <c r="J609">
        <v>-1</v>
      </c>
      <c r="K609">
        <v>-1</v>
      </c>
      <c r="L609">
        <v>-1</v>
      </c>
      <c r="M609">
        <v>1</v>
      </c>
      <c r="N609">
        <v>124.9049</v>
      </c>
      <c r="O609">
        <v>-1</v>
      </c>
      <c r="P609">
        <v>-1</v>
      </c>
      <c r="Q609">
        <v>1</v>
      </c>
      <c r="R609">
        <v>0.71530760000000004</v>
      </c>
      <c r="S609">
        <v>-1</v>
      </c>
      <c r="T609">
        <v>-1</v>
      </c>
      <c r="U609">
        <v>1</v>
      </c>
      <c r="V609">
        <v>0.71530760000000004</v>
      </c>
      <c r="W609">
        <v>1</v>
      </c>
      <c r="X609">
        <v>1398</v>
      </c>
      <c r="Y609">
        <v>236.5027</v>
      </c>
      <c r="Z609">
        <v>169.1721</v>
      </c>
      <c r="AA609">
        <v>41</v>
      </c>
      <c r="AB609">
        <v>1398</v>
      </c>
      <c r="AC609">
        <v>100485</v>
      </c>
    </row>
    <row r="610" spans="2:29" x14ac:dyDescent="0.2">
      <c r="B610" t="s">
        <v>488</v>
      </c>
      <c r="C610">
        <v>42</v>
      </c>
      <c r="D610" t="s">
        <v>792</v>
      </c>
      <c r="E610">
        <v>3</v>
      </c>
      <c r="F610">
        <v>2.2522519999999999</v>
      </c>
      <c r="G610">
        <v>233.666666666667</v>
      </c>
      <c r="H610">
        <v>167</v>
      </c>
      <c r="I610">
        <v>215.9085</v>
      </c>
      <c r="J610">
        <v>1.4952000000000001</v>
      </c>
      <c r="K610">
        <v>431.81689999999998</v>
      </c>
      <c r="L610">
        <v>324.18689999999998</v>
      </c>
      <c r="M610">
        <v>3</v>
      </c>
      <c r="N610">
        <v>78.709400000000002</v>
      </c>
      <c r="O610">
        <v>-1</v>
      </c>
      <c r="P610">
        <v>-1</v>
      </c>
      <c r="Q610">
        <v>1</v>
      </c>
      <c r="R610">
        <v>0.75075080000000005</v>
      </c>
      <c r="S610">
        <v>-1</v>
      </c>
      <c r="T610">
        <v>-1</v>
      </c>
      <c r="U610">
        <v>1</v>
      </c>
      <c r="V610">
        <v>0.75075080000000005</v>
      </c>
      <c r="W610">
        <v>1</v>
      </c>
      <c r="X610">
        <v>1332</v>
      </c>
      <c r="Y610">
        <v>297.01600000000002</v>
      </c>
      <c r="Z610">
        <v>222.98500000000001</v>
      </c>
      <c r="AA610">
        <v>83</v>
      </c>
      <c r="AB610">
        <v>1332</v>
      </c>
      <c r="AC610">
        <v>176157</v>
      </c>
    </row>
    <row r="611" spans="2:29" x14ac:dyDescent="0.2">
      <c r="B611" t="s">
        <v>489</v>
      </c>
      <c r="C611">
        <v>42</v>
      </c>
      <c r="D611" t="s">
        <v>792</v>
      </c>
      <c r="E611">
        <v>0</v>
      </c>
      <c r="F611">
        <v>0</v>
      </c>
      <c r="G611">
        <v>-1</v>
      </c>
      <c r="H611">
        <v>-1</v>
      </c>
      <c r="I611">
        <v>-1</v>
      </c>
      <c r="J611">
        <v>-1</v>
      </c>
      <c r="K611">
        <v>-1</v>
      </c>
      <c r="L611">
        <v>-1</v>
      </c>
      <c r="M611">
        <v>0</v>
      </c>
      <c r="N611">
        <v>613.45280000000002</v>
      </c>
      <c r="O611">
        <v>-1</v>
      </c>
      <c r="P611">
        <v>-1</v>
      </c>
      <c r="Q611">
        <v>1</v>
      </c>
      <c r="R611">
        <v>1.001001</v>
      </c>
      <c r="S611">
        <v>-1</v>
      </c>
      <c r="T611">
        <v>-1</v>
      </c>
      <c r="U611">
        <v>1</v>
      </c>
      <c r="V611">
        <v>1.001001</v>
      </c>
      <c r="W611">
        <v>1</v>
      </c>
      <c r="X611">
        <v>999</v>
      </c>
      <c r="Y611">
        <v>328.16680000000002</v>
      </c>
      <c r="Z611">
        <v>328.49529999999999</v>
      </c>
      <c r="AA611">
        <v>85</v>
      </c>
      <c r="AB611">
        <v>999</v>
      </c>
      <c r="AC611">
        <v>168596</v>
      </c>
    </row>
    <row r="612" spans="2:29" x14ac:dyDescent="0.2">
      <c r="B612" t="s">
        <v>490</v>
      </c>
      <c r="C612">
        <v>42</v>
      </c>
      <c r="D612" t="s">
        <v>792</v>
      </c>
      <c r="E612">
        <v>4</v>
      </c>
      <c r="F612">
        <v>1.645413</v>
      </c>
      <c r="G612">
        <v>283</v>
      </c>
      <c r="H612">
        <v>216.5</v>
      </c>
      <c r="I612">
        <v>236.48169999999999</v>
      </c>
      <c r="J612">
        <v>1.777004</v>
      </c>
      <c r="K612">
        <v>709.44510000000002</v>
      </c>
      <c r="L612">
        <v>291.83260000000001</v>
      </c>
      <c r="M612">
        <v>4</v>
      </c>
      <c r="N612">
        <v>155.30959999999999</v>
      </c>
      <c r="O612">
        <v>-1</v>
      </c>
      <c r="P612">
        <v>-1</v>
      </c>
      <c r="Q612">
        <v>1</v>
      </c>
      <c r="R612">
        <v>0.41135329999999998</v>
      </c>
      <c r="S612">
        <v>-1</v>
      </c>
      <c r="T612">
        <v>-1</v>
      </c>
      <c r="U612">
        <v>1</v>
      </c>
      <c r="V612">
        <v>0.41135329999999998</v>
      </c>
      <c r="W612">
        <v>1</v>
      </c>
      <c r="X612">
        <v>2431</v>
      </c>
      <c r="Y612">
        <v>160.91679999999999</v>
      </c>
      <c r="Z612">
        <v>66.193669999999997</v>
      </c>
      <c r="AA612">
        <v>27</v>
      </c>
      <c r="AB612">
        <v>2431</v>
      </c>
      <c r="AC612">
        <v>64148</v>
      </c>
    </row>
    <row r="613" spans="2:29" x14ac:dyDescent="0.2">
      <c r="B613" t="s">
        <v>491</v>
      </c>
      <c r="C613">
        <v>42</v>
      </c>
      <c r="D613" t="s">
        <v>792</v>
      </c>
      <c r="E613">
        <v>3</v>
      </c>
      <c r="F613">
        <v>1.9582250000000001</v>
      </c>
      <c r="G613">
        <v>443.33333333333297</v>
      </c>
      <c r="H613">
        <v>532</v>
      </c>
      <c r="I613">
        <v>70.610870000000006</v>
      </c>
      <c r="J613">
        <v>1.0538940000000001</v>
      </c>
      <c r="K613">
        <v>141.2217</v>
      </c>
      <c r="L613">
        <v>92.181290000000004</v>
      </c>
      <c r="M613">
        <v>3</v>
      </c>
      <c r="N613">
        <v>42.855829999999997</v>
      </c>
      <c r="O613">
        <v>-1</v>
      </c>
      <c r="P613">
        <v>-1</v>
      </c>
      <c r="Q613">
        <v>2</v>
      </c>
      <c r="R613">
        <v>1.3054829999999999</v>
      </c>
      <c r="S613">
        <v>56.23395</v>
      </c>
      <c r="T613">
        <v>1.124679</v>
      </c>
      <c r="U613">
        <v>1</v>
      </c>
      <c r="V613">
        <v>0.65274149999999997</v>
      </c>
      <c r="W613">
        <v>2</v>
      </c>
      <c r="X613">
        <v>1532</v>
      </c>
      <c r="Y613">
        <v>172.96549999999999</v>
      </c>
      <c r="Z613">
        <v>112.90170000000001</v>
      </c>
      <c r="AA613">
        <v>79</v>
      </c>
      <c r="AB613">
        <v>1532</v>
      </c>
      <c r="AC613">
        <v>153676</v>
      </c>
    </row>
    <row r="614" spans="2:29" x14ac:dyDescent="0.2">
      <c r="B614" t="s">
        <v>1848</v>
      </c>
      <c r="C614">
        <v>42</v>
      </c>
      <c r="D614" t="s">
        <v>792</v>
      </c>
      <c r="E614">
        <v>2</v>
      </c>
      <c r="F614">
        <v>1.8761730000000001</v>
      </c>
      <c r="G614">
        <v>483</v>
      </c>
      <c r="H614">
        <v>483</v>
      </c>
      <c r="I614">
        <v>146.816</v>
      </c>
      <c r="J614">
        <v>4.448969</v>
      </c>
      <c r="K614">
        <v>146.816</v>
      </c>
      <c r="L614">
        <v>137.7261</v>
      </c>
      <c r="M614">
        <v>2</v>
      </c>
      <c r="N614">
        <v>65.868819999999999</v>
      </c>
      <c r="O614">
        <v>-1</v>
      </c>
      <c r="P614">
        <v>-1</v>
      </c>
      <c r="Q614">
        <v>1</v>
      </c>
      <c r="R614">
        <v>0.93808630000000004</v>
      </c>
      <c r="S614">
        <v>-1</v>
      </c>
      <c r="T614">
        <v>-1</v>
      </c>
      <c r="U614">
        <v>1</v>
      </c>
      <c r="V614">
        <v>0.93808630000000004</v>
      </c>
      <c r="W614">
        <v>1</v>
      </c>
      <c r="X614">
        <v>1066</v>
      </c>
      <c r="Y614">
        <v>148.53049999999999</v>
      </c>
      <c r="Z614">
        <v>139.33439999999999</v>
      </c>
      <c r="AA614">
        <v>63</v>
      </c>
      <c r="AB614">
        <v>1066</v>
      </c>
      <c r="AC614">
        <v>112775</v>
      </c>
    </row>
    <row r="615" spans="2:29" x14ac:dyDescent="0.2">
      <c r="B615" t="s">
        <v>285</v>
      </c>
      <c r="C615">
        <v>42</v>
      </c>
      <c r="D615" t="s">
        <v>792</v>
      </c>
      <c r="E615">
        <v>3</v>
      </c>
      <c r="F615">
        <v>3.102379</v>
      </c>
      <c r="G615">
        <v>222.666666666667</v>
      </c>
      <c r="H615">
        <v>267</v>
      </c>
      <c r="I615">
        <v>91.507000000000005</v>
      </c>
      <c r="J615">
        <v>1.1804669999999999</v>
      </c>
      <c r="K615">
        <v>183.01400000000001</v>
      </c>
      <c r="L615">
        <v>189.25960000000001</v>
      </c>
      <c r="M615">
        <v>3</v>
      </c>
      <c r="N615">
        <v>52.576909999999998</v>
      </c>
      <c r="O615">
        <v>-1</v>
      </c>
      <c r="P615">
        <v>-1</v>
      </c>
      <c r="Q615">
        <v>1</v>
      </c>
      <c r="R615">
        <v>1.0341260000000001</v>
      </c>
      <c r="S615">
        <v>-1</v>
      </c>
      <c r="T615">
        <v>-1</v>
      </c>
      <c r="U615">
        <v>1</v>
      </c>
      <c r="V615">
        <v>1.0341260000000001</v>
      </c>
      <c r="W615">
        <v>1</v>
      </c>
      <c r="X615">
        <v>967</v>
      </c>
      <c r="Y615">
        <v>191.50460000000001</v>
      </c>
      <c r="Z615">
        <v>198.03989999999999</v>
      </c>
      <c r="AA615">
        <v>69</v>
      </c>
      <c r="AB615">
        <v>967</v>
      </c>
      <c r="AC615">
        <v>132959</v>
      </c>
    </row>
    <row r="616" spans="2:29" x14ac:dyDescent="0.2">
      <c r="B616" t="s">
        <v>492</v>
      </c>
      <c r="C616">
        <v>42</v>
      </c>
      <c r="D616" t="s">
        <v>792</v>
      </c>
      <c r="E616">
        <v>1</v>
      </c>
      <c r="F616">
        <v>0.62539089999999997</v>
      </c>
      <c r="G616">
        <v>700</v>
      </c>
      <c r="H616">
        <v>700</v>
      </c>
      <c r="I616">
        <v>-1</v>
      </c>
      <c r="J616">
        <v>-1</v>
      </c>
      <c r="K616">
        <v>-1</v>
      </c>
      <c r="L616">
        <v>-1</v>
      </c>
      <c r="M616">
        <v>1</v>
      </c>
      <c r="N616">
        <v>60.828519999999997</v>
      </c>
      <c r="O616">
        <v>-1</v>
      </c>
      <c r="P616">
        <v>-1</v>
      </c>
      <c r="Q616">
        <v>1</v>
      </c>
      <c r="R616">
        <v>0.62539089999999997</v>
      </c>
      <c r="S616">
        <v>-1</v>
      </c>
      <c r="T616">
        <v>-1</v>
      </c>
      <c r="U616">
        <v>1</v>
      </c>
      <c r="V616">
        <v>0.62539089999999997</v>
      </c>
      <c r="W616">
        <v>1</v>
      </c>
      <c r="X616">
        <v>1599</v>
      </c>
      <c r="Y616">
        <v>177.85380000000001</v>
      </c>
      <c r="Z616">
        <v>111.2281</v>
      </c>
      <c r="AA616">
        <v>73</v>
      </c>
      <c r="AB616">
        <v>1599</v>
      </c>
      <c r="AC616">
        <v>161202</v>
      </c>
    </row>
    <row r="617" spans="2:29" x14ac:dyDescent="0.2">
      <c r="B617" t="s">
        <v>474</v>
      </c>
      <c r="C617">
        <v>42</v>
      </c>
      <c r="D617" t="s">
        <v>792</v>
      </c>
      <c r="E617">
        <v>5</v>
      </c>
      <c r="F617">
        <v>3.1928480000000001</v>
      </c>
      <c r="G617">
        <v>186.6</v>
      </c>
      <c r="H617">
        <v>167</v>
      </c>
      <c r="I617">
        <v>196.46719999999999</v>
      </c>
      <c r="J617">
        <v>3.6362589999999999</v>
      </c>
      <c r="K617">
        <v>785.86879999999996</v>
      </c>
      <c r="L617">
        <v>501.83190000000002</v>
      </c>
      <c r="M617">
        <v>5</v>
      </c>
      <c r="N617">
        <v>189.18299999999999</v>
      </c>
      <c r="O617">
        <v>-1</v>
      </c>
      <c r="P617">
        <v>-1</v>
      </c>
      <c r="Q617">
        <v>1</v>
      </c>
      <c r="R617">
        <v>0.63856959999999996</v>
      </c>
      <c r="S617">
        <v>-1</v>
      </c>
      <c r="T617">
        <v>-1</v>
      </c>
      <c r="U617">
        <v>1</v>
      </c>
      <c r="V617">
        <v>0.63856959999999996</v>
      </c>
      <c r="W617">
        <v>1</v>
      </c>
      <c r="X617">
        <v>1566</v>
      </c>
      <c r="Y617">
        <v>185.22479999999999</v>
      </c>
      <c r="Z617">
        <v>118.27889999999999</v>
      </c>
      <c r="AA617">
        <v>5</v>
      </c>
      <c r="AB617">
        <v>1566</v>
      </c>
      <c r="AC617">
        <v>12423</v>
      </c>
    </row>
    <row r="618" spans="2:29" x14ac:dyDescent="0.2">
      <c r="B618" t="s">
        <v>475</v>
      </c>
      <c r="C618">
        <v>42</v>
      </c>
      <c r="D618" t="s">
        <v>792</v>
      </c>
      <c r="E618">
        <v>4</v>
      </c>
      <c r="F618">
        <v>3.3361130000000001</v>
      </c>
      <c r="G618">
        <v>224.75</v>
      </c>
      <c r="H618">
        <v>167</v>
      </c>
      <c r="I618">
        <v>170.0564</v>
      </c>
      <c r="J618">
        <v>3.89805</v>
      </c>
      <c r="K618">
        <v>510.16930000000002</v>
      </c>
      <c r="L618">
        <v>425.4957</v>
      </c>
      <c r="M618">
        <v>4</v>
      </c>
      <c r="N618">
        <v>112.4652</v>
      </c>
      <c r="O618">
        <v>-1</v>
      </c>
      <c r="P618">
        <v>-1</v>
      </c>
      <c r="Q618">
        <v>1</v>
      </c>
      <c r="R618">
        <v>0.8340284</v>
      </c>
      <c r="S618">
        <v>-1</v>
      </c>
      <c r="T618">
        <v>-1</v>
      </c>
      <c r="U618">
        <v>1</v>
      </c>
      <c r="V618">
        <v>0.8340284</v>
      </c>
      <c r="W618">
        <v>1</v>
      </c>
      <c r="X618">
        <v>1199</v>
      </c>
      <c r="Y618">
        <v>180.4555</v>
      </c>
      <c r="Z618">
        <v>150.505</v>
      </c>
      <c r="AA618">
        <v>5</v>
      </c>
      <c r="AB618">
        <v>1199</v>
      </c>
      <c r="AC618">
        <v>12855</v>
      </c>
    </row>
    <row r="619" spans="2:29" x14ac:dyDescent="0.2">
      <c r="B619" t="s">
        <v>476</v>
      </c>
      <c r="C619">
        <v>42</v>
      </c>
      <c r="D619" t="s">
        <v>792</v>
      </c>
      <c r="E619">
        <v>3</v>
      </c>
      <c r="F619">
        <v>1.6997169999999999</v>
      </c>
      <c r="G619">
        <v>488.66666666666703</v>
      </c>
      <c r="H619">
        <v>266</v>
      </c>
      <c r="I619">
        <v>76.582359999999994</v>
      </c>
      <c r="J619">
        <v>0.98396870000000003</v>
      </c>
      <c r="K619">
        <v>153.16470000000001</v>
      </c>
      <c r="L619">
        <v>86.778880000000001</v>
      </c>
      <c r="M619">
        <v>3</v>
      </c>
      <c r="N619">
        <v>117.6374</v>
      </c>
      <c r="O619">
        <v>-1</v>
      </c>
      <c r="P619">
        <v>-1</v>
      </c>
      <c r="Q619">
        <v>1</v>
      </c>
      <c r="R619">
        <v>0.56657219999999997</v>
      </c>
      <c r="S619">
        <v>-1</v>
      </c>
      <c r="T619">
        <v>-1</v>
      </c>
      <c r="U619">
        <v>1</v>
      </c>
      <c r="V619">
        <v>0.56657219999999997</v>
      </c>
      <c r="W619">
        <v>1</v>
      </c>
      <c r="X619">
        <v>1765</v>
      </c>
      <c r="Y619">
        <v>519.95730000000003</v>
      </c>
      <c r="Z619">
        <v>294.59339999999997</v>
      </c>
      <c r="AA619">
        <v>87</v>
      </c>
      <c r="AB619">
        <v>1765</v>
      </c>
      <c r="AC619">
        <v>197707</v>
      </c>
    </row>
    <row r="620" spans="2:29" x14ac:dyDescent="0.2">
      <c r="B620" t="s">
        <v>477</v>
      </c>
      <c r="C620">
        <v>42</v>
      </c>
      <c r="D620" t="s">
        <v>792</v>
      </c>
      <c r="E620">
        <v>3</v>
      </c>
      <c r="F620">
        <v>2.901354</v>
      </c>
      <c r="G620">
        <v>211</v>
      </c>
      <c r="H620">
        <v>233</v>
      </c>
      <c r="I620">
        <v>109.8259</v>
      </c>
      <c r="J620">
        <v>2.8541080000000001</v>
      </c>
      <c r="K620">
        <v>219.65180000000001</v>
      </c>
      <c r="L620">
        <v>212.42920000000001</v>
      </c>
      <c r="M620">
        <v>3</v>
      </c>
      <c r="N620">
        <v>157.7533</v>
      </c>
      <c r="O620">
        <v>-1</v>
      </c>
      <c r="P620">
        <v>-1</v>
      </c>
      <c r="Q620">
        <v>1</v>
      </c>
      <c r="R620">
        <v>0.96711800000000003</v>
      </c>
      <c r="S620">
        <v>-1</v>
      </c>
      <c r="T620">
        <v>-1</v>
      </c>
      <c r="U620">
        <v>1</v>
      </c>
      <c r="V620">
        <v>0.96711800000000003</v>
      </c>
      <c r="W620">
        <v>1</v>
      </c>
      <c r="X620">
        <v>1034</v>
      </c>
      <c r="Y620">
        <v>147.98740000000001</v>
      </c>
      <c r="Z620">
        <v>143.12129999999999</v>
      </c>
      <c r="AA620">
        <v>95</v>
      </c>
      <c r="AB620">
        <v>1034</v>
      </c>
      <c r="AC620">
        <v>192276</v>
      </c>
    </row>
    <row r="621" spans="2:29" x14ac:dyDescent="0.2">
      <c r="B621" t="s">
        <v>478</v>
      </c>
      <c r="C621">
        <v>42</v>
      </c>
      <c r="D621" t="s">
        <v>792</v>
      </c>
      <c r="E621">
        <v>3</v>
      </c>
      <c r="F621">
        <v>1.429252</v>
      </c>
      <c r="G621">
        <v>211</v>
      </c>
      <c r="H621">
        <v>167</v>
      </c>
      <c r="I621">
        <v>277.66309999999999</v>
      </c>
      <c r="J621">
        <v>0.57825329999999997</v>
      </c>
      <c r="K621">
        <v>555.32629999999995</v>
      </c>
      <c r="L621">
        <v>264.56709999999998</v>
      </c>
      <c r="M621">
        <v>3</v>
      </c>
      <c r="N621">
        <v>110.8852</v>
      </c>
      <c r="O621">
        <v>-1</v>
      </c>
      <c r="P621">
        <v>-1</v>
      </c>
      <c r="Q621">
        <v>1</v>
      </c>
      <c r="R621">
        <v>0.47641729999999999</v>
      </c>
      <c r="S621">
        <v>-1</v>
      </c>
      <c r="T621">
        <v>-1</v>
      </c>
      <c r="U621">
        <v>1</v>
      </c>
      <c r="V621">
        <v>0.47641729999999999</v>
      </c>
      <c r="W621">
        <v>1</v>
      </c>
      <c r="X621">
        <v>2099</v>
      </c>
      <c r="Y621">
        <v>584.73209999999995</v>
      </c>
      <c r="Z621">
        <v>278.57650000000001</v>
      </c>
      <c r="AA621">
        <v>57</v>
      </c>
      <c r="AB621">
        <v>2099</v>
      </c>
      <c r="AC621">
        <v>128828</v>
      </c>
    </row>
    <row r="622" spans="2:29" x14ac:dyDescent="0.2">
      <c r="B622" t="s">
        <v>479</v>
      </c>
      <c r="C622">
        <v>42</v>
      </c>
      <c r="D622" t="s">
        <v>792</v>
      </c>
      <c r="E622">
        <v>2</v>
      </c>
      <c r="F622">
        <v>1.6666669999999999</v>
      </c>
      <c r="G622">
        <v>382</v>
      </c>
      <c r="H622">
        <v>382</v>
      </c>
      <c r="I622">
        <v>179.35890000000001</v>
      </c>
      <c r="J622">
        <v>0.4887164</v>
      </c>
      <c r="K622">
        <v>179.35890000000001</v>
      </c>
      <c r="L622">
        <v>149.4658</v>
      </c>
      <c r="M622">
        <v>2</v>
      </c>
      <c r="N622">
        <v>84.981459999999998</v>
      </c>
      <c r="O622">
        <v>-1</v>
      </c>
      <c r="P622">
        <v>-1</v>
      </c>
      <c r="Q622">
        <v>1</v>
      </c>
      <c r="R622">
        <v>0.83333330000000005</v>
      </c>
      <c r="S622">
        <v>-1</v>
      </c>
      <c r="T622">
        <v>-1</v>
      </c>
      <c r="U622">
        <v>1</v>
      </c>
      <c r="V622">
        <v>0.83333330000000005</v>
      </c>
      <c r="W622">
        <v>1</v>
      </c>
      <c r="X622">
        <v>1200</v>
      </c>
      <c r="Y622">
        <v>142.95490000000001</v>
      </c>
      <c r="Z622">
        <v>119.12909999999999</v>
      </c>
      <c r="AA622">
        <v>49</v>
      </c>
      <c r="AB622">
        <v>1200</v>
      </c>
      <c r="AC622">
        <v>97254</v>
      </c>
    </row>
    <row r="623" spans="2:29" x14ac:dyDescent="0.2">
      <c r="B623" t="s">
        <v>480</v>
      </c>
      <c r="C623">
        <v>42</v>
      </c>
      <c r="D623" t="s">
        <v>792</v>
      </c>
      <c r="E623">
        <v>1</v>
      </c>
      <c r="F623">
        <v>0.75075080000000005</v>
      </c>
      <c r="G623">
        <v>267</v>
      </c>
      <c r="H623">
        <v>267</v>
      </c>
      <c r="I623">
        <v>-1</v>
      </c>
      <c r="J623">
        <v>-1</v>
      </c>
      <c r="K623">
        <v>-1</v>
      </c>
      <c r="L623">
        <v>-1</v>
      </c>
      <c r="M623">
        <v>1</v>
      </c>
      <c r="N623">
        <v>128.26820000000001</v>
      </c>
      <c r="O623">
        <v>-1</v>
      </c>
      <c r="P623">
        <v>-1</v>
      </c>
      <c r="Q623">
        <v>1</v>
      </c>
      <c r="R623">
        <v>0.75075080000000005</v>
      </c>
      <c r="S623">
        <v>-1</v>
      </c>
      <c r="T623">
        <v>-1</v>
      </c>
      <c r="U623">
        <v>1</v>
      </c>
      <c r="V623">
        <v>0.75075080000000005</v>
      </c>
      <c r="W623">
        <v>1</v>
      </c>
      <c r="X623">
        <v>1332</v>
      </c>
      <c r="Y623">
        <v>702.09670000000006</v>
      </c>
      <c r="Z623">
        <v>527.09969999999998</v>
      </c>
      <c r="AA623">
        <v>85</v>
      </c>
      <c r="AB623">
        <v>1332</v>
      </c>
      <c r="AC623">
        <v>158270</v>
      </c>
    </row>
    <row r="624" spans="2:29" x14ac:dyDescent="0.2">
      <c r="B624" t="s">
        <v>481</v>
      </c>
      <c r="C624">
        <v>43</v>
      </c>
      <c r="D624" t="s">
        <v>816</v>
      </c>
      <c r="E624">
        <v>3</v>
      </c>
      <c r="F624">
        <v>3.4682080000000002</v>
      </c>
      <c r="G624">
        <v>244.333333333333</v>
      </c>
      <c r="H624">
        <v>233</v>
      </c>
      <c r="I624">
        <v>86.953819999999993</v>
      </c>
      <c r="J624">
        <v>2.6349640000000001</v>
      </c>
      <c r="K624">
        <v>173.9076</v>
      </c>
      <c r="L624">
        <v>201.04929999999999</v>
      </c>
      <c r="M624">
        <v>3</v>
      </c>
      <c r="N624">
        <v>38.992780000000003</v>
      </c>
      <c r="O624">
        <v>-1</v>
      </c>
      <c r="P624">
        <v>-1</v>
      </c>
      <c r="Q624">
        <v>1</v>
      </c>
      <c r="R624">
        <v>1.156069</v>
      </c>
      <c r="S624">
        <v>-1</v>
      </c>
      <c r="T624">
        <v>-1</v>
      </c>
      <c r="U624">
        <v>1</v>
      </c>
      <c r="V624">
        <v>1.156069</v>
      </c>
      <c r="W624">
        <v>1</v>
      </c>
      <c r="X624">
        <v>865</v>
      </c>
      <c r="Y624">
        <v>225.5223</v>
      </c>
      <c r="Z624">
        <v>260.71940000000001</v>
      </c>
      <c r="AA624">
        <v>69</v>
      </c>
      <c r="AB624">
        <v>865</v>
      </c>
      <c r="AC624">
        <v>141319</v>
      </c>
    </row>
    <row r="625" spans="2:29" x14ac:dyDescent="0.2">
      <c r="B625" t="s">
        <v>483</v>
      </c>
      <c r="C625">
        <v>43</v>
      </c>
      <c r="D625" t="s">
        <v>816</v>
      </c>
      <c r="E625">
        <v>13</v>
      </c>
      <c r="F625">
        <v>2.5850070000000001</v>
      </c>
      <c r="G625">
        <v>186.84615384615401</v>
      </c>
      <c r="H625">
        <v>167</v>
      </c>
      <c r="I625">
        <v>290.98910000000001</v>
      </c>
      <c r="J625">
        <v>2.548225</v>
      </c>
      <c r="K625">
        <v>3491.8690000000001</v>
      </c>
      <c r="L625">
        <v>694.34659999999997</v>
      </c>
      <c r="M625">
        <v>-1</v>
      </c>
      <c r="N625">
        <v>168.00739999999999</v>
      </c>
      <c r="O625">
        <v>-1</v>
      </c>
      <c r="P625">
        <v>-1</v>
      </c>
      <c r="Q625">
        <v>3</v>
      </c>
      <c r="R625">
        <v>0.59654010000000002</v>
      </c>
      <c r="S625">
        <v>21.96095</v>
      </c>
      <c r="T625">
        <v>0.99968369999999995</v>
      </c>
      <c r="U625">
        <v>0</v>
      </c>
      <c r="V625">
        <v>-1</v>
      </c>
      <c r="W625">
        <v>-1</v>
      </c>
      <c r="X625">
        <v>-1</v>
      </c>
      <c r="Y625">
        <v>1091.827</v>
      </c>
      <c r="Z625">
        <v>217.1061</v>
      </c>
      <c r="AA625">
        <v>5</v>
      </c>
      <c r="AB625">
        <v>5029</v>
      </c>
      <c r="AC625">
        <v>10224</v>
      </c>
    </row>
    <row r="626" spans="2:29" x14ac:dyDescent="0.2">
      <c r="B626" t="s">
        <v>484</v>
      </c>
      <c r="C626">
        <v>43</v>
      </c>
      <c r="D626" t="s">
        <v>816</v>
      </c>
      <c r="E626">
        <v>2</v>
      </c>
      <c r="F626">
        <v>1.6220600000000001</v>
      </c>
      <c r="G626">
        <v>150</v>
      </c>
      <c r="H626">
        <v>150</v>
      </c>
      <c r="I626">
        <v>119.88720000000001</v>
      </c>
      <c r="J626">
        <v>0.90140719999999996</v>
      </c>
      <c r="K626">
        <v>119.88720000000001</v>
      </c>
      <c r="L626">
        <v>97.232079999999996</v>
      </c>
      <c r="M626">
        <v>2</v>
      </c>
      <c r="N626">
        <v>71.331689999999995</v>
      </c>
      <c r="O626">
        <v>-1</v>
      </c>
      <c r="P626">
        <v>-1</v>
      </c>
      <c r="Q626">
        <v>1</v>
      </c>
      <c r="R626">
        <v>0.81103000000000003</v>
      </c>
      <c r="S626">
        <v>-1</v>
      </c>
      <c r="T626">
        <v>-1</v>
      </c>
      <c r="U626">
        <v>1</v>
      </c>
      <c r="V626">
        <v>0.81103000000000003</v>
      </c>
      <c r="W626">
        <v>1</v>
      </c>
      <c r="X626">
        <v>1233</v>
      </c>
      <c r="Y626">
        <v>169.5975</v>
      </c>
      <c r="Z626">
        <v>137.5487</v>
      </c>
      <c r="AA626">
        <v>13</v>
      </c>
      <c r="AB626">
        <v>1233</v>
      </c>
      <c r="AC626">
        <v>28476</v>
      </c>
    </row>
    <row r="627" spans="2:29" x14ac:dyDescent="0.2">
      <c r="B627" t="s">
        <v>485</v>
      </c>
      <c r="C627">
        <v>43</v>
      </c>
      <c r="D627" t="s">
        <v>816</v>
      </c>
      <c r="E627">
        <v>1</v>
      </c>
      <c r="F627">
        <v>0.61274510000000004</v>
      </c>
      <c r="G627">
        <v>866</v>
      </c>
      <c r="H627">
        <v>866</v>
      </c>
      <c r="I627">
        <v>-1</v>
      </c>
      <c r="J627">
        <v>-1</v>
      </c>
      <c r="K627">
        <v>-1</v>
      </c>
      <c r="L627">
        <v>-1</v>
      </c>
      <c r="M627">
        <v>1</v>
      </c>
      <c r="N627">
        <v>55.336590000000001</v>
      </c>
      <c r="O627">
        <v>-1</v>
      </c>
      <c r="P627">
        <v>-1</v>
      </c>
      <c r="Q627">
        <v>1</v>
      </c>
      <c r="R627">
        <v>0.61274510000000004</v>
      </c>
      <c r="S627">
        <v>-1</v>
      </c>
      <c r="T627">
        <v>-1</v>
      </c>
      <c r="U627">
        <v>1</v>
      </c>
      <c r="V627">
        <v>0.61274510000000004</v>
      </c>
      <c r="W627">
        <v>1</v>
      </c>
      <c r="X627">
        <v>1632</v>
      </c>
      <c r="Y627">
        <v>402.45580000000001</v>
      </c>
      <c r="Z627">
        <v>246.6028</v>
      </c>
      <c r="AA627">
        <v>75</v>
      </c>
      <c r="AB627">
        <v>1632</v>
      </c>
      <c r="AC627">
        <v>158704</v>
      </c>
    </row>
    <row r="628" spans="2:29" x14ac:dyDescent="0.2">
      <c r="B628" t="s">
        <v>486</v>
      </c>
      <c r="C628">
        <v>43</v>
      </c>
      <c r="D628" t="s">
        <v>816</v>
      </c>
      <c r="E628">
        <v>2</v>
      </c>
      <c r="F628">
        <v>1.0917030000000001</v>
      </c>
      <c r="G628">
        <v>149.5</v>
      </c>
      <c r="H628">
        <v>149.5</v>
      </c>
      <c r="I628">
        <v>132.19110000000001</v>
      </c>
      <c r="J628">
        <v>0.98650059999999995</v>
      </c>
      <c r="K628">
        <v>132.19110000000001</v>
      </c>
      <c r="L628">
        <v>72.156710000000004</v>
      </c>
      <c r="M628">
        <v>2</v>
      </c>
      <c r="N628">
        <v>151.7285</v>
      </c>
      <c r="O628">
        <v>-1</v>
      </c>
      <c r="P628">
        <v>-1</v>
      </c>
      <c r="Q628">
        <v>1</v>
      </c>
      <c r="R628">
        <v>0.54585150000000004</v>
      </c>
      <c r="S628">
        <v>-1</v>
      </c>
      <c r="T628">
        <v>-1</v>
      </c>
      <c r="U628">
        <v>1</v>
      </c>
      <c r="V628">
        <v>0.54585150000000004</v>
      </c>
      <c r="W628">
        <v>1</v>
      </c>
      <c r="X628">
        <v>1832</v>
      </c>
      <c r="Y628">
        <v>261.01179999999999</v>
      </c>
      <c r="Z628">
        <v>142.47370000000001</v>
      </c>
      <c r="AA628">
        <v>83</v>
      </c>
      <c r="AB628">
        <v>1832</v>
      </c>
      <c r="AC628">
        <v>160469</v>
      </c>
    </row>
    <row r="629" spans="2:29" x14ac:dyDescent="0.2">
      <c r="B629" t="s">
        <v>487</v>
      </c>
      <c r="C629">
        <v>43</v>
      </c>
      <c r="D629" t="s">
        <v>816</v>
      </c>
      <c r="E629">
        <v>0</v>
      </c>
      <c r="F629">
        <v>0</v>
      </c>
      <c r="G629">
        <v>-1</v>
      </c>
      <c r="H629">
        <v>-1</v>
      </c>
      <c r="I629">
        <v>-1</v>
      </c>
      <c r="J629">
        <v>-1</v>
      </c>
      <c r="K629">
        <v>-1</v>
      </c>
      <c r="L629">
        <v>-1</v>
      </c>
      <c r="M629">
        <v>0</v>
      </c>
      <c r="N629">
        <v>88.220299999999995</v>
      </c>
      <c r="O629">
        <v>-1</v>
      </c>
      <c r="P629">
        <v>-1</v>
      </c>
      <c r="Q629">
        <v>1</v>
      </c>
      <c r="R629">
        <v>1.156069</v>
      </c>
      <c r="S629">
        <v>-1</v>
      </c>
      <c r="T629">
        <v>-1</v>
      </c>
      <c r="U629">
        <v>1</v>
      </c>
      <c r="V629">
        <v>1.156069</v>
      </c>
      <c r="W629">
        <v>1</v>
      </c>
      <c r="X629">
        <v>865</v>
      </c>
      <c r="Y629">
        <v>180.5043</v>
      </c>
      <c r="Z629">
        <v>208.6755</v>
      </c>
      <c r="AA629">
        <v>97</v>
      </c>
      <c r="AB629">
        <v>865</v>
      </c>
      <c r="AC629">
        <v>200570</v>
      </c>
    </row>
    <row r="630" spans="2:29" x14ac:dyDescent="0.2">
      <c r="B630" t="s">
        <v>488</v>
      </c>
      <c r="C630">
        <v>43</v>
      </c>
      <c r="D630" t="s">
        <v>816</v>
      </c>
      <c r="E630">
        <v>6</v>
      </c>
      <c r="F630">
        <v>1.20048</v>
      </c>
      <c r="G630">
        <v>183.5</v>
      </c>
      <c r="H630">
        <v>183.5</v>
      </c>
      <c r="I630">
        <v>334.69909999999999</v>
      </c>
      <c r="J630">
        <v>3.3258899999999998</v>
      </c>
      <c r="K630">
        <v>1673.4960000000001</v>
      </c>
      <c r="L630">
        <v>334.8331</v>
      </c>
      <c r="M630">
        <v>-1</v>
      </c>
      <c r="N630">
        <v>192.4469</v>
      </c>
      <c r="O630">
        <v>-1</v>
      </c>
      <c r="P630">
        <v>-1</v>
      </c>
      <c r="Q630">
        <v>2</v>
      </c>
      <c r="R630">
        <v>0.40016010000000002</v>
      </c>
      <c r="S630">
        <v>127.5286</v>
      </c>
      <c r="T630">
        <v>0.20702690000000001</v>
      </c>
      <c r="U630">
        <v>0</v>
      </c>
      <c r="V630">
        <v>-1</v>
      </c>
      <c r="W630">
        <v>-1</v>
      </c>
      <c r="X630">
        <v>-1</v>
      </c>
      <c r="Y630">
        <v>4034.694</v>
      </c>
      <c r="Z630">
        <v>807.26170000000002</v>
      </c>
      <c r="AA630">
        <v>25</v>
      </c>
      <c r="AB630">
        <v>4998</v>
      </c>
      <c r="AC630">
        <v>53422</v>
      </c>
    </row>
    <row r="631" spans="2:29" x14ac:dyDescent="0.2">
      <c r="B631" t="s">
        <v>489</v>
      </c>
      <c r="C631">
        <v>43</v>
      </c>
      <c r="D631" t="s">
        <v>816</v>
      </c>
      <c r="E631">
        <v>0</v>
      </c>
      <c r="F631">
        <v>0</v>
      </c>
      <c r="G631">
        <v>-1</v>
      </c>
      <c r="H631">
        <v>-1</v>
      </c>
      <c r="I631">
        <v>-1</v>
      </c>
      <c r="J631">
        <v>-1</v>
      </c>
      <c r="K631">
        <v>-1</v>
      </c>
      <c r="L631">
        <v>-1</v>
      </c>
      <c r="M631">
        <v>0</v>
      </c>
      <c r="N631">
        <v>661.60829999999999</v>
      </c>
      <c r="O631">
        <v>-1</v>
      </c>
      <c r="P631">
        <v>-1</v>
      </c>
      <c r="Q631">
        <v>1</v>
      </c>
      <c r="R631">
        <v>0.60024010000000005</v>
      </c>
      <c r="S631">
        <v>-1</v>
      </c>
      <c r="T631">
        <v>-1</v>
      </c>
      <c r="U631">
        <v>1</v>
      </c>
      <c r="V631">
        <v>0.60024010000000005</v>
      </c>
      <c r="W631">
        <v>1</v>
      </c>
      <c r="X631">
        <v>1666</v>
      </c>
      <c r="Y631">
        <v>1454.9649999999999</v>
      </c>
      <c r="Z631">
        <v>873.32820000000004</v>
      </c>
      <c r="AA631">
        <v>47</v>
      </c>
      <c r="AB631">
        <v>1666</v>
      </c>
      <c r="AC631">
        <v>102416</v>
      </c>
    </row>
    <row r="632" spans="2:29" x14ac:dyDescent="0.2">
      <c r="B632" t="s">
        <v>490</v>
      </c>
      <c r="C632">
        <v>43</v>
      </c>
      <c r="D632" t="s">
        <v>816</v>
      </c>
      <c r="E632">
        <v>2</v>
      </c>
      <c r="F632">
        <v>1.20048</v>
      </c>
      <c r="G632">
        <v>416.5</v>
      </c>
      <c r="H632">
        <v>416.5</v>
      </c>
      <c r="I632">
        <v>278.67829999999998</v>
      </c>
      <c r="J632">
        <v>2.0796890000000001</v>
      </c>
      <c r="K632">
        <v>278.67829999999998</v>
      </c>
      <c r="L632">
        <v>167.2739</v>
      </c>
      <c r="M632">
        <v>2</v>
      </c>
      <c r="N632">
        <v>131.06200000000001</v>
      </c>
      <c r="O632">
        <v>-1</v>
      </c>
      <c r="P632">
        <v>-1</v>
      </c>
      <c r="Q632">
        <v>2</v>
      </c>
      <c r="R632">
        <v>1.20048</v>
      </c>
      <c r="S632">
        <v>74.366870000000006</v>
      </c>
      <c r="T632">
        <v>0.74366869999999996</v>
      </c>
      <c r="U632">
        <v>1</v>
      </c>
      <c r="V632">
        <v>0.60024010000000005</v>
      </c>
      <c r="W632">
        <v>2</v>
      </c>
      <c r="X632">
        <v>1666</v>
      </c>
      <c r="Y632">
        <v>170.49180000000001</v>
      </c>
      <c r="Z632">
        <v>102.336</v>
      </c>
      <c r="AA632">
        <v>89</v>
      </c>
      <c r="AB632">
        <v>1666</v>
      </c>
      <c r="AC632">
        <v>193709</v>
      </c>
    </row>
    <row r="633" spans="2:29" x14ac:dyDescent="0.2">
      <c r="B633" t="s">
        <v>491</v>
      </c>
      <c r="C633">
        <v>43</v>
      </c>
      <c r="D633" t="s">
        <v>816</v>
      </c>
      <c r="E633">
        <v>2</v>
      </c>
      <c r="F633">
        <v>2.0040079999999998</v>
      </c>
      <c r="G633">
        <v>232</v>
      </c>
      <c r="H633">
        <v>232</v>
      </c>
      <c r="I633">
        <v>51.665419999999997</v>
      </c>
      <c r="J633">
        <v>1.5656190000000001</v>
      </c>
      <c r="K633">
        <v>51.665419999999997</v>
      </c>
      <c r="L633">
        <v>51.76896</v>
      </c>
      <c r="M633">
        <v>2</v>
      </c>
      <c r="N633">
        <v>54.202950000000001</v>
      </c>
      <c r="O633">
        <v>-1</v>
      </c>
      <c r="P633">
        <v>-1</v>
      </c>
      <c r="Q633">
        <v>2</v>
      </c>
      <c r="R633">
        <v>2.0040079999999998</v>
      </c>
      <c r="S633">
        <v>85.950289999999995</v>
      </c>
      <c r="T633">
        <v>1.7363690000000001</v>
      </c>
      <c r="U633">
        <v>1</v>
      </c>
      <c r="V633">
        <v>1.0020039999999999</v>
      </c>
      <c r="W633">
        <v>2</v>
      </c>
      <c r="X633">
        <v>998</v>
      </c>
      <c r="Y633">
        <v>213.6585</v>
      </c>
      <c r="Z633">
        <v>214.0866</v>
      </c>
      <c r="AA633">
        <v>77</v>
      </c>
      <c r="AB633">
        <v>998</v>
      </c>
      <c r="AC633">
        <v>150679</v>
      </c>
    </row>
    <row r="634" spans="2:29" x14ac:dyDescent="0.2">
      <c r="B634" t="s">
        <v>1848</v>
      </c>
      <c r="C634">
        <v>43</v>
      </c>
      <c r="D634" t="s">
        <v>816</v>
      </c>
      <c r="E634">
        <v>2</v>
      </c>
      <c r="F634">
        <v>1.6680569999999999</v>
      </c>
      <c r="G634">
        <v>550</v>
      </c>
      <c r="H634">
        <v>550</v>
      </c>
      <c r="I634">
        <v>141.13849999999999</v>
      </c>
      <c r="J634">
        <v>4.2769259999999996</v>
      </c>
      <c r="K634">
        <v>141.13849999999999</v>
      </c>
      <c r="L634">
        <v>117.7136</v>
      </c>
      <c r="M634">
        <v>2</v>
      </c>
      <c r="N634">
        <v>68.778310000000005</v>
      </c>
      <c r="O634">
        <v>-1</v>
      </c>
      <c r="P634">
        <v>-1</v>
      </c>
      <c r="Q634">
        <v>1</v>
      </c>
      <c r="R634">
        <v>0.8340284</v>
      </c>
      <c r="S634">
        <v>-1</v>
      </c>
      <c r="T634">
        <v>-1</v>
      </c>
      <c r="U634">
        <v>1</v>
      </c>
      <c r="V634">
        <v>0.8340284</v>
      </c>
      <c r="W634">
        <v>1</v>
      </c>
      <c r="X634">
        <v>1199</v>
      </c>
      <c r="Y634">
        <v>156.87440000000001</v>
      </c>
      <c r="Z634">
        <v>130.83770000000001</v>
      </c>
      <c r="AA634">
        <v>17</v>
      </c>
      <c r="AB634">
        <v>1199</v>
      </c>
      <c r="AC634">
        <v>32707</v>
      </c>
    </row>
    <row r="635" spans="2:29" x14ac:dyDescent="0.2">
      <c r="B635" t="s">
        <v>285</v>
      </c>
      <c r="C635">
        <v>43</v>
      </c>
      <c r="D635" t="s">
        <v>816</v>
      </c>
      <c r="E635">
        <v>4</v>
      </c>
      <c r="F635">
        <v>2.0703930000000001</v>
      </c>
      <c r="G635">
        <v>291.75</v>
      </c>
      <c r="H635">
        <v>267.5</v>
      </c>
      <c r="I635">
        <v>193.96700000000001</v>
      </c>
      <c r="J635">
        <v>1.7473069999999999</v>
      </c>
      <c r="K635">
        <v>581.90089999999998</v>
      </c>
      <c r="L635">
        <v>301.1909</v>
      </c>
      <c r="M635">
        <v>4</v>
      </c>
      <c r="N635">
        <v>71.794529999999995</v>
      </c>
      <c r="O635">
        <v>-1</v>
      </c>
      <c r="P635">
        <v>-1</v>
      </c>
      <c r="Q635">
        <v>1</v>
      </c>
      <c r="R635">
        <v>0.51759829999999996</v>
      </c>
      <c r="S635">
        <v>-1</v>
      </c>
      <c r="T635">
        <v>-1</v>
      </c>
      <c r="U635">
        <v>1</v>
      </c>
      <c r="V635">
        <v>0.51759829999999996</v>
      </c>
      <c r="W635">
        <v>1</v>
      </c>
      <c r="X635">
        <v>1932</v>
      </c>
      <c r="Y635">
        <v>630.64200000000005</v>
      </c>
      <c r="Z635">
        <v>326.41930000000002</v>
      </c>
      <c r="AA635">
        <v>45</v>
      </c>
      <c r="AB635">
        <v>1932</v>
      </c>
      <c r="AC635">
        <v>91959</v>
      </c>
    </row>
    <row r="636" spans="2:29" x14ac:dyDescent="0.2">
      <c r="B636" t="s">
        <v>492</v>
      </c>
      <c r="C636">
        <v>43</v>
      </c>
      <c r="D636" t="s">
        <v>816</v>
      </c>
      <c r="E636">
        <v>3</v>
      </c>
      <c r="F636">
        <v>3.0060120000000001</v>
      </c>
      <c r="G636">
        <v>277.33333333333297</v>
      </c>
      <c r="H636">
        <v>167</v>
      </c>
      <c r="I636">
        <v>91.145319999999998</v>
      </c>
      <c r="J636">
        <v>1.6471769999999999</v>
      </c>
      <c r="K636">
        <v>182.29060000000001</v>
      </c>
      <c r="L636">
        <v>182.6559</v>
      </c>
      <c r="M636">
        <v>3</v>
      </c>
      <c r="N636">
        <v>44.992199999999997</v>
      </c>
      <c r="O636">
        <v>-1</v>
      </c>
      <c r="P636">
        <v>-1</v>
      </c>
      <c r="Q636">
        <v>1</v>
      </c>
      <c r="R636">
        <v>1.0020039999999999</v>
      </c>
      <c r="S636">
        <v>-1</v>
      </c>
      <c r="T636">
        <v>-1</v>
      </c>
      <c r="U636">
        <v>1</v>
      </c>
      <c r="V636">
        <v>1.0020039999999999</v>
      </c>
      <c r="W636">
        <v>1</v>
      </c>
      <c r="X636">
        <v>998</v>
      </c>
      <c r="Y636">
        <v>164.2174</v>
      </c>
      <c r="Z636">
        <v>164.54640000000001</v>
      </c>
      <c r="AA636">
        <v>97</v>
      </c>
      <c r="AB636">
        <v>998</v>
      </c>
      <c r="AC636">
        <v>201669</v>
      </c>
    </row>
    <row r="637" spans="2:29" x14ac:dyDescent="0.2">
      <c r="B637" t="s">
        <v>474</v>
      </c>
      <c r="C637">
        <v>43</v>
      </c>
      <c r="D637" t="s">
        <v>816</v>
      </c>
      <c r="E637">
        <v>12</v>
      </c>
      <c r="F637">
        <v>2.688774</v>
      </c>
      <c r="G637">
        <v>205.5</v>
      </c>
      <c r="H637">
        <v>184</v>
      </c>
      <c r="I637">
        <v>226.76150000000001</v>
      </c>
      <c r="J637">
        <v>2.1597330000000001</v>
      </c>
      <c r="K637">
        <v>2494.377</v>
      </c>
      <c r="L637">
        <v>558.90139999999997</v>
      </c>
      <c r="M637">
        <v>12</v>
      </c>
      <c r="N637">
        <v>210.08449999999999</v>
      </c>
      <c r="O637">
        <v>-1</v>
      </c>
      <c r="P637">
        <v>-1</v>
      </c>
      <c r="Q637">
        <v>4</v>
      </c>
      <c r="R637">
        <v>0.89625809999999995</v>
      </c>
      <c r="S637">
        <v>228.54499999999999</v>
      </c>
      <c r="T637">
        <v>1.2005209999999999</v>
      </c>
      <c r="U637">
        <v>1</v>
      </c>
      <c r="V637">
        <v>0.2240645</v>
      </c>
      <c r="W637">
        <v>4</v>
      </c>
      <c r="X637">
        <v>4463</v>
      </c>
      <c r="Y637">
        <v>1645.741</v>
      </c>
      <c r="Z637">
        <v>368.75229999999999</v>
      </c>
      <c r="AA637">
        <v>25</v>
      </c>
      <c r="AB637">
        <v>4463</v>
      </c>
      <c r="AC637">
        <v>58486</v>
      </c>
    </row>
    <row r="638" spans="2:29" x14ac:dyDescent="0.2">
      <c r="B638" t="s">
        <v>475</v>
      </c>
      <c r="C638">
        <v>43</v>
      </c>
      <c r="D638" t="s">
        <v>816</v>
      </c>
      <c r="E638">
        <v>3</v>
      </c>
      <c r="F638">
        <v>2.0477810000000001</v>
      </c>
      <c r="G638">
        <v>411.33333333333297</v>
      </c>
      <c r="H638">
        <v>500</v>
      </c>
      <c r="I638">
        <v>169.7526</v>
      </c>
      <c r="J638">
        <v>2.6889720000000001</v>
      </c>
      <c r="K638">
        <v>339.5052</v>
      </c>
      <c r="L638">
        <v>231.74420000000001</v>
      </c>
      <c r="M638">
        <v>3</v>
      </c>
      <c r="N638">
        <v>81.282839999999993</v>
      </c>
      <c r="O638">
        <v>-1</v>
      </c>
      <c r="P638">
        <v>-1</v>
      </c>
      <c r="Q638">
        <v>1</v>
      </c>
      <c r="R638">
        <v>0.68259389999999998</v>
      </c>
      <c r="S638">
        <v>-1</v>
      </c>
      <c r="T638">
        <v>-1</v>
      </c>
      <c r="U638">
        <v>1</v>
      </c>
      <c r="V638">
        <v>0.68259389999999998</v>
      </c>
      <c r="W638">
        <v>1</v>
      </c>
      <c r="X638">
        <v>1465</v>
      </c>
      <c r="Y638">
        <v>171.35929999999999</v>
      </c>
      <c r="Z638">
        <v>116.9688</v>
      </c>
      <c r="AA638">
        <v>3</v>
      </c>
      <c r="AB638">
        <v>1465</v>
      </c>
      <c r="AC638">
        <v>9392</v>
      </c>
    </row>
    <row r="639" spans="2:29" x14ac:dyDescent="0.2">
      <c r="B639" t="s">
        <v>476</v>
      </c>
      <c r="C639">
        <v>43</v>
      </c>
      <c r="D639" t="s">
        <v>816</v>
      </c>
      <c r="E639">
        <v>6</v>
      </c>
      <c r="F639">
        <v>1.324503</v>
      </c>
      <c r="G639">
        <v>177.666666666667</v>
      </c>
      <c r="H639">
        <v>150</v>
      </c>
      <c r="I639">
        <v>311.0093</v>
      </c>
      <c r="J639">
        <v>1.110784</v>
      </c>
      <c r="K639">
        <v>1555.047</v>
      </c>
      <c r="L639">
        <v>343.2774</v>
      </c>
      <c r="M639">
        <v>6</v>
      </c>
      <c r="N639">
        <v>197.7784</v>
      </c>
      <c r="O639">
        <v>-1</v>
      </c>
      <c r="P639">
        <v>-1</v>
      </c>
      <c r="Q639">
        <v>3</v>
      </c>
      <c r="R639">
        <v>0.6622517</v>
      </c>
      <c r="S639">
        <v>126.4534</v>
      </c>
      <c r="T639">
        <v>1.0480160000000001</v>
      </c>
      <c r="U639">
        <v>1</v>
      </c>
      <c r="V639">
        <v>0.22075059999999999</v>
      </c>
      <c r="W639">
        <v>3</v>
      </c>
      <c r="X639">
        <v>4530</v>
      </c>
      <c r="Y639">
        <v>407.93529999999998</v>
      </c>
      <c r="Z639">
        <v>90.051940000000002</v>
      </c>
      <c r="AA639">
        <v>67</v>
      </c>
      <c r="AB639">
        <v>4530</v>
      </c>
      <c r="AC639">
        <v>152444</v>
      </c>
    </row>
    <row r="640" spans="2:29" x14ac:dyDescent="0.2">
      <c r="B640" t="s">
        <v>477</v>
      </c>
      <c r="C640">
        <v>43</v>
      </c>
      <c r="D640" t="s">
        <v>816</v>
      </c>
      <c r="E640">
        <v>6</v>
      </c>
      <c r="F640">
        <v>3.2188840000000001</v>
      </c>
      <c r="G640">
        <v>199.333333333333</v>
      </c>
      <c r="H640">
        <v>183</v>
      </c>
      <c r="I640">
        <v>290.55410000000001</v>
      </c>
      <c r="J640">
        <v>3.06304</v>
      </c>
      <c r="K640">
        <v>1452.77</v>
      </c>
      <c r="L640">
        <v>779.38319999999999</v>
      </c>
      <c r="M640">
        <v>6</v>
      </c>
      <c r="N640">
        <v>155.67259999999999</v>
      </c>
      <c r="O640">
        <v>-1</v>
      </c>
      <c r="P640">
        <v>-1</v>
      </c>
      <c r="Q640">
        <v>1</v>
      </c>
      <c r="R640">
        <v>0.53648070000000003</v>
      </c>
      <c r="S640">
        <v>-1</v>
      </c>
      <c r="T640">
        <v>-1</v>
      </c>
      <c r="U640">
        <v>1</v>
      </c>
      <c r="V640">
        <v>0.53648070000000003</v>
      </c>
      <c r="W640">
        <v>1</v>
      </c>
      <c r="X640">
        <v>1864</v>
      </c>
      <c r="Y640">
        <v>471.1816</v>
      </c>
      <c r="Z640">
        <v>252.77979999999999</v>
      </c>
      <c r="AA640">
        <v>3</v>
      </c>
      <c r="AB640">
        <v>1864</v>
      </c>
      <c r="AC640">
        <v>16587</v>
      </c>
    </row>
    <row r="641" spans="2:29" x14ac:dyDescent="0.2">
      <c r="B641" t="s">
        <v>478</v>
      </c>
      <c r="C641">
        <v>43</v>
      </c>
      <c r="D641" t="s">
        <v>816</v>
      </c>
      <c r="E641">
        <v>2</v>
      </c>
      <c r="F641">
        <v>2.724796</v>
      </c>
      <c r="G641">
        <v>299</v>
      </c>
      <c r="H641">
        <v>299</v>
      </c>
      <c r="I641">
        <v>170.81899999999999</v>
      </c>
      <c r="J641">
        <v>5.0240879999999999</v>
      </c>
      <c r="K641">
        <v>170.81899999999999</v>
      </c>
      <c r="L641">
        <v>232.7234</v>
      </c>
      <c r="M641">
        <v>2</v>
      </c>
      <c r="N641">
        <v>46.466189999999997</v>
      </c>
      <c r="O641">
        <v>-1</v>
      </c>
      <c r="P641">
        <v>-1</v>
      </c>
      <c r="Q641">
        <v>1</v>
      </c>
      <c r="R641">
        <v>1.362398</v>
      </c>
      <c r="S641">
        <v>-1</v>
      </c>
      <c r="T641">
        <v>-1</v>
      </c>
      <c r="U641">
        <v>1</v>
      </c>
      <c r="V641">
        <v>1.362398</v>
      </c>
      <c r="W641">
        <v>1</v>
      </c>
      <c r="X641">
        <v>734</v>
      </c>
      <c r="Y641">
        <v>157.9374</v>
      </c>
      <c r="Z641">
        <v>215.17359999999999</v>
      </c>
      <c r="AA641">
        <v>89</v>
      </c>
      <c r="AB641">
        <v>734</v>
      </c>
      <c r="AC641">
        <v>188678</v>
      </c>
    </row>
    <row r="642" spans="2:29" x14ac:dyDescent="0.2">
      <c r="B642" t="s">
        <v>479</v>
      </c>
      <c r="C642">
        <v>43</v>
      </c>
      <c r="D642" t="s">
        <v>816</v>
      </c>
      <c r="E642">
        <v>2</v>
      </c>
      <c r="F642">
        <v>1.6680569999999999</v>
      </c>
      <c r="G642">
        <v>383.5</v>
      </c>
      <c r="H642">
        <v>383.5</v>
      </c>
      <c r="I642">
        <v>138.29990000000001</v>
      </c>
      <c r="J642">
        <v>0.3778685</v>
      </c>
      <c r="K642">
        <v>138.29990000000001</v>
      </c>
      <c r="L642">
        <v>115.346</v>
      </c>
      <c r="M642">
        <v>2</v>
      </c>
      <c r="N642">
        <v>126.46299999999999</v>
      </c>
      <c r="O642">
        <v>-1</v>
      </c>
      <c r="P642">
        <v>-1</v>
      </c>
      <c r="Q642">
        <v>1</v>
      </c>
      <c r="R642">
        <v>0.8340284</v>
      </c>
      <c r="S642">
        <v>-1</v>
      </c>
      <c r="T642">
        <v>-1</v>
      </c>
      <c r="U642">
        <v>1</v>
      </c>
      <c r="V642">
        <v>0.8340284</v>
      </c>
      <c r="W642">
        <v>1</v>
      </c>
      <c r="X642">
        <v>1199</v>
      </c>
      <c r="Y642">
        <v>204.1583</v>
      </c>
      <c r="Z642">
        <v>170.27379999999999</v>
      </c>
      <c r="AA642">
        <v>21</v>
      </c>
      <c r="AB642">
        <v>1199</v>
      </c>
      <c r="AC642">
        <v>44897</v>
      </c>
    </row>
    <row r="643" spans="2:29" x14ac:dyDescent="0.2">
      <c r="B643" t="s">
        <v>480</v>
      </c>
      <c r="C643">
        <v>43</v>
      </c>
      <c r="D643" t="s">
        <v>816</v>
      </c>
      <c r="E643">
        <v>1</v>
      </c>
      <c r="F643">
        <v>1.156069</v>
      </c>
      <c r="G643">
        <v>199</v>
      </c>
      <c r="H643">
        <v>199</v>
      </c>
      <c r="I643">
        <v>-1</v>
      </c>
      <c r="J643">
        <v>-1</v>
      </c>
      <c r="K643">
        <v>-1</v>
      </c>
      <c r="L643">
        <v>-1</v>
      </c>
      <c r="M643">
        <v>1</v>
      </c>
      <c r="N643">
        <v>63.551250000000003</v>
      </c>
      <c r="O643">
        <v>-1</v>
      </c>
      <c r="P643">
        <v>-1</v>
      </c>
      <c r="Q643">
        <v>1</v>
      </c>
      <c r="R643">
        <v>1.156069</v>
      </c>
      <c r="S643">
        <v>-1</v>
      </c>
      <c r="T643">
        <v>-1</v>
      </c>
      <c r="U643">
        <v>1</v>
      </c>
      <c r="V643">
        <v>1.156069</v>
      </c>
      <c r="W643">
        <v>1</v>
      </c>
      <c r="X643">
        <v>865</v>
      </c>
      <c r="Y643">
        <v>128.44569999999999</v>
      </c>
      <c r="Z643">
        <v>148.4922</v>
      </c>
      <c r="AA643">
        <v>67</v>
      </c>
      <c r="AB643">
        <v>865</v>
      </c>
      <c r="AC643">
        <v>129361</v>
      </c>
    </row>
    <row r="644" spans="2:29" x14ac:dyDescent="0.2">
      <c r="B644" t="s">
        <v>481</v>
      </c>
      <c r="C644">
        <v>50</v>
      </c>
      <c r="D644" t="s">
        <v>793</v>
      </c>
      <c r="E644">
        <v>5</v>
      </c>
      <c r="F644">
        <v>2.1159539999999999</v>
      </c>
      <c r="G644">
        <v>186.4</v>
      </c>
      <c r="H644">
        <v>166</v>
      </c>
      <c r="I644">
        <v>214.16659999999999</v>
      </c>
      <c r="J644">
        <v>1.0576319999999999</v>
      </c>
      <c r="K644">
        <v>856.66650000000004</v>
      </c>
      <c r="L644">
        <v>362.53339999999997</v>
      </c>
      <c r="M644">
        <v>5</v>
      </c>
      <c r="N644">
        <v>133.89660000000001</v>
      </c>
      <c r="O644">
        <v>-1</v>
      </c>
      <c r="P644">
        <v>-1</v>
      </c>
      <c r="Q644">
        <v>1</v>
      </c>
      <c r="R644">
        <v>0.42319089999999998</v>
      </c>
      <c r="S644">
        <v>-1</v>
      </c>
      <c r="T644">
        <v>-1</v>
      </c>
      <c r="U644">
        <v>1</v>
      </c>
      <c r="V644">
        <v>0.42319089999999998</v>
      </c>
      <c r="W644">
        <v>1</v>
      </c>
      <c r="X644">
        <v>2363</v>
      </c>
      <c r="Y644">
        <v>226.84649999999999</v>
      </c>
      <c r="Z644">
        <v>95.999340000000004</v>
      </c>
      <c r="AA644">
        <v>17</v>
      </c>
      <c r="AB644">
        <v>2363</v>
      </c>
      <c r="AC644">
        <v>39735</v>
      </c>
    </row>
    <row r="645" spans="2:29" x14ac:dyDescent="0.2">
      <c r="B645" t="s">
        <v>483</v>
      </c>
      <c r="C645">
        <v>50</v>
      </c>
      <c r="D645" t="s">
        <v>793</v>
      </c>
      <c r="E645">
        <v>4</v>
      </c>
      <c r="F645">
        <v>2.6684459999999999</v>
      </c>
      <c r="G645">
        <v>158.75</v>
      </c>
      <c r="H645">
        <v>150.5</v>
      </c>
      <c r="I645">
        <v>234.52269999999999</v>
      </c>
      <c r="J645">
        <v>1.383726</v>
      </c>
      <c r="K645">
        <v>703.56809999999996</v>
      </c>
      <c r="L645">
        <v>469.35829999999999</v>
      </c>
      <c r="M645">
        <v>4</v>
      </c>
      <c r="N645">
        <v>110.4632</v>
      </c>
      <c r="O645">
        <v>-1</v>
      </c>
      <c r="P645">
        <v>-1</v>
      </c>
      <c r="Q645">
        <v>1</v>
      </c>
      <c r="R645">
        <v>0.66711140000000002</v>
      </c>
      <c r="S645">
        <v>-1</v>
      </c>
      <c r="T645">
        <v>-1</v>
      </c>
      <c r="U645">
        <v>1</v>
      </c>
      <c r="V645">
        <v>0.66711140000000002</v>
      </c>
      <c r="W645">
        <v>1</v>
      </c>
      <c r="X645">
        <v>1499</v>
      </c>
      <c r="Y645">
        <v>245.17080000000001</v>
      </c>
      <c r="Z645">
        <v>163.55619999999999</v>
      </c>
      <c r="AA645">
        <v>77</v>
      </c>
      <c r="AB645">
        <v>1499</v>
      </c>
      <c r="AC645">
        <v>154906</v>
      </c>
    </row>
    <row r="646" spans="2:29" x14ac:dyDescent="0.2">
      <c r="B646" t="s">
        <v>484</v>
      </c>
      <c r="C646">
        <v>50</v>
      </c>
      <c r="D646" t="s">
        <v>793</v>
      </c>
      <c r="E646">
        <v>2</v>
      </c>
      <c r="F646">
        <v>0.68212830000000002</v>
      </c>
      <c r="G646">
        <v>300</v>
      </c>
      <c r="H646">
        <v>300</v>
      </c>
      <c r="I646">
        <v>265.79259999999999</v>
      </c>
      <c r="J646">
        <v>0.1190827</v>
      </c>
      <c r="K646">
        <v>265.79259999999999</v>
      </c>
      <c r="L646">
        <v>90.652330000000006</v>
      </c>
      <c r="M646">
        <v>2</v>
      </c>
      <c r="N646">
        <v>175.85339999999999</v>
      </c>
      <c r="O646">
        <v>-1</v>
      </c>
      <c r="P646">
        <v>-1</v>
      </c>
      <c r="Q646">
        <v>1</v>
      </c>
      <c r="R646">
        <v>0.34106409999999998</v>
      </c>
      <c r="S646">
        <v>-1</v>
      </c>
      <c r="T646">
        <v>-1</v>
      </c>
      <c r="U646">
        <v>1</v>
      </c>
      <c r="V646">
        <v>0.34106409999999998</v>
      </c>
      <c r="W646">
        <v>1</v>
      </c>
      <c r="X646">
        <v>2932</v>
      </c>
      <c r="Y646">
        <v>226.53620000000001</v>
      </c>
      <c r="Z646">
        <v>77.263379999999998</v>
      </c>
      <c r="AA646">
        <v>29</v>
      </c>
      <c r="AB646">
        <v>2932</v>
      </c>
      <c r="AC646">
        <v>57152</v>
      </c>
    </row>
    <row r="647" spans="2:29" x14ac:dyDescent="0.2">
      <c r="B647" t="s">
        <v>485</v>
      </c>
      <c r="C647">
        <v>50</v>
      </c>
      <c r="D647" t="s">
        <v>793</v>
      </c>
      <c r="E647">
        <v>1</v>
      </c>
      <c r="F647">
        <v>0.4482295</v>
      </c>
      <c r="G647">
        <v>1132</v>
      </c>
      <c r="H647">
        <v>1132</v>
      </c>
      <c r="I647">
        <v>-1</v>
      </c>
      <c r="J647">
        <v>-1</v>
      </c>
      <c r="K647">
        <v>-1</v>
      </c>
      <c r="L647">
        <v>-1</v>
      </c>
      <c r="M647">
        <v>1</v>
      </c>
      <c r="N647">
        <v>118.12139999999999</v>
      </c>
      <c r="O647">
        <v>-1</v>
      </c>
      <c r="P647">
        <v>-1</v>
      </c>
      <c r="Q647">
        <v>2</v>
      </c>
      <c r="R647">
        <v>0.89645900000000001</v>
      </c>
      <c r="S647">
        <v>74.613330000000005</v>
      </c>
      <c r="T647">
        <v>1.1220049999999999</v>
      </c>
      <c r="U647">
        <v>1</v>
      </c>
      <c r="V647">
        <v>0.4482295</v>
      </c>
      <c r="W647">
        <v>2</v>
      </c>
      <c r="X647">
        <v>2231</v>
      </c>
      <c r="Y647">
        <v>229.26750000000001</v>
      </c>
      <c r="Z647">
        <v>102.7645</v>
      </c>
      <c r="AA647">
        <v>35</v>
      </c>
      <c r="AB647">
        <v>2231</v>
      </c>
      <c r="AC647">
        <v>78803</v>
      </c>
    </row>
    <row r="648" spans="2:29" x14ac:dyDescent="0.2">
      <c r="B648" t="s">
        <v>486</v>
      </c>
      <c r="C648">
        <v>50</v>
      </c>
      <c r="D648" t="s">
        <v>793</v>
      </c>
      <c r="E648">
        <v>1</v>
      </c>
      <c r="F648">
        <v>0.76982300000000004</v>
      </c>
      <c r="G648">
        <v>399</v>
      </c>
      <c r="H648">
        <v>399</v>
      </c>
      <c r="I648">
        <v>-1</v>
      </c>
      <c r="J648">
        <v>-1</v>
      </c>
      <c r="K648">
        <v>-1</v>
      </c>
      <c r="L648">
        <v>-1</v>
      </c>
      <c r="M648">
        <v>1</v>
      </c>
      <c r="N648">
        <v>105.18519999999999</v>
      </c>
      <c r="O648">
        <v>-1</v>
      </c>
      <c r="P648">
        <v>-1</v>
      </c>
      <c r="Q648">
        <v>1</v>
      </c>
      <c r="R648">
        <v>0.76982300000000004</v>
      </c>
      <c r="S648">
        <v>-1</v>
      </c>
      <c r="T648">
        <v>-1</v>
      </c>
      <c r="U648">
        <v>1</v>
      </c>
      <c r="V648">
        <v>0.76982300000000004</v>
      </c>
      <c r="W648">
        <v>1</v>
      </c>
      <c r="X648">
        <v>1299</v>
      </c>
      <c r="Y648">
        <v>197.1695</v>
      </c>
      <c r="Z648">
        <v>151.78559999999999</v>
      </c>
      <c r="AA648">
        <v>75</v>
      </c>
      <c r="AB648">
        <v>1299</v>
      </c>
      <c r="AC648">
        <v>146014</v>
      </c>
    </row>
    <row r="649" spans="2:29" x14ac:dyDescent="0.2">
      <c r="B649" t="s">
        <v>487</v>
      </c>
      <c r="C649">
        <v>50</v>
      </c>
      <c r="D649" t="s">
        <v>793</v>
      </c>
      <c r="E649">
        <v>0</v>
      </c>
      <c r="F649">
        <v>0</v>
      </c>
      <c r="G649">
        <v>-1</v>
      </c>
      <c r="H649">
        <v>-1</v>
      </c>
      <c r="I649">
        <v>-1</v>
      </c>
      <c r="J649">
        <v>-1</v>
      </c>
      <c r="K649">
        <v>-1</v>
      </c>
      <c r="L649">
        <v>-1</v>
      </c>
      <c r="M649">
        <v>0</v>
      </c>
      <c r="N649">
        <v>-1</v>
      </c>
      <c r="O649">
        <v>-1</v>
      </c>
      <c r="P649">
        <v>-1</v>
      </c>
      <c r="Q649">
        <v>1</v>
      </c>
      <c r="R649">
        <v>1.0362690000000001</v>
      </c>
      <c r="S649">
        <v>-1</v>
      </c>
      <c r="T649">
        <v>-1</v>
      </c>
      <c r="U649">
        <v>1</v>
      </c>
      <c r="V649">
        <v>1.0362690000000001</v>
      </c>
      <c r="W649">
        <v>1</v>
      </c>
      <c r="X649">
        <v>965</v>
      </c>
      <c r="Y649">
        <v>275.0215</v>
      </c>
      <c r="Z649">
        <v>284.99639999999999</v>
      </c>
      <c r="AA649">
        <v>65</v>
      </c>
      <c r="AB649">
        <v>965</v>
      </c>
      <c r="AC649">
        <v>139953</v>
      </c>
    </row>
    <row r="650" spans="2:29" x14ac:dyDescent="0.2">
      <c r="B650" t="s">
        <v>488</v>
      </c>
      <c r="C650">
        <v>50</v>
      </c>
      <c r="D650" t="s">
        <v>793</v>
      </c>
      <c r="E650">
        <v>2</v>
      </c>
      <c r="F650">
        <v>0.8960574</v>
      </c>
      <c r="G650">
        <v>232.5</v>
      </c>
      <c r="H650">
        <v>232.5</v>
      </c>
      <c r="I650">
        <v>231.3459</v>
      </c>
      <c r="J650">
        <v>0.1415826</v>
      </c>
      <c r="K650">
        <v>231.3459</v>
      </c>
      <c r="L650">
        <v>103.64960000000001</v>
      </c>
      <c r="M650">
        <v>2</v>
      </c>
      <c r="N650">
        <v>121.7454</v>
      </c>
      <c r="O650">
        <v>-1</v>
      </c>
      <c r="P650">
        <v>-1</v>
      </c>
      <c r="Q650">
        <v>3</v>
      </c>
      <c r="R650">
        <v>1.3440859999999999</v>
      </c>
      <c r="S650">
        <v>78.618179999999995</v>
      </c>
      <c r="T650">
        <v>0.63495650000000003</v>
      </c>
      <c r="U650">
        <v>1</v>
      </c>
      <c r="V650">
        <v>0.4480287</v>
      </c>
      <c r="W650">
        <v>3</v>
      </c>
      <c r="X650">
        <v>2232</v>
      </c>
      <c r="Y650">
        <v>656.25160000000005</v>
      </c>
      <c r="Z650">
        <v>294.01949999999999</v>
      </c>
      <c r="AA650">
        <v>95</v>
      </c>
      <c r="AB650">
        <v>2232</v>
      </c>
      <c r="AC650">
        <v>202502</v>
      </c>
    </row>
    <row r="651" spans="2:29" x14ac:dyDescent="0.2">
      <c r="B651" t="s">
        <v>489</v>
      </c>
      <c r="C651">
        <v>50</v>
      </c>
      <c r="D651" t="s">
        <v>793</v>
      </c>
      <c r="E651">
        <v>0</v>
      </c>
      <c r="F651">
        <v>0</v>
      </c>
      <c r="G651">
        <v>-1</v>
      </c>
      <c r="H651">
        <v>-1</v>
      </c>
      <c r="I651">
        <v>-1</v>
      </c>
      <c r="J651">
        <v>-1</v>
      </c>
      <c r="K651">
        <v>-1</v>
      </c>
      <c r="L651">
        <v>-1</v>
      </c>
      <c r="M651">
        <v>0</v>
      </c>
      <c r="N651">
        <v>637.94939999999997</v>
      </c>
      <c r="O651">
        <v>-1</v>
      </c>
      <c r="P651">
        <v>-1</v>
      </c>
      <c r="Q651">
        <v>0</v>
      </c>
      <c r="R651">
        <v>-1</v>
      </c>
      <c r="S651">
        <v>-1</v>
      </c>
      <c r="T651">
        <v>-1</v>
      </c>
      <c r="U651">
        <v>1</v>
      </c>
      <c r="V651">
        <v>0.76982300000000004</v>
      </c>
      <c r="W651">
        <v>0</v>
      </c>
      <c r="X651">
        <v>1299</v>
      </c>
      <c r="Y651">
        <v>656.78539999999998</v>
      </c>
      <c r="Z651">
        <v>505.60849999999999</v>
      </c>
      <c r="AA651">
        <v>69</v>
      </c>
      <c r="AB651">
        <v>1299</v>
      </c>
      <c r="AC651">
        <v>142850</v>
      </c>
    </row>
    <row r="652" spans="2:29" x14ac:dyDescent="0.2">
      <c r="B652" t="s">
        <v>490</v>
      </c>
      <c r="C652">
        <v>50</v>
      </c>
      <c r="D652" t="s">
        <v>793</v>
      </c>
      <c r="E652">
        <v>6</v>
      </c>
      <c r="F652">
        <v>1.732602</v>
      </c>
      <c r="G652">
        <v>205.666666666667</v>
      </c>
      <c r="H652">
        <v>184</v>
      </c>
      <c r="I652">
        <v>317.41559999999998</v>
      </c>
      <c r="J652">
        <v>0.81464300000000001</v>
      </c>
      <c r="K652">
        <v>1587.078</v>
      </c>
      <c r="L652">
        <v>458.29570000000001</v>
      </c>
      <c r="M652">
        <v>6</v>
      </c>
      <c r="N652">
        <v>165.6985</v>
      </c>
      <c r="O652">
        <v>-1</v>
      </c>
      <c r="P652">
        <v>-1</v>
      </c>
      <c r="Q652">
        <v>1</v>
      </c>
      <c r="R652">
        <v>0.288767</v>
      </c>
      <c r="S652">
        <v>-1</v>
      </c>
      <c r="T652">
        <v>-1</v>
      </c>
      <c r="U652">
        <v>1</v>
      </c>
      <c r="V652">
        <v>0.288767</v>
      </c>
      <c r="W652">
        <v>1</v>
      </c>
      <c r="X652">
        <v>3463</v>
      </c>
      <c r="Y652">
        <v>265.10070000000002</v>
      </c>
      <c r="Z652">
        <v>76.552340000000001</v>
      </c>
      <c r="AA652">
        <v>75</v>
      </c>
      <c r="AB652">
        <v>3463</v>
      </c>
      <c r="AC652">
        <v>165233</v>
      </c>
    </row>
    <row r="653" spans="2:29" x14ac:dyDescent="0.2">
      <c r="B653" t="s">
        <v>491</v>
      </c>
      <c r="C653">
        <v>50</v>
      </c>
      <c r="D653" t="s">
        <v>793</v>
      </c>
      <c r="E653">
        <v>12</v>
      </c>
      <c r="F653">
        <v>2.4019219999999999</v>
      </c>
      <c r="G653">
        <v>247.083333333333</v>
      </c>
      <c r="H653">
        <v>233</v>
      </c>
      <c r="I653">
        <v>219.35409999999999</v>
      </c>
      <c r="J653">
        <v>2.477827</v>
      </c>
      <c r="K653">
        <v>2412.895</v>
      </c>
      <c r="L653">
        <v>482.96530000000001</v>
      </c>
      <c r="M653">
        <v>8</v>
      </c>
      <c r="N653">
        <v>118.7298</v>
      </c>
      <c r="O653">
        <v>-1</v>
      </c>
      <c r="P653">
        <v>-1</v>
      </c>
      <c r="Q653">
        <v>3</v>
      </c>
      <c r="R653">
        <v>0.60048040000000003</v>
      </c>
      <c r="S653">
        <v>184.886</v>
      </c>
      <c r="T653">
        <v>1.383491</v>
      </c>
      <c r="U653">
        <v>3</v>
      </c>
      <c r="V653">
        <v>0.60048040000000003</v>
      </c>
      <c r="W653">
        <v>2</v>
      </c>
      <c r="X653">
        <v>3298</v>
      </c>
      <c r="Y653">
        <v>2554.9250000000002</v>
      </c>
      <c r="Z653">
        <v>511.39420000000001</v>
      </c>
      <c r="AA653">
        <v>3</v>
      </c>
      <c r="AB653">
        <v>4996</v>
      </c>
      <c r="AC653">
        <v>8960</v>
      </c>
    </row>
    <row r="654" spans="2:29" x14ac:dyDescent="0.2">
      <c r="B654" t="s">
        <v>1848</v>
      </c>
      <c r="C654">
        <v>50</v>
      </c>
      <c r="D654" t="s">
        <v>793</v>
      </c>
      <c r="E654">
        <v>2</v>
      </c>
      <c r="F654">
        <v>1.6680569999999999</v>
      </c>
      <c r="G654">
        <v>465.5</v>
      </c>
      <c r="H654">
        <v>465.5</v>
      </c>
      <c r="I654">
        <v>187.3914</v>
      </c>
      <c r="J654">
        <v>0.93695680000000003</v>
      </c>
      <c r="K654">
        <v>187.3914</v>
      </c>
      <c r="L654">
        <v>156.28970000000001</v>
      </c>
      <c r="M654">
        <v>2</v>
      </c>
      <c r="N654">
        <v>78.953959999999995</v>
      </c>
      <c r="O654">
        <v>-1</v>
      </c>
      <c r="P654">
        <v>-1</v>
      </c>
      <c r="Q654">
        <v>1</v>
      </c>
      <c r="R654">
        <v>0.8340284</v>
      </c>
      <c r="S654">
        <v>-1</v>
      </c>
      <c r="T654">
        <v>-1</v>
      </c>
      <c r="U654">
        <v>1</v>
      </c>
      <c r="V654">
        <v>0.8340284</v>
      </c>
      <c r="W654">
        <v>1</v>
      </c>
      <c r="X654">
        <v>1199</v>
      </c>
      <c r="Y654">
        <v>201.96010000000001</v>
      </c>
      <c r="Z654">
        <v>168.44049999999999</v>
      </c>
      <c r="AA654">
        <v>57</v>
      </c>
      <c r="AB654">
        <v>1199</v>
      </c>
      <c r="AC654">
        <v>102417</v>
      </c>
    </row>
    <row r="655" spans="2:29" x14ac:dyDescent="0.2">
      <c r="B655" t="s">
        <v>285</v>
      </c>
      <c r="C655">
        <v>50</v>
      </c>
      <c r="D655" t="s">
        <v>793</v>
      </c>
      <c r="E655">
        <v>2</v>
      </c>
      <c r="F655">
        <v>1.6233770000000001</v>
      </c>
      <c r="G655">
        <v>150</v>
      </c>
      <c r="H655">
        <v>150</v>
      </c>
      <c r="I655">
        <v>302.85590000000002</v>
      </c>
      <c r="J655">
        <v>0.60571180000000002</v>
      </c>
      <c r="K655">
        <v>302.85590000000002</v>
      </c>
      <c r="L655">
        <v>245.8246</v>
      </c>
      <c r="M655">
        <v>2</v>
      </c>
      <c r="N655">
        <v>118.03749999999999</v>
      </c>
      <c r="O655">
        <v>-1</v>
      </c>
      <c r="P655">
        <v>-1</v>
      </c>
      <c r="Q655">
        <v>1</v>
      </c>
      <c r="R655">
        <v>0.81168830000000003</v>
      </c>
      <c r="S655">
        <v>-1</v>
      </c>
      <c r="T655">
        <v>-1</v>
      </c>
      <c r="U655">
        <v>1</v>
      </c>
      <c r="V655">
        <v>0.81168830000000003</v>
      </c>
      <c r="W655">
        <v>1</v>
      </c>
      <c r="X655">
        <v>1232</v>
      </c>
      <c r="Y655">
        <v>388.57420000000002</v>
      </c>
      <c r="Z655">
        <v>315.40120000000002</v>
      </c>
      <c r="AA655">
        <v>31</v>
      </c>
      <c r="AB655">
        <v>1232</v>
      </c>
      <c r="AC655">
        <v>66214</v>
      </c>
    </row>
    <row r="656" spans="2:29" x14ac:dyDescent="0.2">
      <c r="B656" t="s">
        <v>492</v>
      </c>
      <c r="C656">
        <v>50</v>
      </c>
      <c r="D656" t="s">
        <v>793</v>
      </c>
      <c r="E656">
        <v>6</v>
      </c>
      <c r="F656">
        <v>1.85701</v>
      </c>
      <c r="G656">
        <v>321.83333333333297</v>
      </c>
      <c r="H656">
        <v>333.5</v>
      </c>
      <c r="I656">
        <v>198.80930000000001</v>
      </c>
      <c r="J656">
        <v>1.554578</v>
      </c>
      <c r="K656">
        <v>994.04660000000001</v>
      </c>
      <c r="L656">
        <v>307.65910000000002</v>
      </c>
      <c r="M656">
        <v>6</v>
      </c>
      <c r="N656">
        <v>144.59399999999999</v>
      </c>
      <c r="O656">
        <v>-1</v>
      </c>
      <c r="P656">
        <v>-1</v>
      </c>
      <c r="Q656">
        <v>1</v>
      </c>
      <c r="R656">
        <v>0.30950169999999999</v>
      </c>
      <c r="S656">
        <v>-1</v>
      </c>
      <c r="T656">
        <v>-1</v>
      </c>
      <c r="U656">
        <v>1</v>
      </c>
      <c r="V656">
        <v>0.30950169999999999</v>
      </c>
      <c r="W656">
        <v>1</v>
      </c>
      <c r="X656">
        <v>3231</v>
      </c>
      <c r="Y656">
        <v>264.52999999999997</v>
      </c>
      <c r="Z656">
        <v>81.872500000000002</v>
      </c>
      <c r="AA656">
        <v>5</v>
      </c>
      <c r="AB656">
        <v>3231</v>
      </c>
      <c r="AC656">
        <v>14321</v>
      </c>
    </row>
    <row r="657" spans="2:29" x14ac:dyDescent="0.2">
      <c r="B657" t="s">
        <v>474</v>
      </c>
      <c r="C657">
        <v>50</v>
      </c>
      <c r="D657" t="s">
        <v>793</v>
      </c>
      <c r="E657">
        <v>3</v>
      </c>
      <c r="F657">
        <v>2.0949719999999998</v>
      </c>
      <c r="G657">
        <v>321.66666666666703</v>
      </c>
      <c r="H657">
        <v>167</v>
      </c>
      <c r="I657">
        <v>150.25120000000001</v>
      </c>
      <c r="J657">
        <v>1.289283</v>
      </c>
      <c r="K657">
        <v>300.50229999999999</v>
      </c>
      <c r="L657">
        <v>209.84800000000001</v>
      </c>
      <c r="M657">
        <v>3</v>
      </c>
      <c r="N657">
        <v>120.42570000000001</v>
      </c>
      <c r="O657">
        <v>-1</v>
      </c>
      <c r="P657">
        <v>-1</v>
      </c>
      <c r="Q657">
        <v>1</v>
      </c>
      <c r="R657">
        <v>0.69832399999999994</v>
      </c>
      <c r="S657">
        <v>-1</v>
      </c>
      <c r="T657">
        <v>-1</v>
      </c>
      <c r="U657">
        <v>1</v>
      </c>
      <c r="V657">
        <v>0.69832399999999994</v>
      </c>
      <c r="W657">
        <v>1</v>
      </c>
      <c r="X657">
        <v>1432</v>
      </c>
      <c r="Y657">
        <v>218.16319999999999</v>
      </c>
      <c r="Z657">
        <v>152.3486</v>
      </c>
      <c r="AA657">
        <v>51</v>
      </c>
      <c r="AB657">
        <v>1432</v>
      </c>
      <c r="AC657">
        <v>120335</v>
      </c>
    </row>
    <row r="658" spans="2:29" x14ac:dyDescent="0.2">
      <c r="B658" t="s">
        <v>475</v>
      </c>
      <c r="C658">
        <v>50</v>
      </c>
      <c r="D658" t="s">
        <v>793</v>
      </c>
      <c r="E658">
        <v>3</v>
      </c>
      <c r="F658">
        <v>2.1978019999999998</v>
      </c>
      <c r="G658">
        <v>366.66666666666703</v>
      </c>
      <c r="H658">
        <v>334</v>
      </c>
      <c r="I658">
        <v>132.47909999999999</v>
      </c>
      <c r="J658">
        <v>1.457381</v>
      </c>
      <c r="K658">
        <v>264.95819999999998</v>
      </c>
      <c r="L658">
        <v>194.1086</v>
      </c>
      <c r="M658">
        <v>3</v>
      </c>
      <c r="N658">
        <v>51.820740000000001</v>
      </c>
      <c r="O658">
        <v>-1</v>
      </c>
      <c r="P658">
        <v>-1</v>
      </c>
      <c r="Q658">
        <v>1</v>
      </c>
      <c r="R658">
        <v>0.73260069999999999</v>
      </c>
      <c r="S658">
        <v>-1</v>
      </c>
      <c r="T658">
        <v>-1</v>
      </c>
      <c r="U658">
        <v>1</v>
      </c>
      <c r="V658">
        <v>0.73260069999999999</v>
      </c>
      <c r="W658">
        <v>1</v>
      </c>
      <c r="X658">
        <v>1365</v>
      </c>
      <c r="Y658">
        <v>244.78479999999999</v>
      </c>
      <c r="Z658">
        <v>179.3295</v>
      </c>
      <c r="AA658">
        <v>85</v>
      </c>
      <c r="AB658">
        <v>1365</v>
      </c>
      <c r="AC658">
        <v>179620</v>
      </c>
    </row>
    <row r="659" spans="2:29" x14ac:dyDescent="0.2">
      <c r="B659" t="s">
        <v>476</v>
      </c>
      <c r="C659">
        <v>50</v>
      </c>
      <c r="D659" t="s">
        <v>793</v>
      </c>
      <c r="E659">
        <v>5</v>
      </c>
      <c r="F659">
        <v>1.1042400000000001</v>
      </c>
      <c r="G659">
        <v>186.8</v>
      </c>
      <c r="H659">
        <v>200</v>
      </c>
      <c r="I659">
        <v>133.41210000000001</v>
      </c>
      <c r="J659">
        <v>0.18989429999999999</v>
      </c>
      <c r="K659">
        <v>533.64840000000004</v>
      </c>
      <c r="L659">
        <v>117.8552</v>
      </c>
      <c r="M659">
        <v>5</v>
      </c>
      <c r="N659">
        <v>162.99019999999999</v>
      </c>
      <c r="O659">
        <v>-1</v>
      </c>
      <c r="P659">
        <v>-1</v>
      </c>
      <c r="Q659">
        <v>5</v>
      </c>
      <c r="R659">
        <v>1.1042400000000001</v>
      </c>
      <c r="S659">
        <v>126.38330000000001</v>
      </c>
      <c r="T659">
        <v>1.0022059999999999</v>
      </c>
      <c r="U659">
        <v>1</v>
      </c>
      <c r="V659">
        <v>0.22084809999999999</v>
      </c>
      <c r="W659">
        <v>5</v>
      </c>
      <c r="X659">
        <v>4528</v>
      </c>
      <c r="Y659">
        <v>681.53160000000003</v>
      </c>
      <c r="Z659">
        <v>150.51490000000001</v>
      </c>
      <c r="AA659">
        <v>89</v>
      </c>
      <c r="AB659">
        <v>4528</v>
      </c>
      <c r="AC659">
        <v>201472</v>
      </c>
    </row>
    <row r="660" spans="2:29" x14ac:dyDescent="0.2">
      <c r="B660" t="s">
        <v>477</v>
      </c>
      <c r="C660">
        <v>50</v>
      </c>
      <c r="D660" t="s">
        <v>793</v>
      </c>
      <c r="E660">
        <v>9</v>
      </c>
      <c r="F660">
        <v>3.0364369999999998</v>
      </c>
      <c r="G660">
        <v>240</v>
      </c>
      <c r="H660">
        <v>266</v>
      </c>
      <c r="I660">
        <v>208.92230000000001</v>
      </c>
      <c r="J660">
        <v>2.775369</v>
      </c>
      <c r="K660">
        <v>1671.3779999999999</v>
      </c>
      <c r="L660">
        <v>563.89269999999999</v>
      </c>
      <c r="M660">
        <v>9</v>
      </c>
      <c r="N660">
        <v>146.8991</v>
      </c>
      <c r="O660">
        <v>-1</v>
      </c>
      <c r="P660">
        <v>-1</v>
      </c>
      <c r="Q660">
        <v>1</v>
      </c>
      <c r="R660">
        <v>0.33738190000000001</v>
      </c>
      <c r="S660">
        <v>-1</v>
      </c>
      <c r="T660">
        <v>-1</v>
      </c>
      <c r="U660">
        <v>1</v>
      </c>
      <c r="V660">
        <v>0.33738190000000001</v>
      </c>
      <c r="W660">
        <v>1</v>
      </c>
      <c r="X660">
        <v>2964</v>
      </c>
      <c r="Y660">
        <v>231.5341</v>
      </c>
      <c r="Z660">
        <v>78.11542</v>
      </c>
      <c r="AA660">
        <v>7</v>
      </c>
      <c r="AB660">
        <v>2964</v>
      </c>
      <c r="AC660">
        <v>24647</v>
      </c>
    </row>
    <row r="661" spans="2:29" x14ac:dyDescent="0.2">
      <c r="B661" t="s">
        <v>478</v>
      </c>
      <c r="C661">
        <v>50</v>
      </c>
      <c r="D661" t="s">
        <v>793</v>
      </c>
      <c r="E661">
        <v>2</v>
      </c>
      <c r="F661">
        <v>1.3063359999999999</v>
      </c>
      <c r="G661">
        <v>249</v>
      </c>
      <c r="H661">
        <v>249</v>
      </c>
      <c r="I661">
        <v>239.23220000000001</v>
      </c>
      <c r="J661">
        <v>0.24739630000000001</v>
      </c>
      <c r="K661">
        <v>239.23220000000001</v>
      </c>
      <c r="L661">
        <v>156.25880000000001</v>
      </c>
      <c r="M661">
        <v>2</v>
      </c>
      <c r="N661">
        <v>101.3798</v>
      </c>
      <c r="O661">
        <v>-1</v>
      </c>
      <c r="P661">
        <v>-1</v>
      </c>
      <c r="Q661">
        <v>2</v>
      </c>
      <c r="R661">
        <v>1.3063359999999999</v>
      </c>
      <c r="S661">
        <v>68.502560000000003</v>
      </c>
      <c r="T661">
        <v>1.3700509999999999</v>
      </c>
      <c r="U661">
        <v>1</v>
      </c>
      <c r="V661">
        <v>0.65316779999999997</v>
      </c>
      <c r="W661">
        <v>2</v>
      </c>
      <c r="X661">
        <v>1531</v>
      </c>
      <c r="Y661">
        <v>287.10669999999999</v>
      </c>
      <c r="Z661">
        <v>187.52889999999999</v>
      </c>
      <c r="AA661">
        <v>55</v>
      </c>
      <c r="AB661">
        <v>1531</v>
      </c>
      <c r="AC661">
        <v>125298</v>
      </c>
    </row>
    <row r="662" spans="2:29" x14ac:dyDescent="0.2">
      <c r="B662" t="s">
        <v>479</v>
      </c>
      <c r="C662">
        <v>50</v>
      </c>
      <c r="D662" t="s">
        <v>793</v>
      </c>
      <c r="E662">
        <v>3</v>
      </c>
      <c r="F662">
        <v>2.4350649999999998</v>
      </c>
      <c r="G662">
        <v>243.666666666667</v>
      </c>
      <c r="H662">
        <v>299</v>
      </c>
      <c r="I662">
        <v>199.67930000000001</v>
      </c>
      <c r="J662">
        <v>2.3090310000000001</v>
      </c>
      <c r="K662">
        <v>399.35860000000002</v>
      </c>
      <c r="L662">
        <v>324.15480000000002</v>
      </c>
      <c r="M662">
        <v>3</v>
      </c>
      <c r="N662">
        <v>114.30119999999999</v>
      </c>
      <c r="O662">
        <v>-1</v>
      </c>
      <c r="P662">
        <v>-1</v>
      </c>
      <c r="Q662">
        <v>1</v>
      </c>
      <c r="R662">
        <v>0.81168830000000003</v>
      </c>
      <c r="S662">
        <v>-1</v>
      </c>
      <c r="T662">
        <v>-1</v>
      </c>
      <c r="U662">
        <v>1</v>
      </c>
      <c r="V662">
        <v>0.81168830000000003</v>
      </c>
      <c r="W662">
        <v>1</v>
      </c>
      <c r="X662">
        <v>1232</v>
      </c>
      <c r="Y662">
        <v>253.79169999999999</v>
      </c>
      <c r="Z662">
        <v>205.99979999999999</v>
      </c>
      <c r="AA662">
        <v>25</v>
      </c>
      <c r="AB662">
        <v>1232</v>
      </c>
      <c r="AC662">
        <v>52890</v>
      </c>
    </row>
    <row r="663" spans="2:29" x14ac:dyDescent="0.2">
      <c r="B663" t="s">
        <v>480</v>
      </c>
      <c r="C663">
        <v>50</v>
      </c>
      <c r="D663" t="s">
        <v>793</v>
      </c>
      <c r="E663">
        <v>3</v>
      </c>
      <c r="F663">
        <v>0.78349440000000004</v>
      </c>
      <c r="G663">
        <v>676.33333333333303</v>
      </c>
      <c r="H663">
        <v>199</v>
      </c>
      <c r="I663">
        <v>193.27680000000001</v>
      </c>
      <c r="J663">
        <v>1.442364</v>
      </c>
      <c r="K663">
        <v>386.55360000000002</v>
      </c>
      <c r="L663">
        <v>100.9542</v>
      </c>
      <c r="M663">
        <v>3</v>
      </c>
      <c r="N663">
        <v>130.0949</v>
      </c>
      <c r="O663">
        <v>-1</v>
      </c>
      <c r="P663">
        <v>-1</v>
      </c>
      <c r="Q663">
        <v>2</v>
      </c>
      <c r="R663">
        <v>0.52232959999999995</v>
      </c>
      <c r="S663">
        <v>123.8272</v>
      </c>
      <c r="T663">
        <v>0.1240132</v>
      </c>
      <c r="U663">
        <v>1</v>
      </c>
      <c r="V663">
        <v>0.26116479999999997</v>
      </c>
      <c r="W663">
        <v>2</v>
      </c>
      <c r="X663">
        <v>3829</v>
      </c>
      <c r="Y663">
        <v>1720.4090000000001</v>
      </c>
      <c r="Z663">
        <v>449.31029999999998</v>
      </c>
      <c r="AA663">
        <v>27</v>
      </c>
      <c r="AB663">
        <v>3829</v>
      </c>
      <c r="AC663">
        <v>54289</v>
      </c>
    </row>
    <row r="664" spans="2:29" x14ac:dyDescent="0.2">
      <c r="B664" t="s">
        <v>481</v>
      </c>
      <c r="C664">
        <v>51</v>
      </c>
      <c r="D664" t="s">
        <v>817</v>
      </c>
      <c r="E664">
        <v>4</v>
      </c>
      <c r="F664">
        <v>2.1447720000000001</v>
      </c>
      <c r="G664">
        <v>274.25</v>
      </c>
      <c r="H664">
        <v>182.5</v>
      </c>
      <c r="I664">
        <v>208.80770000000001</v>
      </c>
      <c r="J664">
        <v>0.8293066</v>
      </c>
      <c r="K664">
        <v>626.423</v>
      </c>
      <c r="L664">
        <v>335.8836</v>
      </c>
      <c r="M664">
        <v>4</v>
      </c>
      <c r="N664">
        <v>120.1091</v>
      </c>
      <c r="O664">
        <v>-1</v>
      </c>
      <c r="P664">
        <v>-1</v>
      </c>
      <c r="Q664">
        <v>2</v>
      </c>
      <c r="R664">
        <v>1.0723860000000001</v>
      </c>
      <c r="S664">
        <v>132.88820000000001</v>
      </c>
      <c r="T664">
        <v>0.6644409</v>
      </c>
      <c r="U664">
        <v>1</v>
      </c>
      <c r="V664">
        <v>0.53619300000000003</v>
      </c>
      <c r="W664">
        <v>2</v>
      </c>
      <c r="X664">
        <v>1865</v>
      </c>
      <c r="Y664">
        <v>637.20489999999995</v>
      </c>
      <c r="Z664">
        <v>341.66480000000001</v>
      </c>
      <c r="AA664">
        <v>83</v>
      </c>
      <c r="AB664">
        <v>1865</v>
      </c>
      <c r="AC664">
        <v>167864</v>
      </c>
    </row>
    <row r="665" spans="2:29" x14ac:dyDescent="0.2">
      <c r="B665" t="s">
        <v>483</v>
      </c>
      <c r="C665">
        <v>51</v>
      </c>
      <c r="D665" t="s">
        <v>817</v>
      </c>
      <c r="E665">
        <v>2</v>
      </c>
      <c r="F665">
        <v>1.579779</v>
      </c>
      <c r="G665">
        <v>183</v>
      </c>
      <c r="H665">
        <v>183</v>
      </c>
      <c r="I665">
        <v>83.949939999999998</v>
      </c>
      <c r="J665">
        <v>0.84797909999999999</v>
      </c>
      <c r="K665">
        <v>83.949939999999998</v>
      </c>
      <c r="L665">
        <v>66.311160000000001</v>
      </c>
      <c r="M665">
        <v>2</v>
      </c>
      <c r="N665">
        <v>80.59863</v>
      </c>
      <c r="O665">
        <v>-1</v>
      </c>
      <c r="P665">
        <v>-1</v>
      </c>
      <c r="Q665">
        <v>1</v>
      </c>
      <c r="R665">
        <v>0.78988939999999996</v>
      </c>
      <c r="S665">
        <v>-1</v>
      </c>
      <c r="T665">
        <v>-1</v>
      </c>
      <c r="U665">
        <v>1</v>
      </c>
      <c r="V665">
        <v>0.78988939999999996</v>
      </c>
      <c r="W665">
        <v>1</v>
      </c>
      <c r="X665">
        <v>1266</v>
      </c>
      <c r="Y665">
        <v>248.84110000000001</v>
      </c>
      <c r="Z665">
        <v>196.55690000000001</v>
      </c>
      <c r="AA665">
        <v>53</v>
      </c>
      <c r="AB665">
        <v>1266</v>
      </c>
      <c r="AC665">
        <v>112640</v>
      </c>
    </row>
    <row r="666" spans="2:29" x14ac:dyDescent="0.2">
      <c r="B666" t="s">
        <v>484</v>
      </c>
      <c r="C666">
        <v>51</v>
      </c>
      <c r="D666" t="s">
        <v>817</v>
      </c>
      <c r="E666">
        <v>2</v>
      </c>
      <c r="F666">
        <v>0.92378749999999998</v>
      </c>
      <c r="G666">
        <v>383</v>
      </c>
      <c r="H666">
        <v>383</v>
      </c>
      <c r="I666">
        <v>324.35550000000001</v>
      </c>
      <c r="J666">
        <v>0.27052169999999998</v>
      </c>
      <c r="K666">
        <v>324.35550000000001</v>
      </c>
      <c r="L666">
        <v>149.81780000000001</v>
      </c>
      <c r="M666">
        <v>2</v>
      </c>
      <c r="N666">
        <v>156.3194</v>
      </c>
      <c r="O666">
        <v>-1</v>
      </c>
      <c r="P666">
        <v>-1</v>
      </c>
      <c r="Q666">
        <v>2</v>
      </c>
      <c r="R666">
        <v>0.92378749999999998</v>
      </c>
      <c r="S666">
        <v>106.9097</v>
      </c>
      <c r="T666">
        <v>0.71511499999999995</v>
      </c>
      <c r="U666">
        <v>1</v>
      </c>
      <c r="V666">
        <v>0.46189380000000002</v>
      </c>
      <c r="W666">
        <v>2</v>
      </c>
      <c r="X666">
        <v>2165</v>
      </c>
      <c r="Y666">
        <v>226.7406</v>
      </c>
      <c r="Z666">
        <v>104.73009999999999</v>
      </c>
      <c r="AA666">
        <v>77</v>
      </c>
      <c r="AB666">
        <v>2165</v>
      </c>
      <c r="AC666">
        <v>145182</v>
      </c>
    </row>
    <row r="667" spans="2:29" x14ac:dyDescent="0.2">
      <c r="B667" t="s">
        <v>485</v>
      </c>
      <c r="C667">
        <v>51</v>
      </c>
      <c r="D667" t="s">
        <v>817</v>
      </c>
      <c r="E667">
        <v>0</v>
      </c>
      <c r="F667">
        <v>0</v>
      </c>
      <c r="G667">
        <v>-1</v>
      </c>
      <c r="H667">
        <v>-1</v>
      </c>
      <c r="I667">
        <v>-1</v>
      </c>
      <c r="J667">
        <v>-1</v>
      </c>
      <c r="K667">
        <v>-1</v>
      </c>
      <c r="L667">
        <v>-1</v>
      </c>
      <c r="M667">
        <v>0</v>
      </c>
      <c r="N667">
        <v>-1</v>
      </c>
      <c r="O667">
        <v>-1</v>
      </c>
      <c r="P667">
        <v>-1</v>
      </c>
      <c r="Q667">
        <v>1</v>
      </c>
      <c r="R667">
        <v>0.65274149999999997</v>
      </c>
      <c r="S667">
        <v>-1</v>
      </c>
      <c r="T667">
        <v>-1</v>
      </c>
      <c r="U667">
        <v>1</v>
      </c>
      <c r="V667">
        <v>0.65274149999999997</v>
      </c>
      <c r="W667">
        <v>1</v>
      </c>
      <c r="X667">
        <v>1532</v>
      </c>
      <c r="Y667">
        <v>265.84620000000001</v>
      </c>
      <c r="Z667">
        <v>173.52889999999999</v>
      </c>
      <c r="AA667">
        <v>85</v>
      </c>
      <c r="AB667">
        <v>1532</v>
      </c>
      <c r="AC667">
        <v>176723</v>
      </c>
    </row>
    <row r="668" spans="2:29" x14ac:dyDescent="0.2">
      <c r="B668" t="s">
        <v>486</v>
      </c>
      <c r="C668">
        <v>51</v>
      </c>
      <c r="D668" t="s">
        <v>817</v>
      </c>
      <c r="E668">
        <v>3</v>
      </c>
      <c r="F668">
        <v>1.8761730000000001</v>
      </c>
      <c r="G668">
        <v>166.333333333333</v>
      </c>
      <c r="H668">
        <v>167</v>
      </c>
      <c r="I668">
        <v>199.5548</v>
      </c>
      <c r="J668">
        <v>0.39079580000000003</v>
      </c>
      <c r="K668">
        <v>399.1096</v>
      </c>
      <c r="L668">
        <v>249.59950000000001</v>
      </c>
      <c r="M668">
        <v>3</v>
      </c>
      <c r="N668">
        <v>117.98560000000001</v>
      </c>
      <c r="O668">
        <v>-1</v>
      </c>
      <c r="P668">
        <v>-1</v>
      </c>
      <c r="Q668">
        <v>1</v>
      </c>
      <c r="R668">
        <v>0.62539089999999997</v>
      </c>
      <c r="S668">
        <v>-1</v>
      </c>
      <c r="T668">
        <v>-1</v>
      </c>
      <c r="U668">
        <v>1</v>
      </c>
      <c r="V668">
        <v>0.62539089999999997</v>
      </c>
      <c r="W668">
        <v>1</v>
      </c>
      <c r="X668">
        <v>1599</v>
      </c>
      <c r="Y668">
        <v>217.33840000000001</v>
      </c>
      <c r="Z668">
        <v>135.92140000000001</v>
      </c>
      <c r="AA668">
        <v>27</v>
      </c>
      <c r="AB668">
        <v>1599</v>
      </c>
      <c r="AC668">
        <v>61150</v>
      </c>
    </row>
    <row r="669" spans="2:29" x14ac:dyDescent="0.2">
      <c r="B669" t="s">
        <v>487</v>
      </c>
      <c r="C669">
        <v>51</v>
      </c>
      <c r="D669" t="s">
        <v>817</v>
      </c>
      <c r="E669">
        <v>2</v>
      </c>
      <c r="F669">
        <v>2.6109659999999999</v>
      </c>
      <c r="G669">
        <v>282</v>
      </c>
      <c r="H669">
        <v>282</v>
      </c>
      <c r="I669">
        <v>218.25020000000001</v>
      </c>
      <c r="J669">
        <v>1.616668</v>
      </c>
      <c r="K669">
        <v>218.25020000000001</v>
      </c>
      <c r="L669">
        <v>284.92200000000003</v>
      </c>
      <c r="M669">
        <v>2</v>
      </c>
      <c r="N669">
        <v>83.407640000000001</v>
      </c>
      <c r="O669">
        <v>-1</v>
      </c>
      <c r="P669">
        <v>-1</v>
      </c>
      <c r="Q669">
        <v>1</v>
      </c>
      <c r="R669">
        <v>1.3054829999999999</v>
      </c>
      <c r="S669">
        <v>-1</v>
      </c>
      <c r="T669">
        <v>-1</v>
      </c>
      <c r="U669">
        <v>1</v>
      </c>
      <c r="V669">
        <v>1.3054829999999999</v>
      </c>
      <c r="W669">
        <v>1</v>
      </c>
      <c r="X669">
        <v>766</v>
      </c>
      <c r="Y669">
        <v>216.92099999999999</v>
      </c>
      <c r="Z669">
        <v>283.1866</v>
      </c>
      <c r="AA669">
        <v>63</v>
      </c>
      <c r="AB669">
        <v>766</v>
      </c>
      <c r="AC669">
        <v>137188</v>
      </c>
    </row>
    <row r="670" spans="2:29" x14ac:dyDescent="0.2">
      <c r="B670" t="s">
        <v>488</v>
      </c>
      <c r="C670">
        <v>51</v>
      </c>
      <c r="D670" t="s">
        <v>817</v>
      </c>
      <c r="E670">
        <v>3</v>
      </c>
      <c r="F670">
        <v>1.155624</v>
      </c>
      <c r="G670">
        <v>188.333333333333</v>
      </c>
      <c r="H670">
        <v>167</v>
      </c>
      <c r="I670">
        <v>250.22569999999999</v>
      </c>
      <c r="J670">
        <v>1.2097180000000001</v>
      </c>
      <c r="K670">
        <v>500.45150000000001</v>
      </c>
      <c r="L670">
        <v>192.77789999999999</v>
      </c>
      <c r="M670">
        <v>3</v>
      </c>
      <c r="N670">
        <v>157.21780000000001</v>
      </c>
      <c r="O670">
        <v>-1</v>
      </c>
      <c r="P670">
        <v>-1</v>
      </c>
      <c r="Q670">
        <v>3</v>
      </c>
      <c r="R670">
        <v>1.155624</v>
      </c>
      <c r="S670">
        <v>105.55029999999999</v>
      </c>
      <c r="T670">
        <v>0.57623550000000001</v>
      </c>
      <c r="U670">
        <v>1</v>
      </c>
      <c r="V670">
        <v>0.38520799999999999</v>
      </c>
      <c r="W670">
        <v>3</v>
      </c>
      <c r="X670">
        <v>2596</v>
      </c>
      <c r="Y670">
        <v>571.49289999999996</v>
      </c>
      <c r="Z670">
        <v>220.14359999999999</v>
      </c>
      <c r="AA670">
        <v>39</v>
      </c>
      <c r="AB670">
        <v>2596</v>
      </c>
      <c r="AC670">
        <v>87763</v>
      </c>
    </row>
    <row r="671" spans="2:29" x14ac:dyDescent="0.2">
      <c r="B671" t="s">
        <v>489</v>
      </c>
      <c r="C671">
        <v>51</v>
      </c>
      <c r="D671" t="s">
        <v>817</v>
      </c>
      <c r="E671">
        <v>0</v>
      </c>
      <c r="F671">
        <v>0</v>
      </c>
      <c r="G671">
        <v>-1</v>
      </c>
      <c r="H671">
        <v>-1</v>
      </c>
      <c r="I671">
        <v>-1</v>
      </c>
      <c r="J671">
        <v>-1</v>
      </c>
      <c r="K671">
        <v>-1</v>
      </c>
      <c r="L671">
        <v>-1</v>
      </c>
      <c r="M671">
        <v>0</v>
      </c>
      <c r="N671">
        <v>586.82249999999999</v>
      </c>
      <c r="O671">
        <v>-1</v>
      </c>
      <c r="P671">
        <v>-1</v>
      </c>
      <c r="Q671">
        <v>1</v>
      </c>
      <c r="R671">
        <v>0.33738190000000001</v>
      </c>
      <c r="S671">
        <v>-1</v>
      </c>
      <c r="T671">
        <v>-1</v>
      </c>
      <c r="U671">
        <v>1</v>
      </c>
      <c r="V671">
        <v>0.33738190000000001</v>
      </c>
      <c r="W671">
        <v>1</v>
      </c>
      <c r="X671">
        <v>2964</v>
      </c>
      <c r="Y671">
        <v>2337.3580000000002</v>
      </c>
      <c r="Z671">
        <v>788.58219999999994</v>
      </c>
      <c r="AA671">
        <v>51</v>
      </c>
      <c r="AB671">
        <v>2964</v>
      </c>
      <c r="AC671">
        <v>109211</v>
      </c>
    </row>
    <row r="672" spans="2:29" x14ac:dyDescent="0.2">
      <c r="B672" t="s">
        <v>490</v>
      </c>
      <c r="C672">
        <v>51</v>
      </c>
      <c r="D672" t="s">
        <v>817</v>
      </c>
      <c r="E672">
        <v>2</v>
      </c>
      <c r="F672">
        <v>0.92336110000000005</v>
      </c>
      <c r="G672">
        <v>215.5</v>
      </c>
      <c r="H672">
        <v>215.5</v>
      </c>
      <c r="I672">
        <v>365.80799999999999</v>
      </c>
      <c r="J672">
        <v>2.7299099999999998</v>
      </c>
      <c r="K672">
        <v>365.80799999999999</v>
      </c>
      <c r="L672">
        <v>168.88640000000001</v>
      </c>
      <c r="M672">
        <v>2</v>
      </c>
      <c r="N672">
        <v>157.0121</v>
      </c>
      <c r="O672">
        <v>-1</v>
      </c>
      <c r="P672">
        <v>-1</v>
      </c>
      <c r="Q672">
        <v>1</v>
      </c>
      <c r="R672">
        <v>0.46168049999999999</v>
      </c>
      <c r="S672">
        <v>-1</v>
      </c>
      <c r="T672">
        <v>-1</v>
      </c>
      <c r="U672">
        <v>1</v>
      </c>
      <c r="V672">
        <v>0.46168049999999999</v>
      </c>
      <c r="W672">
        <v>1</v>
      </c>
      <c r="X672">
        <v>2166</v>
      </c>
      <c r="Y672">
        <v>217.38390000000001</v>
      </c>
      <c r="Z672">
        <v>100.36190000000001</v>
      </c>
      <c r="AA672">
        <v>53</v>
      </c>
      <c r="AB672">
        <v>2166</v>
      </c>
      <c r="AC672">
        <v>119469</v>
      </c>
    </row>
    <row r="673" spans="2:29" x14ac:dyDescent="0.2">
      <c r="B673" t="s">
        <v>491</v>
      </c>
      <c r="C673">
        <v>51</v>
      </c>
      <c r="D673" t="s">
        <v>817</v>
      </c>
      <c r="E673">
        <v>5</v>
      </c>
      <c r="F673">
        <v>2.144082</v>
      </c>
      <c r="G673">
        <v>239.6</v>
      </c>
      <c r="H673">
        <v>167</v>
      </c>
      <c r="I673">
        <v>210.4385</v>
      </c>
      <c r="J673">
        <v>2.9992960000000002</v>
      </c>
      <c r="K673">
        <v>841.75409999999999</v>
      </c>
      <c r="L673">
        <v>360.95800000000003</v>
      </c>
      <c r="M673">
        <v>5</v>
      </c>
      <c r="N673">
        <v>110.10509999999999</v>
      </c>
      <c r="O673">
        <v>-1</v>
      </c>
      <c r="P673">
        <v>-1</v>
      </c>
      <c r="Q673">
        <v>1</v>
      </c>
      <c r="R673">
        <v>0.42881649999999999</v>
      </c>
      <c r="S673">
        <v>-1</v>
      </c>
      <c r="T673">
        <v>-1</v>
      </c>
      <c r="U673">
        <v>1</v>
      </c>
      <c r="V673">
        <v>0.42881649999999999</v>
      </c>
      <c r="W673">
        <v>1</v>
      </c>
      <c r="X673">
        <v>2332</v>
      </c>
      <c r="Y673">
        <v>872.94380000000001</v>
      </c>
      <c r="Z673">
        <v>374.33269999999999</v>
      </c>
      <c r="AA673">
        <v>25</v>
      </c>
      <c r="AB673">
        <v>2332</v>
      </c>
      <c r="AC673">
        <v>54189</v>
      </c>
    </row>
    <row r="674" spans="2:29" x14ac:dyDescent="0.2">
      <c r="B674" t="s">
        <v>1848</v>
      </c>
      <c r="C674">
        <v>51</v>
      </c>
      <c r="D674" t="s">
        <v>817</v>
      </c>
      <c r="E674">
        <v>6</v>
      </c>
      <c r="F674">
        <v>3.0015010000000002</v>
      </c>
      <c r="G674">
        <v>254.833333333333</v>
      </c>
      <c r="H674">
        <v>216</v>
      </c>
      <c r="I674">
        <v>173.1422</v>
      </c>
      <c r="J674">
        <v>3.2377579999999999</v>
      </c>
      <c r="K674">
        <v>865.71079999999995</v>
      </c>
      <c r="L674">
        <v>433.07190000000003</v>
      </c>
      <c r="M674">
        <v>6</v>
      </c>
      <c r="N674">
        <v>106.0749</v>
      </c>
      <c r="O674">
        <v>-1</v>
      </c>
      <c r="P674">
        <v>-1</v>
      </c>
      <c r="Q674">
        <v>1</v>
      </c>
      <c r="R674">
        <v>0.50025010000000003</v>
      </c>
      <c r="S674">
        <v>-1</v>
      </c>
      <c r="T674">
        <v>-1</v>
      </c>
      <c r="U674">
        <v>1</v>
      </c>
      <c r="V674">
        <v>0.50025010000000003</v>
      </c>
      <c r="W674">
        <v>1</v>
      </c>
      <c r="X674">
        <v>1999</v>
      </c>
      <c r="Y674">
        <v>210.5052</v>
      </c>
      <c r="Z674">
        <v>105.3052</v>
      </c>
      <c r="AA674">
        <v>97</v>
      </c>
      <c r="AB674">
        <v>1999</v>
      </c>
      <c r="AC674">
        <v>169628</v>
      </c>
    </row>
    <row r="675" spans="2:29" x14ac:dyDescent="0.2">
      <c r="B675" t="s">
        <v>285</v>
      </c>
      <c r="C675">
        <v>51</v>
      </c>
      <c r="D675" t="s">
        <v>817</v>
      </c>
      <c r="E675">
        <v>2</v>
      </c>
      <c r="F675">
        <v>1.5396460000000001</v>
      </c>
      <c r="G675">
        <v>316.5</v>
      </c>
      <c r="H675">
        <v>316.5</v>
      </c>
      <c r="I675">
        <v>217.1035</v>
      </c>
      <c r="J675">
        <v>0.46488960000000001</v>
      </c>
      <c r="K675">
        <v>217.1035</v>
      </c>
      <c r="L675">
        <v>167.13120000000001</v>
      </c>
      <c r="M675">
        <v>2</v>
      </c>
      <c r="N675">
        <v>54.181249999999999</v>
      </c>
      <c r="O675">
        <v>-1</v>
      </c>
      <c r="P675">
        <v>-1</v>
      </c>
      <c r="Q675">
        <v>1</v>
      </c>
      <c r="R675">
        <v>0.76982300000000004</v>
      </c>
      <c r="S675">
        <v>-1</v>
      </c>
      <c r="T675">
        <v>-1</v>
      </c>
      <c r="U675">
        <v>1</v>
      </c>
      <c r="V675">
        <v>0.76982300000000004</v>
      </c>
      <c r="W675">
        <v>1</v>
      </c>
      <c r="X675">
        <v>1299</v>
      </c>
      <c r="Y675">
        <v>262.8381</v>
      </c>
      <c r="Z675">
        <v>202.33879999999999</v>
      </c>
      <c r="AA675">
        <v>61</v>
      </c>
      <c r="AB675">
        <v>1299</v>
      </c>
      <c r="AC675">
        <v>120037</v>
      </c>
    </row>
    <row r="676" spans="2:29" x14ac:dyDescent="0.2">
      <c r="B676" t="s">
        <v>492</v>
      </c>
      <c r="C676">
        <v>51</v>
      </c>
      <c r="D676" t="s">
        <v>817</v>
      </c>
      <c r="E676">
        <v>2</v>
      </c>
      <c r="F676">
        <v>1.6680569999999999</v>
      </c>
      <c r="G676">
        <v>516</v>
      </c>
      <c r="H676">
        <v>516</v>
      </c>
      <c r="I676">
        <v>196.3526</v>
      </c>
      <c r="J676">
        <v>1.9635260000000001</v>
      </c>
      <c r="K676">
        <v>196.3526</v>
      </c>
      <c r="L676">
        <v>163.7637</v>
      </c>
      <c r="M676">
        <v>2</v>
      </c>
      <c r="N676">
        <v>67.591999999999999</v>
      </c>
      <c r="O676">
        <v>-1</v>
      </c>
      <c r="P676">
        <v>-1</v>
      </c>
      <c r="Q676">
        <v>2</v>
      </c>
      <c r="R676">
        <v>1.6680569999999999</v>
      </c>
      <c r="S676">
        <v>105.0301</v>
      </c>
      <c r="T676">
        <v>0.69787440000000001</v>
      </c>
      <c r="U676">
        <v>1</v>
      </c>
      <c r="V676">
        <v>0.8340284</v>
      </c>
      <c r="W676">
        <v>2</v>
      </c>
      <c r="X676">
        <v>1199</v>
      </c>
      <c r="Y676">
        <v>227.84360000000001</v>
      </c>
      <c r="Z676">
        <v>190.02799999999999</v>
      </c>
      <c r="AA676">
        <v>91</v>
      </c>
      <c r="AB676">
        <v>1199</v>
      </c>
      <c r="AC676">
        <v>191078</v>
      </c>
    </row>
    <row r="677" spans="2:29" x14ac:dyDescent="0.2">
      <c r="B677" t="s">
        <v>474</v>
      </c>
      <c r="C677">
        <v>51</v>
      </c>
      <c r="D677" t="s">
        <v>817</v>
      </c>
      <c r="E677">
        <v>3</v>
      </c>
      <c r="F677">
        <v>1.553599</v>
      </c>
      <c r="G677">
        <v>399.66666666666703</v>
      </c>
      <c r="H677">
        <v>432</v>
      </c>
      <c r="I677">
        <v>162.81790000000001</v>
      </c>
      <c r="J677">
        <v>0.51096730000000001</v>
      </c>
      <c r="K677">
        <v>325.63580000000002</v>
      </c>
      <c r="L677">
        <v>168.63579999999999</v>
      </c>
      <c r="M677">
        <v>3</v>
      </c>
      <c r="N677">
        <v>109.9288</v>
      </c>
      <c r="O677">
        <v>-1</v>
      </c>
      <c r="P677">
        <v>-1</v>
      </c>
      <c r="Q677">
        <v>1</v>
      </c>
      <c r="R677">
        <v>0.51786639999999995</v>
      </c>
      <c r="S677">
        <v>-1</v>
      </c>
      <c r="T677">
        <v>-1</v>
      </c>
      <c r="U677">
        <v>1</v>
      </c>
      <c r="V677">
        <v>0.51786639999999995</v>
      </c>
      <c r="W677">
        <v>1</v>
      </c>
      <c r="X677">
        <v>1931</v>
      </c>
      <c r="Y677">
        <v>232.98929999999999</v>
      </c>
      <c r="Z677">
        <v>120.65730000000001</v>
      </c>
      <c r="AA677">
        <v>87</v>
      </c>
      <c r="AB677">
        <v>1931</v>
      </c>
      <c r="AC677">
        <v>197307</v>
      </c>
    </row>
    <row r="678" spans="2:29" x14ac:dyDescent="0.2">
      <c r="B678" t="s">
        <v>475</v>
      </c>
      <c r="C678">
        <v>51</v>
      </c>
      <c r="D678" t="s">
        <v>817</v>
      </c>
      <c r="E678">
        <v>2</v>
      </c>
      <c r="F678">
        <v>1.3342229999999999</v>
      </c>
      <c r="G678">
        <v>333.5</v>
      </c>
      <c r="H678">
        <v>333.5</v>
      </c>
      <c r="I678">
        <v>42.681980000000003</v>
      </c>
      <c r="J678">
        <v>0.63704439999999996</v>
      </c>
      <c r="K678">
        <v>42.681980000000003</v>
      </c>
      <c r="L678">
        <v>28.47363</v>
      </c>
      <c r="M678">
        <v>2</v>
      </c>
      <c r="N678">
        <v>94.117679999999993</v>
      </c>
      <c r="O678">
        <v>-1</v>
      </c>
      <c r="P678">
        <v>-1</v>
      </c>
      <c r="Q678">
        <v>1</v>
      </c>
      <c r="R678">
        <v>0.66711140000000002</v>
      </c>
      <c r="S678">
        <v>-1</v>
      </c>
      <c r="T678">
        <v>-1</v>
      </c>
      <c r="U678">
        <v>1</v>
      </c>
      <c r="V678">
        <v>0.66711140000000002</v>
      </c>
      <c r="W678">
        <v>1</v>
      </c>
      <c r="X678">
        <v>1499</v>
      </c>
      <c r="Y678">
        <v>217.7509</v>
      </c>
      <c r="Z678">
        <v>145.26410000000001</v>
      </c>
      <c r="AA678">
        <v>19</v>
      </c>
      <c r="AB678">
        <v>1499</v>
      </c>
      <c r="AC678">
        <v>41566</v>
      </c>
    </row>
    <row r="679" spans="2:29" x14ac:dyDescent="0.2">
      <c r="B679" t="s">
        <v>476</v>
      </c>
      <c r="C679">
        <v>51</v>
      </c>
      <c r="D679" t="s">
        <v>817</v>
      </c>
      <c r="E679">
        <v>2</v>
      </c>
      <c r="F679">
        <v>1.0178119999999999</v>
      </c>
      <c r="G679">
        <v>200</v>
      </c>
      <c r="H679">
        <v>200</v>
      </c>
      <c r="I679">
        <v>308.00560000000002</v>
      </c>
      <c r="J679">
        <v>0.25688539999999999</v>
      </c>
      <c r="K679">
        <v>308.00560000000002</v>
      </c>
      <c r="L679">
        <v>156.7458</v>
      </c>
      <c r="M679">
        <v>2</v>
      </c>
      <c r="N679">
        <v>149.62010000000001</v>
      </c>
      <c r="O679">
        <v>-1</v>
      </c>
      <c r="P679">
        <v>-1</v>
      </c>
      <c r="Q679">
        <v>1</v>
      </c>
      <c r="R679">
        <v>0.50890579999999996</v>
      </c>
      <c r="S679">
        <v>-1</v>
      </c>
      <c r="T679">
        <v>-1</v>
      </c>
      <c r="U679">
        <v>1</v>
      </c>
      <c r="V679">
        <v>0.50890579999999996</v>
      </c>
      <c r="W679">
        <v>1</v>
      </c>
      <c r="X679">
        <v>1965</v>
      </c>
      <c r="Y679">
        <v>327.4203</v>
      </c>
      <c r="Z679">
        <v>166.62610000000001</v>
      </c>
      <c r="AA679">
        <v>45</v>
      </c>
      <c r="AB679">
        <v>1965</v>
      </c>
      <c r="AC679">
        <v>107514</v>
      </c>
    </row>
    <row r="680" spans="2:29" x14ac:dyDescent="0.2">
      <c r="B680" t="s">
        <v>477</v>
      </c>
      <c r="C680">
        <v>51</v>
      </c>
      <c r="D680" t="s">
        <v>817</v>
      </c>
      <c r="E680">
        <v>4</v>
      </c>
      <c r="F680">
        <v>2.6684459999999999</v>
      </c>
      <c r="G680">
        <v>199.5</v>
      </c>
      <c r="H680">
        <v>183</v>
      </c>
      <c r="I680">
        <v>108.4177</v>
      </c>
      <c r="J680">
        <v>1.1998249999999999</v>
      </c>
      <c r="K680">
        <v>325.25299999999999</v>
      </c>
      <c r="L680">
        <v>216.98</v>
      </c>
      <c r="M680">
        <v>4</v>
      </c>
      <c r="N680">
        <v>94.682079999999999</v>
      </c>
      <c r="O680">
        <v>-1</v>
      </c>
      <c r="P680">
        <v>-1</v>
      </c>
      <c r="Q680">
        <v>1</v>
      </c>
      <c r="R680">
        <v>0.66711140000000002</v>
      </c>
      <c r="S680">
        <v>-1</v>
      </c>
      <c r="T680">
        <v>-1</v>
      </c>
      <c r="U680">
        <v>1</v>
      </c>
      <c r="V680">
        <v>0.66711140000000002</v>
      </c>
      <c r="W680">
        <v>1</v>
      </c>
      <c r="X680">
        <v>1499</v>
      </c>
      <c r="Y680">
        <v>205.34</v>
      </c>
      <c r="Z680">
        <v>136.9846</v>
      </c>
      <c r="AA680">
        <v>93</v>
      </c>
      <c r="AB680">
        <v>1499</v>
      </c>
      <c r="AC680">
        <v>188779</v>
      </c>
    </row>
    <row r="681" spans="2:29" x14ac:dyDescent="0.2">
      <c r="B681" t="s">
        <v>478</v>
      </c>
      <c r="C681">
        <v>51</v>
      </c>
      <c r="D681" t="s">
        <v>817</v>
      </c>
      <c r="E681">
        <v>6</v>
      </c>
      <c r="F681">
        <v>2.6109659999999999</v>
      </c>
      <c r="G681">
        <v>205.5</v>
      </c>
      <c r="H681">
        <v>183</v>
      </c>
      <c r="I681">
        <v>223.29159999999999</v>
      </c>
      <c r="J681">
        <v>1.794036</v>
      </c>
      <c r="K681">
        <v>1116.4580000000001</v>
      </c>
      <c r="L681">
        <v>485.839</v>
      </c>
      <c r="M681">
        <v>6</v>
      </c>
      <c r="N681">
        <v>114.62690000000001</v>
      </c>
      <c r="O681">
        <v>-1</v>
      </c>
      <c r="P681">
        <v>-1</v>
      </c>
      <c r="Q681">
        <v>3</v>
      </c>
      <c r="R681">
        <v>1.3054829999999999</v>
      </c>
      <c r="S681">
        <v>58.815449999999998</v>
      </c>
      <c r="T681">
        <v>1.13669</v>
      </c>
      <c r="U681">
        <v>1</v>
      </c>
      <c r="V681">
        <v>0.43516100000000002</v>
      </c>
      <c r="W681">
        <v>3</v>
      </c>
      <c r="X681">
        <v>2298</v>
      </c>
      <c r="Y681">
        <v>740.44910000000004</v>
      </c>
      <c r="Z681">
        <v>322.21460000000002</v>
      </c>
      <c r="AA681">
        <v>77</v>
      </c>
      <c r="AB681">
        <v>2298</v>
      </c>
      <c r="AC681">
        <v>167530</v>
      </c>
    </row>
    <row r="682" spans="2:29" x14ac:dyDescent="0.2">
      <c r="B682" t="s">
        <v>479</v>
      </c>
      <c r="C682">
        <v>51</v>
      </c>
      <c r="D682" t="s">
        <v>817</v>
      </c>
      <c r="E682">
        <v>2</v>
      </c>
      <c r="F682">
        <v>2.309469</v>
      </c>
      <c r="G682">
        <v>365.5</v>
      </c>
      <c r="H682">
        <v>365.5</v>
      </c>
      <c r="I682">
        <v>241.714</v>
      </c>
      <c r="J682">
        <v>3.5546180000000001</v>
      </c>
      <c r="K682">
        <v>241.714</v>
      </c>
      <c r="L682">
        <v>279.1155</v>
      </c>
      <c r="M682">
        <v>2</v>
      </c>
      <c r="N682">
        <v>97.40034</v>
      </c>
      <c r="O682">
        <v>-1</v>
      </c>
      <c r="P682">
        <v>-1</v>
      </c>
      <c r="Q682">
        <v>1</v>
      </c>
      <c r="R682">
        <v>1.1547339999999999</v>
      </c>
      <c r="S682">
        <v>-1</v>
      </c>
      <c r="T682">
        <v>-1</v>
      </c>
      <c r="U682">
        <v>1</v>
      </c>
      <c r="V682">
        <v>1.1547339999999999</v>
      </c>
      <c r="W682">
        <v>1</v>
      </c>
      <c r="X682">
        <v>866</v>
      </c>
      <c r="Y682">
        <v>197.65780000000001</v>
      </c>
      <c r="Z682">
        <v>228.2423</v>
      </c>
      <c r="AA682">
        <v>95</v>
      </c>
      <c r="AB682">
        <v>866</v>
      </c>
      <c r="AC682">
        <v>174225</v>
      </c>
    </row>
    <row r="683" spans="2:29" x14ac:dyDescent="0.2">
      <c r="B683" t="s">
        <v>480</v>
      </c>
      <c r="C683">
        <v>51</v>
      </c>
      <c r="D683" t="s">
        <v>817</v>
      </c>
      <c r="E683">
        <v>0</v>
      </c>
      <c r="F683">
        <v>0</v>
      </c>
      <c r="G683">
        <v>-1</v>
      </c>
      <c r="H683">
        <v>-1</v>
      </c>
      <c r="I683">
        <v>-1</v>
      </c>
      <c r="J683">
        <v>-1</v>
      </c>
      <c r="K683">
        <v>-1</v>
      </c>
      <c r="L683">
        <v>-1</v>
      </c>
      <c r="M683">
        <v>0</v>
      </c>
      <c r="N683">
        <v>127.759</v>
      </c>
      <c r="O683">
        <v>-1</v>
      </c>
      <c r="P683">
        <v>-1</v>
      </c>
      <c r="Q683">
        <v>1</v>
      </c>
      <c r="R683">
        <v>0.65231570000000005</v>
      </c>
      <c r="S683">
        <v>-1</v>
      </c>
      <c r="T683">
        <v>-1</v>
      </c>
      <c r="U683">
        <v>1</v>
      </c>
      <c r="V683">
        <v>0.65231570000000005</v>
      </c>
      <c r="W683">
        <v>1</v>
      </c>
      <c r="X683">
        <v>1533</v>
      </c>
      <c r="Y683">
        <v>274.92430000000002</v>
      </c>
      <c r="Z683">
        <v>179.33750000000001</v>
      </c>
      <c r="AA683">
        <v>47</v>
      </c>
      <c r="AB683">
        <v>1533</v>
      </c>
      <c r="AC683">
        <v>94788</v>
      </c>
    </row>
    <row r="684" spans="2:29" x14ac:dyDescent="0.2">
      <c r="B684" t="s">
        <v>481</v>
      </c>
      <c r="C684">
        <v>24</v>
      </c>
      <c r="D684" t="s">
        <v>794</v>
      </c>
      <c r="E684">
        <v>6</v>
      </c>
      <c r="F684">
        <v>2.1436229999999998</v>
      </c>
      <c r="G684">
        <v>177.166666666667</v>
      </c>
      <c r="H684">
        <v>150</v>
      </c>
      <c r="I684">
        <v>169.06530000000001</v>
      </c>
      <c r="J684">
        <v>1.647745</v>
      </c>
      <c r="K684">
        <v>845.32640000000004</v>
      </c>
      <c r="L684">
        <v>302.01010000000002</v>
      </c>
      <c r="M684">
        <v>6</v>
      </c>
      <c r="N684">
        <v>116.9628</v>
      </c>
      <c r="O684">
        <v>-1</v>
      </c>
      <c r="P684">
        <v>-1</v>
      </c>
      <c r="Q684">
        <v>2</v>
      </c>
      <c r="R684">
        <v>0.71454090000000003</v>
      </c>
      <c r="S684">
        <v>103.244</v>
      </c>
      <c r="T684">
        <v>0.32620549999999998</v>
      </c>
      <c r="U684">
        <v>1</v>
      </c>
      <c r="V684">
        <v>0.35727039999999999</v>
      </c>
      <c r="W684">
        <v>2</v>
      </c>
      <c r="X684">
        <v>2799</v>
      </c>
      <c r="Y684">
        <v>958.49659999999994</v>
      </c>
      <c r="Z684">
        <v>342.4425</v>
      </c>
      <c r="AA684">
        <v>21</v>
      </c>
      <c r="AB684">
        <v>2799</v>
      </c>
      <c r="AC684">
        <v>48094</v>
      </c>
    </row>
    <row r="685" spans="2:29" x14ac:dyDescent="0.2">
      <c r="B685" t="s">
        <v>483</v>
      </c>
      <c r="C685">
        <v>24</v>
      </c>
      <c r="D685" t="s">
        <v>794</v>
      </c>
      <c r="E685">
        <v>7</v>
      </c>
      <c r="F685">
        <v>2.3874490000000002</v>
      </c>
      <c r="G685">
        <v>199.71428571428601</v>
      </c>
      <c r="H685">
        <v>199</v>
      </c>
      <c r="I685">
        <v>235.6772</v>
      </c>
      <c r="J685">
        <v>2.1624319999999999</v>
      </c>
      <c r="K685">
        <v>1414.0630000000001</v>
      </c>
      <c r="L685">
        <v>482.28629999999998</v>
      </c>
      <c r="M685">
        <v>7</v>
      </c>
      <c r="N685">
        <v>146.5222</v>
      </c>
      <c r="O685">
        <v>-1</v>
      </c>
      <c r="P685">
        <v>-1</v>
      </c>
      <c r="Q685">
        <v>1</v>
      </c>
      <c r="R685">
        <v>0.34106409999999998</v>
      </c>
      <c r="S685">
        <v>-1</v>
      </c>
      <c r="T685">
        <v>-1</v>
      </c>
      <c r="U685">
        <v>1</v>
      </c>
      <c r="V685">
        <v>0.34106409999999998</v>
      </c>
      <c r="W685">
        <v>1</v>
      </c>
      <c r="X685">
        <v>2932</v>
      </c>
      <c r="Y685">
        <v>177.02340000000001</v>
      </c>
      <c r="Z685">
        <v>60.376339999999999</v>
      </c>
      <c r="AA685">
        <v>11</v>
      </c>
      <c r="AB685">
        <v>2932</v>
      </c>
      <c r="AC685">
        <v>29707</v>
      </c>
    </row>
    <row r="686" spans="2:29" x14ac:dyDescent="0.2">
      <c r="B686" t="s">
        <v>484</v>
      </c>
      <c r="C686">
        <v>24</v>
      </c>
      <c r="D686" t="s">
        <v>794</v>
      </c>
      <c r="E686">
        <v>1</v>
      </c>
      <c r="F686">
        <v>0.75018759999999995</v>
      </c>
      <c r="G686">
        <v>134</v>
      </c>
      <c r="H686">
        <v>134</v>
      </c>
      <c r="I686">
        <v>-1</v>
      </c>
      <c r="J686">
        <v>-1</v>
      </c>
      <c r="K686">
        <v>-1</v>
      </c>
      <c r="L686">
        <v>-1</v>
      </c>
      <c r="M686">
        <v>1</v>
      </c>
      <c r="N686">
        <v>81.424090000000007</v>
      </c>
      <c r="O686">
        <v>-1</v>
      </c>
      <c r="P686">
        <v>-1</v>
      </c>
      <c r="Q686">
        <v>1</v>
      </c>
      <c r="R686">
        <v>0.75018759999999995</v>
      </c>
      <c r="S686">
        <v>-1</v>
      </c>
      <c r="T686">
        <v>-1</v>
      </c>
      <c r="U686">
        <v>1</v>
      </c>
      <c r="V686">
        <v>0.75018759999999995</v>
      </c>
      <c r="W686">
        <v>1</v>
      </c>
      <c r="X686">
        <v>1333</v>
      </c>
      <c r="Y686">
        <v>166.6225</v>
      </c>
      <c r="Z686">
        <v>124.99809999999999</v>
      </c>
      <c r="AA686">
        <v>37</v>
      </c>
      <c r="AB686">
        <v>1333</v>
      </c>
      <c r="AC686">
        <v>72440</v>
      </c>
    </row>
    <row r="687" spans="2:29" x14ac:dyDescent="0.2">
      <c r="B687" t="s">
        <v>485</v>
      </c>
      <c r="C687">
        <v>24</v>
      </c>
      <c r="D687" t="s">
        <v>794</v>
      </c>
      <c r="E687">
        <v>0</v>
      </c>
      <c r="F687">
        <v>0</v>
      </c>
      <c r="G687">
        <v>-1</v>
      </c>
      <c r="H687">
        <v>-1</v>
      </c>
      <c r="I687">
        <v>-1</v>
      </c>
      <c r="J687">
        <v>-1</v>
      </c>
      <c r="K687">
        <v>-1</v>
      </c>
      <c r="L687">
        <v>-1</v>
      </c>
      <c r="M687">
        <v>0</v>
      </c>
      <c r="N687">
        <v>93.985259999999997</v>
      </c>
      <c r="O687">
        <v>-1</v>
      </c>
      <c r="P687">
        <v>-1</v>
      </c>
      <c r="Q687">
        <v>2</v>
      </c>
      <c r="R687">
        <v>1.112347</v>
      </c>
      <c r="S687">
        <v>82.478149999999999</v>
      </c>
      <c r="T687">
        <v>0.62013640000000003</v>
      </c>
      <c r="U687">
        <v>1</v>
      </c>
      <c r="V687">
        <v>0.55617349999999999</v>
      </c>
      <c r="W687">
        <v>2</v>
      </c>
      <c r="X687">
        <v>1798</v>
      </c>
      <c r="Y687">
        <v>180.5617</v>
      </c>
      <c r="Z687">
        <v>100.4237</v>
      </c>
      <c r="AA687">
        <v>33</v>
      </c>
      <c r="AB687">
        <v>1798</v>
      </c>
      <c r="AC687">
        <v>75006</v>
      </c>
    </row>
    <row r="688" spans="2:29" x14ac:dyDescent="0.2">
      <c r="B688" t="s">
        <v>486</v>
      </c>
      <c r="C688">
        <v>24</v>
      </c>
      <c r="D688" t="s">
        <v>794</v>
      </c>
      <c r="E688">
        <v>3</v>
      </c>
      <c r="F688">
        <v>1.8404910000000001</v>
      </c>
      <c r="G688">
        <v>377.66666666666703</v>
      </c>
      <c r="H688">
        <v>366</v>
      </c>
      <c r="I688">
        <v>106.27330000000001</v>
      </c>
      <c r="J688">
        <v>0.43439709999999998</v>
      </c>
      <c r="K688">
        <v>212.54650000000001</v>
      </c>
      <c r="L688">
        <v>130.39660000000001</v>
      </c>
      <c r="M688">
        <v>2</v>
      </c>
      <c r="N688">
        <v>65.030019999999993</v>
      </c>
      <c r="O688">
        <v>-1</v>
      </c>
      <c r="P688">
        <v>-1</v>
      </c>
      <c r="Q688">
        <v>3</v>
      </c>
      <c r="R688">
        <v>1.8404910000000001</v>
      </c>
      <c r="S688">
        <v>83.911609999999996</v>
      </c>
      <c r="T688">
        <v>1.206698</v>
      </c>
      <c r="U688">
        <v>2</v>
      </c>
      <c r="V688">
        <v>1.2269939999999999</v>
      </c>
      <c r="W688">
        <v>2</v>
      </c>
      <c r="X688">
        <v>1065</v>
      </c>
      <c r="Y688">
        <v>266.81439999999998</v>
      </c>
      <c r="Z688">
        <v>163.68979999999999</v>
      </c>
      <c r="AA688">
        <v>57</v>
      </c>
      <c r="AB688">
        <v>1630</v>
      </c>
      <c r="AC688">
        <v>114907</v>
      </c>
    </row>
    <row r="689" spans="2:29" x14ac:dyDescent="0.2">
      <c r="B689" t="s">
        <v>487</v>
      </c>
      <c r="C689">
        <v>24</v>
      </c>
      <c r="D689" t="s">
        <v>794</v>
      </c>
      <c r="E689">
        <v>0</v>
      </c>
      <c r="F689">
        <v>0</v>
      </c>
      <c r="G689">
        <v>-1</v>
      </c>
      <c r="H689">
        <v>-1</v>
      </c>
      <c r="I689">
        <v>-1</v>
      </c>
      <c r="J689">
        <v>-1</v>
      </c>
      <c r="K689">
        <v>-1</v>
      </c>
      <c r="L689">
        <v>-1</v>
      </c>
      <c r="M689">
        <v>0</v>
      </c>
      <c r="N689">
        <v>-1</v>
      </c>
      <c r="O689">
        <v>-1</v>
      </c>
      <c r="P689">
        <v>-1</v>
      </c>
      <c r="Q689">
        <v>1</v>
      </c>
      <c r="R689">
        <v>0.75018759999999995</v>
      </c>
      <c r="S689">
        <v>-1</v>
      </c>
      <c r="T689">
        <v>-1</v>
      </c>
      <c r="U689">
        <v>1</v>
      </c>
      <c r="V689">
        <v>0.75018759999999995</v>
      </c>
      <c r="W689">
        <v>1</v>
      </c>
      <c r="X689">
        <v>1333</v>
      </c>
      <c r="Y689">
        <v>228.52119999999999</v>
      </c>
      <c r="Z689">
        <v>171.43379999999999</v>
      </c>
      <c r="AA689">
        <v>75</v>
      </c>
      <c r="AB689">
        <v>1333</v>
      </c>
      <c r="AC689">
        <v>158004</v>
      </c>
    </row>
    <row r="690" spans="2:29" x14ac:dyDescent="0.2">
      <c r="B690" t="s">
        <v>488</v>
      </c>
      <c r="C690">
        <v>24</v>
      </c>
      <c r="D690" t="s">
        <v>794</v>
      </c>
      <c r="E690">
        <v>4</v>
      </c>
      <c r="F690">
        <v>1.819836</v>
      </c>
      <c r="G690">
        <v>174.5</v>
      </c>
      <c r="H690">
        <v>182.5</v>
      </c>
      <c r="I690">
        <v>322.84899999999999</v>
      </c>
      <c r="J690">
        <v>2.7186750000000002</v>
      </c>
      <c r="K690">
        <v>968.5471</v>
      </c>
      <c r="L690">
        <v>440.64929999999998</v>
      </c>
      <c r="M690">
        <v>4</v>
      </c>
      <c r="N690">
        <v>116.49639999999999</v>
      </c>
      <c r="O690">
        <v>-1</v>
      </c>
      <c r="P690">
        <v>-1</v>
      </c>
      <c r="Q690">
        <v>1</v>
      </c>
      <c r="R690">
        <v>0.45495910000000001</v>
      </c>
      <c r="S690">
        <v>-1</v>
      </c>
      <c r="T690">
        <v>-1</v>
      </c>
      <c r="U690">
        <v>1</v>
      </c>
      <c r="V690">
        <v>0.45495910000000001</v>
      </c>
      <c r="W690">
        <v>1</v>
      </c>
      <c r="X690">
        <v>2198</v>
      </c>
      <c r="Y690">
        <v>781.31100000000004</v>
      </c>
      <c r="Z690">
        <v>355.46449999999999</v>
      </c>
      <c r="AA690">
        <v>5</v>
      </c>
      <c r="AB690">
        <v>2198</v>
      </c>
      <c r="AC690">
        <v>10092</v>
      </c>
    </row>
    <row r="691" spans="2:29" x14ac:dyDescent="0.2">
      <c r="B691" t="s">
        <v>489</v>
      </c>
      <c r="C691">
        <v>24</v>
      </c>
      <c r="D691" t="s">
        <v>794</v>
      </c>
      <c r="E691">
        <v>0</v>
      </c>
      <c r="F691">
        <v>0</v>
      </c>
      <c r="G691">
        <v>-1</v>
      </c>
      <c r="H691">
        <v>-1</v>
      </c>
      <c r="I691">
        <v>-1</v>
      </c>
      <c r="J691">
        <v>-1</v>
      </c>
      <c r="K691">
        <v>-1</v>
      </c>
      <c r="L691">
        <v>-1</v>
      </c>
      <c r="M691">
        <v>0</v>
      </c>
      <c r="N691">
        <v>724.75189999999998</v>
      </c>
      <c r="O691">
        <v>-1</v>
      </c>
      <c r="P691">
        <v>-1</v>
      </c>
      <c r="Q691">
        <v>0</v>
      </c>
      <c r="R691">
        <v>-1</v>
      </c>
      <c r="S691">
        <v>-1</v>
      </c>
      <c r="T691">
        <v>-1</v>
      </c>
      <c r="U691">
        <v>1</v>
      </c>
      <c r="V691">
        <v>0.5892752</v>
      </c>
      <c r="W691">
        <v>0</v>
      </c>
      <c r="X691">
        <v>1697</v>
      </c>
      <c r="Y691">
        <v>1020.138</v>
      </c>
      <c r="Z691">
        <v>601.14200000000005</v>
      </c>
      <c r="AA691">
        <v>91</v>
      </c>
      <c r="AB691">
        <v>1697</v>
      </c>
      <c r="AC691">
        <v>178788</v>
      </c>
    </row>
    <row r="692" spans="2:29" x14ac:dyDescent="0.2">
      <c r="B692" t="s">
        <v>490</v>
      </c>
      <c r="C692">
        <v>24</v>
      </c>
      <c r="D692" t="s">
        <v>794</v>
      </c>
      <c r="E692">
        <v>8</v>
      </c>
      <c r="F692">
        <v>2.555911</v>
      </c>
      <c r="G692">
        <v>208</v>
      </c>
      <c r="H692">
        <v>166.5</v>
      </c>
      <c r="I692">
        <v>244.51329999999999</v>
      </c>
      <c r="J692">
        <v>1.14106</v>
      </c>
      <c r="K692">
        <v>1711.5930000000001</v>
      </c>
      <c r="L692">
        <v>546.83479999999997</v>
      </c>
      <c r="M692">
        <v>7</v>
      </c>
      <c r="N692">
        <v>145.03970000000001</v>
      </c>
      <c r="O692">
        <v>-1</v>
      </c>
      <c r="P692">
        <v>-1</v>
      </c>
      <c r="Q692">
        <v>2</v>
      </c>
      <c r="R692">
        <v>0.63897760000000003</v>
      </c>
      <c r="S692">
        <v>108.0517</v>
      </c>
      <c r="T692">
        <v>2.1610339999999999</v>
      </c>
      <c r="U692">
        <v>2</v>
      </c>
      <c r="V692">
        <v>0.63897760000000003</v>
      </c>
      <c r="W692">
        <v>2</v>
      </c>
      <c r="X692">
        <v>2697</v>
      </c>
      <c r="Y692">
        <v>265.63260000000002</v>
      </c>
      <c r="Z692">
        <v>84.866650000000007</v>
      </c>
      <c r="AA692">
        <v>29</v>
      </c>
      <c r="AB692">
        <v>3130</v>
      </c>
      <c r="AC692">
        <v>68578</v>
      </c>
    </row>
    <row r="693" spans="2:29" x14ac:dyDescent="0.2">
      <c r="B693" t="s">
        <v>491</v>
      </c>
      <c r="C693">
        <v>24</v>
      </c>
      <c r="D693" t="s">
        <v>794</v>
      </c>
      <c r="E693">
        <v>2</v>
      </c>
      <c r="F693">
        <v>1.8761730000000001</v>
      </c>
      <c r="G693">
        <v>267</v>
      </c>
      <c r="H693">
        <v>267</v>
      </c>
      <c r="I693">
        <v>65.414559999999994</v>
      </c>
      <c r="J693">
        <v>1.982259</v>
      </c>
      <c r="K693">
        <v>65.414559999999994</v>
      </c>
      <c r="L693">
        <v>61.3645</v>
      </c>
      <c r="M693">
        <v>2</v>
      </c>
      <c r="N693">
        <v>122.9798</v>
      </c>
      <c r="O693">
        <v>-1</v>
      </c>
      <c r="P693">
        <v>-1</v>
      </c>
      <c r="Q693">
        <v>2</v>
      </c>
      <c r="R693">
        <v>1.8761730000000001</v>
      </c>
      <c r="S693">
        <v>81.808239999999998</v>
      </c>
      <c r="T693">
        <v>0.9856414</v>
      </c>
      <c r="U693">
        <v>1</v>
      </c>
      <c r="V693">
        <v>0.93808630000000004</v>
      </c>
      <c r="W693">
        <v>2</v>
      </c>
      <c r="X693">
        <v>1066</v>
      </c>
      <c r="Y693">
        <v>181.26429999999999</v>
      </c>
      <c r="Z693">
        <v>170.04159999999999</v>
      </c>
      <c r="AA693">
        <v>5</v>
      </c>
      <c r="AB693">
        <v>1066</v>
      </c>
      <c r="AC693">
        <v>15987</v>
      </c>
    </row>
    <row r="694" spans="2:29" x14ac:dyDescent="0.2">
      <c r="B694" t="s">
        <v>1848</v>
      </c>
      <c r="C694">
        <v>24</v>
      </c>
      <c r="D694" t="s">
        <v>794</v>
      </c>
      <c r="E694">
        <v>2</v>
      </c>
      <c r="F694">
        <v>1.715266</v>
      </c>
      <c r="G694">
        <v>482.5</v>
      </c>
      <c r="H694">
        <v>482.5</v>
      </c>
      <c r="I694">
        <v>131.16849999999999</v>
      </c>
      <c r="J694">
        <v>0.97161889999999995</v>
      </c>
      <c r="K694">
        <v>131.16849999999999</v>
      </c>
      <c r="L694">
        <v>112.4945</v>
      </c>
      <c r="M694">
        <v>2</v>
      </c>
      <c r="N694">
        <v>64.621600000000001</v>
      </c>
      <c r="O694">
        <v>-1</v>
      </c>
      <c r="P694">
        <v>-1</v>
      </c>
      <c r="Q694">
        <v>1</v>
      </c>
      <c r="R694">
        <v>0.85763290000000003</v>
      </c>
      <c r="S694">
        <v>-1</v>
      </c>
      <c r="T694">
        <v>-1</v>
      </c>
      <c r="U694">
        <v>1</v>
      </c>
      <c r="V694">
        <v>0.85763290000000003</v>
      </c>
      <c r="W694">
        <v>1</v>
      </c>
      <c r="X694">
        <v>1166</v>
      </c>
      <c r="Y694">
        <v>182.72880000000001</v>
      </c>
      <c r="Z694">
        <v>156.71430000000001</v>
      </c>
      <c r="AA694">
        <v>89</v>
      </c>
      <c r="AB694">
        <v>1166</v>
      </c>
      <c r="AC694">
        <v>155540</v>
      </c>
    </row>
    <row r="695" spans="2:29" x14ac:dyDescent="0.2">
      <c r="B695" t="s">
        <v>285</v>
      </c>
      <c r="C695">
        <v>24</v>
      </c>
      <c r="D695" t="s">
        <v>794</v>
      </c>
      <c r="E695">
        <v>3</v>
      </c>
      <c r="F695">
        <v>1.8761730000000001</v>
      </c>
      <c r="G695">
        <v>199.666666666667</v>
      </c>
      <c r="H695">
        <v>200</v>
      </c>
      <c r="I695">
        <v>169.19059999999999</v>
      </c>
      <c r="J695">
        <v>3.3413430000000002</v>
      </c>
      <c r="K695">
        <v>338.38130000000001</v>
      </c>
      <c r="L695">
        <v>211.6206</v>
      </c>
      <c r="M695">
        <v>3</v>
      </c>
      <c r="N695">
        <v>96.28922</v>
      </c>
      <c r="O695">
        <v>-1</v>
      </c>
      <c r="P695">
        <v>-1</v>
      </c>
      <c r="Q695">
        <v>1</v>
      </c>
      <c r="R695">
        <v>0.62539089999999997</v>
      </c>
      <c r="S695">
        <v>-1</v>
      </c>
      <c r="T695">
        <v>-1</v>
      </c>
      <c r="U695">
        <v>1</v>
      </c>
      <c r="V695">
        <v>0.62539089999999997</v>
      </c>
      <c r="W695">
        <v>1</v>
      </c>
      <c r="X695">
        <v>1599</v>
      </c>
      <c r="Y695">
        <v>341.03230000000002</v>
      </c>
      <c r="Z695">
        <v>213.27850000000001</v>
      </c>
      <c r="AA695">
        <v>47</v>
      </c>
      <c r="AB695">
        <v>1599</v>
      </c>
      <c r="AC695">
        <v>95923</v>
      </c>
    </row>
    <row r="696" spans="2:29" x14ac:dyDescent="0.2">
      <c r="B696" t="s">
        <v>492</v>
      </c>
      <c r="C696">
        <v>24</v>
      </c>
      <c r="D696" t="s">
        <v>794</v>
      </c>
      <c r="E696">
        <v>3</v>
      </c>
      <c r="F696">
        <v>1.4071290000000001</v>
      </c>
      <c r="G696">
        <v>622.33333333333303</v>
      </c>
      <c r="H696">
        <v>367</v>
      </c>
      <c r="I696">
        <v>98.804850000000002</v>
      </c>
      <c r="J696">
        <v>0.99434750000000005</v>
      </c>
      <c r="K696">
        <v>197.6097</v>
      </c>
      <c r="L696">
        <v>92.687479999999994</v>
      </c>
      <c r="M696">
        <v>3</v>
      </c>
      <c r="N696">
        <v>98.712199999999996</v>
      </c>
      <c r="O696">
        <v>-1</v>
      </c>
      <c r="P696">
        <v>-1</v>
      </c>
      <c r="Q696">
        <v>1</v>
      </c>
      <c r="R696">
        <v>0.46904319999999999</v>
      </c>
      <c r="S696">
        <v>-1</v>
      </c>
      <c r="T696">
        <v>-1</v>
      </c>
      <c r="U696">
        <v>1</v>
      </c>
      <c r="V696">
        <v>0.46904319999999999</v>
      </c>
      <c r="W696">
        <v>1</v>
      </c>
      <c r="X696">
        <v>2132</v>
      </c>
      <c r="Y696">
        <v>147.39709999999999</v>
      </c>
      <c r="Z696">
        <v>69.13561</v>
      </c>
      <c r="AA696">
        <v>67</v>
      </c>
      <c r="AB696">
        <v>2132</v>
      </c>
      <c r="AC696">
        <v>150443</v>
      </c>
    </row>
    <row r="697" spans="2:29" x14ac:dyDescent="0.2">
      <c r="B697" t="s">
        <v>474</v>
      </c>
      <c r="C697">
        <v>24</v>
      </c>
      <c r="D697" t="s">
        <v>794</v>
      </c>
      <c r="E697">
        <v>7</v>
      </c>
      <c r="F697">
        <v>3.7513399999999999</v>
      </c>
      <c r="G697">
        <v>204.71428571428601</v>
      </c>
      <c r="H697">
        <v>199</v>
      </c>
      <c r="I697">
        <v>156.3228</v>
      </c>
      <c r="J697">
        <v>3.0173030000000001</v>
      </c>
      <c r="K697">
        <v>937.93679999999995</v>
      </c>
      <c r="L697">
        <v>502.64569999999998</v>
      </c>
      <c r="M697">
        <v>7</v>
      </c>
      <c r="N697">
        <v>135.7971</v>
      </c>
      <c r="O697">
        <v>-1</v>
      </c>
      <c r="P697">
        <v>-1</v>
      </c>
      <c r="Q697">
        <v>1</v>
      </c>
      <c r="R697">
        <v>0.53590570000000004</v>
      </c>
      <c r="S697">
        <v>-1</v>
      </c>
      <c r="T697">
        <v>-1</v>
      </c>
      <c r="U697">
        <v>1</v>
      </c>
      <c r="V697">
        <v>0.53590570000000004</v>
      </c>
      <c r="W697">
        <v>1</v>
      </c>
      <c r="X697">
        <v>1866</v>
      </c>
      <c r="Y697">
        <v>173.56950000000001</v>
      </c>
      <c r="Z697">
        <v>93.016890000000004</v>
      </c>
      <c r="AA697">
        <v>89</v>
      </c>
      <c r="AB697">
        <v>1866</v>
      </c>
      <c r="AC697">
        <v>201236</v>
      </c>
    </row>
    <row r="698" spans="2:29" x14ac:dyDescent="0.2">
      <c r="B698" t="s">
        <v>475</v>
      </c>
      <c r="C698">
        <v>24</v>
      </c>
      <c r="D698" t="s">
        <v>794</v>
      </c>
      <c r="E698">
        <v>12</v>
      </c>
      <c r="F698">
        <v>2.6690390000000002</v>
      </c>
      <c r="G698">
        <v>250.166666666667</v>
      </c>
      <c r="H698">
        <v>216.5</v>
      </c>
      <c r="I698">
        <v>311.4205</v>
      </c>
      <c r="J698">
        <v>5.39161</v>
      </c>
      <c r="K698">
        <v>3425.6260000000002</v>
      </c>
      <c r="L698">
        <v>761.92740000000003</v>
      </c>
      <c r="M698">
        <v>12</v>
      </c>
      <c r="N698">
        <v>182.09700000000001</v>
      </c>
      <c r="O698">
        <v>-1</v>
      </c>
      <c r="P698">
        <v>-1</v>
      </c>
      <c r="Q698">
        <v>1</v>
      </c>
      <c r="R698">
        <v>0.2224199</v>
      </c>
      <c r="S698">
        <v>-1</v>
      </c>
      <c r="T698">
        <v>-1</v>
      </c>
      <c r="U698">
        <v>1</v>
      </c>
      <c r="V698">
        <v>0.2224199</v>
      </c>
      <c r="W698">
        <v>1</v>
      </c>
      <c r="X698">
        <v>4496</v>
      </c>
      <c r="Y698">
        <v>168.23159999999999</v>
      </c>
      <c r="Z698">
        <v>37.418059999999997</v>
      </c>
      <c r="AA698">
        <v>7</v>
      </c>
      <c r="AB698">
        <v>4496</v>
      </c>
      <c r="AC698">
        <v>16053</v>
      </c>
    </row>
    <row r="699" spans="2:29" x14ac:dyDescent="0.2">
      <c r="B699" t="s">
        <v>476</v>
      </c>
      <c r="C699">
        <v>24</v>
      </c>
      <c r="D699" t="s">
        <v>794</v>
      </c>
      <c r="E699">
        <v>3</v>
      </c>
      <c r="F699">
        <v>1.217039</v>
      </c>
      <c r="G699">
        <v>299.33333333333297</v>
      </c>
      <c r="H699">
        <v>299</v>
      </c>
      <c r="I699">
        <v>134.63550000000001</v>
      </c>
      <c r="J699">
        <v>0.53577870000000005</v>
      </c>
      <c r="K699">
        <v>269.27109999999999</v>
      </c>
      <c r="L699">
        <v>109.23779999999999</v>
      </c>
      <c r="M699">
        <v>3</v>
      </c>
      <c r="N699">
        <v>144.3886</v>
      </c>
      <c r="O699">
        <v>-1</v>
      </c>
      <c r="P699">
        <v>-1</v>
      </c>
      <c r="Q699">
        <v>2</v>
      </c>
      <c r="R699">
        <v>0.81135900000000005</v>
      </c>
      <c r="S699">
        <v>81.250529999999998</v>
      </c>
      <c r="T699">
        <v>0.81658830000000004</v>
      </c>
      <c r="U699">
        <v>1</v>
      </c>
      <c r="V699">
        <v>0.40567950000000003</v>
      </c>
      <c r="W699">
        <v>2</v>
      </c>
      <c r="X699">
        <v>2465</v>
      </c>
      <c r="Y699">
        <v>175.9991</v>
      </c>
      <c r="Z699">
        <v>71.399230000000003</v>
      </c>
      <c r="AA699">
        <v>41</v>
      </c>
      <c r="AB699">
        <v>2465</v>
      </c>
      <c r="AC699">
        <v>99021</v>
      </c>
    </row>
    <row r="700" spans="2:29" x14ac:dyDescent="0.2">
      <c r="B700" t="s">
        <v>477</v>
      </c>
      <c r="C700">
        <v>24</v>
      </c>
      <c r="D700" t="s">
        <v>794</v>
      </c>
      <c r="E700">
        <v>3</v>
      </c>
      <c r="F700">
        <v>2.9069769999999999</v>
      </c>
      <c r="G700">
        <v>233.666666666667</v>
      </c>
      <c r="H700">
        <v>268</v>
      </c>
      <c r="I700">
        <v>142.8502</v>
      </c>
      <c r="J700">
        <v>1.813863</v>
      </c>
      <c r="K700">
        <v>285.7004</v>
      </c>
      <c r="L700">
        <v>276.8415</v>
      </c>
      <c r="M700">
        <v>3</v>
      </c>
      <c r="N700">
        <v>94.166889999999995</v>
      </c>
      <c r="O700">
        <v>-1</v>
      </c>
      <c r="P700">
        <v>-1</v>
      </c>
      <c r="Q700">
        <v>1</v>
      </c>
      <c r="R700">
        <v>0.96899219999999997</v>
      </c>
      <c r="S700">
        <v>-1</v>
      </c>
      <c r="T700">
        <v>-1</v>
      </c>
      <c r="U700">
        <v>1</v>
      </c>
      <c r="V700">
        <v>0.96899219999999997</v>
      </c>
      <c r="W700">
        <v>1</v>
      </c>
      <c r="X700">
        <v>1032</v>
      </c>
      <c r="Y700">
        <v>172.96969999999999</v>
      </c>
      <c r="Z700">
        <v>167.6062</v>
      </c>
      <c r="AA700">
        <v>27</v>
      </c>
      <c r="AB700">
        <v>1032</v>
      </c>
      <c r="AC700">
        <v>64315</v>
      </c>
    </row>
    <row r="701" spans="2:29" x14ac:dyDescent="0.2">
      <c r="B701" t="s">
        <v>478</v>
      </c>
      <c r="C701">
        <v>24</v>
      </c>
      <c r="D701" t="s">
        <v>794</v>
      </c>
      <c r="E701">
        <v>8</v>
      </c>
      <c r="F701">
        <v>2.088228</v>
      </c>
      <c r="G701">
        <v>258.5</v>
      </c>
      <c r="H701">
        <v>251</v>
      </c>
      <c r="I701">
        <v>242.0147</v>
      </c>
      <c r="J701">
        <v>1.1085259999999999</v>
      </c>
      <c r="K701">
        <v>1694.1030000000001</v>
      </c>
      <c r="L701">
        <v>442.209</v>
      </c>
      <c r="M701">
        <v>8</v>
      </c>
      <c r="N701">
        <v>167.14689999999999</v>
      </c>
      <c r="O701">
        <v>-1</v>
      </c>
      <c r="P701">
        <v>-1</v>
      </c>
      <c r="Q701">
        <v>2</v>
      </c>
      <c r="R701">
        <v>0.52205690000000005</v>
      </c>
      <c r="S701">
        <v>60.563690000000001</v>
      </c>
      <c r="T701">
        <v>0.15833639999999999</v>
      </c>
      <c r="U701">
        <v>1</v>
      </c>
      <c r="V701">
        <v>0.26102839999999999</v>
      </c>
      <c r="W701">
        <v>2</v>
      </c>
      <c r="X701">
        <v>3831</v>
      </c>
      <c r="Y701">
        <v>1773.875</v>
      </c>
      <c r="Z701">
        <v>463.0317</v>
      </c>
      <c r="AA701">
        <v>53</v>
      </c>
      <c r="AB701">
        <v>3831</v>
      </c>
      <c r="AC701">
        <v>119469</v>
      </c>
    </row>
    <row r="702" spans="2:29" x14ac:dyDescent="0.2">
      <c r="B702" t="s">
        <v>479</v>
      </c>
      <c r="C702">
        <v>24</v>
      </c>
      <c r="D702" t="s">
        <v>794</v>
      </c>
      <c r="E702">
        <v>2</v>
      </c>
      <c r="F702">
        <v>2.5031289999999999</v>
      </c>
      <c r="G702">
        <v>183.5</v>
      </c>
      <c r="H702">
        <v>183.5</v>
      </c>
      <c r="I702">
        <v>209.571</v>
      </c>
      <c r="J702">
        <v>0.5725983</v>
      </c>
      <c r="K702">
        <v>209.571</v>
      </c>
      <c r="L702">
        <v>262.29160000000002</v>
      </c>
      <c r="M702">
        <v>2</v>
      </c>
      <c r="N702">
        <v>63.305419999999998</v>
      </c>
      <c r="O702">
        <v>-1</v>
      </c>
      <c r="P702">
        <v>-1</v>
      </c>
      <c r="Q702">
        <v>1</v>
      </c>
      <c r="R702">
        <v>1.251565</v>
      </c>
      <c r="S702">
        <v>-1</v>
      </c>
      <c r="T702">
        <v>-1</v>
      </c>
      <c r="U702">
        <v>1</v>
      </c>
      <c r="V702">
        <v>1.251565</v>
      </c>
      <c r="W702">
        <v>1</v>
      </c>
      <c r="X702">
        <v>799</v>
      </c>
      <c r="Y702">
        <v>169.12119999999999</v>
      </c>
      <c r="Z702">
        <v>211.6661</v>
      </c>
      <c r="AA702">
        <v>79</v>
      </c>
      <c r="AB702">
        <v>799</v>
      </c>
      <c r="AC702">
        <v>147714</v>
      </c>
    </row>
    <row r="703" spans="2:29" x14ac:dyDescent="0.2">
      <c r="B703" t="s">
        <v>480</v>
      </c>
      <c r="C703">
        <v>24</v>
      </c>
      <c r="D703" t="s">
        <v>794</v>
      </c>
      <c r="E703">
        <v>0</v>
      </c>
      <c r="F703">
        <v>0</v>
      </c>
      <c r="G703">
        <v>-1</v>
      </c>
      <c r="H703">
        <v>-1</v>
      </c>
      <c r="I703">
        <v>-1</v>
      </c>
      <c r="J703">
        <v>-1</v>
      </c>
      <c r="K703">
        <v>-1</v>
      </c>
      <c r="L703">
        <v>-1</v>
      </c>
      <c r="M703">
        <v>0</v>
      </c>
      <c r="N703">
        <v>145.79949999999999</v>
      </c>
      <c r="O703">
        <v>-1</v>
      </c>
      <c r="P703">
        <v>-1</v>
      </c>
      <c r="Q703">
        <v>2</v>
      </c>
      <c r="R703">
        <v>0.48042279999999998</v>
      </c>
      <c r="S703">
        <v>38.549689999999998</v>
      </c>
      <c r="T703">
        <v>4.6278140000000002E-2</v>
      </c>
      <c r="U703">
        <v>1</v>
      </c>
      <c r="V703">
        <v>0.24021139999999999</v>
      </c>
      <c r="W703">
        <v>2</v>
      </c>
      <c r="X703">
        <v>4163</v>
      </c>
      <c r="Y703">
        <v>1946.095</v>
      </c>
      <c r="Z703">
        <v>467.4742</v>
      </c>
      <c r="AA703">
        <v>5</v>
      </c>
      <c r="AB703">
        <v>4163</v>
      </c>
      <c r="AC703">
        <v>10757</v>
      </c>
    </row>
    <row r="704" spans="2:29" x14ac:dyDescent="0.2">
      <c r="B704" t="s">
        <v>481</v>
      </c>
      <c r="C704">
        <v>19</v>
      </c>
      <c r="D704" t="s">
        <v>818</v>
      </c>
      <c r="E704">
        <v>5</v>
      </c>
      <c r="F704">
        <v>1.705902</v>
      </c>
      <c r="G704">
        <v>193.2</v>
      </c>
      <c r="H704">
        <v>134</v>
      </c>
      <c r="I704">
        <v>235.92939999999999</v>
      </c>
      <c r="J704">
        <v>1.0350239999999999</v>
      </c>
      <c r="K704">
        <v>943.71780000000001</v>
      </c>
      <c r="L704">
        <v>321.97809999999998</v>
      </c>
      <c r="M704">
        <v>5</v>
      </c>
      <c r="N704">
        <v>134.60329999999999</v>
      </c>
      <c r="O704">
        <v>-1</v>
      </c>
      <c r="P704">
        <v>-1</v>
      </c>
      <c r="Q704">
        <v>2</v>
      </c>
      <c r="R704">
        <v>0.68236090000000005</v>
      </c>
      <c r="S704">
        <v>81.594290000000001</v>
      </c>
      <c r="T704">
        <v>8.1635109999999997E-2</v>
      </c>
      <c r="U704">
        <v>1</v>
      </c>
      <c r="V704">
        <v>0.3411805</v>
      </c>
      <c r="W704">
        <v>2</v>
      </c>
      <c r="X704">
        <v>2931</v>
      </c>
      <c r="Y704">
        <v>2465.0340000000001</v>
      </c>
      <c r="Z704">
        <v>841.02170000000001</v>
      </c>
      <c r="AA704">
        <v>49</v>
      </c>
      <c r="AB704">
        <v>2931</v>
      </c>
      <c r="AC704">
        <v>105314</v>
      </c>
    </row>
    <row r="705" spans="2:29" x14ac:dyDescent="0.2">
      <c r="B705" t="s">
        <v>483</v>
      </c>
      <c r="C705">
        <v>19</v>
      </c>
      <c r="D705" t="s">
        <v>818</v>
      </c>
      <c r="E705">
        <v>4</v>
      </c>
      <c r="F705">
        <v>3.0030030000000001</v>
      </c>
      <c r="G705">
        <v>207.75</v>
      </c>
      <c r="H705">
        <v>215.5</v>
      </c>
      <c r="I705">
        <v>163.7441</v>
      </c>
      <c r="J705">
        <v>1.136018</v>
      </c>
      <c r="K705">
        <v>491.23230000000001</v>
      </c>
      <c r="L705">
        <v>368.79300000000001</v>
      </c>
      <c r="M705">
        <v>4</v>
      </c>
      <c r="N705">
        <v>116.4504</v>
      </c>
      <c r="O705">
        <v>-1</v>
      </c>
      <c r="P705">
        <v>-1</v>
      </c>
      <c r="Q705">
        <v>1</v>
      </c>
      <c r="R705">
        <v>0.75075080000000005</v>
      </c>
      <c r="S705">
        <v>-1</v>
      </c>
      <c r="T705">
        <v>-1</v>
      </c>
      <c r="U705">
        <v>1</v>
      </c>
      <c r="V705">
        <v>0.75075080000000005</v>
      </c>
      <c r="W705">
        <v>1</v>
      </c>
      <c r="X705">
        <v>1332</v>
      </c>
      <c r="Y705">
        <v>186.77180000000001</v>
      </c>
      <c r="Z705">
        <v>140.2191</v>
      </c>
      <c r="AA705">
        <v>17</v>
      </c>
      <c r="AB705">
        <v>1332</v>
      </c>
      <c r="AC705">
        <v>44330</v>
      </c>
    </row>
    <row r="706" spans="2:29" x14ac:dyDescent="0.2">
      <c r="B706" t="s">
        <v>484</v>
      </c>
      <c r="C706">
        <v>19</v>
      </c>
      <c r="D706" t="s">
        <v>818</v>
      </c>
      <c r="E706">
        <v>3</v>
      </c>
      <c r="F706">
        <v>2.0935100000000002</v>
      </c>
      <c r="G706">
        <v>343.33333333333297</v>
      </c>
      <c r="H706">
        <v>299</v>
      </c>
      <c r="I706">
        <v>223.86529999999999</v>
      </c>
      <c r="J706">
        <v>1.3476619999999999</v>
      </c>
      <c r="K706">
        <v>447.73050000000001</v>
      </c>
      <c r="L706">
        <v>312.44279999999998</v>
      </c>
      <c r="M706">
        <v>3</v>
      </c>
      <c r="N706">
        <v>127.9021</v>
      </c>
      <c r="O706">
        <v>-1</v>
      </c>
      <c r="P706">
        <v>-1</v>
      </c>
      <c r="Q706">
        <v>1</v>
      </c>
      <c r="R706">
        <v>0.69783669999999998</v>
      </c>
      <c r="S706">
        <v>-1</v>
      </c>
      <c r="T706">
        <v>-1</v>
      </c>
      <c r="U706">
        <v>1</v>
      </c>
      <c r="V706">
        <v>0.69783669999999998</v>
      </c>
      <c r="W706">
        <v>1</v>
      </c>
      <c r="X706">
        <v>1433</v>
      </c>
      <c r="Y706">
        <v>168.5763</v>
      </c>
      <c r="Z706">
        <v>117.6387</v>
      </c>
      <c r="AA706">
        <v>17</v>
      </c>
      <c r="AB706">
        <v>1433</v>
      </c>
      <c r="AC706">
        <v>35237</v>
      </c>
    </row>
    <row r="707" spans="2:29" x14ac:dyDescent="0.2">
      <c r="B707" t="s">
        <v>485</v>
      </c>
      <c r="C707">
        <v>19</v>
      </c>
      <c r="D707" t="s">
        <v>818</v>
      </c>
      <c r="E707">
        <v>2</v>
      </c>
      <c r="F707">
        <v>0.70621469999999997</v>
      </c>
      <c r="G707">
        <v>233</v>
      </c>
      <c r="H707">
        <v>233</v>
      </c>
      <c r="I707">
        <v>81.891819999999996</v>
      </c>
      <c r="J707">
        <v>0.61572800000000005</v>
      </c>
      <c r="K707">
        <v>81.891819999999996</v>
      </c>
      <c r="L707">
        <v>28.916599999999999</v>
      </c>
      <c r="M707">
        <v>2</v>
      </c>
      <c r="N707">
        <v>127.9586</v>
      </c>
      <c r="O707">
        <v>-1</v>
      </c>
      <c r="P707">
        <v>-1</v>
      </c>
      <c r="Q707">
        <v>2</v>
      </c>
      <c r="R707">
        <v>0.70621469999999997</v>
      </c>
      <c r="S707">
        <v>93.974590000000006</v>
      </c>
      <c r="T707">
        <v>0.93507059999999997</v>
      </c>
      <c r="U707">
        <v>1</v>
      </c>
      <c r="V707">
        <v>0.35310730000000001</v>
      </c>
      <c r="W707">
        <v>2</v>
      </c>
      <c r="X707">
        <v>2832</v>
      </c>
      <c r="Y707">
        <v>197.85400000000001</v>
      </c>
      <c r="Z707">
        <v>69.863690000000005</v>
      </c>
      <c r="AA707">
        <v>21</v>
      </c>
      <c r="AB707">
        <v>2832</v>
      </c>
      <c r="AC707">
        <v>49592</v>
      </c>
    </row>
    <row r="708" spans="2:29" x14ac:dyDescent="0.2">
      <c r="B708" t="s">
        <v>486</v>
      </c>
      <c r="C708">
        <v>19</v>
      </c>
      <c r="D708" t="s">
        <v>818</v>
      </c>
      <c r="E708">
        <v>3</v>
      </c>
      <c r="F708">
        <v>2.7297539999999998</v>
      </c>
      <c r="G708">
        <v>310.66666666666703</v>
      </c>
      <c r="H708">
        <v>267</v>
      </c>
      <c r="I708">
        <v>197.45699999999999</v>
      </c>
      <c r="J708">
        <v>3.4413100000000001</v>
      </c>
      <c r="K708">
        <v>394.91390000000001</v>
      </c>
      <c r="L708">
        <v>359.33929999999998</v>
      </c>
      <c r="M708">
        <v>3</v>
      </c>
      <c r="N708">
        <v>110.5108</v>
      </c>
      <c r="O708">
        <v>-1</v>
      </c>
      <c r="P708">
        <v>-1</v>
      </c>
      <c r="Q708">
        <v>1</v>
      </c>
      <c r="R708">
        <v>0.90991809999999995</v>
      </c>
      <c r="S708">
        <v>-1</v>
      </c>
      <c r="T708">
        <v>-1</v>
      </c>
      <c r="U708">
        <v>1</v>
      </c>
      <c r="V708">
        <v>0.90991809999999995</v>
      </c>
      <c r="W708">
        <v>1</v>
      </c>
      <c r="X708">
        <v>1099</v>
      </c>
      <c r="Y708">
        <v>208.8194</v>
      </c>
      <c r="Z708">
        <v>190.0086</v>
      </c>
      <c r="AA708">
        <v>51</v>
      </c>
      <c r="AB708">
        <v>1099</v>
      </c>
      <c r="AC708">
        <v>105680</v>
      </c>
    </row>
    <row r="709" spans="2:29" x14ac:dyDescent="0.2">
      <c r="B709" t="s">
        <v>487</v>
      </c>
      <c r="C709">
        <v>19</v>
      </c>
      <c r="D709" t="s">
        <v>818</v>
      </c>
      <c r="E709">
        <v>1</v>
      </c>
      <c r="F709">
        <v>0.47664440000000002</v>
      </c>
      <c r="G709">
        <v>133</v>
      </c>
      <c r="H709">
        <v>133</v>
      </c>
      <c r="I709">
        <v>-1</v>
      </c>
      <c r="J709">
        <v>-1</v>
      </c>
      <c r="K709">
        <v>-1</v>
      </c>
      <c r="L709">
        <v>-1</v>
      </c>
      <c r="M709">
        <v>1</v>
      </c>
      <c r="N709">
        <v>148.5095</v>
      </c>
      <c r="O709">
        <v>-1</v>
      </c>
      <c r="P709">
        <v>-1</v>
      </c>
      <c r="Q709">
        <v>2</v>
      </c>
      <c r="R709">
        <v>0.95328889999999999</v>
      </c>
      <c r="S709">
        <v>20.072199999999999</v>
      </c>
      <c r="T709">
        <v>1.2164969999999999</v>
      </c>
      <c r="U709">
        <v>1</v>
      </c>
      <c r="V709">
        <v>0.47664440000000002</v>
      </c>
      <c r="W709">
        <v>2</v>
      </c>
      <c r="X709">
        <v>2098</v>
      </c>
      <c r="Y709">
        <v>224.51329999999999</v>
      </c>
      <c r="Z709">
        <v>107.01300000000001</v>
      </c>
      <c r="AA709">
        <v>25</v>
      </c>
      <c r="AB709">
        <v>2098</v>
      </c>
      <c r="AC709">
        <v>67512</v>
      </c>
    </row>
    <row r="710" spans="2:29" x14ac:dyDescent="0.2">
      <c r="B710" t="s">
        <v>488</v>
      </c>
      <c r="C710">
        <v>19</v>
      </c>
      <c r="D710" t="s">
        <v>818</v>
      </c>
      <c r="E710">
        <v>0</v>
      </c>
      <c r="F710">
        <v>0</v>
      </c>
      <c r="G710">
        <v>-1</v>
      </c>
      <c r="H710">
        <v>-1</v>
      </c>
      <c r="I710">
        <v>-1</v>
      </c>
      <c r="J710">
        <v>-1</v>
      </c>
      <c r="K710">
        <v>-1</v>
      </c>
      <c r="L710">
        <v>-1</v>
      </c>
      <c r="M710">
        <v>0</v>
      </c>
      <c r="N710">
        <v>110.9494</v>
      </c>
      <c r="O710">
        <v>-1</v>
      </c>
      <c r="P710">
        <v>-1</v>
      </c>
      <c r="Q710">
        <v>2</v>
      </c>
      <c r="R710">
        <v>0.89645900000000001</v>
      </c>
      <c r="S710">
        <v>48.979379999999999</v>
      </c>
      <c r="T710">
        <v>0.9795876</v>
      </c>
      <c r="U710">
        <v>1</v>
      </c>
      <c r="V710">
        <v>0.4482295</v>
      </c>
      <c r="W710">
        <v>2</v>
      </c>
      <c r="X710">
        <v>2231</v>
      </c>
      <c r="Y710">
        <v>221.39689999999999</v>
      </c>
      <c r="Z710">
        <v>99.236639999999994</v>
      </c>
      <c r="AA710">
        <v>11</v>
      </c>
      <c r="AB710">
        <v>2231</v>
      </c>
      <c r="AC710">
        <v>25147</v>
      </c>
    </row>
    <row r="711" spans="2:29" x14ac:dyDescent="0.2">
      <c r="B711" t="s">
        <v>489</v>
      </c>
      <c r="C711">
        <v>19</v>
      </c>
      <c r="D711" t="s">
        <v>818</v>
      </c>
      <c r="E711">
        <v>0</v>
      </c>
      <c r="F711">
        <v>0</v>
      </c>
      <c r="G711">
        <v>-1</v>
      </c>
      <c r="H711">
        <v>-1</v>
      </c>
      <c r="I711">
        <v>-1</v>
      </c>
      <c r="J711">
        <v>-1</v>
      </c>
      <c r="K711">
        <v>-1</v>
      </c>
      <c r="L711">
        <v>-1</v>
      </c>
      <c r="M711">
        <v>0</v>
      </c>
      <c r="N711">
        <v>730.51909999999998</v>
      </c>
      <c r="O711">
        <v>-1</v>
      </c>
      <c r="P711">
        <v>-1</v>
      </c>
      <c r="Q711">
        <v>0</v>
      </c>
      <c r="R711">
        <v>-1</v>
      </c>
      <c r="S711">
        <v>-1</v>
      </c>
      <c r="T711">
        <v>-1</v>
      </c>
      <c r="U711">
        <v>1</v>
      </c>
      <c r="V711">
        <v>1.156069</v>
      </c>
      <c r="W711">
        <v>0</v>
      </c>
      <c r="X711">
        <v>865</v>
      </c>
      <c r="Y711">
        <v>424.35939999999999</v>
      </c>
      <c r="Z711">
        <v>490.58890000000002</v>
      </c>
      <c r="AA711">
        <v>75</v>
      </c>
      <c r="AB711">
        <v>865</v>
      </c>
      <c r="AC711">
        <v>153442</v>
      </c>
    </row>
    <row r="712" spans="2:29" x14ac:dyDescent="0.2">
      <c r="B712" t="s">
        <v>490</v>
      </c>
      <c r="C712">
        <v>19</v>
      </c>
      <c r="D712" t="s">
        <v>818</v>
      </c>
      <c r="E712">
        <v>4</v>
      </c>
      <c r="F712">
        <v>2.2246939999999999</v>
      </c>
      <c r="G712">
        <v>274.25</v>
      </c>
      <c r="H712">
        <v>265.5</v>
      </c>
      <c r="I712">
        <v>230.03980000000001</v>
      </c>
      <c r="J712">
        <v>1.155829</v>
      </c>
      <c r="K712">
        <v>690.11950000000002</v>
      </c>
      <c r="L712">
        <v>383.82619999999997</v>
      </c>
      <c r="M712">
        <v>4</v>
      </c>
      <c r="N712">
        <v>155.33519999999999</v>
      </c>
      <c r="O712">
        <v>-1</v>
      </c>
      <c r="P712">
        <v>-1</v>
      </c>
      <c r="Q712">
        <v>1</v>
      </c>
      <c r="R712">
        <v>0.55617349999999999</v>
      </c>
      <c r="S712">
        <v>-1</v>
      </c>
      <c r="T712">
        <v>-1</v>
      </c>
      <c r="U712">
        <v>1</v>
      </c>
      <c r="V712">
        <v>0.55617349999999999</v>
      </c>
      <c r="W712">
        <v>1</v>
      </c>
      <c r="X712">
        <v>1798</v>
      </c>
      <c r="Y712">
        <v>315.98649999999998</v>
      </c>
      <c r="Z712">
        <v>175.7433</v>
      </c>
      <c r="AA712">
        <v>25</v>
      </c>
      <c r="AB712">
        <v>1798</v>
      </c>
      <c r="AC712">
        <v>60351</v>
      </c>
    </row>
    <row r="713" spans="2:29" x14ac:dyDescent="0.2">
      <c r="B713" t="s">
        <v>491</v>
      </c>
      <c r="C713">
        <v>19</v>
      </c>
      <c r="D713" t="s">
        <v>818</v>
      </c>
      <c r="E713">
        <v>3</v>
      </c>
      <c r="F713">
        <v>1.3856809999999999</v>
      </c>
      <c r="G713">
        <v>232.666666666667</v>
      </c>
      <c r="H713">
        <v>198</v>
      </c>
      <c r="I713">
        <v>85.606210000000004</v>
      </c>
      <c r="J713">
        <v>0.53365899999999999</v>
      </c>
      <c r="K713">
        <v>171.2124</v>
      </c>
      <c r="L713">
        <v>79.081950000000006</v>
      </c>
      <c r="M713">
        <v>3</v>
      </c>
      <c r="N713">
        <v>99.587119999999999</v>
      </c>
      <c r="O713">
        <v>-1</v>
      </c>
      <c r="P713">
        <v>-1</v>
      </c>
      <c r="Q713">
        <v>1</v>
      </c>
      <c r="R713">
        <v>0.46189380000000002</v>
      </c>
      <c r="S713">
        <v>-1</v>
      </c>
      <c r="T713">
        <v>-1</v>
      </c>
      <c r="U713">
        <v>1</v>
      </c>
      <c r="V713">
        <v>0.46189380000000002</v>
      </c>
      <c r="W713">
        <v>1</v>
      </c>
      <c r="X713">
        <v>2165</v>
      </c>
      <c r="Y713">
        <v>829.37570000000005</v>
      </c>
      <c r="Z713">
        <v>383.08350000000002</v>
      </c>
      <c r="AA713">
        <v>31</v>
      </c>
      <c r="AB713">
        <v>2165</v>
      </c>
      <c r="AC713">
        <v>64748</v>
      </c>
    </row>
    <row r="714" spans="2:29" x14ac:dyDescent="0.2">
      <c r="B714" t="s">
        <v>1848</v>
      </c>
      <c r="C714">
        <v>19</v>
      </c>
      <c r="D714" t="s">
        <v>818</v>
      </c>
      <c r="E714">
        <v>4</v>
      </c>
      <c r="F714">
        <v>2.7303760000000001</v>
      </c>
      <c r="G714">
        <v>199.75</v>
      </c>
      <c r="H714">
        <v>200</v>
      </c>
      <c r="I714">
        <v>124.28449999999999</v>
      </c>
      <c r="J714">
        <v>0.99265800000000004</v>
      </c>
      <c r="K714">
        <v>372.85340000000002</v>
      </c>
      <c r="L714">
        <v>254.50739999999999</v>
      </c>
      <c r="M714">
        <v>4</v>
      </c>
      <c r="N714">
        <v>106.099</v>
      </c>
      <c r="O714">
        <v>-1</v>
      </c>
      <c r="P714">
        <v>-1</v>
      </c>
      <c r="Q714">
        <v>2</v>
      </c>
      <c r="R714">
        <v>1.3651880000000001</v>
      </c>
      <c r="S714">
        <v>98.975639999999999</v>
      </c>
      <c r="T714">
        <v>1.488356</v>
      </c>
      <c r="U714">
        <v>1</v>
      </c>
      <c r="V714">
        <v>0.68259389999999998</v>
      </c>
      <c r="W714">
        <v>2</v>
      </c>
      <c r="X714">
        <v>1465</v>
      </c>
      <c r="Y714">
        <v>206.77369999999999</v>
      </c>
      <c r="Z714">
        <v>141.14240000000001</v>
      </c>
      <c r="AA714">
        <v>35</v>
      </c>
      <c r="AB714">
        <v>1465</v>
      </c>
      <c r="AC714">
        <v>63115</v>
      </c>
    </row>
    <row r="715" spans="2:29" x14ac:dyDescent="0.2">
      <c r="B715" t="s">
        <v>285</v>
      </c>
      <c r="C715">
        <v>19</v>
      </c>
      <c r="D715" t="s">
        <v>818</v>
      </c>
      <c r="E715">
        <v>7</v>
      </c>
      <c r="F715">
        <v>3.3381020000000001</v>
      </c>
      <c r="G715">
        <v>204.42857142857099</v>
      </c>
      <c r="H715">
        <v>200</v>
      </c>
      <c r="I715">
        <v>227.65110000000001</v>
      </c>
      <c r="J715">
        <v>3.46312</v>
      </c>
      <c r="K715">
        <v>1365.9059999999999</v>
      </c>
      <c r="L715">
        <v>651.36220000000003</v>
      </c>
      <c r="M715">
        <v>7</v>
      </c>
      <c r="N715">
        <v>166.42529999999999</v>
      </c>
      <c r="O715">
        <v>-1</v>
      </c>
      <c r="P715">
        <v>-1</v>
      </c>
      <c r="Q715">
        <v>1</v>
      </c>
      <c r="R715">
        <v>0.47687170000000001</v>
      </c>
      <c r="S715">
        <v>-1</v>
      </c>
      <c r="T715">
        <v>-1</v>
      </c>
      <c r="U715">
        <v>1</v>
      </c>
      <c r="V715">
        <v>0.47687170000000001</v>
      </c>
      <c r="W715">
        <v>1</v>
      </c>
      <c r="X715">
        <v>2097</v>
      </c>
      <c r="Y715">
        <v>540.40970000000004</v>
      </c>
      <c r="Z715">
        <v>257.70609999999999</v>
      </c>
      <c r="AA715">
        <v>41</v>
      </c>
      <c r="AB715">
        <v>2097</v>
      </c>
      <c r="AC715">
        <v>84799</v>
      </c>
    </row>
    <row r="716" spans="2:29" x14ac:dyDescent="0.2">
      <c r="B716" t="s">
        <v>492</v>
      </c>
      <c r="C716">
        <v>19</v>
      </c>
      <c r="D716" t="s">
        <v>818</v>
      </c>
      <c r="E716">
        <v>2</v>
      </c>
      <c r="F716">
        <v>1.6233770000000001</v>
      </c>
      <c r="G716">
        <v>234</v>
      </c>
      <c r="H716">
        <v>234</v>
      </c>
      <c r="I716">
        <v>172.99809999999999</v>
      </c>
      <c r="J716">
        <v>0.27373120000000001</v>
      </c>
      <c r="K716">
        <v>172.99809999999999</v>
      </c>
      <c r="L716">
        <v>140.4205</v>
      </c>
      <c r="M716">
        <v>2</v>
      </c>
      <c r="N716">
        <v>72.677130000000005</v>
      </c>
      <c r="O716">
        <v>-1</v>
      </c>
      <c r="P716">
        <v>-1</v>
      </c>
      <c r="Q716">
        <v>1</v>
      </c>
      <c r="R716">
        <v>0.81168830000000003</v>
      </c>
      <c r="S716">
        <v>-1</v>
      </c>
      <c r="T716">
        <v>-1</v>
      </c>
      <c r="U716">
        <v>1</v>
      </c>
      <c r="V716">
        <v>0.81168830000000003</v>
      </c>
      <c r="W716">
        <v>1</v>
      </c>
      <c r="X716">
        <v>1232</v>
      </c>
      <c r="Y716">
        <v>155.94669999999999</v>
      </c>
      <c r="Z716">
        <v>126.5801</v>
      </c>
      <c r="AA716">
        <v>19</v>
      </c>
      <c r="AB716">
        <v>1232</v>
      </c>
      <c r="AC716">
        <v>46595</v>
      </c>
    </row>
    <row r="717" spans="2:29" x14ac:dyDescent="0.2">
      <c r="B717" t="s">
        <v>474</v>
      </c>
      <c r="C717">
        <v>19</v>
      </c>
      <c r="D717" t="s">
        <v>818</v>
      </c>
      <c r="E717">
        <v>2</v>
      </c>
      <c r="F717">
        <v>1.500375</v>
      </c>
      <c r="G717">
        <v>415.5</v>
      </c>
      <c r="H717">
        <v>415.5</v>
      </c>
      <c r="I717">
        <v>330.70400000000001</v>
      </c>
      <c r="J717">
        <v>0.89865209999999995</v>
      </c>
      <c r="K717">
        <v>330.70400000000001</v>
      </c>
      <c r="L717">
        <v>248.09</v>
      </c>
      <c r="M717">
        <v>2</v>
      </c>
      <c r="N717">
        <v>148.7193</v>
      </c>
      <c r="O717">
        <v>-1</v>
      </c>
      <c r="P717">
        <v>-1</v>
      </c>
      <c r="Q717">
        <v>1</v>
      </c>
      <c r="R717">
        <v>0.75018759999999995</v>
      </c>
      <c r="S717">
        <v>-1</v>
      </c>
      <c r="T717">
        <v>-1</v>
      </c>
      <c r="U717">
        <v>1</v>
      </c>
      <c r="V717">
        <v>0.75018759999999995</v>
      </c>
      <c r="W717">
        <v>1</v>
      </c>
      <c r="X717">
        <v>1333</v>
      </c>
      <c r="Y717">
        <v>177.8802</v>
      </c>
      <c r="Z717">
        <v>133.4435</v>
      </c>
      <c r="AA717">
        <v>29</v>
      </c>
      <c r="AB717">
        <v>1333</v>
      </c>
      <c r="AC717">
        <v>70742</v>
      </c>
    </row>
    <row r="718" spans="2:29" x14ac:dyDescent="0.2">
      <c r="B718" t="s">
        <v>475</v>
      </c>
      <c r="C718">
        <v>19</v>
      </c>
      <c r="D718" t="s">
        <v>818</v>
      </c>
      <c r="E718">
        <v>5</v>
      </c>
      <c r="F718">
        <v>3.0048080000000001</v>
      </c>
      <c r="G718">
        <v>240</v>
      </c>
      <c r="H718">
        <v>200</v>
      </c>
      <c r="I718">
        <v>148.9967</v>
      </c>
      <c r="J718">
        <v>2.602624</v>
      </c>
      <c r="K718">
        <v>595.98689999999999</v>
      </c>
      <c r="L718">
        <v>358.16520000000003</v>
      </c>
      <c r="M718">
        <v>5</v>
      </c>
      <c r="N718">
        <v>130.3896</v>
      </c>
      <c r="O718">
        <v>-1</v>
      </c>
      <c r="P718">
        <v>-1</v>
      </c>
      <c r="Q718">
        <v>1</v>
      </c>
      <c r="R718">
        <v>0.60096159999999998</v>
      </c>
      <c r="S718">
        <v>-1</v>
      </c>
      <c r="T718">
        <v>-1</v>
      </c>
      <c r="U718">
        <v>1</v>
      </c>
      <c r="V718">
        <v>0.60096159999999998</v>
      </c>
      <c r="W718">
        <v>1</v>
      </c>
      <c r="X718">
        <v>1664</v>
      </c>
      <c r="Y718">
        <v>179.2722</v>
      </c>
      <c r="Z718">
        <v>107.73569999999999</v>
      </c>
      <c r="AA718">
        <v>15</v>
      </c>
      <c r="AB718">
        <v>1664</v>
      </c>
      <c r="AC718">
        <v>34572</v>
      </c>
    </row>
    <row r="719" spans="2:29" x14ac:dyDescent="0.2">
      <c r="B719" t="s">
        <v>476</v>
      </c>
      <c r="C719">
        <v>19</v>
      </c>
      <c r="D719" t="s">
        <v>818</v>
      </c>
      <c r="E719">
        <v>1</v>
      </c>
      <c r="F719">
        <v>0.65274149999999997</v>
      </c>
      <c r="G719">
        <v>167</v>
      </c>
      <c r="H719">
        <v>167</v>
      </c>
      <c r="I719">
        <v>-1</v>
      </c>
      <c r="J719">
        <v>-1</v>
      </c>
      <c r="K719">
        <v>-1</v>
      </c>
      <c r="L719">
        <v>-1</v>
      </c>
      <c r="M719">
        <v>1</v>
      </c>
      <c r="N719">
        <v>83.574650000000005</v>
      </c>
      <c r="O719">
        <v>-1</v>
      </c>
      <c r="P719">
        <v>-1</v>
      </c>
      <c r="Q719">
        <v>1</v>
      </c>
      <c r="R719">
        <v>0.65274149999999997</v>
      </c>
      <c r="S719">
        <v>-1</v>
      </c>
      <c r="T719">
        <v>-1</v>
      </c>
      <c r="U719">
        <v>1</v>
      </c>
      <c r="V719">
        <v>0.65274149999999997</v>
      </c>
      <c r="W719">
        <v>1</v>
      </c>
      <c r="X719">
        <v>1532</v>
      </c>
      <c r="Y719">
        <v>213.8383</v>
      </c>
      <c r="Z719">
        <v>139.5812</v>
      </c>
      <c r="AA719">
        <v>55</v>
      </c>
      <c r="AB719">
        <v>1532</v>
      </c>
      <c r="AC719">
        <v>124700</v>
      </c>
    </row>
    <row r="720" spans="2:29" x14ac:dyDescent="0.2">
      <c r="B720" t="s">
        <v>477</v>
      </c>
      <c r="C720">
        <v>19</v>
      </c>
      <c r="D720" t="s">
        <v>818</v>
      </c>
      <c r="E720">
        <v>3</v>
      </c>
      <c r="F720">
        <v>2.0477810000000001</v>
      </c>
      <c r="G720">
        <v>399.66666666666703</v>
      </c>
      <c r="H720">
        <v>300</v>
      </c>
      <c r="I720">
        <v>341.71190000000001</v>
      </c>
      <c r="J720">
        <v>3.417119</v>
      </c>
      <c r="K720">
        <v>683.42370000000005</v>
      </c>
      <c r="L720">
        <v>466.50080000000003</v>
      </c>
      <c r="M720">
        <v>3</v>
      </c>
      <c r="N720">
        <v>149.14070000000001</v>
      </c>
      <c r="O720">
        <v>-1</v>
      </c>
      <c r="P720">
        <v>-1</v>
      </c>
      <c r="Q720">
        <v>1</v>
      </c>
      <c r="R720">
        <v>0.68259389999999998</v>
      </c>
      <c r="S720">
        <v>-1</v>
      </c>
      <c r="T720">
        <v>-1</v>
      </c>
      <c r="U720">
        <v>1</v>
      </c>
      <c r="V720">
        <v>0.68259389999999998</v>
      </c>
      <c r="W720">
        <v>1</v>
      </c>
      <c r="X720">
        <v>1465</v>
      </c>
      <c r="Y720">
        <v>184.1763</v>
      </c>
      <c r="Z720">
        <v>125.7176</v>
      </c>
      <c r="AA720">
        <v>57</v>
      </c>
      <c r="AB720">
        <v>1465</v>
      </c>
      <c r="AC720">
        <v>123666</v>
      </c>
    </row>
    <row r="721" spans="2:29" x14ac:dyDescent="0.2">
      <c r="B721" t="s">
        <v>478</v>
      </c>
      <c r="C721">
        <v>19</v>
      </c>
      <c r="D721" t="s">
        <v>818</v>
      </c>
      <c r="E721">
        <v>1</v>
      </c>
      <c r="F721">
        <v>0.93808630000000004</v>
      </c>
      <c r="G721">
        <v>199</v>
      </c>
      <c r="H721">
        <v>199</v>
      </c>
      <c r="I721">
        <v>-1</v>
      </c>
      <c r="J721">
        <v>-1</v>
      </c>
      <c r="K721">
        <v>-1</v>
      </c>
      <c r="L721">
        <v>-1</v>
      </c>
      <c r="M721">
        <v>1</v>
      </c>
      <c r="N721">
        <v>69.890879999999996</v>
      </c>
      <c r="O721">
        <v>-1</v>
      </c>
      <c r="P721">
        <v>-1</v>
      </c>
      <c r="Q721">
        <v>1</v>
      </c>
      <c r="R721">
        <v>0.93808630000000004</v>
      </c>
      <c r="S721">
        <v>-1</v>
      </c>
      <c r="T721">
        <v>-1</v>
      </c>
      <c r="U721">
        <v>1</v>
      </c>
      <c r="V721">
        <v>0.93808630000000004</v>
      </c>
      <c r="W721">
        <v>1</v>
      </c>
      <c r="X721">
        <v>1066</v>
      </c>
      <c r="Y721">
        <v>386.50240000000002</v>
      </c>
      <c r="Z721">
        <v>362.57260000000002</v>
      </c>
      <c r="AA721">
        <v>7</v>
      </c>
      <c r="AB721">
        <v>1066</v>
      </c>
      <c r="AC721">
        <v>16953</v>
      </c>
    </row>
    <row r="722" spans="2:29" x14ac:dyDescent="0.2">
      <c r="B722" t="s">
        <v>479</v>
      </c>
      <c r="C722">
        <v>19</v>
      </c>
      <c r="D722" t="s">
        <v>818</v>
      </c>
      <c r="E722">
        <v>3</v>
      </c>
      <c r="F722">
        <v>2.4350649999999998</v>
      </c>
      <c r="G722">
        <v>256.33333333333297</v>
      </c>
      <c r="H722">
        <v>135</v>
      </c>
      <c r="I722">
        <v>191.83529999999999</v>
      </c>
      <c r="J722">
        <v>1.342727</v>
      </c>
      <c r="K722">
        <v>383.6705</v>
      </c>
      <c r="L722">
        <v>311.42090000000002</v>
      </c>
      <c r="M722">
        <v>3</v>
      </c>
      <c r="N722">
        <v>101.76439999999999</v>
      </c>
      <c r="O722">
        <v>-1</v>
      </c>
      <c r="P722">
        <v>-1</v>
      </c>
      <c r="Q722">
        <v>1</v>
      </c>
      <c r="R722">
        <v>0.81168830000000003</v>
      </c>
      <c r="S722">
        <v>-1</v>
      </c>
      <c r="T722">
        <v>-1</v>
      </c>
      <c r="U722">
        <v>1</v>
      </c>
      <c r="V722">
        <v>0.81168830000000003</v>
      </c>
      <c r="W722">
        <v>1</v>
      </c>
      <c r="X722">
        <v>1232</v>
      </c>
      <c r="Y722">
        <v>157.64150000000001</v>
      </c>
      <c r="Z722">
        <v>127.9558</v>
      </c>
      <c r="AA722">
        <v>87</v>
      </c>
      <c r="AB722">
        <v>1232</v>
      </c>
      <c r="AC722">
        <v>159537</v>
      </c>
    </row>
    <row r="723" spans="2:29" x14ac:dyDescent="0.2">
      <c r="B723" t="s">
        <v>480</v>
      </c>
      <c r="C723">
        <v>19</v>
      </c>
      <c r="D723" t="s">
        <v>818</v>
      </c>
      <c r="E723">
        <v>1</v>
      </c>
      <c r="F723">
        <v>0.47664440000000002</v>
      </c>
      <c r="G723">
        <v>233</v>
      </c>
      <c r="H723">
        <v>233</v>
      </c>
      <c r="I723">
        <v>-1</v>
      </c>
      <c r="J723">
        <v>-1</v>
      </c>
      <c r="K723">
        <v>-1</v>
      </c>
      <c r="L723">
        <v>-1</v>
      </c>
      <c r="M723">
        <v>1</v>
      </c>
      <c r="N723">
        <v>102.61499999999999</v>
      </c>
      <c r="O723">
        <v>-1</v>
      </c>
      <c r="P723">
        <v>-1</v>
      </c>
      <c r="Q723">
        <v>2</v>
      </c>
      <c r="R723">
        <v>0.95328889999999999</v>
      </c>
      <c r="S723">
        <v>56.963430000000002</v>
      </c>
      <c r="T723">
        <v>1.7261649999999999</v>
      </c>
      <c r="U723">
        <v>2</v>
      </c>
      <c r="V723">
        <v>0.95328889999999999</v>
      </c>
      <c r="W723">
        <v>2</v>
      </c>
      <c r="X723">
        <v>1698</v>
      </c>
      <c r="Y723">
        <v>171.0829</v>
      </c>
      <c r="Z723">
        <v>81.545689999999993</v>
      </c>
      <c r="AA723">
        <v>21</v>
      </c>
      <c r="AB723">
        <v>2098</v>
      </c>
      <c r="AC723">
        <v>42798</v>
      </c>
    </row>
    <row r="724" spans="2:29" x14ac:dyDescent="0.2">
      <c r="B724" t="s">
        <v>481</v>
      </c>
      <c r="C724">
        <v>44</v>
      </c>
      <c r="D724" t="s">
        <v>795</v>
      </c>
      <c r="E724">
        <v>5</v>
      </c>
      <c r="F724">
        <v>2.0850710000000001</v>
      </c>
      <c r="G724">
        <v>246.4</v>
      </c>
      <c r="H724">
        <v>266</v>
      </c>
      <c r="I724">
        <v>355.32819999999998</v>
      </c>
      <c r="J724">
        <v>1.472097</v>
      </c>
      <c r="K724">
        <v>1421.3130000000001</v>
      </c>
      <c r="L724">
        <v>592.70759999999996</v>
      </c>
      <c r="M724">
        <v>5</v>
      </c>
      <c r="N724">
        <v>124.55329999999999</v>
      </c>
      <c r="O724">
        <v>-1</v>
      </c>
      <c r="P724">
        <v>-1</v>
      </c>
      <c r="Q724">
        <v>1</v>
      </c>
      <c r="R724">
        <v>0.4170142</v>
      </c>
      <c r="S724">
        <v>-1</v>
      </c>
      <c r="T724">
        <v>-1</v>
      </c>
      <c r="U724">
        <v>1</v>
      </c>
      <c r="V724">
        <v>0.4170142</v>
      </c>
      <c r="W724">
        <v>1</v>
      </c>
      <c r="X724">
        <v>2398</v>
      </c>
      <c r="Y724">
        <v>1155.856</v>
      </c>
      <c r="Z724">
        <v>482.00839999999999</v>
      </c>
      <c r="AA724">
        <v>67</v>
      </c>
      <c r="AB724">
        <v>2398</v>
      </c>
      <c r="AC724">
        <v>136922</v>
      </c>
    </row>
    <row r="725" spans="2:29" x14ac:dyDescent="0.2">
      <c r="B725" t="s">
        <v>483</v>
      </c>
      <c r="C725">
        <v>44</v>
      </c>
      <c r="D725" t="s">
        <v>795</v>
      </c>
      <c r="E725">
        <v>2</v>
      </c>
      <c r="F725">
        <v>1.540832</v>
      </c>
      <c r="G725">
        <v>216.5</v>
      </c>
      <c r="H725">
        <v>216.5</v>
      </c>
      <c r="I725">
        <v>215.4134</v>
      </c>
      <c r="J725">
        <v>0.28085179999999998</v>
      </c>
      <c r="K725">
        <v>215.4134</v>
      </c>
      <c r="L725">
        <v>165.9579</v>
      </c>
      <c r="M725">
        <v>2</v>
      </c>
      <c r="N725">
        <v>53.102350000000001</v>
      </c>
      <c r="O725">
        <v>-1</v>
      </c>
      <c r="P725">
        <v>-1</v>
      </c>
      <c r="Q725">
        <v>1</v>
      </c>
      <c r="R725">
        <v>0.77041599999999999</v>
      </c>
      <c r="S725">
        <v>-1</v>
      </c>
      <c r="T725">
        <v>-1</v>
      </c>
      <c r="U725">
        <v>1</v>
      </c>
      <c r="V725">
        <v>0.77041599999999999</v>
      </c>
      <c r="W725">
        <v>1</v>
      </c>
      <c r="X725">
        <v>1298</v>
      </c>
      <c r="Y725">
        <v>291.9479</v>
      </c>
      <c r="Z725">
        <v>224.9213</v>
      </c>
      <c r="AA725">
        <v>43</v>
      </c>
      <c r="AB725">
        <v>1298</v>
      </c>
      <c r="AC725">
        <v>95521</v>
      </c>
    </row>
    <row r="726" spans="2:29" x14ac:dyDescent="0.2">
      <c r="B726" t="s">
        <v>484</v>
      </c>
      <c r="C726">
        <v>44</v>
      </c>
      <c r="D726" t="s">
        <v>795</v>
      </c>
      <c r="E726">
        <v>4</v>
      </c>
      <c r="F726">
        <v>2.6109659999999999</v>
      </c>
      <c r="G726">
        <v>208</v>
      </c>
      <c r="H726">
        <v>216.5</v>
      </c>
      <c r="I726">
        <v>107.58159999999999</v>
      </c>
      <c r="J726">
        <v>0.51050870000000004</v>
      </c>
      <c r="K726">
        <v>322.7448</v>
      </c>
      <c r="L726">
        <v>210.66890000000001</v>
      </c>
      <c r="M726">
        <v>4</v>
      </c>
      <c r="N726">
        <v>104.07640000000001</v>
      </c>
      <c r="O726">
        <v>-1</v>
      </c>
      <c r="P726">
        <v>-1</v>
      </c>
      <c r="Q726">
        <v>1</v>
      </c>
      <c r="R726">
        <v>0.65274149999999997</v>
      </c>
      <c r="S726">
        <v>-1</v>
      </c>
      <c r="T726">
        <v>-1</v>
      </c>
      <c r="U726">
        <v>1</v>
      </c>
      <c r="V726">
        <v>0.65274149999999997</v>
      </c>
      <c r="W726">
        <v>1</v>
      </c>
      <c r="X726">
        <v>1532</v>
      </c>
      <c r="Y726">
        <v>179.54669999999999</v>
      </c>
      <c r="Z726">
        <v>117.19759999999999</v>
      </c>
      <c r="AA726">
        <v>15</v>
      </c>
      <c r="AB726">
        <v>1532</v>
      </c>
      <c r="AC726">
        <v>31708</v>
      </c>
    </row>
    <row r="727" spans="2:29" x14ac:dyDescent="0.2">
      <c r="B727" t="s">
        <v>485</v>
      </c>
      <c r="C727">
        <v>44</v>
      </c>
      <c r="D727" t="s">
        <v>795</v>
      </c>
      <c r="E727">
        <v>3</v>
      </c>
      <c r="F727">
        <v>2.0013339999999999</v>
      </c>
      <c r="G727">
        <v>410.66666666666703</v>
      </c>
      <c r="H727">
        <v>333</v>
      </c>
      <c r="I727">
        <v>76.918819999999997</v>
      </c>
      <c r="J727">
        <v>0.87796870000000005</v>
      </c>
      <c r="K727">
        <v>153.83760000000001</v>
      </c>
      <c r="L727">
        <v>102.6268</v>
      </c>
      <c r="M727">
        <v>3</v>
      </c>
      <c r="N727">
        <v>64.961560000000006</v>
      </c>
      <c r="O727">
        <v>-1</v>
      </c>
      <c r="P727">
        <v>-1</v>
      </c>
      <c r="Q727">
        <v>2</v>
      </c>
      <c r="R727">
        <v>1.3342229999999999</v>
      </c>
      <c r="S727">
        <v>104.5042</v>
      </c>
      <c r="T727">
        <v>1.045042</v>
      </c>
      <c r="U727">
        <v>1</v>
      </c>
      <c r="V727">
        <v>0.66711140000000002</v>
      </c>
      <c r="W727">
        <v>2</v>
      </c>
      <c r="X727">
        <v>1499</v>
      </c>
      <c r="Y727">
        <v>252.535</v>
      </c>
      <c r="Z727">
        <v>168.46899999999999</v>
      </c>
      <c r="AA727">
        <v>65</v>
      </c>
      <c r="AB727">
        <v>1499</v>
      </c>
      <c r="AC727">
        <v>140485</v>
      </c>
    </row>
    <row r="728" spans="2:29" x14ac:dyDescent="0.2">
      <c r="B728" t="s">
        <v>486</v>
      </c>
      <c r="C728">
        <v>44</v>
      </c>
      <c r="D728" t="s">
        <v>795</v>
      </c>
      <c r="E728">
        <v>3</v>
      </c>
      <c r="F728">
        <v>2.6501769999999998</v>
      </c>
      <c r="G728">
        <v>222.666666666667</v>
      </c>
      <c r="H728">
        <v>233</v>
      </c>
      <c r="I728">
        <v>158.64449999999999</v>
      </c>
      <c r="J728">
        <v>3.5851929999999999</v>
      </c>
      <c r="K728">
        <v>317.28899999999999</v>
      </c>
      <c r="L728">
        <v>280.29059999999998</v>
      </c>
      <c r="M728">
        <v>3</v>
      </c>
      <c r="N728">
        <v>92.1982</v>
      </c>
      <c r="O728">
        <v>-1</v>
      </c>
      <c r="P728">
        <v>-1</v>
      </c>
      <c r="Q728">
        <v>1</v>
      </c>
      <c r="R728">
        <v>0.88339219999999996</v>
      </c>
      <c r="S728">
        <v>-1</v>
      </c>
      <c r="T728">
        <v>-1</v>
      </c>
      <c r="U728">
        <v>1</v>
      </c>
      <c r="V728">
        <v>0.88339219999999996</v>
      </c>
      <c r="W728">
        <v>1</v>
      </c>
      <c r="X728">
        <v>1132</v>
      </c>
      <c r="Y728">
        <v>218.83510000000001</v>
      </c>
      <c r="Z728">
        <v>193.31720000000001</v>
      </c>
      <c r="AA728">
        <v>23</v>
      </c>
      <c r="AB728">
        <v>1132</v>
      </c>
      <c r="AC728">
        <v>54189</v>
      </c>
    </row>
    <row r="729" spans="2:29" x14ac:dyDescent="0.2">
      <c r="B729" t="s">
        <v>487</v>
      </c>
      <c r="C729">
        <v>44</v>
      </c>
      <c r="D729" t="s">
        <v>795</v>
      </c>
      <c r="E729">
        <v>0</v>
      </c>
      <c r="F729">
        <v>0</v>
      </c>
      <c r="G729">
        <v>-1</v>
      </c>
      <c r="H729">
        <v>-1</v>
      </c>
      <c r="I729">
        <v>-1</v>
      </c>
      <c r="J729">
        <v>-1</v>
      </c>
      <c r="K729">
        <v>-1</v>
      </c>
      <c r="L729">
        <v>-1</v>
      </c>
      <c r="M729">
        <v>0</v>
      </c>
      <c r="N729">
        <v>-1</v>
      </c>
      <c r="O729">
        <v>-1</v>
      </c>
      <c r="P729">
        <v>-1</v>
      </c>
      <c r="Q729">
        <v>1</v>
      </c>
      <c r="R729">
        <v>0.49212600000000001</v>
      </c>
      <c r="S729">
        <v>-1</v>
      </c>
      <c r="T729">
        <v>-1</v>
      </c>
      <c r="U729">
        <v>1</v>
      </c>
      <c r="V729">
        <v>0.49212600000000001</v>
      </c>
      <c r="W729">
        <v>1</v>
      </c>
      <c r="X729">
        <v>2032</v>
      </c>
      <c r="Y729">
        <v>183.4187</v>
      </c>
      <c r="Z729">
        <v>90.265129999999999</v>
      </c>
      <c r="AA729">
        <v>39</v>
      </c>
      <c r="AB729">
        <v>2032</v>
      </c>
      <c r="AC729">
        <v>96388</v>
      </c>
    </row>
    <row r="730" spans="2:29" x14ac:dyDescent="0.2">
      <c r="B730" t="s">
        <v>488</v>
      </c>
      <c r="C730">
        <v>44</v>
      </c>
      <c r="D730" t="s">
        <v>795</v>
      </c>
      <c r="E730">
        <v>2</v>
      </c>
      <c r="F730">
        <v>1.464129</v>
      </c>
      <c r="G730">
        <v>199.5</v>
      </c>
      <c r="H730">
        <v>199.5</v>
      </c>
      <c r="I730">
        <v>181.40620000000001</v>
      </c>
      <c r="J730">
        <v>0.67942400000000003</v>
      </c>
      <c r="K730">
        <v>181.40620000000001</v>
      </c>
      <c r="L730">
        <v>132.80099999999999</v>
      </c>
      <c r="M730">
        <v>2</v>
      </c>
      <c r="N730">
        <v>77.122889999999998</v>
      </c>
      <c r="O730">
        <v>-1</v>
      </c>
      <c r="P730">
        <v>-1</v>
      </c>
      <c r="Q730">
        <v>2</v>
      </c>
      <c r="R730">
        <v>1.464129</v>
      </c>
      <c r="S730">
        <v>66.859089999999995</v>
      </c>
      <c r="T730">
        <v>1.323942</v>
      </c>
      <c r="U730">
        <v>1</v>
      </c>
      <c r="V730">
        <v>0.73206439999999995</v>
      </c>
      <c r="W730">
        <v>2</v>
      </c>
      <c r="X730">
        <v>1366</v>
      </c>
      <c r="Y730">
        <v>164.76570000000001</v>
      </c>
      <c r="Z730">
        <v>120.6191</v>
      </c>
      <c r="AA730">
        <v>55</v>
      </c>
      <c r="AB730">
        <v>1366</v>
      </c>
      <c r="AC730">
        <v>123566</v>
      </c>
    </row>
    <row r="731" spans="2:29" x14ac:dyDescent="0.2">
      <c r="B731" t="s">
        <v>489</v>
      </c>
      <c r="C731">
        <v>44</v>
      </c>
      <c r="D731" t="s">
        <v>795</v>
      </c>
      <c r="E731">
        <v>0</v>
      </c>
      <c r="F731">
        <v>0</v>
      </c>
      <c r="G731">
        <v>-1</v>
      </c>
      <c r="H731">
        <v>-1</v>
      </c>
      <c r="I731">
        <v>-1</v>
      </c>
      <c r="J731">
        <v>-1</v>
      </c>
      <c r="K731">
        <v>-1</v>
      </c>
      <c r="L731">
        <v>-1</v>
      </c>
      <c r="M731">
        <v>0</v>
      </c>
      <c r="N731">
        <v>729.11030000000005</v>
      </c>
      <c r="O731">
        <v>-1</v>
      </c>
      <c r="P731">
        <v>-1</v>
      </c>
      <c r="Q731">
        <v>2</v>
      </c>
      <c r="R731">
        <v>1.540832</v>
      </c>
      <c r="S731">
        <v>23.240100000000002</v>
      </c>
      <c r="T731">
        <v>1.3670640000000001</v>
      </c>
      <c r="U731">
        <v>1</v>
      </c>
      <c r="V731">
        <v>0.77041599999999999</v>
      </c>
      <c r="W731">
        <v>2</v>
      </c>
      <c r="X731">
        <v>1298</v>
      </c>
      <c r="Y731">
        <v>387.39319999999998</v>
      </c>
      <c r="Z731">
        <v>298.45389999999998</v>
      </c>
      <c r="AA731">
        <v>83</v>
      </c>
      <c r="AB731">
        <v>1298</v>
      </c>
      <c r="AC731">
        <v>165266</v>
      </c>
    </row>
    <row r="732" spans="2:29" x14ac:dyDescent="0.2">
      <c r="B732" t="s">
        <v>490</v>
      </c>
      <c r="C732">
        <v>44</v>
      </c>
      <c r="D732" t="s">
        <v>795</v>
      </c>
      <c r="E732">
        <v>5</v>
      </c>
      <c r="F732">
        <v>2.3463159999999998</v>
      </c>
      <c r="G732">
        <v>186</v>
      </c>
      <c r="H732">
        <v>198</v>
      </c>
      <c r="I732">
        <v>247.66120000000001</v>
      </c>
      <c r="J732">
        <v>2.5209389999999998</v>
      </c>
      <c r="K732">
        <v>990.64469999999994</v>
      </c>
      <c r="L732">
        <v>464.87310000000002</v>
      </c>
      <c r="M732">
        <v>5</v>
      </c>
      <c r="N732">
        <v>170.42580000000001</v>
      </c>
      <c r="O732">
        <v>-1</v>
      </c>
      <c r="P732">
        <v>-1</v>
      </c>
      <c r="Q732">
        <v>1</v>
      </c>
      <c r="R732">
        <v>0.46926329999999999</v>
      </c>
      <c r="S732">
        <v>-1</v>
      </c>
      <c r="T732">
        <v>-1</v>
      </c>
      <c r="U732">
        <v>1</v>
      </c>
      <c r="V732">
        <v>0.46926329999999999</v>
      </c>
      <c r="W732">
        <v>1</v>
      </c>
      <c r="X732">
        <v>2131</v>
      </c>
      <c r="Y732">
        <v>184.75630000000001</v>
      </c>
      <c r="Z732">
        <v>86.699359999999999</v>
      </c>
      <c r="AA732">
        <v>73</v>
      </c>
      <c r="AB732">
        <v>2131</v>
      </c>
      <c r="AC732">
        <v>161103</v>
      </c>
    </row>
    <row r="733" spans="2:29" x14ac:dyDescent="0.2">
      <c r="B733" t="s">
        <v>491</v>
      </c>
      <c r="C733">
        <v>44</v>
      </c>
      <c r="D733" t="s">
        <v>795</v>
      </c>
      <c r="E733">
        <v>3</v>
      </c>
      <c r="F733">
        <v>2.4350649999999998</v>
      </c>
      <c r="G733">
        <v>366.66666666666703</v>
      </c>
      <c r="H733">
        <v>467</v>
      </c>
      <c r="I733">
        <v>119.119</v>
      </c>
      <c r="J733">
        <v>3.6475629999999999</v>
      </c>
      <c r="K733">
        <v>238.238</v>
      </c>
      <c r="L733">
        <v>193.375</v>
      </c>
      <c r="M733">
        <v>3</v>
      </c>
      <c r="N733">
        <v>38.342129999999997</v>
      </c>
      <c r="O733">
        <v>-1</v>
      </c>
      <c r="P733">
        <v>-1</v>
      </c>
      <c r="Q733">
        <v>1</v>
      </c>
      <c r="R733">
        <v>0.81168830000000003</v>
      </c>
      <c r="S733">
        <v>-1</v>
      </c>
      <c r="T733">
        <v>-1</v>
      </c>
      <c r="U733">
        <v>1</v>
      </c>
      <c r="V733">
        <v>0.81168830000000003</v>
      </c>
      <c r="W733">
        <v>1</v>
      </c>
      <c r="X733">
        <v>1232</v>
      </c>
      <c r="Y733">
        <v>240.7253</v>
      </c>
      <c r="Z733">
        <v>195.3939</v>
      </c>
      <c r="AA733">
        <v>71</v>
      </c>
      <c r="AB733">
        <v>1232</v>
      </c>
      <c r="AC733">
        <v>138922</v>
      </c>
    </row>
    <row r="734" spans="2:29" x14ac:dyDescent="0.2">
      <c r="B734" t="s">
        <v>1848</v>
      </c>
      <c r="C734">
        <v>44</v>
      </c>
      <c r="D734" t="s">
        <v>795</v>
      </c>
      <c r="E734">
        <v>4</v>
      </c>
      <c r="F734">
        <v>2.9304030000000001</v>
      </c>
      <c r="G734">
        <v>267</v>
      </c>
      <c r="H734">
        <v>251</v>
      </c>
      <c r="I734">
        <v>125.5596</v>
      </c>
      <c r="J734">
        <v>1.715106</v>
      </c>
      <c r="K734">
        <v>376.67869999999999</v>
      </c>
      <c r="L734">
        <v>275.95510000000002</v>
      </c>
      <c r="M734">
        <v>4</v>
      </c>
      <c r="N734">
        <v>73.353710000000007</v>
      </c>
      <c r="O734">
        <v>-1</v>
      </c>
      <c r="P734">
        <v>-1</v>
      </c>
      <c r="Q734">
        <v>1</v>
      </c>
      <c r="R734">
        <v>0.73260069999999999</v>
      </c>
      <c r="S734">
        <v>-1</v>
      </c>
      <c r="T734">
        <v>-1</v>
      </c>
      <c r="U734">
        <v>1</v>
      </c>
      <c r="V734">
        <v>0.73260069999999999</v>
      </c>
      <c r="W734">
        <v>1</v>
      </c>
      <c r="X734">
        <v>1365</v>
      </c>
      <c r="Y734">
        <v>171.26560000000001</v>
      </c>
      <c r="Z734">
        <v>125.4693</v>
      </c>
      <c r="AA734">
        <v>29</v>
      </c>
      <c r="AB734">
        <v>1365</v>
      </c>
      <c r="AC734">
        <v>52524</v>
      </c>
    </row>
    <row r="735" spans="2:29" x14ac:dyDescent="0.2">
      <c r="B735" t="s">
        <v>285</v>
      </c>
      <c r="C735">
        <v>44</v>
      </c>
      <c r="D735" t="s">
        <v>795</v>
      </c>
      <c r="E735">
        <v>3</v>
      </c>
      <c r="F735">
        <v>2.575107</v>
      </c>
      <c r="G735">
        <v>233.666666666667</v>
      </c>
      <c r="H735">
        <v>234</v>
      </c>
      <c r="I735">
        <v>188.5119</v>
      </c>
      <c r="J735">
        <v>0.94380489999999995</v>
      </c>
      <c r="K735">
        <v>377.02390000000003</v>
      </c>
      <c r="L735">
        <v>323.62560000000002</v>
      </c>
      <c r="M735">
        <v>3</v>
      </c>
      <c r="N735">
        <v>58.73986</v>
      </c>
      <c r="O735">
        <v>-1</v>
      </c>
      <c r="P735">
        <v>-1</v>
      </c>
      <c r="Q735">
        <v>1</v>
      </c>
      <c r="R735">
        <v>0.8583691</v>
      </c>
      <c r="S735">
        <v>-1</v>
      </c>
      <c r="T735">
        <v>-1</v>
      </c>
      <c r="U735">
        <v>1</v>
      </c>
      <c r="V735">
        <v>0.8583691</v>
      </c>
      <c r="W735">
        <v>1</v>
      </c>
      <c r="X735">
        <v>1165</v>
      </c>
      <c r="Y735">
        <v>386.24979999999999</v>
      </c>
      <c r="Z735">
        <v>331.54489999999998</v>
      </c>
      <c r="AA735">
        <v>37</v>
      </c>
      <c r="AB735">
        <v>1165</v>
      </c>
      <c r="AC735">
        <v>77239</v>
      </c>
    </row>
    <row r="736" spans="2:29" x14ac:dyDescent="0.2">
      <c r="B736" t="s">
        <v>492</v>
      </c>
      <c r="C736">
        <v>44</v>
      </c>
      <c r="D736" t="s">
        <v>795</v>
      </c>
      <c r="E736">
        <v>3</v>
      </c>
      <c r="F736">
        <v>1.609442</v>
      </c>
      <c r="G736">
        <v>412</v>
      </c>
      <c r="H736">
        <v>368</v>
      </c>
      <c r="I736">
        <v>102.8022</v>
      </c>
      <c r="J736">
        <v>0.56164519999999996</v>
      </c>
      <c r="K736">
        <v>205.6044</v>
      </c>
      <c r="L736">
        <v>110.3028</v>
      </c>
      <c r="M736">
        <v>3</v>
      </c>
      <c r="N736">
        <v>97.639030000000005</v>
      </c>
      <c r="O736">
        <v>-1</v>
      </c>
      <c r="P736">
        <v>-1</v>
      </c>
      <c r="Q736">
        <v>1</v>
      </c>
      <c r="R736">
        <v>0.53648070000000003</v>
      </c>
      <c r="S736">
        <v>-1</v>
      </c>
      <c r="T736">
        <v>-1</v>
      </c>
      <c r="U736">
        <v>1</v>
      </c>
      <c r="V736">
        <v>0.53648070000000003</v>
      </c>
      <c r="W736">
        <v>1</v>
      </c>
      <c r="X736">
        <v>1864</v>
      </c>
      <c r="Y736">
        <v>146.27420000000001</v>
      </c>
      <c r="Z736">
        <v>78.473299999999995</v>
      </c>
      <c r="AA736">
        <v>83</v>
      </c>
      <c r="AB736">
        <v>1864</v>
      </c>
      <c r="AC736">
        <v>177755</v>
      </c>
    </row>
    <row r="737" spans="2:29" x14ac:dyDescent="0.2">
      <c r="B737" t="s">
        <v>474</v>
      </c>
      <c r="C737">
        <v>44</v>
      </c>
      <c r="D737" t="s">
        <v>795</v>
      </c>
      <c r="E737">
        <v>5</v>
      </c>
      <c r="F737">
        <v>3.0011999999999999</v>
      </c>
      <c r="G737">
        <v>266.60000000000002</v>
      </c>
      <c r="H737">
        <v>134</v>
      </c>
      <c r="I737">
        <v>117.5341</v>
      </c>
      <c r="J737">
        <v>2.118741</v>
      </c>
      <c r="K737">
        <v>470.13659999999999</v>
      </c>
      <c r="L737">
        <v>282.19479999999999</v>
      </c>
      <c r="M737">
        <v>5</v>
      </c>
      <c r="N737">
        <v>106.0421</v>
      </c>
      <c r="O737">
        <v>-1</v>
      </c>
      <c r="P737">
        <v>-1</v>
      </c>
      <c r="Q737">
        <v>1</v>
      </c>
      <c r="R737">
        <v>0.60024010000000005</v>
      </c>
      <c r="S737">
        <v>-1</v>
      </c>
      <c r="T737">
        <v>-1</v>
      </c>
      <c r="U737">
        <v>1</v>
      </c>
      <c r="V737">
        <v>0.60024010000000005</v>
      </c>
      <c r="W737">
        <v>1</v>
      </c>
      <c r="X737">
        <v>1666</v>
      </c>
      <c r="Y737">
        <v>162.35749999999999</v>
      </c>
      <c r="Z737">
        <v>97.453500000000005</v>
      </c>
      <c r="AA737">
        <v>65</v>
      </c>
      <c r="AB737">
        <v>1666</v>
      </c>
      <c r="AC737">
        <v>146947</v>
      </c>
    </row>
    <row r="738" spans="2:29" x14ac:dyDescent="0.2">
      <c r="B738" t="s">
        <v>475</v>
      </c>
      <c r="C738">
        <v>44</v>
      </c>
      <c r="D738" t="s">
        <v>795</v>
      </c>
      <c r="E738">
        <v>1</v>
      </c>
      <c r="F738">
        <v>0.65274149999999997</v>
      </c>
      <c r="G738">
        <v>199</v>
      </c>
      <c r="H738">
        <v>199</v>
      </c>
      <c r="I738">
        <v>-1</v>
      </c>
      <c r="J738">
        <v>-1</v>
      </c>
      <c r="K738">
        <v>-1</v>
      </c>
      <c r="L738">
        <v>-1</v>
      </c>
      <c r="M738">
        <v>1</v>
      </c>
      <c r="N738">
        <v>200.785</v>
      </c>
      <c r="O738">
        <v>-1</v>
      </c>
      <c r="P738">
        <v>-1</v>
      </c>
      <c r="Q738">
        <v>1</v>
      </c>
      <c r="R738">
        <v>0.65274149999999997</v>
      </c>
      <c r="S738">
        <v>-1</v>
      </c>
      <c r="T738">
        <v>-1</v>
      </c>
      <c r="U738">
        <v>1</v>
      </c>
      <c r="V738">
        <v>0.65274149999999997</v>
      </c>
      <c r="W738">
        <v>1</v>
      </c>
      <c r="X738">
        <v>1532</v>
      </c>
      <c r="Y738">
        <v>195.24170000000001</v>
      </c>
      <c r="Z738">
        <v>127.44240000000001</v>
      </c>
      <c r="AA738">
        <v>23</v>
      </c>
      <c r="AB738">
        <v>1532</v>
      </c>
      <c r="AC738">
        <v>48393</v>
      </c>
    </row>
    <row r="739" spans="2:29" x14ac:dyDescent="0.2">
      <c r="B739" t="s">
        <v>476</v>
      </c>
      <c r="C739">
        <v>44</v>
      </c>
      <c r="D739" t="s">
        <v>795</v>
      </c>
      <c r="E739">
        <v>3</v>
      </c>
      <c r="F739">
        <v>1.525941</v>
      </c>
      <c r="G739">
        <v>289.33333333333297</v>
      </c>
      <c r="H739">
        <v>201</v>
      </c>
      <c r="I739">
        <v>193.53579999999999</v>
      </c>
      <c r="J739">
        <v>0.68408630000000004</v>
      </c>
      <c r="K739">
        <v>387.07159999999999</v>
      </c>
      <c r="L739">
        <v>196.8828</v>
      </c>
      <c r="M739">
        <v>3</v>
      </c>
      <c r="N739">
        <v>149.0488</v>
      </c>
      <c r="O739">
        <v>-1</v>
      </c>
      <c r="P739">
        <v>-1</v>
      </c>
      <c r="Q739">
        <v>1</v>
      </c>
      <c r="R739">
        <v>0.50864699999999996</v>
      </c>
      <c r="S739">
        <v>-1</v>
      </c>
      <c r="T739">
        <v>-1</v>
      </c>
      <c r="U739">
        <v>1</v>
      </c>
      <c r="V739">
        <v>0.50864699999999996</v>
      </c>
      <c r="W739">
        <v>1</v>
      </c>
      <c r="X739">
        <v>1966</v>
      </c>
      <c r="Y739">
        <v>416.02289999999999</v>
      </c>
      <c r="Z739">
        <v>211.6088</v>
      </c>
      <c r="AA739">
        <v>53</v>
      </c>
      <c r="AB739">
        <v>1966</v>
      </c>
      <c r="AC739">
        <v>120736</v>
      </c>
    </row>
    <row r="740" spans="2:29" x14ac:dyDescent="0.2">
      <c r="B740" t="s">
        <v>477</v>
      </c>
      <c r="C740">
        <v>44</v>
      </c>
      <c r="D740" t="s">
        <v>795</v>
      </c>
      <c r="E740">
        <v>4</v>
      </c>
      <c r="F740">
        <v>2.2234579999999999</v>
      </c>
      <c r="G740">
        <v>258.75</v>
      </c>
      <c r="H740">
        <v>250.5</v>
      </c>
      <c r="I740">
        <v>288.38440000000003</v>
      </c>
      <c r="J740">
        <v>1.750173</v>
      </c>
      <c r="K740">
        <v>865.15309999999999</v>
      </c>
      <c r="L740">
        <v>480.90780000000001</v>
      </c>
      <c r="M740">
        <v>4</v>
      </c>
      <c r="N740">
        <v>161.6662</v>
      </c>
      <c r="O740">
        <v>-1</v>
      </c>
      <c r="P740">
        <v>-1</v>
      </c>
      <c r="Q740">
        <v>1</v>
      </c>
      <c r="R740">
        <v>0.55586440000000004</v>
      </c>
      <c r="S740">
        <v>-1</v>
      </c>
      <c r="T740">
        <v>-1</v>
      </c>
      <c r="U740">
        <v>1</v>
      </c>
      <c r="V740">
        <v>0.55586440000000004</v>
      </c>
      <c r="W740">
        <v>1</v>
      </c>
      <c r="X740">
        <v>1799</v>
      </c>
      <c r="Y740">
        <v>503.85410000000002</v>
      </c>
      <c r="Z740">
        <v>280.0745</v>
      </c>
      <c r="AA740">
        <v>83</v>
      </c>
      <c r="AB740">
        <v>1799</v>
      </c>
      <c r="AC740">
        <v>173225</v>
      </c>
    </row>
    <row r="741" spans="2:29" x14ac:dyDescent="0.2">
      <c r="B741" t="s">
        <v>478</v>
      </c>
      <c r="C741">
        <v>44</v>
      </c>
      <c r="D741" t="s">
        <v>795</v>
      </c>
      <c r="E741">
        <v>7</v>
      </c>
      <c r="F741">
        <v>2.3608769999999999</v>
      </c>
      <c r="G741">
        <v>175.857142857143</v>
      </c>
      <c r="H741">
        <v>166</v>
      </c>
      <c r="I741">
        <v>175.6069</v>
      </c>
      <c r="J741">
        <v>1.9183749999999999</v>
      </c>
      <c r="K741">
        <v>1053.6420000000001</v>
      </c>
      <c r="L741">
        <v>355.35969999999998</v>
      </c>
      <c r="M741">
        <v>7</v>
      </c>
      <c r="N741">
        <v>174.5472</v>
      </c>
      <c r="O741">
        <v>-1</v>
      </c>
      <c r="P741">
        <v>-1</v>
      </c>
      <c r="Q741">
        <v>3</v>
      </c>
      <c r="R741">
        <v>1.0118039999999999</v>
      </c>
      <c r="S741">
        <v>78.195049999999995</v>
      </c>
      <c r="T741">
        <v>0.46882430000000003</v>
      </c>
      <c r="U741">
        <v>1</v>
      </c>
      <c r="V741">
        <v>0.33726810000000002</v>
      </c>
      <c r="W741">
        <v>3</v>
      </c>
      <c r="X741">
        <v>2965</v>
      </c>
      <c r="Y741">
        <v>884.73530000000005</v>
      </c>
      <c r="Z741">
        <v>298.39299999999997</v>
      </c>
      <c r="AA741">
        <v>39</v>
      </c>
      <c r="AB741">
        <v>2965</v>
      </c>
      <c r="AC741">
        <v>89093</v>
      </c>
    </row>
    <row r="742" spans="2:29" x14ac:dyDescent="0.2">
      <c r="B742" t="s">
        <v>479</v>
      </c>
      <c r="C742">
        <v>44</v>
      </c>
      <c r="D742" t="s">
        <v>795</v>
      </c>
      <c r="E742">
        <v>2</v>
      </c>
      <c r="F742">
        <v>2.2246939999999999</v>
      </c>
      <c r="G742">
        <v>265.5</v>
      </c>
      <c r="H742">
        <v>265.5</v>
      </c>
      <c r="I742">
        <v>184.2979</v>
      </c>
      <c r="J742">
        <v>0.61228539999999998</v>
      </c>
      <c r="K742">
        <v>184.2979</v>
      </c>
      <c r="L742">
        <v>205.00319999999999</v>
      </c>
      <c r="M742">
        <v>2</v>
      </c>
      <c r="N742">
        <v>60.232089999999999</v>
      </c>
      <c r="O742">
        <v>-1</v>
      </c>
      <c r="P742">
        <v>-1</v>
      </c>
      <c r="Q742">
        <v>1</v>
      </c>
      <c r="R742">
        <v>1.112347</v>
      </c>
      <c r="S742">
        <v>-1</v>
      </c>
      <c r="T742">
        <v>-1</v>
      </c>
      <c r="U742">
        <v>1</v>
      </c>
      <c r="V742">
        <v>1.112347</v>
      </c>
      <c r="W742">
        <v>1</v>
      </c>
      <c r="X742">
        <v>899</v>
      </c>
      <c r="Y742">
        <v>155.54150000000001</v>
      </c>
      <c r="Z742">
        <v>173.0162</v>
      </c>
      <c r="AA742">
        <v>63</v>
      </c>
      <c r="AB742">
        <v>899</v>
      </c>
      <c r="AC742">
        <v>119303</v>
      </c>
    </row>
    <row r="743" spans="2:29" x14ac:dyDescent="0.2">
      <c r="B743" t="s">
        <v>480</v>
      </c>
      <c r="C743">
        <v>44</v>
      </c>
      <c r="D743" t="s">
        <v>795</v>
      </c>
      <c r="E743">
        <v>1</v>
      </c>
      <c r="F743">
        <v>0.68259389999999998</v>
      </c>
      <c r="G743">
        <v>234</v>
      </c>
      <c r="H743">
        <v>234</v>
      </c>
      <c r="I743">
        <v>-1</v>
      </c>
      <c r="J743">
        <v>-1</v>
      </c>
      <c r="K743">
        <v>-1</v>
      </c>
      <c r="L743">
        <v>-1</v>
      </c>
      <c r="M743">
        <v>1</v>
      </c>
      <c r="N743">
        <v>77.755970000000005</v>
      </c>
      <c r="O743">
        <v>-1</v>
      </c>
      <c r="P743">
        <v>-1</v>
      </c>
      <c r="Q743">
        <v>1</v>
      </c>
      <c r="R743">
        <v>0.68259389999999998</v>
      </c>
      <c r="S743">
        <v>-1</v>
      </c>
      <c r="T743">
        <v>-1</v>
      </c>
      <c r="U743">
        <v>1</v>
      </c>
      <c r="V743">
        <v>0.68259389999999998</v>
      </c>
      <c r="W743">
        <v>1</v>
      </c>
      <c r="X743">
        <v>1465</v>
      </c>
      <c r="Y743">
        <v>693.79899999999998</v>
      </c>
      <c r="Z743">
        <v>473.5829</v>
      </c>
      <c r="AA743">
        <v>65</v>
      </c>
      <c r="AB743">
        <v>1465</v>
      </c>
      <c r="AC743">
        <v>125864</v>
      </c>
    </row>
    <row r="744" spans="2:29" x14ac:dyDescent="0.2">
      <c r="B744" t="s">
        <v>481</v>
      </c>
      <c r="C744">
        <v>45</v>
      </c>
      <c r="D744" t="s">
        <v>819</v>
      </c>
      <c r="E744">
        <v>4</v>
      </c>
      <c r="F744">
        <v>3.6396730000000002</v>
      </c>
      <c r="G744">
        <v>199.75</v>
      </c>
      <c r="H744">
        <v>200</v>
      </c>
      <c r="I744">
        <v>111.4453</v>
      </c>
      <c r="J744">
        <v>1.8417049999999999</v>
      </c>
      <c r="K744">
        <v>334.33600000000001</v>
      </c>
      <c r="L744">
        <v>304.21839999999997</v>
      </c>
      <c r="M744">
        <v>4</v>
      </c>
      <c r="N744">
        <v>63.02252</v>
      </c>
      <c r="O744">
        <v>-1</v>
      </c>
      <c r="P744">
        <v>-1</v>
      </c>
      <c r="Q744">
        <v>2</v>
      </c>
      <c r="R744">
        <v>1.819836</v>
      </c>
      <c r="S744">
        <v>74.330950000000001</v>
      </c>
      <c r="T744">
        <v>2.186204</v>
      </c>
      <c r="U744">
        <v>1</v>
      </c>
      <c r="V744">
        <v>0.90991809999999995</v>
      </c>
      <c r="W744">
        <v>2</v>
      </c>
      <c r="X744">
        <v>1099</v>
      </c>
      <c r="Y744">
        <v>168.7901</v>
      </c>
      <c r="Z744">
        <v>153.58519999999999</v>
      </c>
      <c r="AA744">
        <v>73</v>
      </c>
      <c r="AB744">
        <v>1099</v>
      </c>
      <c r="AC744">
        <v>148146</v>
      </c>
    </row>
    <row r="745" spans="2:29" x14ac:dyDescent="0.2">
      <c r="B745" t="s">
        <v>483</v>
      </c>
      <c r="C745">
        <v>45</v>
      </c>
      <c r="D745" t="s">
        <v>819</v>
      </c>
      <c r="E745">
        <v>7</v>
      </c>
      <c r="F745">
        <v>3.2833019999999999</v>
      </c>
      <c r="G745">
        <v>199.57142857142901</v>
      </c>
      <c r="H745">
        <v>200</v>
      </c>
      <c r="I745">
        <v>118.37730000000001</v>
      </c>
      <c r="J745">
        <v>1.6034060000000001</v>
      </c>
      <c r="K745">
        <v>710.26390000000004</v>
      </c>
      <c r="L745">
        <v>333.14440000000002</v>
      </c>
      <c r="M745">
        <v>7</v>
      </c>
      <c r="N745">
        <v>76.379530000000003</v>
      </c>
      <c r="O745">
        <v>-1</v>
      </c>
      <c r="P745">
        <v>-1</v>
      </c>
      <c r="Q745">
        <v>2</v>
      </c>
      <c r="R745">
        <v>0.93808630000000004</v>
      </c>
      <c r="S745">
        <v>112.617</v>
      </c>
      <c r="T745">
        <v>0.67841549999999995</v>
      </c>
      <c r="U745">
        <v>1</v>
      </c>
      <c r="V745">
        <v>0.46904319999999999</v>
      </c>
      <c r="W745">
        <v>2</v>
      </c>
      <c r="X745">
        <v>2132</v>
      </c>
      <c r="Y745">
        <v>318.31439999999998</v>
      </c>
      <c r="Z745">
        <v>149.3032</v>
      </c>
      <c r="AA745">
        <v>3</v>
      </c>
      <c r="AB745">
        <v>2132</v>
      </c>
      <c r="AC745">
        <v>6094</v>
      </c>
    </row>
    <row r="746" spans="2:29" x14ac:dyDescent="0.2">
      <c r="B746" t="s">
        <v>484</v>
      </c>
      <c r="C746">
        <v>45</v>
      </c>
      <c r="D746" t="s">
        <v>819</v>
      </c>
      <c r="E746">
        <v>2</v>
      </c>
      <c r="F746">
        <v>1.5015019999999999</v>
      </c>
      <c r="G746">
        <v>200</v>
      </c>
      <c r="H746">
        <v>200</v>
      </c>
      <c r="I746">
        <v>237.8767</v>
      </c>
      <c r="J746">
        <v>0.28590949999999998</v>
      </c>
      <c r="K746">
        <v>237.8767</v>
      </c>
      <c r="L746">
        <v>178.58609999999999</v>
      </c>
      <c r="M746">
        <v>2</v>
      </c>
      <c r="N746">
        <v>85.201970000000003</v>
      </c>
      <c r="O746">
        <v>-1</v>
      </c>
      <c r="P746">
        <v>-1</v>
      </c>
      <c r="Q746">
        <v>1</v>
      </c>
      <c r="R746">
        <v>0.75075080000000005</v>
      </c>
      <c r="S746">
        <v>-1</v>
      </c>
      <c r="T746">
        <v>-1</v>
      </c>
      <c r="U746">
        <v>1</v>
      </c>
      <c r="V746">
        <v>0.75075080000000005</v>
      </c>
      <c r="W746">
        <v>1</v>
      </c>
      <c r="X746">
        <v>1332</v>
      </c>
      <c r="Y746">
        <v>200.63</v>
      </c>
      <c r="Z746">
        <v>150.62309999999999</v>
      </c>
      <c r="AA746">
        <v>27</v>
      </c>
      <c r="AB746">
        <v>1332</v>
      </c>
      <c r="AC746">
        <v>53789</v>
      </c>
    </row>
    <row r="747" spans="2:29" x14ac:dyDescent="0.2">
      <c r="B747" t="s">
        <v>485</v>
      </c>
      <c r="C747">
        <v>45</v>
      </c>
      <c r="D747" t="s">
        <v>819</v>
      </c>
      <c r="E747">
        <v>0</v>
      </c>
      <c r="F747">
        <v>0</v>
      </c>
      <c r="G747">
        <v>-1</v>
      </c>
      <c r="H747">
        <v>-1</v>
      </c>
      <c r="I747">
        <v>-1</v>
      </c>
      <c r="J747">
        <v>-1</v>
      </c>
      <c r="K747">
        <v>-1</v>
      </c>
      <c r="L747">
        <v>-1</v>
      </c>
      <c r="M747">
        <v>0</v>
      </c>
      <c r="N747">
        <v>84.945009999999996</v>
      </c>
      <c r="O747">
        <v>-1</v>
      </c>
      <c r="P747">
        <v>-1</v>
      </c>
      <c r="Q747">
        <v>1</v>
      </c>
      <c r="R747">
        <v>0.75018759999999995</v>
      </c>
      <c r="S747">
        <v>-1</v>
      </c>
      <c r="T747">
        <v>-1</v>
      </c>
      <c r="U747">
        <v>1</v>
      </c>
      <c r="V747">
        <v>0.75018759999999995</v>
      </c>
      <c r="W747">
        <v>1</v>
      </c>
      <c r="X747">
        <v>1333</v>
      </c>
      <c r="Y747">
        <v>186.72319999999999</v>
      </c>
      <c r="Z747">
        <v>140.07740000000001</v>
      </c>
      <c r="AA747">
        <v>95</v>
      </c>
      <c r="AB747">
        <v>1333</v>
      </c>
      <c r="AC747">
        <v>195240</v>
      </c>
    </row>
    <row r="748" spans="2:29" x14ac:dyDescent="0.2">
      <c r="B748" t="s">
        <v>486</v>
      </c>
      <c r="C748">
        <v>45</v>
      </c>
      <c r="D748" t="s">
        <v>819</v>
      </c>
      <c r="E748">
        <v>4</v>
      </c>
      <c r="F748">
        <v>2.6109659999999999</v>
      </c>
      <c r="G748">
        <v>241.75</v>
      </c>
      <c r="H748">
        <v>200.5</v>
      </c>
      <c r="I748">
        <v>213.97139999999999</v>
      </c>
      <c r="J748">
        <v>1.5550820000000001</v>
      </c>
      <c r="K748">
        <v>641.91409999999996</v>
      </c>
      <c r="L748">
        <v>419.00400000000002</v>
      </c>
      <c r="M748">
        <v>4</v>
      </c>
      <c r="N748">
        <v>119.7371</v>
      </c>
      <c r="O748">
        <v>-1</v>
      </c>
      <c r="P748">
        <v>-1</v>
      </c>
      <c r="Q748">
        <v>1</v>
      </c>
      <c r="R748">
        <v>0.65274149999999997</v>
      </c>
      <c r="S748">
        <v>-1</v>
      </c>
      <c r="T748">
        <v>-1</v>
      </c>
      <c r="U748">
        <v>1</v>
      </c>
      <c r="V748">
        <v>0.65274149999999997</v>
      </c>
      <c r="W748">
        <v>1</v>
      </c>
      <c r="X748">
        <v>1532</v>
      </c>
      <c r="Y748">
        <v>197.512</v>
      </c>
      <c r="Z748">
        <v>128.92429999999999</v>
      </c>
      <c r="AA748">
        <v>65</v>
      </c>
      <c r="AB748">
        <v>1532</v>
      </c>
      <c r="AC748">
        <v>128229</v>
      </c>
    </row>
    <row r="749" spans="2:29" x14ac:dyDescent="0.2">
      <c r="B749" t="s">
        <v>487</v>
      </c>
      <c r="C749">
        <v>45</v>
      </c>
      <c r="D749" t="s">
        <v>819</v>
      </c>
      <c r="E749">
        <v>1</v>
      </c>
      <c r="F749">
        <v>0.2805049</v>
      </c>
      <c r="G749">
        <v>333</v>
      </c>
      <c r="H749">
        <v>333</v>
      </c>
      <c r="I749">
        <v>-1</v>
      </c>
      <c r="J749">
        <v>-1</v>
      </c>
      <c r="K749">
        <v>-1</v>
      </c>
      <c r="L749">
        <v>-1</v>
      </c>
      <c r="M749">
        <v>1</v>
      </c>
      <c r="N749">
        <v>118.0843</v>
      </c>
      <c r="O749">
        <v>-1</v>
      </c>
      <c r="P749">
        <v>-1</v>
      </c>
      <c r="Q749">
        <v>4</v>
      </c>
      <c r="R749">
        <v>1.12202</v>
      </c>
      <c r="S749">
        <v>117.8956</v>
      </c>
      <c r="T749">
        <v>0.79588570000000003</v>
      </c>
      <c r="U749">
        <v>2</v>
      </c>
      <c r="V749">
        <v>0.5610098</v>
      </c>
      <c r="W749">
        <v>3</v>
      </c>
      <c r="X749">
        <v>2464</v>
      </c>
      <c r="Y749">
        <v>629.87260000000003</v>
      </c>
      <c r="Z749">
        <v>176.6824</v>
      </c>
      <c r="AA749">
        <v>3</v>
      </c>
      <c r="AB749">
        <v>3565</v>
      </c>
      <c r="AC749">
        <v>16619</v>
      </c>
    </row>
    <row r="750" spans="2:29" x14ac:dyDescent="0.2">
      <c r="B750" t="s">
        <v>488</v>
      </c>
      <c r="C750">
        <v>45</v>
      </c>
      <c r="D750" t="s">
        <v>819</v>
      </c>
      <c r="E750">
        <v>2</v>
      </c>
      <c r="F750">
        <v>1.4295929999999999</v>
      </c>
      <c r="G750">
        <v>217</v>
      </c>
      <c r="H750">
        <v>217</v>
      </c>
      <c r="I750">
        <v>93.729399999999998</v>
      </c>
      <c r="J750">
        <v>0.70473240000000004</v>
      </c>
      <c r="K750">
        <v>93.729399999999998</v>
      </c>
      <c r="L750">
        <v>66.997429999999994</v>
      </c>
      <c r="M750">
        <v>2</v>
      </c>
      <c r="N750">
        <v>54.189349999999997</v>
      </c>
      <c r="O750">
        <v>-1</v>
      </c>
      <c r="P750">
        <v>-1</v>
      </c>
      <c r="Q750">
        <v>1</v>
      </c>
      <c r="R750">
        <v>0.71479630000000005</v>
      </c>
      <c r="S750">
        <v>-1</v>
      </c>
      <c r="T750">
        <v>-1</v>
      </c>
      <c r="U750">
        <v>1</v>
      </c>
      <c r="V750">
        <v>0.71479630000000005</v>
      </c>
      <c r="W750">
        <v>1</v>
      </c>
      <c r="X750">
        <v>1399</v>
      </c>
      <c r="Y750">
        <v>198.8417</v>
      </c>
      <c r="Z750">
        <v>142.13130000000001</v>
      </c>
      <c r="AA750">
        <v>61</v>
      </c>
      <c r="AB750">
        <v>1399</v>
      </c>
      <c r="AC750">
        <v>136455</v>
      </c>
    </row>
    <row r="751" spans="2:29" x14ac:dyDescent="0.2">
      <c r="B751" t="s">
        <v>489</v>
      </c>
      <c r="C751">
        <v>45</v>
      </c>
      <c r="D751" t="s">
        <v>819</v>
      </c>
      <c r="E751">
        <v>1</v>
      </c>
      <c r="F751">
        <v>1.0341260000000001</v>
      </c>
      <c r="G751">
        <v>133</v>
      </c>
      <c r="H751">
        <v>133</v>
      </c>
      <c r="I751">
        <v>-1</v>
      </c>
      <c r="J751">
        <v>-1</v>
      </c>
      <c r="K751">
        <v>-1</v>
      </c>
      <c r="L751">
        <v>-1</v>
      </c>
      <c r="M751">
        <v>1</v>
      </c>
      <c r="N751">
        <v>751.48320000000001</v>
      </c>
      <c r="O751">
        <v>-1</v>
      </c>
      <c r="P751">
        <v>-1</v>
      </c>
      <c r="Q751">
        <v>1</v>
      </c>
      <c r="R751">
        <v>1.0341260000000001</v>
      </c>
      <c r="S751">
        <v>-1</v>
      </c>
      <c r="T751">
        <v>-1</v>
      </c>
      <c r="U751">
        <v>1</v>
      </c>
      <c r="V751">
        <v>1.0341260000000001</v>
      </c>
      <c r="W751">
        <v>1</v>
      </c>
      <c r="X751">
        <v>967</v>
      </c>
      <c r="Y751">
        <v>200.87119999999999</v>
      </c>
      <c r="Z751">
        <v>207.72620000000001</v>
      </c>
      <c r="AA751">
        <v>15</v>
      </c>
      <c r="AB751">
        <v>967</v>
      </c>
      <c r="AC751">
        <v>37069</v>
      </c>
    </row>
    <row r="752" spans="2:29" x14ac:dyDescent="0.2">
      <c r="B752" t="s">
        <v>490</v>
      </c>
      <c r="C752">
        <v>45</v>
      </c>
      <c r="D752" t="s">
        <v>819</v>
      </c>
      <c r="E752">
        <v>2</v>
      </c>
      <c r="F752">
        <v>1.22549</v>
      </c>
      <c r="G752">
        <v>133</v>
      </c>
      <c r="H752">
        <v>133</v>
      </c>
      <c r="I752">
        <v>152.77520000000001</v>
      </c>
      <c r="J752">
        <v>0.763876</v>
      </c>
      <c r="K752">
        <v>152.77520000000001</v>
      </c>
      <c r="L752">
        <v>93.612260000000006</v>
      </c>
      <c r="M752">
        <v>2</v>
      </c>
      <c r="N752">
        <v>178.26689999999999</v>
      </c>
      <c r="O752">
        <v>-1</v>
      </c>
      <c r="P752">
        <v>-1</v>
      </c>
      <c r="Q752">
        <v>1</v>
      </c>
      <c r="R752">
        <v>0.61274510000000004</v>
      </c>
      <c r="S752">
        <v>-1</v>
      </c>
      <c r="T752">
        <v>-1</v>
      </c>
      <c r="U752">
        <v>1</v>
      </c>
      <c r="V752">
        <v>0.61274510000000004</v>
      </c>
      <c r="W752">
        <v>1</v>
      </c>
      <c r="X752">
        <v>1632</v>
      </c>
      <c r="Y752">
        <v>171.5171</v>
      </c>
      <c r="Z752">
        <v>105.0963</v>
      </c>
      <c r="AA752">
        <v>5</v>
      </c>
      <c r="AB752">
        <v>1632</v>
      </c>
      <c r="AC752">
        <v>20317</v>
      </c>
    </row>
    <row r="753" spans="2:29" x14ac:dyDescent="0.2">
      <c r="B753" t="s">
        <v>491</v>
      </c>
      <c r="C753">
        <v>45</v>
      </c>
      <c r="D753" t="s">
        <v>819</v>
      </c>
      <c r="E753">
        <v>3</v>
      </c>
      <c r="F753">
        <v>2.373418</v>
      </c>
      <c r="G753">
        <v>378.33333333333297</v>
      </c>
      <c r="H753">
        <v>301</v>
      </c>
      <c r="I753">
        <v>99.911330000000007</v>
      </c>
      <c r="J753">
        <v>3.058996</v>
      </c>
      <c r="K753">
        <v>199.8227</v>
      </c>
      <c r="L753">
        <v>158.08760000000001</v>
      </c>
      <c r="M753">
        <v>3</v>
      </c>
      <c r="N753">
        <v>67.499899999999997</v>
      </c>
      <c r="O753">
        <v>-1</v>
      </c>
      <c r="P753">
        <v>-1</v>
      </c>
      <c r="Q753">
        <v>2</v>
      </c>
      <c r="R753">
        <v>1.5822780000000001</v>
      </c>
      <c r="S753">
        <v>83.210509999999999</v>
      </c>
      <c r="T753">
        <v>0.55473669999999997</v>
      </c>
      <c r="U753">
        <v>1</v>
      </c>
      <c r="V753">
        <v>0.79113920000000004</v>
      </c>
      <c r="W753">
        <v>2</v>
      </c>
      <c r="X753">
        <v>1264</v>
      </c>
      <c r="Y753">
        <v>177.0121</v>
      </c>
      <c r="Z753">
        <v>140.0412</v>
      </c>
      <c r="AA753">
        <v>9</v>
      </c>
      <c r="AB753">
        <v>1264</v>
      </c>
      <c r="AC753">
        <v>23149</v>
      </c>
    </row>
    <row r="754" spans="2:29" x14ac:dyDescent="0.2">
      <c r="B754" t="s">
        <v>1848</v>
      </c>
      <c r="C754">
        <v>45</v>
      </c>
      <c r="D754" t="s">
        <v>819</v>
      </c>
      <c r="E754">
        <v>5</v>
      </c>
      <c r="F754">
        <v>2.3820869999999998</v>
      </c>
      <c r="G754">
        <v>313.60000000000002</v>
      </c>
      <c r="H754">
        <v>202</v>
      </c>
      <c r="I754">
        <v>183.12799999999999</v>
      </c>
      <c r="J754">
        <v>2.0469379999999999</v>
      </c>
      <c r="K754">
        <v>732.51210000000003</v>
      </c>
      <c r="L754">
        <v>348.98149999999998</v>
      </c>
      <c r="M754">
        <v>5</v>
      </c>
      <c r="N754">
        <v>110.75409999999999</v>
      </c>
      <c r="O754">
        <v>-1</v>
      </c>
      <c r="P754">
        <v>-1</v>
      </c>
      <c r="Q754">
        <v>1</v>
      </c>
      <c r="R754">
        <v>0.47641729999999999</v>
      </c>
      <c r="S754">
        <v>-1</v>
      </c>
      <c r="T754">
        <v>-1</v>
      </c>
      <c r="U754">
        <v>1</v>
      </c>
      <c r="V754">
        <v>0.47641729999999999</v>
      </c>
      <c r="W754">
        <v>1</v>
      </c>
      <c r="X754">
        <v>2099</v>
      </c>
      <c r="Y754">
        <v>211.73949999999999</v>
      </c>
      <c r="Z754">
        <v>100.8764</v>
      </c>
      <c r="AA754">
        <v>7</v>
      </c>
      <c r="AB754">
        <v>2099</v>
      </c>
      <c r="AC754">
        <v>13622</v>
      </c>
    </row>
    <row r="755" spans="2:29" x14ac:dyDescent="0.2">
      <c r="B755" t="s">
        <v>285</v>
      </c>
      <c r="C755">
        <v>45</v>
      </c>
      <c r="D755" t="s">
        <v>819</v>
      </c>
      <c r="E755">
        <v>4</v>
      </c>
      <c r="F755">
        <v>3.3361130000000001</v>
      </c>
      <c r="G755">
        <v>233.75</v>
      </c>
      <c r="H755">
        <v>250.5</v>
      </c>
      <c r="I755">
        <v>79.263249999999999</v>
      </c>
      <c r="J755">
        <v>1.4680120000000001</v>
      </c>
      <c r="K755">
        <v>237.78980000000001</v>
      </c>
      <c r="L755">
        <v>198.32339999999999</v>
      </c>
      <c r="M755">
        <v>4</v>
      </c>
      <c r="N755">
        <v>65.922809999999998</v>
      </c>
      <c r="O755">
        <v>-1</v>
      </c>
      <c r="P755">
        <v>-1</v>
      </c>
      <c r="Q755">
        <v>1</v>
      </c>
      <c r="R755">
        <v>0.8340284</v>
      </c>
      <c r="S755">
        <v>-1</v>
      </c>
      <c r="T755">
        <v>-1</v>
      </c>
      <c r="U755">
        <v>1</v>
      </c>
      <c r="V755">
        <v>0.8340284</v>
      </c>
      <c r="W755">
        <v>1</v>
      </c>
      <c r="X755">
        <v>1199</v>
      </c>
      <c r="Y755">
        <v>175.57689999999999</v>
      </c>
      <c r="Z755">
        <v>146.43610000000001</v>
      </c>
      <c r="AA755">
        <v>51</v>
      </c>
      <c r="AB755">
        <v>1199</v>
      </c>
      <c r="AC755">
        <v>102518</v>
      </c>
    </row>
    <row r="756" spans="2:29" x14ac:dyDescent="0.2">
      <c r="B756" t="s">
        <v>492</v>
      </c>
      <c r="C756">
        <v>45</v>
      </c>
      <c r="D756" t="s">
        <v>819</v>
      </c>
      <c r="E756">
        <v>2</v>
      </c>
      <c r="F756">
        <v>1.763668</v>
      </c>
      <c r="G756">
        <v>449</v>
      </c>
      <c r="H756">
        <v>449</v>
      </c>
      <c r="I756">
        <v>210.10480000000001</v>
      </c>
      <c r="J756">
        <v>1.5679460000000001</v>
      </c>
      <c r="K756">
        <v>210.10480000000001</v>
      </c>
      <c r="L756">
        <v>185.27760000000001</v>
      </c>
      <c r="M756">
        <v>2</v>
      </c>
      <c r="N756">
        <v>46.418340000000001</v>
      </c>
      <c r="O756">
        <v>-1</v>
      </c>
      <c r="P756">
        <v>-1</v>
      </c>
      <c r="Q756">
        <v>2</v>
      </c>
      <c r="R756">
        <v>1.763668</v>
      </c>
      <c r="S756">
        <v>97.839780000000005</v>
      </c>
      <c r="T756">
        <v>1.4712750000000001</v>
      </c>
      <c r="U756">
        <v>1</v>
      </c>
      <c r="V756">
        <v>0.88183420000000001</v>
      </c>
      <c r="W756">
        <v>2</v>
      </c>
      <c r="X756">
        <v>1134</v>
      </c>
      <c r="Y756">
        <v>238.23390000000001</v>
      </c>
      <c r="Z756">
        <v>210.08279999999999</v>
      </c>
      <c r="AA756">
        <v>87</v>
      </c>
      <c r="AB756">
        <v>1134</v>
      </c>
      <c r="AC756">
        <v>184515</v>
      </c>
    </row>
    <row r="757" spans="2:29" x14ac:dyDescent="0.2">
      <c r="B757" t="s">
        <v>474</v>
      </c>
      <c r="C757">
        <v>45</v>
      </c>
      <c r="D757" t="s">
        <v>819</v>
      </c>
      <c r="E757">
        <v>10</v>
      </c>
      <c r="F757">
        <v>2.6336580000000001</v>
      </c>
      <c r="G757">
        <v>186.4</v>
      </c>
      <c r="H757">
        <v>200</v>
      </c>
      <c r="I757">
        <v>179.84379999999999</v>
      </c>
      <c r="J757">
        <v>2.5353680000000001</v>
      </c>
      <c r="K757">
        <v>1618.5940000000001</v>
      </c>
      <c r="L757">
        <v>426.2824</v>
      </c>
      <c r="M757">
        <v>10</v>
      </c>
      <c r="N757">
        <v>252.80289999999999</v>
      </c>
      <c r="O757">
        <v>-1</v>
      </c>
      <c r="P757">
        <v>-1</v>
      </c>
      <c r="Q757">
        <v>4</v>
      </c>
      <c r="R757">
        <v>1.053463</v>
      </c>
      <c r="S757">
        <v>93.147850000000005</v>
      </c>
      <c r="T757">
        <v>0.7249601</v>
      </c>
      <c r="U757">
        <v>1</v>
      </c>
      <c r="V757">
        <v>0.26336579999999998</v>
      </c>
      <c r="W757">
        <v>4</v>
      </c>
      <c r="X757">
        <v>3797</v>
      </c>
      <c r="Y757">
        <v>833.31569999999999</v>
      </c>
      <c r="Z757">
        <v>219.46690000000001</v>
      </c>
      <c r="AA757">
        <v>27</v>
      </c>
      <c r="AB757">
        <v>3797</v>
      </c>
      <c r="AC757">
        <v>64947</v>
      </c>
    </row>
    <row r="758" spans="2:29" x14ac:dyDescent="0.2">
      <c r="B758" t="s">
        <v>475</v>
      </c>
      <c r="C758">
        <v>45</v>
      </c>
      <c r="D758" t="s">
        <v>819</v>
      </c>
      <c r="E758">
        <v>5</v>
      </c>
      <c r="F758">
        <v>2.0292210000000002</v>
      </c>
      <c r="G758">
        <v>266.39999999999998</v>
      </c>
      <c r="H758">
        <v>233</v>
      </c>
      <c r="I758">
        <v>166.631</v>
      </c>
      <c r="J758">
        <v>1.5557449999999999</v>
      </c>
      <c r="K758">
        <v>666.52409999999998</v>
      </c>
      <c r="L758">
        <v>270.50490000000002</v>
      </c>
      <c r="M758">
        <v>5</v>
      </c>
      <c r="N758">
        <v>140.43549999999999</v>
      </c>
      <c r="O758">
        <v>-1</v>
      </c>
      <c r="P758">
        <v>-1</v>
      </c>
      <c r="Q758">
        <v>1</v>
      </c>
      <c r="R758">
        <v>0.40584419999999999</v>
      </c>
      <c r="S758">
        <v>-1</v>
      </c>
      <c r="T758">
        <v>-1</v>
      </c>
      <c r="U758">
        <v>1</v>
      </c>
      <c r="V758">
        <v>0.40584419999999999</v>
      </c>
      <c r="W758">
        <v>1</v>
      </c>
      <c r="X758">
        <v>2464</v>
      </c>
      <c r="Y758">
        <v>208.1489</v>
      </c>
      <c r="Z758">
        <v>84.475999999999999</v>
      </c>
      <c r="AA758">
        <v>81</v>
      </c>
      <c r="AB758">
        <v>2464</v>
      </c>
      <c r="AC758">
        <v>170328</v>
      </c>
    </row>
    <row r="759" spans="2:29" x14ac:dyDescent="0.2">
      <c r="B759" t="s">
        <v>476</v>
      </c>
      <c r="C759">
        <v>45</v>
      </c>
      <c r="D759" t="s">
        <v>819</v>
      </c>
      <c r="E759">
        <v>1</v>
      </c>
      <c r="F759">
        <v>0.41135329999999998</v>
      </c>
      <c r="G759">
        <v>266</v>
      </c>
      <c r="H759">
        <v>266</v>
      </c>
      <c r="I759">
        <v>-1</v>
      </c>
      <c r="J759">
        <v>-1</v>
      </c>
      <c r="K759">
        <v>-1</v>
      </c>
      <c r="L759">
        <v>-1</v>
      </c>
      <c r="M759">
        <v>1</v>
      </c>
      <c r="N759">
        <v>194.68680000000001</v>
      </c>
      <c r="O759">
        <v>-1</v>
      </c>
      <c r="P759">
        <v>-1</v>
      </c>
      <c r="Q759">
        <v>1</v>
      </c>
      <c r="R759">
        <v>0.41135329999999998</v>
      </c>
      <c r="S759">
        <v>-1</v>
      </c>
      <c r="T759">
        <v>-1</v>
      </c>
      <c r="U759">
        <v>1</v>
      </c>
      <c r="V759">
        <v>0.41135329999999998</v>
      </c>
      <c r="W759">
        <v>1</v>
      </c>
      <c r="X759">
        <v>2431</v>
      </c>
      <c r="Y759">
        <v>223.45599999999999</v>
      </c>
      <c r="Z759">
        <v>91.919380000000004</v>
      </c>
      <c r="AA759">
        <v>77</v>
      </c>
      <c r="AB759">
        <v>2431</v>
      </c>
      <c r="AC759">
        <v>173461</v>
      </c>
    </row>
    <row r="760" spans="2:29" x14ac:dyDescent="0.2">
      <c r="B760" t="s">
        <v>477</v>
      </c>
      <c r="C760">
        <v>45</v>
      </c>
      <c r="D760" t="s">
        <v>819</v>
      </c>
      <c r="E760">
        <v>4</v>
      </c>
      <c r="F760">
        <v>3.1620550000000001</v>
      </c>
      <c r="G760">
        <v>191.25</v>
      </c>
      <c r="H760">
        <v>166.5</v>
      </c>
      <c r="I760">
        <v>179.15960000000001</v>
      </c>
      <c r="J760">
        <v>3.221025</v>
      </c>
      <c r="K760">
        <v>537.47889999999995</v>
      </c>
      <c r="L760">
        <v>424.8845</v>
      </c>
      <c r="M760">
        <v>4</v>
      </c>
      <c r="N760">
        <v>166.20419999999999</v>
      </c>
      <c r="O760">
        <v>-1</v>
      </c>
      <c r="P760">
        <v>-1</v>
      </c>
      <c r="Q760">
        <v>1</v>
      </c>
      <c r="R760">
        <v>0.79051380000000004</v>
      </c>
      <c r="S760">
        <v>-1</v>
      </c>
      <c r="T760">
        <v>-1</v>
      </c>
      <c r="U760">
        <v>1</v>
      </c>
      <c r="V760">
        <v>0.79051380000000004</v>
      </c>
      <c r="W760">
        <v>1</v>
      </c>
      <c r="X760">
        <v>1265</v>
      </c>
      <c r="Y760">
        <v>185.06819999999999</v>
      </c>
      <c r="Z760">
        <v>146.29900000000001</v>
      </c>
      <c r="AA760">
        <v>67</v>
      </c>
      <c r="AB760">
        <v>1265</v>
      </c>
      <c r="AC760">
        <v>143750</v>
      </c>
    </row>
    <row r="761" spans="2:29" x14ac:dyDescent="0.2">
      <c r="B761" t="s">
        <v>478</v>
      </c>
      <c r="C761">
        <v>45</v>
      </c>
      <c r="D761" t="s">
        <v>819</v>
      </c>
      <c r="E761">
        <v>3</v>
      </c>
      <c r="F761">
        <v>2.0463849999999999</v>
      </c>
      <c r="G761">
        <v>233</v>
      </c>
      <c r="H761">
        <v>232</v>
      </c>
      <c r="I761">
        <v>155.98570000000001</v>
      </c>
      <c r="J761">
        <v>1.334967</v>
      </c>
      <c r="K761">
        <v>311.97129999999999</v>
      </c>
      <c r="L761">
        <v>212.80439999999999</v>
      </c>
      <c r="M761">
        <v>3</v>
      </c>
      <c r="N761">
        <v>96.031959999999998</v>
      </c>
      <c r="O761">
        <v>-1</v>
      </c>
      <c r="P761">
        <v>-1</v>
      </c>
      <c r="Q761">
        <v>1</v>
      </c>
      <c r="R761">
        <v>0.68212830000000002</v>
      </c>
      <c r="S761">
        <v>-1</v>
      </c>
      <c r="T761">
        <v>-1</v>
      </c>
      <c r="U761">
        <v>1</v>
      </c>
      <c r="V761">
        <v>0.68212830000000002</v>
      </c>
      <c r="W761">
        <v>1</v>
      </c>
      <c r="X761">
        <v>1466</v>
      </c>
      <c r="Y761">
        <v>326.03919999999999</v>
      </c>
      <c r="Z761">
        <v>222.40049999999999</v>
      </c>
      <c r="AA761">
        <v>65</v>
      </c>
      <c r="AB761">
        <v>1466</v>
      </c>
      <c r="AC761">
        <v>144315</v>
      </c>
    </row>
    <row r="762" spans="2:29" x14ac:dyDescent="0.2">
      <c r="B762" t="s">
        <v>479</v>
      </c>
      <c r="C762">
        <v>45</v>
      </c>
      <c r="D762" t="s">
        <v>819</v>
      </c>
      <c r="E762">
        <v>3</v>
      </c>
      <c r="F762">
        <v>3.340757</v>
      </c>
      <c r="G762">
        <v>233</v>
      </c>
      <c r="H762">
        <v>233</v>
      </c>
      <c r="I762">
        <v>118.6138</v>
      </c>
      <c r="J762">
        <v>1.9318869999999999</v>
      </c>
      <c r="K762">
        <v>237.2276</v>
      </c>
      <c r="L762">
        <v>264.17329999999998</v>
      </c>
      <c r="M762">
        <v>3</v>
      </c>
      <c r="N762">
        <v>55.761659999999999</v>
      </c>
      <c r="O762">
        <v>-1</v>
      </c>
      <c r="P762">
        <v>-1</v>
      </c>
      <c r="Q762">
        <v>1</v>
      </c>
      <c r="R762">
        <v>1.113586</v>
      </c>
      <c r="S762">
        <v>-1</v>
      </c>
      <c r="T762">
        <v>-1</v>
      </c>
      <c r="U762">
        <v>1</v>
      </c>
      <c r="V762">
        <v>1.113586</v>
      </c>
      <c r="W762">
        <v>1</v>
      </c>
      <c r="X762">
        <v>898</v>
      </c>
      <c r="Y762">
        <v>152.50460000000001</v>
      </c>
      <c r="Z762">
        <v>169.827</v>
      </c>
      <c r="AA762">
        <v>81</v>
      </c>
      <c r="AB762">
        <v>898</v>
      </c>
      <c r="AC762">
        <v>150544</v>
      </c>
    </row>
    <row r="763" spans="2:29" x14ac:dyDescent="0.2">
      <c r="B763" t="s">
        <v>480</v>
      </c>
      <c r="C763">
        <v>45</v>
      </c>
      <c r="D763" t="s">
        <v>819</v>
      </c>
      <c r="E763">
        <v>1</v>
      </c>
      <c r="F763">
        <v>0.93808630000000004</v>
      </c>
      <c r="G763">
        <v>234</v>
      </c>
      <c r="H763">
        <v>234</v>
      </c>
      <c r="I763">
        <v>-1</v>
      </c>
      <c r="J763">
        <v>-1</v>
      </c>
      <c r="K763">
        <v>-1</v>
      </c>
      <c r="L763">
        <v>-1</v>
      </c>
      <c r="M763">
        <v>1</v>
      </c>
      <c r="N763">
        <v>87.510180000000005</v>
      </c>
      <c r="O763">
        <v>-1</v>
      </c>
      <c r="P763">
        <v>-1</v>
      </c>
      <c r="Q763">
        <v>1</v>
      </c>
      <c r="R763">
        <v>0.93808630000000004</v>
      </c>
      <c r="S763">
        <v>-1</v>
      </c>
      <c r="T763">
        <v>-1</v>
      </c>
      <c r="U763">
        <v>1</v>
      </c>
      <c r="V763">
        <v>0.93808630000000004</v>
      </c>
      <c r="W763">
        <v>1</v>
      </c>
      <c r="X763">
        <v>1066</v>
      </c>
      <c r="Y763">
        <v>193.4512</v>
      </c>
      <c r="Z763">
        <v>181.47389999999999</v>
      </c>
      <c r="AA763">
        <v>15</v>
      </c>
      <c r="AB763">
        <v>1066</v>
      </c>
      <c r="AC763">
        <v>33239</v>
      </c>
    </row>
    <row r="764" spans="2:29" x14ac:dyDescent="0.2">
      <c r="B764" t="s">
        <v>481</v>
      </c>
      <c r="C764">
        <v>25</v>
      </c>
      <c r="D764" t="s">
        <v>796</v>
      </c>
      <c r="E764">
        <v>5</v>
      </c>
      <c r="F764">
        <v>1.486326</v>
      </c>
      <c r="G764">
        <v>139.4</v>
      </c>
      <c r="H764">
        <v>134</v>
      </c>
      <c r="I764">
        <v>148.94839999999999</v>
      </c>
      <c r="J764">
        <v>2.3805200000000002</v>
      </c>
      <c r="K764">
        <v>595.79380000000003</v>
      </c>
      <c r="L764">
        <v>177.1087</v>
      </c>
      <c r="M764">
        <v>5</v>
      </c>
      <c r="N764">
        <v>202.2938</v>
      </c>
      <c r="O764">
        <v>-1</v>
      </c>
      <c r="P764">
        <v>-1</v>
      </c>
      <c r="Q764">
        <v>3</v>
      </c>
      <c r="R764">
        <v>0.89179549999999996</v>
      </c>
      <c r="S764">
        <v>148.12200000000001</v>
      </c>
      <c r="T764">
        <v>0.51400579999999996</v>
      </c>
      <c r="U764">
        <v>1</v>
      </c>
      <c r="V764">
        <v>0.29726520000000001</v>
      </c>
      <c r="W764">
        <v>3</v>
      </c>
      <c r="X764">
        <v>3364</v>
      </c>
      <c r="Y764">
        <v>828.23109999999997</v>
      </c>
      <c r="Z764">
        <v>246.20419999999999</v>
      </c>
      <c r="AA764">
        <v>9</v>
      </c>
      <c r="AB764">
        <v>3364</v>
      </c>
      <c r="AC764">
        <v>23514</v>
      </c>
    </row>
    <row r="765" spans="2:29" x14ac:dyDescent="0.2">
      <c r="B765" t="s">
        <v>483</v>
      </c>
      <c r="C765">
        <v>25</v>
      </c>
      <c r="D765" t="s">
        <v>796</v>
      </c>
      <c r="E765">
        <v>6</v>
      </c>
      <c r="F765">
        <v>2.2238699999999998</v>
      </c>
      <c r="G765">
        <v>200.166666666667</v>
      </c>
      <c r="H765">
        <v>200</v>
      </c>
      <c r="I765">
        <v>253.40809999999999</v>
      </c>
      <c r="J765">
        <v>1.6312770000000001</v>
      </c>
      <c r="K765">
        <v>1267.04</v>
      </c>
      <c r="L765">
        <v>469.62209999999999</v>
      </c>
      <c r="M765">
        <v>6</v>
      </c>
      <c r="N765">
        <v>135.57820000000001</v>
      </c>
      <c r="O765">
        <v>-1</v>
      </c>
      <c r="P765">
        <v>-1</v>
      </c>
      <c r="Q765">
        <v>1</v>
      </c>
      <c r="R765">
        <v>0.3706449</v>
      </c>
      <c r="S765">
        <v>-1</v>
      </c>
      <c r="T765">
        <v>-1</v>
      </c>
      <c r="U765">
        <v>1</v>
      </c>
      <c r="V765">
        <v>0.3706449</v>
      </c>
      <c r="W765">
        <v>1</v>
      </c>
      <c r="X765">
        <v>2698</v>
      </c>
      <c r="Y765">
        <v>359.6311</v>
      </c>
      <c r="Z765">
        <v>133.2954</v>
      </c>
      <c r="AA765">
        <v>29</v>
      </c>
      <c r="AB765">
        <v>2698</v>
      </c>
      <c r="AC765">
        <v>68043</v>
      </c>
    </row>
    <row r="766" spans="2:29" x14ac:dyDescent="0.2">
      <c r="B766" t="s">
        <v>484</v>
      </c>
      <c r="C766">
        <v>25</v>
      </c>
      <c r="D766" t="s">
        <v>796</v>
      </c>
      <c r="E766">
        <v>2</v>
      </c>
      <c r="F766">
        <v>0.82270670000000001</v>
      </c>
      <c r="G766">
        <v>333</v>
      </c>
      <c r="H766">
        <v>333</v>
      </c>
      <c r="I766">
        <v>291.161</v>
      </c>
      <c r="J766">
        <v>0.17497660000000001</v>
      </c>
      <c r="K766">
        <v>291.161</v>
      </c>
      <c r="L766">
        <v>119.77</v>
      </c>
      <c r="M766">
        <v>2</v>
      </c>
      <c r="N766">
        <v>168.3117</v>
      </c>
      <c r="O766">
        <v>-1</v>
      </c>
      <c r="P766">
        <v>-1</v>
      </c>
      <c r="Q766">
        <v>1</v>
      </c>
      <c r="R766">
        <v>0.41135329999999998</v>
      </c>
      <c r="S766">
        <v>-1</v>
      </c>
      <c r="T766">
        <v>-1</v>
      </c>
      <c r="U766">
        <v>1</v>
      </c>
      <c r="V766">
        <v>0.41135329999999998</v>
      </c>
      <c r="W766">
        <v>1</v>
      </c>
      <c r="X766">
        <v>2431</v>
      </c>
      <c r="Y766">
        <v>250.89570000000001</v>
      </c>
      <c r="Z766">
        <v>103.2068</v>
      </c>
      <c r="AA766">
        <v>63</v>
      </c>
      <c r="AB766">
        <v>2431</v>
      </c>
      <c r="AC766">
        <v>120102</v>
      </c>
    </row>
    <row r="767" spans="2:29" x14ac:dyDescent="0.2">
      <c r="B767" t="s">
        <v>485</v>
      </c>
      <c r="C767">
        <v>25</v>
      </c>
      <c r="D767" t="s">
        <v>796</v>
      </c>
      <c r="E767">
        <v>4</v>
      </c>
      <c r="F767">
        <v>1.3651880000000001</v>
      </c>
      <c r="G767">
        <v>257.75</v>
      </c>
      <c r="H767">
        <v>166.5</v>
      </c>
      <c r="I767">
        <v>74.668360000000007</v>
      </c>
      <c r="J767">
        <v>0.53331709999999999</v>
      </c>
      <c r="K767">
        <v>224.0051</v>
      </c>
      <c r="L767">
        <v>76.452250000000006</v>
      </c>
      <c r="M767">
        <v>4</v>
      </c>
      <c r="N767">
        <v>110.9513</v>
      </c>
      <c r="O767">
        <v>-1</v>
      </c>
      <c r="P767">
        <v>-1</v>
      </c>
      <c r="Q767">
        <v>1</v>
      </c>
      <c r="R767">
        <v>0.34129690000000001</v>
      </c>
      <c r="S767">
        <v>-1</v>
      </c>
      <c r="T767">
        <v>-1</v>
      </c>
      <c r="U767">
        <v>1</v>
      </c>
      <c r="V767">
        <v>0.34129690000000001</v>
      </c>
      <c r="W767">
        <v>1</v>
      </c>
      <c r="X767">
        <v>2930</v>
      </c>
      <c r="Y767">
        <v>253.9136</v>
      </c>
      <c r="Z767">
        <v>86.65992</v>
      </c>
      <c r="AA767">
        <v>51</v>
      </c>
      <c r="AB767">
        <v>2930</v>
      </c>
      <c r="AC767">
        <v>113375</v>
      </c>
    </row>
    <row r="768" spans="2:29" x14ac:dyDescent="0.2">
      <c r="B768" t="s">
        <v>486</v>
      </c>
      <c r="C768">
        <v>25</v>
      </c>
      <c r="D768" t="s">
        <v>796</v>
      </c>
      <c r="E768">
        <v>4</v>
      </c>
      <c r="F768">
        <v>1.9361079999999999</v>
      </c>
      <c r="G768">
        <v>207.75</v>
      </c>
      <c r="H768">
        <v>199.5</v>
      </c>
      <c r="I768">
        <v>269.90960000000001</v>
      </c>
      <c r="J768">
        <v>1.2183250000000001</v>
      </c>
      <c r="K768">
        <v>809.72889999999995</v>
      </c>
      <c r="L768">
        <v>391.93079999999998</v>
      </c>
      <c r="M768">
        <v>4</v>
      </c>
      <c r="N768">
        <v>173.17529999999999</v>
      </c>
      <c r="O768">
        <v>-1</v>
      </c>
      <c r="P768">
        <v>-1</v>
      </c>
      <c r="Q768">
        <v>2</v>
      </c>
      <c r="R768">
        <v>0.96805419999999998</v>
      </c>
      <c r="S768">
        <v>61.11889</v>
      </c>
      <c r="T768">
        <v>0.23020299999999999</v>
      </c>
      <c r="U768">
        <v>1</v>
      </c>
      <c r="V768">
        <v>0.48402709999999999</v>
      </c>
      <c r="W768">
        <v>2</v>
      </c>
      <c r="X768">
        <v>2066</v>
      </c>
      <c r="Y768">
        <v>624.23299999999995</v>
      </c>
      <c r="Z768">
        <v>302.14569999999998</v>
      </c>
      <c r="AA768">
        <v>91</v>
      </c>
      <c r="AB768">
        <v>2066</v>
      </c>
      <c r="AC768">
        <v>175289</v>
      </c>
    </row>
    <row r="769" spans="2:29" x14ac:dyDescent="0.2">
      <c r="B769" t="s">
        <v>487</v>
      </c>
      <c r="C769">
        <v>25</v>
      </c>
      <c r="D769" t="s">
        <v>796</v>
      </c>
      <c r="E769">
        <v>0</v>
      </c>
      <c r="F769">
        <v>0</v>
      </c>
      <c r="G769">
        <v>-1</v>
      </c>
      <c r="H769">
        <v>-1</v>
      </c>
      <c r="I769">
        <v>-1</v>
      </c>
      <c r="J769">
        <v>-1</v>
      </c>
      <c r="K769">
        <v>-1</v>
      </c>
      <c r="L769">
        <v>-1</v>
      </c>
      <c r="M769">
        <v>0</v>
      </c>
      <c r="N769">
        <v>218.51920000000001</v>
      </c>
      <c r="O769">
        <v>-1</v>
      </c>
      <c r="P769">
        <v>-1</v>
      </c>
      <c r="Q769">
        <v>2</v>
      </c>
      <c r="R769">
        <v>0.52673159999999997</v>
      </c>
      <c r="S769">
        <v>155.5591</v>
      </c>
      <c r="T769">
        <v>0.38889770000000001</v>
      </c>
      <c r="U769">
        <v>1</v>
      </c>
      <c r="V769">
        <v>0.26336579999999998</v>
      </c>
      <c r="W769">
        <v>2</v>
      </c>
      <c r="X769">
        <v>3797</v>
      </c>
      <c r="Y769">
        <v>802.20240000000001</v>
      </c>
      <c r="Z769">
        <v>211.27269999999999</v>
      </c>
      <c r="AA769">
        <v>9</v>
      </c>
      <c r="AB769">
        <v>3797</v>
      </c>
      <c r="AC769">
        <v>32074</v>
      </c>
    </row>
    <row r="770" spans="2:29" x14ac:dyDescent="0.2">
      <c r="B770" t="s">
        <v>488</v>
      </c>
      <c r="C770">
        <v>25</v>
      </c>
      <c r="D770" t="s">
        <v>796</v>
      </c>
      <c r="E770">
        <v>9</v>
      </c>
      <c r="F770">
        <v>1.8014410000000001</v>
      </c>
      <c r="G770">
        <v>196</v>
      </c>
      <c r="H770">
        <v>167</v>
      </c>
      <c r="I770">
        <v>358.39909999999998</v>
      </c>
      <c r="J770">
        <v>1.4891509999999999</v>
      </c>
      <c r="K770">
        <v>2867.1930000000002</v>
      </c>
      <c r="L770">
        <v>573.89779999999996</v>
      </c>
      <c r="M770">
        <v>-1</v>
      </c>
      <c r="N770">
        <v>193.16489999999999</v>
      </c>
      <c r="O770">
        <v>-1</v>
      </c>
      <c r="P770">
        <v>-1</v>
      </c>
      <c r="Q770">
        <v>3</v>
      </c>
      <c r="R770">
        <v>0.60048040000000003</v>
      </c>
      <c r="S770">
        <v>174.57060000000001</v>
      </c>
      <c r="T770">
        <v>0.39078600000000002</v>
      </c>
      <c r="U770">
        <v>0</v>
      </c>
      <c r="V770">
        <v>-1</v>
      </c>
      <c r="W770">
        <v>-1</v>
      </c>
      <c r="X770">
        <v>-1</v>
      </c>
      <c r="Y770">
        <v>3589.5810000000001</v>
      </c>
      <c r="Z770">
        <v>718.49090000000001</v>
      </c>
      <c r="AA770">
        <v>21</v>
      </c>
      <c r="AB770">
        <v>4996</v>
      </c>
      <c r="AC770">
        <v>42266</v>
      </c>
    </row>
    <row r="771" spans="2:29" x14ac:dyDescent="0.2">
      <c r="B771" t="s">
        <v>489</v>
      </c>
      <c r="C771">
        <v>25</v>
      </c>
      <c r="D771" t="s">
        <v>796</v>
      </c>
      <c r="E771">
        <v>0</v>
      </c>
      <c r="F771">
        <v>0</v>
      </c>
      <c r="G771">
        <v>-1</v>
      </c>
      <c r="H771">
        <v>-1</v>
      </c>
      <c r="I771">
        <v>-1</v>
      </c>
      <c r="J771">
        <v>-1</v>
      </c>
      <c r="K771">
        <v>-1</v>
      </c>
      <c r="L771">
        <v>-1</v>
      </c>
      <c r="M771">
        <v>0</v>
      </c>
      <c r="N771">
        <v>640.81629999999996</v>
      </c>
      <c r="O771">
        <v>-1</v>
      </c>
      <c r="P771">
        <v>-1</v>
      </c>
      <c r="Q771">
        <v>1</v>
      </c>
      <c r="R771">
        <v>0.8340284</v>
      </c>
      <c r="S771">
        <v>-1</v>
      </c>
      <c r="T771">
        <v>-1</v>
      </c>
      <c r="U771">
        <v>1</v>
      </c>
      <c r="V771">
        <v>0.8340284</v>
      </c>
      <c r="W771">
        <v>1</v>
      </c>
      <c r="X771">
        <v>1199</v>
      </c>
      <c r="Y771">
        <v>319.59679999999997</v>
      </c>
      <c r="Z771">
        <v>266.55279999999999</v>
      </c>
      <c r="AA771">
        <v>59</v>
      </c>
      <c r="AB771">
        <v>1199</v>
      </c>
      <c r="AC771">
        <v>124265</v>
      </c>
    </row>
    <row r="772" spans="2:29" x14ac:dyDescent="0.2">
      <c r="B772" t="s">
        <v>490</v>
      </c>
      <c r="C772">
        <v>25</v>
      </c>
      <c r="D772" t="s">
        <v>796</v>
      </c>
      <c r="E772">
        <v>1</v>
      </c>
      <c r="F772">
        <v>0.30321409999999999</v>
      </c>
      <c r="G772">
        <v>166</v>
      </c>
      <c r="H772">
        <v>166</v>
      </c>
      <c r="I772">
        <v>-1</v>
      </c>
      <c r="J772">
        <v>-1</v>
      </c>
      <c r="K772">
        <v>-1</v>
      </c>
      <c r="L772">
        <v>-1</v>
      </c>
      <c r="M772">
        <v>1</v>
      </c>
      <c r="N772">
        <v>170.28960000000001</v>
      </c>
      <c r="O772">
        <v>-1</v>
      </c>
      <c r="P772">
        <v>-1</v>
      </c>
      <c r="Q772">
        <v>1</v>
      </c>
      <c r="R772">
        <v>0.30321409999999999</v>
      </c>
      <c r="S772">
        <v>-1</v>
      </c>
      <c r="T772">
        <v>-1</v>
      </c>
      <c r="U772">
        <v>1</v>
      </c>
      <c r="V772">
        <v>0.30321409999999999</v>
      </c>
      <c r="W772">
        <v>1</v>
      </c>
      <c r="X772">
        <v>3298</v>
      </c>
      <c r="Y772">
        <v>249.07669999999999</v>
      </c>
      <c r="Z772">
        <v>75.523560000000003</v>
      </c>
      <c r="AA772">
        <v>41</v>
      </c>
      <c r="AB772">
        <v>3298</v>
      </c>
      <c r="AC772">
        <v>95821</v>
      </c>
    </row>
    <row r="773" spans="2:29" x14ac:dyDescent="0.2">
      <c r="B773" t="s">
        <v>491</v>
      </c>
      <c r="C773">
        <v>25</v>
      </c>
      <c r="D773" t="s">
        <v>796</v>
      </c>
      <c r="E773">
        <v>3</v>
      </c>
      <c r="F773">
        <v>2.0491799999999998</v>
      </c>
      <c r="G773">
        <v>267</v>
      </c>
      <c r="H773">
        <v>268</v>
      </c>
      <c r="I773">
        <v>110.4479</v>
      </c>
      <c r="J773">
        <v>0.97024940000000004</v>
      </c>
      <c r="K773">
        <v>220.89590000000001</v>
      </c>
      <c r="L773">
        <v>150.8852</v>
      </c>
      <c r="M773">
        <v>3</v>
      </c>
      <c r="N773">
        <v>108.9226</v>
      </c>
      <c r="O773">
        <v>-1</v>
      </c>
      <c r="P773">
        <v>-1</v>
      </c>
      <c r="Q773">
        <v>1</v>
      </c>
      <c r="R773">
        <v>0.68306009999999995</v>
      </c>
      <c r="S773">
        <v>-1</v>
      </c>
      <c r="T773">
        <v>-1</v>
      </c>
      <c r="U773">
        <v>1</v>
      </c>
      <c r="V773">
        <v>0.68306009999999995</v>
      </c>
      <c r="W773">
        <v>1</v>
      </c>
      <c r="X773">
        <v>1464</v>
      </c>
      <c r="Y773">
        <v>234.71870000000001</v>
      </c>
      <c r="Z773">
        <v>160.327</v>
      </c>
      <c r="AA773">
        <v>19</v>
      </c>
      <c r="AB773">
        <v>1464</v>
      </c>
      <c r="AC773">
        <v>43965</v>
      </c>
    </row>
    <row r="774" spans="2:29" x14ac:dyDescent="0.2">
      <c r="B774" t="s">
        <v>1848</v>
      </c>
      <c r="C774">
        <v>25</v>
      </c>
      <c r="D774" t="s">
        <v>796</v>
      </c>
      <c r="E774">
        <v>3</v>
      </c>
      <c r="F774">
        <v>2.3715419999999998</v>
      </c>
      <c r="G774">
        <v>355.66666666666703</v>
      </c>
      <c r="H774">
        <v>367</v>
      </c>
      <c r="I774">
        <v>231.9264</v>
      </c>
      <c r="J774">
        <v>3.9985659999999998</v>
      </c>
      <c r="K774">
        <v>463.85270000000003</v>
      </c>
      <c r="L774">
        <v>366.68200000000002</v>
      </c>
      <c r="M774">
        <v>3</v>
      </c>
      <c r="N774">
        <v>76.355530000000002</v>
      </c>
      <c r="O774">
        <v>-1</v>
      </c>
      <c r="P774">
        <v>-1</v>
      </c>
      <c r="Q774">
        <v>1</v>
      </c>
      <c r="R774">
        <v>0.79051380000000004</v>
      </c>
      <c r="S774">
        <v>-1</v>
      </c>
      <c r="T774">
        <v>-1</v>
      </c>
      <c r="U774">
        <v>1</v>
      </c>
      <c r="V774">
        <v>0.79051380000000004</v>
      </c>
      <c r="W774">
        <v>1</v>
      </c>
      <c r="X774">
        <v>1265</v>
      </c>
      <c r="Y774">
        <v>264.89330000000001</v>
      </c>
      <c r="Z774">
        <v>209.40180000000001</v>
      </c>
      <c r="AA774">
        <v>43</v>
      </c>
      <c r="AB774">
        <v>1265</v>
      </c>
      <c r="AC774">
        <v>80502</v>
      </c>
    </row>
    <row r="775" spans="2:29" x14ac:dyDescent="0.2">
      <c r="B775" t="s">
        <v>285</v>
      </c>
      <c r="C775">
        <v>25</v>
      </c>
      <c r="D775" t="s">
        <v>796</v>
      </c>
      <c r="E775">
        <v>3</v>
      </c>
      <c r="F775">
        <v>2.147459</v>
      </c>
      <c r="G775">
        <v>288.66666666666703</v>
      </c>
      <c r="H775">
        <v>299</v>
      </c>
      <c r="I775">
        <v>239.30629999999999</v>
      </c>
      <c r="J775">
        <v>2.2824680000000002</v>
      </c>
      <c r="K775">
        <v>478.61250000000001</v>
      </c>
      <c r="L775">
        <v>342.60019999999997</v>
      </c>
      <c r="M775">
        <v>3</v>
      </c>
      <c r="N775">
        <v>115.91240000000001</v>
      </c>
      <c r="O775">
        <v>-1</v>
      </c>
      <c r="P775">
        <v>-1</v>
      </c>
      <c r="Q775">
        <v>1</v>
      </c>
      <c r="R775">
        <v>0.7158196</v>
      </c>
      <c r="S775">
        <v>-1</v>
      </c>
      <c r="T775">
        <v>-1</v>
      </c>
      <c r="U775">
        <v>1</v>
      </c>
      <c r="V775">
        <v>0.7158196</v>
      </c>
      <c r="W775">
        <v>1</v>
      </c>
      <c r="X775">
        <v>1397</v>
      </c>
      <c r="Y775">
        <v>420.70549999999997</v>
      </c>
      <c r="Z775">
        <v>301.14929999999998</v>
      </c>
      <c r="AA775">
        <v>81</v>
      </c>
      <c r="AB775">
        <v>1397</v>
      </c>
      <c r="AC775">
        <v>153843</v>
      </c>
    </row>
    <row r="776" spans="2:29" x14ac:dyDescent="0.2">
      <c r="B776" t="s">
        <v>492</v>
      </c>
      <c r="C776">
        <v>25</v>
      </c>
      <c r="D776" t="s">
        <v>796</v>
      </c>
      <c r="E776">
        <v>6</v>
      </c>
      <c r="F776">
        <v>2.43309</v>
      </c>
      <c r="G776">
        <v>322</v>
      </c>
      <c r="H776">
        <v>283.5</v>
      </c>
      <c r="I776">
        <v>129.64709999999999</v>
      </c>
      <c r="J776">
        <v>2.1173549999999999</v>
      </c>
      <c r="K776">
        <v>648.23540000000003</v>
      </c>
      <c r="L776">
        <v>262.86919999999998</v>
      </c>
      <c r="M776">
        <v>6</v>
      </c>
      <c r="N776">
        <v>78.97681</v>
      </c>
      <c r="O776">
        <v>-1</v>
      </c>
      <c r="P776">
        <v>-1</v>
      </c>
      <c r="Q776">
        <v>1</v>
      </c>
      <c r="R776">
        <v>0.40551500000000001</v>
      </c>
      <c r="S776">
        <v>-1</v>
      </c>
      <c r="T776">
        <v>-1</v>
      </c>
      <c r="U776">
        <v>1</v>
      </c>
      <c r="V776">
        <v>0.40551500000000001</v>
      </c>
      <c r="W776">
        <v>1</v>
      </c>
      <c r="X776">
        <v>2466</v>
      </c>
      <c r="Y776">
        <v>207.19880000000001</v>
      </c>
      <c r="Z776">
        <v>84.022220000000004</v>
      </c>
      <c r="AA776">
        <v>17</v>
      </c>
      <c r="AB776">
        <v>2466</v>
      </c>
      <c r="AC776">
        <v>42131</v>
      </c>
    </row>
    <row r="777" spans="2:29" x14ac:dyDescent="0.2">
      <c r="B777" t="s">
        <v>474</v>
      </c>
      <c r="C777">
        <v>25</v>
      </c>
      <c r="D777" t="s">
        <v>796</v>
      </c>
      <c r="E777">
        <v>8</v>
      </c>
      <c r="F777">
        <v>2.699055</v>
      </c>
      <c r="G777">
        <v>216.25</v>
      </c>
      <c r="H777">
        <v>183</v>
      </c>
      <c r="I777">
        <v>258.7602</v>
      </c>
      <c r="J777">
        <v>2.1303230000000002</v>
      </c>
      <c r="K777">
        <v>1811.3209999999999</v>
      </c>
      <c r="L777">
        <v>611.10699999999997</v>
      </c>
      <c r="M777">
        <v>8</v>
      </c>
      <c r="N777">
        <v>232.58920000000001</v>
      </c>
      <c r="O777">
        <v>-1</v>
      </c>
      <c r="P777">
        <v>-1</v>
      </c>
      <c r="Q777">
        <v>2</v>
      </c>
      <c r="R777">
        <v>0.67476389999999997</v>
      </c>
      <c r="S777">
        <v>79.58717</v>
      </c>
      <c r="T777">
        <v>0.15933369999999999</v>
      </c>
      <c r="U777">
        <v>1</v>
      </c>
      <c r="V777">
        <v>0.33738190000000001</v>
      </c>
      <c r="W777">
        <v>2</v>
      </c>
      <c r="X777">
        <v>2964</v>
      </c>
      <c r="Y777">
        <v>755.53409999999997</v>
      </c>
      <c r="Z777">
        <v>254.90350000000001</v>
      </c>
      <c r="AA777">
        <v>33</v>
      </c>
      <c r="AB777">
        <v>2964</v>
      </c>
      <c r="AC777">
        <v>77004</v>
      </c>
    </row>
    <row r="778" spans="2:29" x14ac:dyDescent="0.2">
      <c r="B778" t="s">
        <v>475</v>
      </c>
      <c r="C778">
        <v>25</v>
      </c>
      <c r="D778" t="s">
        <v>796</v>
      </c>
      <c r="E778">
        <v>4</v>
      </c>
      <c r="F778">
        <v>1.8484290000000001</v>
      </c>
      <c r="G778">
        <v>233</v>
      </c>
      <c r="H778">
        <v>166.5</v>
      </c>
      <c r="I778">
        <v>130.18960000000001</v>
      </c>
      <c r="J778">
        <v>0.9106841</v>
      </c>
      <c r="K778">
        <v>390.56880000000001</v>
      </c>
      <c r="L778">
        <v>180.4847</v>
      </c>
      <c r="M778">
        <v>4</v>
      </c>
      <c r="N778">
        <v>119.9482</v>
      </c>
      <c r="O778">
        <v>-1</v>
      </c>
      <c r="P778">
        <v>-1</v>
      </c>
      <c r="Q778">
        <v>1</v>
      </c>
      <c r="R778">
        <v>0.4621072</v>
      </c>
      <c r="S778">
        <v>-1</v>
      </c>
      <c r="T778">
        <v>-1</v>
      </c>
      <c r="U778">
        <v>1</v>
      </c>
      <c r="V778">
        <v>0.4621072</v>
      </c>
      <c r="W778">
        <v>1</v>
      </c>
      <c r="X778">
        <v>2164</v>
      </c>
      <c r="Y778">
        <v>213.87219999999999</v>
      </c>
      <c r="Z778">
        <v>98.831869999999995</v>
      </c>
      <c r="AA778">
        <v>37</v>
      </c>
      <c r="AB778">
        <v>2164</v>
      </c>
      <c r="AC778">
        <v>73573</v>
      </c>
    </row>
    <row r="779" spans="2:29" x14ac:dyDescent="0.2">
      <c r="B779" t="s">
        <v>476</v>
      </c>
      <c r="C779">
        <v>25</v>
      </c>
      <c r="D779" t="s">
        <v>796</v>
      </c>
      <c r="E779">
        <v>8</v>
      </c>
      <c r="F779">
        <v>1.752848</v>
      </c>
      <c r="G779">
        <v>370.5</v>
      </c>
      <c r="H779">
        <v>284</v>
      </c>
      <c r="I779">
        <v>259.2167</v>
      </c>
      <c r="J779">
        <v>2.7446510000000002</v>
      </c>
      <c r="K779">
        <v>1814.5170000000001</v>
      </c>
      <c r="L779">
        <v>397.57170000000002</v>
      </c>
      <c r="M779">
        <v>8</v>
      </c>
      <c r="N779">
        <v>179.4469</v>
      </c>
      <c r="O779">
        <v>-1</v>
      </c>
      <c r="P779">
        <v>-1</v>
      </c>
      <c r="Q779">
        <v>1</v>
      </c>
      <c r="R779">
        <v>0.219106</v>
      </c>
      <c r="S779">
        <v>-1</v>
      </c>
      <c r="T779">
        <v>-1</v>
      </c>
      <c r="U779">
        <v>1</v>
      </c>
      <c r="V779">
        <v>0.219106</v>
      </c>
      <c r="W779">
        <v>1</v>
      </c>
      <c r="X779">
        <v>4564</v>
      </c>
      <c r="Y779">
        <v>269.0729</v>
      </c>
      <c r="Z779">
        <v>58.955509999999997</v>
      </c>
      <c r="AA779">
        <v>7</v>
      </c>
      <c r="AB779">
        <v>4564</v>
      </c>
      <c r="AC779">
        <v>17153</v>
      </c>
    </row>
    <row r="780" spans="2:29" x14ac:dyDescent="0.2">
      <c r="B780" t="s">
        <v>477</v>
      </c>
      <c r="C780">
        <v>25</v>
      </c>
      <c r="D780" t="s">
        <v>796</v>
      </c>
      <c r="E780">
        <v>6</v>
      </c>
      <c r="F780">
        <v>2.309469</v>
      </c>
      <c r="G780">
        <v>199.333333333333</v>
      </c>
      <c r="H780">
        <v>183</v>
      </c>
      <c r="I780">
        <v>230.79259999999999</v>
      </c>
      <c r="J780">
        <v>1.8072809999999999</v>
      </c>
      <c r="K780">
        <v>1153.963</v>
      </c>
      <c r="L780">
        <v>444.17360000000002</v>
      </c>
      <c r="M780">
        <v>6</v>
      </c>
      <c r="N780">
        <v>145.084</v>
      </c>
      <c r="O780">
        <v>-1</v>
      </c>
      <c r="P780">
        <v>-1</v>
      </c>
      <c r="Q780">
        <v>1</v>
      </c>
      <c r="R780">
        <v>0.38491150000000002</v>
      </c>
      <c r="S780">
        <v>-1</v>
      </c>
      <c r="T780">
        <v>-1</v>
      </c>
      <c r="U780">
        <v>1</v>
      </c>
      <c r="V780">
        <v>0.38491150000000002</v>
      </c>
      <c r="W780">
        <v>1</v>
      </c>
      <c r="X780">
        <v>2598</v>
      </c>
      <c r="Y780">
        <v>286.07229999999998</v>
      </c>
      <c r="Z780">
        <v>110.1125</v>
      </c>
      <c r="AA780">
        <v>15</v>
      </c>
      <c r="AB780">
        <v>2598</v>
      </c>
      <c r="AC780">
        <v>39335</v>
      </c>
    </row>
    <row r="781" spans="2:29" x14ac:dyDescent="0.2">
      <c r="B781" t="s">
        <v>478</v>
      </c>
      <c r="C781">
        <v>25</v>
      </c>
      <c r="D781" t="s">
        <v>796</v>
      </c>
      <c r="E781">
        <v>3</v>
      </c>
      <c r="F781">
        <v>1.553599</v>
      </c>
      <c r="G781">
        <v>244.666666666667</v>
      </c>
      <c r="H781">
        <v>234</v>
      </c>
      <c r="I781">
        <v>294.28230000000002</v>
      </c>
      <c r="J781">
        <v>0.7485482</v>
      </c>
      <c r="K781">
        <v>588.56460000000004</v>
      </c>
      <c r="L781">
        <v>304.7978</v>
      </c>
      <c r="M781">
        <v>3</v>
      </c>
      <c r="N781">
        <v>129.46510000000001</v>
      </c>
      <c r="O781">
        <v>-1</v>
      </c>
      <c r="P781">
        <v>-1</v>
      </c>
      <c r="Q781">
        <v>1</v>
      </c>
      <c r="R781">
        <v>0.51786639999999995</v>
      </c>
      <c r="S781">
        <v>-1</v>
      </c>
      <c r="T781">
        <v>-1</v>
      </c>
      <c r="U781">
        <v>1</v>
      </c>
      <c r="V781">
        <v>0.51786639999999995</v>
      </c>
      <c r="W781">
        <v>1</v>
      </c>
      <c r="X781">
        <v>1931</v>
      </c>
      <c r="Y781">
        <v>641.97239999999999</v>
      </c>
      <c r="Z781">
        <v>332.45589999999999</v>
      </c>
      <c r="AA781">
        <v>75</v>
      </c>
      <c r="AB781">
        <v>1931</v>
      </c>
      <c r="AC781">
        <v>163567</v>
      </c>
    </row>
    <row r="782" spans="2:29" x14ac:dyDescent="0.2">
      <c r="B782" t="s">
        <v>479</v>
      </c>
      <c r="C782">
        <v>25</v>
      </c>
      <c r="D782" t="s">
        <v>796</v>
      </c>
      <c r="E782">
        <v>11</v>
      </c>
      <c r="F782">
        <v>2.501706</v>
      </c>
      <c r="G782">
        <v>218.18181818181799</v>
      </c>
      <c r="H782">
        <v>168</v>
      </c>
      <c r="I782">
        <v>260.41399999999999</v>
      </c>
      <c r="J782">
        <v>3.1191339999999999</v>
      </c>
      <c r="K782">
        <v>2604.14</v>
      </c>
      <c r="L782">
        <v>592.25369999999998</v>
      </c>
      <c r="M782">
        <v>11</v>
      </c>
      <c r="N782">
        <v>158.149</v>
      </c>
      <c r="O782">
        <v>-1</v>
      </c>
      <c r="P782">
        <v>-1</v>
      </c>
      <c r="Q782">
        <v>3</v>
      </c>
      <c r="R782">
        <v>0.68228339999999998</v>
      </c>
      <c r="S782">
        <v>27.766200000000001</v>
      </c>
      <c r="T782">
        <v>0.92401200000000006</v>
      </c>
      <c r="U782">
        <v>1</v>
      </c>
      <c r="V782">
        <v>0.22742780000000001</v>
      </c>
      <c r="W782">
        <v>3</v>
      </c>
      <c r="X782">
        <v>4397</v>
      </c>
      <c r="Y782">
        <v>1218.511</v>
      </c>
      <c r="Z782">
        <v>277.1234</v>
      </c>
      <c r="AA782">
        <v>17</v>
      </c>
      <c r="AB782">
        <v>4397</v>
      </c>
      <c r="AC782">
        <v>34938</v>
      </c>
    </row>
    <row r="783" spans="2:29" x14ac:dyDescent="0.2">
      <c r="B783" t="s">
        <v>480</v>
      </c>
      <c r="C783">
        <v>25</v>
      </c>
      <c r="D783" t="s">
        <v>796</v>
      </c>
      <c r="E783">
        <v>1</v>
      </c>
      <c r="F783">
        <v>0.63897760000000003</v>
      </c>
      <c r="G783">
        <v>132</v>
      </c>
      <c r="H783">
        <v>132</v>
      </c>
      <c r="I783">
        <v>-1</v>
      </c>
      <c r="J783">
        <v>-1</v>
      </c>
      <c r="K783">
        <v>-1</v>
      </c>
      <c r="L783">
        <v>-1</v>
      </c>
      <c r="M783">
        <v>1</v>
      </c>
      <c r="N783">
        <v>124.57810000000001</v>
      </c>
      <c r="O783">
        <v>-1</v>
      </c>
      <c r="P783">
        <v>-1</v>
      </c>
      <c r="Q783">
        <v>1</v>
      </c>
      <c r="R783">
        <v>0.63897760000000003</v>
      </c>
      <c r="S783">
        <v>-1</v>
      </c>
      <c r="T783">
        <v>-1</v>
      </c>
      <c r="U783">
        <v>1</v>
      </c>
      <c r="V783">
        <v>0.63897760000000003</v>
      </c>
      <c r="W783">
        <v>1</v>
      </c>
      <c r="X783">
        <v>1565</v>
      </c>
      <c r="Y783">
        <v>221.18450000000001</v>
      </c>
      <c r="Z783">
        <v>141.33199999999999</v>
      </c>
      <c r="AA783">
        <v>29</v>
      </c>
      <c r="AB783">
        <v>1565</v>
      </c>
      <c r="AC783">
        <v>60117</v>
      </c>
    </row>
    <row r="784" spans="2:29" x14ac:dyDescent="0.2">
      <c r="B784" t="s">
        <v>481</v>
      </c>
      <c r="C784">
        <v>26</v>
      </c>
      <c r="D784" t="s">
        <v>820</v>
      </c>
      <c r="E784">
        <v>6</v>
      </c>
      <c r="F784">
        <v>2.9527559999999999</v>
      </c>
      <c r="G784">
        <v>244</v>
      </c>
      <c r="H784">
        <v>150</v>
      </c>
      <c r="I784">
        <v>115.2807</v>
      </c>
      <c r="J784">
        <v>1.4269879999999999</v>
      </c>
      <c r="K784">
        <v>576.40329999999994</v>
      </c>
      <c r="L784">
        <v>283.66309999999999</v>
      </c>
      <c r="M784">
        <v>6</v>
      </c>
      <c r="N784">
        <v>92.171360000000007</v>
      </c>
      <c r="O784">
        <v>-1</v>
      </c>
      <c r="P784">
        <v>-1</v>
      </c>
      <c r="Q784">
        <v>1</v>
      </c>
      <c r="R784">
        <v>0.49212600000000001</v>
      </c>
      <c r="S784">
        <v>-1</v>
      </c>
      <c r="T784">
        <v>-1</v>
      </c>
      <c r="U784">
        <v>1</v>
      </c>
      <c r="V784">
        <v>0.49212600000000001</v>
      </c>
      <c r="W784">
        <v>1</v>
      </c>
      <c r="X784">
        <v>2032</v>
      </c>
      <c r="Y784">
        <v>298.23219999999998</v>
      </c>
      <c r="Z784">
        <v>146.76779999999999</v>
      </c>
      <c r="AA784">
        <v>79</v>
      </c>
      <c r="AB784">
        <v>2032</v>
      </c>
      <c r="AC784">
        <v>160470</v>
      </c>
    </row>
    <row r="785" spans="2:29" x14ac:dyDescent="0.2">
      <c r="B785" t="s">
        <v>483</v>
      </c>
      <c r="C785">
        <v>26</v>
      </c>
      <c r="D785" t="s">
        <v>820</v>
      </c>
      <c r="E785">
        <v>2</v>
      </c>
      <c r="F785">
        <v>1.6680569999999999</v>
      </c>
      <c r="G785">
        <v>316</v>
      </c>
      <c r="H785">
        <v>316</v>
      </c>
      <c r="I785">
        <v>236.27860000000001</v>
      </c>
      <c r="J785">
        <v>1.1813929999999999</v>
      </c>
      <c r="K785">
        <v>236.27860000000001</v>
      </c>
      <c r="L785">
        <v>197.06309999999999</v>
      </c>
      <c r="M785">
        <v>2</v>
      </c>
      <c r="N785">
        <v>83.335419999999999</v>
      </c>
      <c r="O785">
        <v>-1</v>
      </c>
      <c r="P785">
        <v>-1</v>
      </c>
      <c r="Q785">
        <v>1</v>
      </c>
      <c r="R785">
        <v>0.8340284</v>
      </c>
      <c r="S785">
        <v>-1</v>
      </c>
      <c r="T785">
        <v>-1</v>
      </c>
      <c r="U785">
        <v>1</v>
      </c>
      <c r="V785">
        <v>0.8340284</v>
      </c>
      <c r="W785">
        <v>1</v>
      </c>
      <c r="X785">
        <v>1199</v>
      </c>
      <c r="Y785">
        <v>262.35599999999999</v>
      </c>
      <c r="Z785">
        <v>218.8124</v>
      </c>
      <c r="AA785">
        <v>85</v>
      </c>
      <c r="AB785">
        <v>1199</v>
      </c>
      <c r="AC785">
        <v>169761</v>
      </c>
    </row>
    <row r="786" spans="2:29" x14ac:dyDescent="0.2">
      <c r="B786" t="s">
        <v>484</v>
      </c>
      <c r="C786">
        <v>26</v>
      </c>
      <c r="D786" t="s">
        <v>820</v>
      </c>
      <c r="E786">
        <v>2</v>
      </c>
      <c r="F786">
        <v>1.3046310000000001</v>
      </c>
      <c r="G786">
        <v>183</v>
      </c>
      <c r="H786">
        <v>183</v>
      </c>
      <c r="I786">
        <v>325.03429999999997</v>
      </c>
      <c r="J786">
        <v>0.29575459999999998</v>
      </c>
      <c r="K786">
        <v>325.03429999999997</v>
      </c>
      <c r="L786">
        <v>212.02500000000001</v>
      </c>
      <c r="M786">
        <v>2</v>
      </c>
      <c r="N786">
        <v>110.8237</v>
      </c>
      <c r="O786">
        <v>-1</v>
      </c>
      <c r="P786">
        <v>-1</v>
      </c>
      <c r="Q786">
        <v>1</v>
      </c>
      <c r="R786">
        <v>0.65231570000000005</v>
      </c>
      <c r="S786">
        <v>-1</v>
      </c>
      <c r="T786">
        <v>-1</v>
      </c>
      <c r="U786">
        <v>1</v>
      </c>
      <c r="V786">
        <v>0.65231570000000005</v>
      </c>
      <c r="W786">
        <v>1</v>
      </c>
      <c r="X786">
        <v>1533</v>
      </c>
      <c r="Y786">
        <v>235.8143</v>
      </c>
      <c r="Z786">
        <v>153.8253</v>
      </c>
      <c r="AA786">
        <v>89</v>
      </c>
      <c r="AB786">
        <v>1533</v>
      </c>
      <c r="AC786">
        <v>166397</v>
      </c>
    </row>
    <row r="787" spans="2:29" x14ac:dyDescent="0.2">
      <c r="B787" t="s">
        <v>485</v>
      </c>
      <c r="C787">
        <v>26</v>
      </c>
      <c r="D787" t="s">
        <v>820</v>
      </c>
      <c r="E787">
        <v>3</v>
      </c>
      <c r="F787">
        <v>2.309469</v>
      </c>
      <c r="G787">
        <v>310.33333333333297</v>
      </c>
      <c r="H787">
        <v>332</v>
      </c>
      <c r="I787">
        <v>96.934139999999999</v>
      </c>
      <c r="J787">
        <v>0.77110049999999997</v>
      </c>
      <c r="K787">
        <v>193.8683</v>
      </c>
      <c r="L787">
        <v>149.24420000000001</v>
      </c>
      <c r="M787">
        <v>3</v>
      </c>
      <c r="N787">
        <v>72.749039999999994</v>
      </c>
      <c r="O787">
        <v>-1</v>
      </c>
      <c r="P787">
        <v>-1</v>
      </c>
      <c r="Q787">
        <v>2</v>
      </c>
      <c r="R787">
        <v>1.5396460000000001</v>
      </c>
      <c r="S787">
        <v>120.25449999999999</v>
      </c>
      <c r="T787">
        <v>1.808338</v>
      </c>
      <c r="U787">
        <v>1</v>
      </c>
      <c r="V787">
        <v>0.76982300000000004</v>
      </c>
      <c r="W787">
        <v>2</v>
      </c>
      <c r="X787">
        <v>1299</v>
      </c>
      <c r="Y787">
        <v>273.8417</v>
      </c>
      <c r="Z787">
        <v>210.80959999999999</v>
      </c>
      <c r="AA787">
        <v>59</v>
      </c>
      <c r="AB787">
        <v>1299</v>
      </c>
      <c r="AC787">
        <v>128762</v>
      </c>
    </row>
    <row r="788" spans="2:29" x14ac:dyDescent="0.2">
      <c r="B788" t="s">
        <v>486</v>
      </c>
      <c r="C788">
        <v>26</v>
      </c>
      <c r="D788" t="s">
        <v>820</v>
      </c>
      <c r="E788">
        <v>3</v>
      </c>
      <c r="F788">
        <v>2.0949719999999998</v>
      </c>
      <c r="G788">
        <v>266.33333333333297</v>
      </c>
      <c r="H788">
        <v>267</v>
      </c>
      <c r="I788">
        <v>222.11199999999999</v>
      </c>
      <c r="J788">
        <v>3.1764269999999999</v>
      </c>
      <c r="K788">
        <v>444.22399999999999</v>
      </c>
      <c r="L788">
        <v>310.21230000000003</v>
      </c>
      <c r="M788">
        <v>3</v>
      </c>
      <c r="N788">
        <v>108.77379999999999</v>
      </c>
      <c r="O788">
        <v>-1</v>
      </c>
      <c r="P788">
        <v>-1</v>
      </c>
      <c r="Q788">
        <v>1</v>
      </c>
      <c r="R788">
        <v>0.69832399999999994</v>
      </c>
      <c r="S788">
        <v>-1</v>
      </c>
      <c r="T788">
        <v>-1</v>
      </c>
      <c r="U788">
        <v>1</v>
      </c>
      <c r="V788">
        <v>0.69832399999999994</v>
      </c>
      <c r="W788">
        <v>1</v>
      </c>
      <c r="X788">
        <v>1432</v>
      </c>
      <c r="Y788">
        <v>203.12819999999999</v>
      </c>
      <c r="Z788">
        <v>141.8493</v>
      </c>
      <c r="AA788">
        <v>63</v>
      </c>
      <c r="AB788">
        <v>1432</v>
      </c>
      <c r="AC788">
        <v>124765</v>
      </c>
    </row>
    <row r="789" spans="2:29" x14ac:dyDescent="0.2">
      <c r="B789" t="s">
        <v>487</v>
      </c>
      <c r="C789">
        <v>26</v>
      </c>
      <c r="D789" t="s">
        <v>820</v>
      </c>
      <c r="E789">
        <v>0</v>
      </c>
      <c r="F789">
        <v>0</v>
      </c>
      <c r="G789">
        <v>-1</v>
      </c>
      <c r="H789">
        <v>-1</v>
      </c>
      <c r="I789">
        <v>-1</v>
      </c>
      <c r="J789">
        <v>-1</v>
      </c>
      <c r="K789">
        <v>-1</v>
      </c>
      <c r="L789">
        <v>-1</v>
      </c>
      <c r="M789">
        <v>0</v>
      </c>
      <c r="N789">
        <v>91.406649999999999</v>
      </c>
      <c r="O789">
        <v>-1</v>
      </c>
      <c r="P789">
        <v>-1</v>
      </c>
      <c r="Q789">
        <v>0</v>
      </c>
      <c r="R789">
        <v>-1</v>
      </c>
      <c r="S789">
        <v>-1</v>
      </c>
      <c r="T789">
        <v>-1</v>
      </c>
      <c r="U789">
        <v>1</v>
      </c>
      <c r="V789">
        <v>1.20048</v>
      </c>
      <c r="W789">
        <v>0</v>
      </c>
      <c r="X789">
        <v>833</v>
      </c>
      <c r="Y789">
        <v>317.90249999999997</v>
      </c>
      <c r="Z789">
        <v>381.63569999999999</v>
      </c>
      <c r="AA789">
        <v>57</v>
      </c>
      <c r="AB789">
        <v>833</v>
      </c>
      <c r="AC789">
        <v>127929</v>
      </c>
    </row>
    <row r="790" spans="2:29" x14ac:dyDescent="0.2">
      <c r="B790" t="s">
        <v>488</v>
      </c>
      <c r="C790">
        <v>26</v>
      </c>
      <c r="D790" t="s">
        <v>820</v>
      </c>
      <c r="E790">
        <v>4</v>
      </c>
      <c r="F790">
        <v>1.646091</v>
      </c>
      <c r="G790">
        <v>299.5</v>
      </c>
      <c r="H790">
        <v>300</v>
      </c>
      <c r="I790">
        <v>276.29419999999999</v>
      </c>
      <c r="J790">
        <v>1.579491</v>
      </c>
      <c r="K790">
        <v>828.8827</v>
      </c>
      <c r="L790">
        <v>341.10399999999998</v>
      </c>
      <c r="M790">
        <v>4</v>
      </c>
      <c r="N790">
        <v>122.92740000000001</v>
      </c>
      <c r="O790">
        <v>-1</v>
      </c>
      <c r="P790">
        <v>-1</v>
      </c>
      <c r="Q790">
        <v>1</v>
      </c>
      <c r="R790">
        <v>0.41152260000000002</v>
      </c>
      <c r="S790">
        <v>-1</v>
      </c>
      <c r="T790">
        <v>-1</v>
      </c>
      <c r="U790">
        <v>1</v>
      </c>
      <c r="V790">
        <v>0.41152260000000002</v>
      </c>
      <c r="W790">
        <v>1</v>
      </c>
      <c r="X790">
        <v>2430</v>
      </c>
      <c r="Y790">
        <v>1471.64</v>
      </c>
      <c r="Z790">
        <v>605.61310000000003</v>
      </c>
      <c r="AA790">
        <v>87</v>
      </c>
      <c r="AB790">
        <v>2430</v>
      </c>
      <c r="AC790">
        <v>183851</v>
      </c>
    </row>
    <row r="791" spans="2:29" x14ac:dyDescent="0.2">
      <c r="B791" t="s">
        <v>489</v>
      </c>
      <c r="C791">
        <v>26</v>
      </c>
      <c r="D791" t="s">
        <v>820</v>
      </c>
      <c r="E791">
        <v>0</v>
      </c>
      <c r="F791">
        <v>0</v>
      </c>
      <c r="G791">
        <v>-1</v>
      </c>
      <c r="H791">
        <v>-1</v>
      </c>
      <c r="I791">
        <v>-1</v>
      </c>
      <c r="J791">
        <v>-1</v>
      </c>
      <c r="K791">
        <v>-1</v>
      </c>
      <c r="L791">
        <v>-1</v>
      </c>
      <c r="M791">
        <v>0</v>
      </c>
      <c r="N791">
        <v>671.45759999999996</v>
      </c>
      <c r="O791">
        <v>-1</v>
      </c>
      <c r="P791">
        <v>-1</v>
      </c>
      <c r="Q791">
        <v>0</v>
      </c>
      <c r="R791">
        <v>-1</v>
      </c>
      <c r="S791">
        <v>-1</v>
      </c>
      <c r="T791">
        <v>-1</v>
      </c>
      <c r="U791">
        <v>1</v>
      </c>
      <c r="V791">
        <v>0.4482295</v>
      </c>
      <c r="W791">
        <v>0</v>
      </c>
      <c r="X791">
        <v>2231</v>
      </c>
      <c r="Y791">
        <v>1932.9469999999999</v>
      </c>
      <c r="Z791">
        <v>866.40409999999997</v>
      </c>
      <c r="AA791">
        <v>37</v>
      </c>
      <c r="AB791">
        <v>2231</v>
      </c>
      <c r="AC791">
        <v>81467</v>
      </c>
    </row>
    <row r="792" spans="2:29" x14ac:dyDescent="0.2">
      <c r="B792" t="s">
        <v>490</v>
      </c>
      <c r="C792">
        <v>26</v>
      </c>
      <c r="D792" t="s">
        <v>820</v>
      </c>
      <c r="E792">
        <v>3</v>
      </c>
      <c r="F792">
        <v>1.8382350000000001</v>
      </c>
      <c r="G792">
        <v>167</v>
      </c>
      <c r="H792">
        <v>134</v>
      </c>
      <c r="I792">
        <v>334.72050000000002</v>
      </c>
      <c r="J792">
        <v>0.64271650000000002</v>
      </c>
      <c r="K792">
        <v>669.44090000000006</v>
      </c>
      <c r="L792">
        <v>410.19670000000002</v>
      </c>
      <c r="M792">
        <v>3</v>
      </c>
      <c r="N792">
        <v>146.50280000000001</v>
      </c>
      <c r="O792">
        <v>-1</v>
      </c>
      <c r="P792">
        <v>-1</v>
      </c>
      <c r="Q792">
        <v>1</v>
      </c>
      <c r="R792">
        <v>0.61274510000000004</v>
      </c>
      <c r="S792">
        <v>-1</v>
      </c>
      <c r="T792">
        <v>-1</v>
      </c>
      <c r="U792">
        <v>1</v>
      </c>
      <c r="V792">
        <v>0.61274510000000004</v>
      </c>
      <c r="W792">
        <v>1</v>
      </c>
      <c r="X792">
        <v>1632</v>
      </c>
      <c r="Y792">
        <v>230.37569999999999</v>
      </c>
      <c r="Z792">
        <v>141.16159999999999</v>
      </c>
      <c r="AA792">
        <v>91</v>
      </c>
      <c r="AB792">
        <v>1632</v>
      </c>
      <c r="AC792">
        <v>197405</v>
      </c>
    </row>
    <row r="793" spans="2:29" x14ac:dyDescent="0.2">
      <c r="B793" t="s">
        <v>491</v>
      </c>
      <c r="C793">
        <v>26</v>
      </c>
      <c r="D793" t="s">
        <v>820</v>
      </c>
      <c r="E793">
        <v>3</v>
      </c>
      <c r="F793">
        <v>2.7272729999999998</v>
      </c>
      <c r="G793">
        <v>321.66666666666703</v>
      </c>
      <c r="H793">
        <v>333</v>
      </c>
      <c r="I793">
        <v>106.479</v>
      </c>
      <c r="J793">
        <v>3.1983700000000002</v>
      </c>
      <c r="K793">
        <v>212.9581</v>
      </c>
      <c r="L793">
        <v>193.59829999999999</v>
      </c>
      <c r="M793">
        <v>3</v>
      </c>
      <c r="N793">
        <v>40.386339999999997</v>
      </c>
      <c r="O793">
        <v>-1</v>
      </c>
      <c r="P793">
        <v>-1</v>
      </c>
      <c r="Q793">
        <v>1</v>
      </c>
      <c r="R793">
        <v>0.90909090000000004</v>
      </c>
      <c r="S793">
        <v>-1</v>
      </c>
      <c r="T793">
        <v>-1</v>
      </c>
      <c r="U793">
        <v>1</v>
      </c>
      <c r="V793">
        <v>0.90909090000000004</v>
      </c>
      <c r="W793">
        <v>1</v>
      </c>
      <c r="X793">
        <v>1100</v>
      </c>
      <c r="Y793">
        <v>234.86279999999999</v>
      </c>
      <c r="Z793">
        <v>213.51159999999999</v>
      </c>
      <c r="AA793">
        <v>83</v>
      </c>
      <c r="AB793">
        <v>1100</v>
      </c>
      <c r="AC793">
        <v>161803</v>
      </c>
    </row>
    <row r="794" spans="2:29" x14ac:dyDescent="0.2">
      <c r="B794" t="s">
        <v>1848</v>
      </c>
      <c r="C794">
        <v>26</v>
      </c>
      <c r="D794" t="s">
        <v>820</v>
      </c>
      <c r="E794">
        <v>3</v>
      </c>
      <c r="F794">
        <v>3.1055899999999999</v>
      </c>
      <c r="G794">
        <v>255</v>
      </c>
      <c r="H794">
        <v>299</v>
      </c>
      <c r="I794">
        <v>89.892790000000005</v>
      </c>
      <c r="J794">
        <v>2.2043210000000002</v>
      </c>
      <c r="K794">
        <v>179.78559999999999</v>
      </c>
      <c r="L794">
        <v>186.11340000000001</v>
      </c>
      <c r="M794">
        <v>3</v>
      </c>
      <c r="N794">
        <v>80.323670000000007</v>
      </c>
      <c r="O794">
        <v>-1</v>
      </c>
      <c r="P794">
        <v>-1</v>
      </c>
      <c r="Q794">
        <v>1</v>
      </c>
      <c r="R794">
        <v>1.0351969999999999</v>
      </c>
      <c r="S794">
        <v>-1</v>
      </c>
      <c r="T794">
        <v>-1</v>
      </c>
      <c r="U794">
        <v>1</v>
      </c>
      <c r="V794">
        <v>1.0351969999999999</v>
      </c>
      <c r="W794">
        <v>1</v>
      </c>
      <c r="X794">
        <v>966</v>
      </c>
      <c r="Y794">
        <v>234.56819999999999</v>
      </c>
      <c r="Z794">
        <v>242.82419999999999</v>
      </c>
      <c r="AA794">
        <v>47</v>
      </c>
      <c r="AB794">
        <v>966</v>
      </c>
      <c r="AC794">
        <v>86963</v>
      </c>
    </row>
    <row r="795" spans="2:29" x14ac:dyDescent="0.2">
      <c r="B795" t="s">
        <v>285</v>
      </c>
      <c r="C795">
        <v>26</v>
      </c>
      <c r="D795" t="s">
        <v>820</v>
      </c>
      <c r="E795">
        <v>8</v>
      </c>
      <c r="F795">
        <v>3.532009</v>
      </c>
      <c r="G795">
        <v>200</v>
      </c>
      <c r="H795">
        <v>150.5</v>
      </c>
      <c r="I795">
        <v>174.99080000000001</v>
      </c>
      <c r="J795">
        <v>3.1142300000000001</v>
      </c>
      <c r="K795">
        <v>1224.9359999999999</v>
      </c>
      <c r="L795">
        <v>540.81050000000005</v>
      </c>
      <c r="M795">
        <v>8</v>
      </c>
      <c r="N795">
        <v>177.37370000000001</v>
      </c>
      <c r="O795">
        <v>-1</v>
      </c>
      <c r="P795">
        <v>-1</v>
      </c>
      <c r="Q795">
        <v>1</v>
      </c>
      <c r="R795">
        <v>0.44150109999999998</v>
      </c>
      <c r="S795">
        <v>-1</v>
      </c>
      <c r="T795">
        <v>-1</v>
      </c>
      <c r="U795">
        <v>1</v>
      </c>
      <c r="V795">
        <v>0.44150109999999998</v>
      </c>
      <c r="W795">
        <v>1</v>
      </c>
      <c r="X795">
        <v>2265</v>
      </c>
      <c r="Y795">
        <v>938.92880000000002</v>
      </c>
      <c r="Z795">
        <v>414.53809999999999</v>
      </c>
      <c r="AA795">
        <v>9</v>
      </c>
      <c r="AB795">
        <v>2265</v>
      </c>
      <c r="AC795">
        <v>21317</v>
      </c>
    </row>
    <row r="796" spans="2:29" x14ac:dyDescent="0.2">
      <c r="B796" t="s">
        <v>492</v>
      </c>
      <c r="C796">
        <v>26</v>
      </c>
      <c r="D796" t="s">
        <v>820</v>
      </c>
      <c r="E796">
        <v>2</v>
      </c>
      <c r="F796">
        <v>2.148228</v>
      </c>
      <c r="G796">
        <v>366.5</v>
      </c>
      <c r="H796">
        <v>366.5</v>
      </c>
      <c r="I796">
        <v>221.45269999999999</v>
      </c>
      <c r="J796">
        <v>1.6776720000000001</v>
      </c>
      <c r="K796">
        <v>221.45269999999999</v>
      </c>
      <c r="L796">
        <v>237.86539999999999</v>
      </c>
      <c r="M796">
        <v>2</v>
      </c>
      <c r="N796">
        <v>63.738239999999998</v>
      </c>
      <c r="O796">
        <v>-1</v>
      </c>
      <c r="P796">
        <v>-1</v>
      </c>
      <c r="Q796">
        <v>1</v>
      </c>
      <c r="R796">
        <v>1.074114</v>
      </c>
      <c r="S796">
        <v>-1</v>
      </c>
      <c r="T796">
        <v>-1</v>
      </c>
      <c r="U796">
        <v>1</v>
      </c>
      <c r="V796">
        <v>1.074114</v>
      </c>
      <c r="W796">
        <v>1</v>
      </c>
      <c r="X796">
        <v>931</v>
      </c>
      <c r="Y796">
        <v>212.38499999999999</v>
      </c>
      <c r="Z796">
        <v>228.12569999999999</v>
      </c>
      <c r="AA796">
        <v>65</v>
      </c>
      <c r="AB796">
        <v>931</v>
      </c>
      <c r="AC796">
        <v>147513</v>
      </c>
    </row>
    <row r="797" spans="2:29" x14ac:dyDescent="0.2">
      <c r="B797" t="s">
        <v>474</v>
      </c>
      <c r="C797">
        <v>26</v>
      </c>
      <c r="D797" t="s">
        <v>820</v>
      </c>
      <c r="E797">
        <v>10</v>
      </c>
      <c r="F797">
        <v>2.657454</v>
      </c>
      <c r="G797">
        <v>206.7</v>
      </c>
      <c r="H797">
        <v>166.5</v>
      </c>
      <c r="I797">
        <v>228.5239</v>
      </c>
      <c r="J797">
        <v>2.4137870000000001</v>
      </c>
      <c r="K797">
        <v>2056.7150000000001</v>
      </c>
      <c r="L797">
        <v>546.56259999999997</v>
      </c>
      <c r="M797">
        <v>10</v>
      </c>
      <c r="N797">
        <v>204.16380000000001</v>
      </c>
      <c r="O797">
        <v>-1</v>
      </c>
      <c r="P797">
        <v>-1</v>
      </c>
      <c r="Q797">
        <v>2</v>
      </c>
      <c r="R797">
        <v>0.53149080000000004</v>
      </c>
      <c r="S797">
        <v>19.836680000000001</v>
      </c>
      <c r="T797">
        <v>1.202223</v>
      </c>
      <c r="U797">
        <v>1</v>
      </c>
      <c r="V797">
        <v>0.26574540000000002</v>
      </c>
      <c r="W797">
        <v>2</v>
      </c>
      <c r="X797">
        <v>3763</v>
      </c>
      <c r="Y797">
        <v>361.07440000000003</v>
      </c>
      <c r="Z797">
        <v>95.953869999999995</v>
      </c>
      <c r="AA797">
        <v>79</v>
      </c>
      <c r="AB797">
        <v>3763</v>
      </c>
      <c r="AC797">
        <v>180487</v>
      </c>
    </row>
    <row r="798" spans="2:29" x14ac:dyDescent="0.2">
      <c r="B798" t="s">
        <v>475</v>
      </c>
      <c r="C798">
        <v>26</v>
      </c>
      <c r="D798" t="s">
        <v>820</v>
      </c>
      <c r="E798">
        <v>9</v>
      </c>
      <c r="F798">
        <v>2.5020850000000001</v>
      </c>
      <c r="G798">
        <v>266.11111111111097</v>
      </c>
      <c r="H798">
        <v>232</v>
      </c>
      <c r="I798">
        <v>175.91050000000001</v>
      </c>
      <c r="J798">
        <v>2.2613150000000002</v>
      </c>
      <c r="K798">
        <v>1407.2840000000001</v>
      </c>
      <c r="L798">
        <v>391.23820000000001</v>
      </c>
      <c r="M798">
        <v>9</v>
      </c>
      <c r="N798">
        <v>163.72120000000001</v>
      </c>
      <c r="O798">
        <v>-1</v>
      </c>
      <c r="P798">
        <v>-1</v>
      </c>
      <c r="Q798">
        <v>1</v>
      </c>
      <c r="R798">
        <v>0.27800940000000002</v>
      </c>
      <c r="S798">
        <v>-1</v>
      </c>
      <c r="T798">
        <v>-1</v>
      </c>
      <c r="U798">
        <v>1</v>
      </c>
      <c r="V798">
        <v>0.27800940000000002</v>
      </c>
      <c r="W798">
        <v>1</v>
      </c>
      <c r="X798">
        <v>3597</v>
      </c>
      <c r="Y798">
        <v>222.22649999999999</v>
      </c>
      <c r="Z798">
        <v>61.781080000000003</v>
      </c>
      <c r="AA798">
        <v>53</v>
      </c>
      <c r="AB798">
        <v>3597</v>
      </c>
      <c r="AC798">
        <v>110110</v>
      </c>
    </row>
    <row r="799" spans="2:29" x14ac:dyDescent="0.2">
      <c r="B799" t="s">
        <v>476</v>
      </c>
      <c r="C799">
        <v>26</v>
      </c>
      <c r="D799" t="s">
        <v>820</v>
      </c>
      <c r="E799">
        <v>2</v>
      </c>
      <c r="F799">
        <v>0.98425200000000002</v>
      </c>
      <c r="G799">
        <v>267</v>
      </c>
      <c r="H799">
        <v>267</v>
      </c>
      <c r="I799">
        <v>306.71969999999999</v>
      </c>
      <c r="J799">
        <v>1.5413049999999999</v>
      </c>
      <c r="K799">
        <v>306.71969999999999</v>
      </c>
      <c r="L799">
        <v>150.94470000000001</v>
      </c>
      <c r="M799">
        <v>2</v>
      </c>
      <c r="N799">
        <v>143.98779999999999</v>
      </c>
      <c r="O799">
        <v>-1</v>
      </c>
      <c r="P799">
        <v>-1</v>
      </c>
      <c r="Q799">
        <v>1</v>
      </c>
      <c r="R799">
        <v>0.49212600000000001</v>
      </c>
      <c r="S799">
        <v>-1</v>
      </c>
      <c r="T799">
        <v>-1</v>
      </c>
      <c r="U799">
        <v>1</v>
      </c>
      <c r="V799">
        <v>0.49212600000000001</v>
      </c>
      <c r="W799">
        <v>1</v>
      </c>
      <c r="X799">
        <v>2032</v>
      </c>
      <c r="Y799">
        <v>335.82990000000001</v>
      </c>
      <c r="Z799">
        <v>165.2706</v>
      </c>
      <c r="AA799">
        <v>95</v>
      </c>
      <c r="AB799">
        <v>2032</v>
      </c>
      <c r="AC799">
        <v>219290</v>
      </c>
    </row>
    <row r="800" spans="2:29" x14ac:dyDescent="0.2">
      <c r="B800" t="s">
        <v>477</v>
      </c>
      <c r="C800">
        <v>26</v>
      </c>
      <c r="D800" t="s">
        <v>820</v>
      </c>
      <c r="E800">
        <v>7</v>
      </c>
      <c r="F800">
        <v>2.3882629999999998</v>
      </c>
      <c r="G800">
        <v>261.28571428571399</v>
      </c>
      <c r="H800">
        <v>233</v>
      </c>
      <c r="I800">
        <v>265.93110000000001</v>
      </c>
      <c r="J800">
        <v>3.0393949999999998</v>
      </c>
      <c r="K800">
        <v>1595.587</v>
      </c>
      <c r="L800">
        <v>544.38310000000001</v>
      </c>
      <c r="M800">
        <v>7</v>
      </c>
      <c r="N800">
        <v>194.21940000000001</v>
      </c>
      <c r="O800">
        <v>-1</v>
      </c>
      <c r="P800">
        <v>-1</v>
      </c>
      <c r="Q800">
        <v>1</v>
      </c>
      <c r="R800">
        <v>0.3411805</v>
      </c>
      <c r="S800">
        <v>-1</v>
      </c>
      <c r="T800">
        <v>-1</v>
      </c>
      <c r="U800">
        <v>1</v>
      </c>
      <c r="V800">
        <v>0.3411805</v>
      </c>
      <c r="W800">
        <v>1</v>
      </c>
      <c r="X800">
        <v>2931</v>
      </c>
      <c r="Y800">
        <v>241.39590000000001</v>
      </c>
      <c r="Z800">
        <v>82.359570000000005</v>
      </c>
      <c r="AA800">
        <v>17</v>
      </c>
      <c r="AB800">
        <v>2931</v>
      </c>
      <c r="AC800">
        <v>43965</v>
      </c>
    </row>
    <row r="801" spans="2:29" x14ac:dyDescent="0.2">
      <c r="B801" t="s">
        <v>478</v>
      </c>
      <c r="C801">
        <v>26</v>
      </c>
      <c r="D801" t="s">
        <v>820</v>
      </c>
      <c r="E801">
        <v>2</v>
      </c>
      <c r="F801">
        <v>1.5026299999999999</v>
      </c>
      <c r="G801">
        <v>182.5</v>
      </c>
      <c r="H801">
        <v>182.5</v>
      </c>
      <c r="I801">
        <v>188.86429999999999</v>
      </c>
      <c r="J801">
        <v>5.5548339999999996</v>
      </c>
      <c r="K801">
        <v>188.86429999999999</v>
      </c>
      <c r="L801">
        <v>141.89660000000001</v>
      </c>
      <c r="M801">
        <v>2</v>
      </c>
      <c r="N801">
        <v>130.06049999999999</v>
      </c>
      <c r="O801">
        <v>-1</v>
      </c>
      <c r="P801">
        <v>-1</v>
      </c>
      <c r="Q801">
        <v>1</v>
      </c>
      <c r="R801">
        <v>0.75131479999999995</v>
      </c>
      <c r="S801">
        <v>-1</v>
      </c>
      <c r="T801">
        <v>-1</v>
      </c>
      <c r="U801">
        <v>1</v>
      </c>
      <c r="V801">
        <v>0.75131479999999995</v>
      </c>
      <c r="W801">
        <v>1</v>
      </c>
      <c r="X801">
        <v>1331</v>
      </c>
      <c r="Y801">
        <v>358.35090000000002</v>
      </c>
      <c r="Z801">
        <v>269.23430000000002</v>
      </c>
      <c r="AA801">
        <v>31</v>
      </c>
      <c r="AB801">
        <v>1331</v>
      </c>
      <c r="AC801">
        <v>70242</v>
      </c>
    </row>
    <row r="802" spans="2:29" x14ac:dyDescent="0.2">
      <c r="B802" t="s">
        <v>479</v>
      </c>
      <c r="C802">
        <v>26</v>
      </c>
      <c r="D802" t="s">
        <v>820</v>
      </c>
      <c r="E802">
        <v>3</v>
      </c>
      <c r="F802">
        <v>2.3059180000000001</v>
      </c>
      <c r="G802">
        <v>211</v>
      </c>
      <c r="H802">
        <v>200</v>
      </c>
      <c r="I802">
        <v>132.94380000000001</v>
      </c>
      <c r="J802">
        <v>1.0969180000000001</v>
      </c>
      <c r="K802">
        <v>265.88749999999999</v>
      </c>
      <c r="L802">
        <v>204.3716</v>
      </c>
      <c r="M802">
        <v>3</v>
      </c>
      <c r="N802">
        <v>116.3753</v>
      </c>
      <c r="O802">
        <v>-1</v>
      </c>
      <c r="P802">
        <v>-1</v>
      </c>
      <c r="Q802">
        <v>1</v>
      </c>
      <c r="R802">
        <v>0.76863950000000003</v>
      </c>
      <c r="S802">
        <v>-1</v>
      </c>
      <c r="T802">
        <v>-1</v>
      </c>
      <c r="U802">
        <v>1</v>
      </c>
      <c r="V802">
        <v>0.76863950000000003</v>
      </c>
      <c r="W802">
        <v>1</v>
      </c>
      <c r="X802">
        <v>1301</v>
      </c>
      <c r="Y802">
        <v>277.4828</v>
      </c>
      <c r="Z802">
        <v>213.2842</v>
      </c>
      <c r="AA802">
        <v>33</v>
      </c>
      <c r="AB802">
        <v>1301</v>
      </c>
      <c r="AC802">
        <v>66378</v>
      </c>
    </row>
    <row r="803" spans="2:29" x14ac:dyDescent="0.2">
      <c r="B803" t="s">
        <v>480</v>
      </c>
      <c r="C803">
        <v>26</v>
      </c>
      <c r="D803" t="s">
        <v>820</v>
      </c>
      <c r="E803">
        <v>1</v>
      </c>
      <c r="F803">
        <v>0.47641729999999999</v>
      </c>
      <c r="G803">
        <v>233</v>
      </c>
      <c r="H803">
        <v>233</v>
      </c>
      <c r="I803">
        <v>-1</v>
      </c>
      <c r="J803">
        <v>-1</v>
      </c>
      <c r="K803">
        <v>-1</v>
      </c>
      <c r="L803">
        <v>-1</v>
      </c>
      <c r="M803">
        <v>1</v>
      </c>
      <c r="N803">
        <v>116.29819999999999</v>
      </c>
      <c r="O803">
        <v>-1</v>
      </c>
      <c r="P803">
        <v>-1</v>
      </c>
      <c r="Q803">
        <v>1</v>
      </c>
      <c r="R803">
        <v>0.47641729999999999</v>
      </c>
      <c r="S803">
        <v>-1</v>
      </c>
      <c r="T803">
        <v>-1</v>
      </c>
      <c r="U803">
        <v>1</v>
      </c>
      <c r="V803">
        <v>0.47641729999999999</v>
      </c>
      <c r="W803">
        <v>1</v>
      </c>
      <c r="X803">
        <v>2099</v>
      </c>
      <c r="Y803">
        <v>305.74119999999999</v>
      </c>
      <c r="Z803">
        <v>145.66040000000001</v>
      </c>
      <c r="AA803">
        <v>23</v>
      </c>
      <c r="AB803">
        <v>2099</v>
      </c>
      <c r="AC803">
        <v>46927</v>
      </c>
    </row>
    <row r="804" spans="2:29" x14ac:dyDescent="0.2">
      <c r="B804" t="s">
        <v>481</v>
      </c>
      <c r="C804">
        <v>20</v>
      </c>
      <c r="D804" t="s">
        <v>797</v>
      </c>
      <c r="E804">
        <v>7</v>
      </c>
      <c r="F804">
        <v>2.3882629999999998</v>
      </c>
      <c r="G804">
        <v>228.57142857142901</v>
      </c>
      <c r="H804">
        <v>199</v>
      </c>
      <c r="I804">
        <v>147.5163</v>
      </c>
      <c r="J804">
        <v>1.6698980000000001</v>
      </c>
      <c r="K804">
        <v>885.09810000000004</v>
      </c>
      <c r="L804">
        <v>301.97820000000002</v>
      </c>
      <c r="M804">
        <v>7</v>
      </c>
      <c r="N804">
        <v>173.0926</v>
      </c>
      <c r="O804">
        <v>-1</v>
      </c>
      <c r="P804">
        <v>-1</v>
      </c>
      <c r="Q804">
        <v>2</v>
      </c>
      <c r="R804">
        <v>0.68236090000000005</v>
      </c>
      <c r="S804">
        <v>35.38279</v>
      </c>
      <c r="T804">
        <v>1.105712</v>
      </c>
      <c r="U804">
        <v>1</v>
      </c>
      <c r="V804">
        <v>0.3411805</v>
      </c>
      <c r="W804">
        <v>2</v>
      </c>
      <c r="X804">
        <v>2931</v>
      </c>
      <c r="Y804">
        <v>454.23719999999997</v>
      </c>
      <c r="Z804">
        <v>154.9769</v>
      </c>
      <c r="AA804">
        <v>5</v>
      </c>
      <c r="AB804">
        <v>2931</v>
      </c>
      <c r="AC804">
        <v>12157</v>
      </c>
    </row>
    <row r="805" spans="2:29" x14ac:dyDescent="0.2">
      <c r="B805" t="s">
        <v>483</v>
      </c>
      <c r="C805">
        <v>20</v>
      </c>
      <c r="D805" t="s">
        <v>797</v>
      </c>
      <c r="E805">
        <v>6</v>
      </c>
      <c r="F805">
        <v>1.8018019999999999</v>
      </c>
      <c r="G805">
        <v>210.333333333333</v>
      </c>
      <c r="H805">
        <v>183.5</v>
      </c>
      <c r="I805">
        <v>306.39640000000003</v>
      </c>
      <c r="J805">
        <v>1.7201649999999999</v>
      </c>
      <c r="K805">
        <v>1531.982</v>
      </c>
      <c r="L805">
        <v>460.05459999999999</v>
      </c>
      <c r="M805">
        <v>6</v>
      </c>
      <c r="N805">
        <v>147.29339999999999</v>
      </c>
      <c r="O805">
        <v>-1</v>
      </c>
      <c r="P805">
        <v>-1</v>
      </c>
      <c r="Q805">
        <v>1</v>
      </c>
      <c r="R805">
        <v>0.30030030000000002</v>
      </c>
      <c r="S805">
        <v>-1</v>
      </c>
      <c r="T805">
        <v>-1</v>
      </c>
      <c r="U805">
        <v>1</v>
      </c>
      <c r="V805">
        <v>0.30030030000000002</v>
      </c>
      <c r="W805">
        <v>1</v>
      </c>
      <c r="X805">
        <v>3330</v>
      </c>
      <c r="Y805">
        <v>619.21609999999998</v>
      </c>
      <c r="Z805">
        <v>185.95079999999999</v>
      </c>
      <c r="AA805">
        <v>15</v>
      </c>
      <c r="AB805">
        <v>3330</v>
      </c>
      <c r="AC805">
        <v>38968</v>
      </c>
    </row>
    <row r="806" spans="2:29" x14ac:dyDescent="0.2">
      <c r="B806" t="s">
        <v>484</v>
      </c>
      <c r="C806">
        <v>20</v>
      </c>
      <c r="D806" t="s">
        <v>797</v>
      </c>
      <c r="E806">
        <v>3</v>
      </c>
      <c r="F806">
        <v>1.286449</v>
      </c>
      <c r="G806">
        <v>344.33333333333297</v>
      </c>
      <c r="H806">
        <v>233</v>
      </c>
      <c r="I806">
        <v>184.762</v>
      </c>
      <c r="J806">
        <v>0.34205390000000002</v>
      </c>
      <c r="K806">
        <v>369.52409999999998</v>
      </c>
      <c r="L806">
        <v>158.458</v>
      </c>
      <c r="M806">
        <v>3</v>
      </c>
      <c r="N806">
        <v>127.0271</v>
      </c>
      <c r="O806">
        <v>-1</v>
      </c>
      <c r="P806">
        <v>-1</v>
      </c>
      <c r="Q806">
        <v>2</v>
      </c>
      <c r="R806">
        <v>0.85763290000000003</v>
      </c>
      <c r="S806">
        <v>177.84139999999999</v>
      </c>
      <c r="T806">
        <v>0.82143809999999995</v>
      </c>
      <c r="U806">
        <v>1</v>
      </c>
      <c r="V806">
        <v>0.42881649999999999</v>
      </c>
      <c r="W806">
        <v>2</v>
      </c>
      <c r="X806">
        <v>2332</v>
      </c>
      <c r="Y806">
        <v>392.69240000000002</v>
      </c>
      <c r="Z806">
        <v>168.3929</v>
      </c>
      <c r="AA806">
        <v>51</v>
      </c>
      <c r="AB806">
        <v>2332</v>
      </c>
      <c r="AC806">
        <v>97320</v>
      </c>
    </row>
    <row r="807" spans="2:29" x14ac:dyDescent="0.2">
      <c r="B807" t="s">
        <v>485</v>
      </c>
      <c r="C807">
        <v>20</v>
      </c>
      <c r="D807" t="s">
        <v>797</v>
      </c>
      <c r="E807">
        <v>4</v>
      </c>
      <c r="F807">
        <v>1.968504</v>
      </c>
      <c r="G807">
        <v>225</v>
      </c>
      <c r="H807">
        <v>217</v>
      </c>
      <c r="I807">
        <v>183.9641</v>
      </c>
      <c r="J807">
        <v>0.66968729999999999</v>
      </c>
      <c r="K807">
        <v>551.89229999999998</v>
      </c>
      <c r="L807">
        <v>271.60059999999999</v>
      </c>
      <c r="M807">
        <v>4</v>
      </c>
      <c r="N807">
        <v>68.741960000000006</v>
      </c>
      <c r="O807">
        <v>-1</v>
      </c>
      <c r="P807">
        <v>-1</v>
      </c>
      <c r="Q807">
        <v>2</v>
      </c>
      <c r="R807">
        <v>0.98425200000000002</v>
      </c>
      <c r="S807">
        <v>10.76296</v>
      </c>
      <c r="T807">
        <v>0.65230080000000001</v>
      </c>
      <c r="U807">
        <v>1</v>
      </c>
      <c r="V807">
        <v>0.49212600000000001</v>
      </c>
      <c r="W807">
        <v>2</v>
      </c>
      <c r="X807">
        <v>2032</v>
      </c>
      <c r="Y807">
        <v>702.17179999999996</v>
      </c>
      <c r="Z807">
        <v>345.55700000000002</v>
      </c>
      <c r="AA807">
        <v>77</v>
      </c>
      <c r="AB807">
        <v>2032</v>
      </c>
      <c r="AC807">
        <v>162334</v>
      </c>
    </row>
    <row r="808" spans="2:29" x14ac:dyDescent="0.2">
      <c r="B808" t="s">
        <v>486</v>
      </c>
      <c r="C808">
        <v>20</v>
      </c>
      <c r="D808" t="s">
        <v>797</v>
      </c>
      <c r="E808">
        <v>4</v>
      </c>
      <c r="F808">
        <v>1.2634240000000001</v>
      </c>
      <c r="G808">
        <v>375</v>
      </c>
      <c r="H808">
        <v>333</v>
      </c>
      <c r="I808">
        <v>174.05090000000001</v>
      </c>
      <c r="J808">
        <v>0.63285139999999995</v>
      </c>
      <c r="K808">
        <v>522.15260000000001</v>
      </c>
      <c r="L808">
        <v>164.92500000000001</v>
      </c>
      <c r="M808">
        <v>4</v>
      </c>
      <c r="N808">
        <v>132.0027</v>
      </c>
      <c r="O808">
        <v>-1</v>
      </c>
      <c r="P808">
        <v>-1</v>
      </c>
      <c r="Q808">
        <v>1</v>
      </c>
      <c r="R808">
        <v>0.31585600000000003</v>
      </c>
      <c r="S808">
        <v>-1</v>
      </c>
      <c r="T808">
        <v>-1</v>
      </c>
      <c r="U808">
        <v>1</v>
      </c>
      <c r="V808">
        <v>0.31585600000000003</v>
      </c>
      <c r="W808">
        <v>1</v>
      </c>
      <c r="X808">
        <v>3166</v>
      </c>
      <c r="Y808">
        <v>366.49400000000003</v>
      </c>
      <c r="Z808">
        <v>115.7593</v>
      </c>
      <c r="AA808">
        <v>21</v>
      </c>
      <c r="AB808">
        <v>3166</v>
      </c>
      <c r="AC808">
        <v>49025</v>
      </c>
    </row>
    <row r="809" spans="2:29" x14ac:dyDescent="0.2">
      <c r="B809" t="s">
        <v>487</v>
      </c>
      <c r="C809">
        <v>20</v>
      </c>
      <c r="D809" t="s">
        <v>797</v>
      </c>
      <c r="E809">
        <v>2</v>
      </c>
      <c r="F809">
        <v>0.64557779999999998</v>
      </c>
      <c r="G809">
        <v>833</v>
      </c>
      <c r="H809">
        <v>833</v>
      </c>
      <c r="I809">
        <v>56.096290000000003</v>
      </c>
      <c r="J809">
        <v>0.4217766</v>
      </c>
      <c r="K809">
        <v>56.096290000000003</v>
      </c>
      <c r="L809">
        <v>18.10726</v>
      </c>
      <c r="M809">
        <v>2</v>
      </c>
      <c r="N809">
        <v>150.64510000000001</v>
      </c>
      <c r="O809">
        <v>-1</v>
      </c>
      <c r="P809">
        <v>-1</v>
      </c>
      <c r="Q809">
        <v>2</v>
      </c>
      <c r="R809">
        <v>0.64557779999999998</v>
      </c>
      <c r="S809">
        <v>89.623990000000006</v>
      </c>
      <c r="T809">
        <v>0.24454020000000001</v>
      </c>
      <c r="U809">
        <v>1</v>
      </c>
      <c r="V809">
        <v>0.32278889999999999</v>
      </c>
      <c r="W809">
        <v>2</v>
      </c>
      <c r="X809">
        <v>3098</v>
      </c>
      <c r="Y809">
        <v>1190.577</v>
      </c>
      <c r="Z809">
        <v>384.30500000000001</v>
      </c>
      <c r="AA809">
        <v>45</v>
      </c>
      <c r="AB809">
        <v>3098</v>
      </c>
      <c r="AC809">
        <v>107179</v>
      </c>
    </row>
    <row r="810" spans="2:29" x14ac:dyDescent="0.2">
      <c r="B810" t="s">
        <v>488</v>
      </c>
      <c r="C810">
        <v>20</v>
      </c>
      <c r="D810" t="s">
        <v>797</v>
      </c>
      <c r="E810">
        <v>7</v>
      </c>
      <c r="F810">
        <v>1.3919269999999999</v>
      </c>
      <c r="G810">
        <v>261.857142857143</v>
      </c>
      <c r="H810">
        <v>266</v>
      </c>
      <c r="I810">
        <v>246.88220000000001</v>
      </c>
      <c r="J810">
        <v>2.8919480000000002</v>
      </c>
      <c r="K810">
        <v>1481.2929999999999</v>
      </c>
      <c r="L810">
        <v>294.55020000000002</v>
      </c>
      <c r="M810">
        <v>2</v>
      </c>
      <c r="N810">
        <v>269.72190000000001</v>
      </c>
      <c r="O810">
        <v>-1</v>
      </c>
      <c r="P810">
        <v>-1</v>
      </c>
      <c r="Q810">
        <v>2</v>
      </c>
      <c r="R810">
        <v>0.39769339999999997</v>
      </c>
      <c r="S810">
        <v>162.63079999999999</v>
      </c>
      <c r="T810">
        <v>0.2269795</v>
      </c>
      <c r="U810">
        <v>1</v>
      </c>
      <c r="V810">
        <v>0.19884669999999999</v>
      </c>
      <c r="W810">
        <v>2</v>
      </c>
      <c r="X810">
        <v>2897</v>
      </c>
      <c r="Y810">
        <v>1994.152</v>
      </c>
      <c r="Z810">
        <v>396.53050000000002</v>
      </c>
      <c r="AA810">
        <v>7</v>
      </c>
      <c r="AB810">
        <v>5029</v>
      </c>
      <c r="AC810">
        <v>14289</v>
      </c>
    </row>
    <row r="811" spans="2:29" x14ac:dyDescent="0.2">
      <c r="B811" t="s">
        <v>489</v>
      </c>
      <c r="C811">
        <v>20</v>
      </c>
      <c r="D811" t="s">
        <v>797</v>
      </c>
      <c r="E811">
        <v>2</v>
      </c>
      <c r="F811">
        <v>0.57736719999999997</v>
      </c>
      <c r="G811">
        <v>216</v>
      </c>
      <c r="H811">
        <v>216</v>
      </c>
      <c r="I811">
        <v>96.675640000000001</v>
      </c>
      <c r="J811">
        <v>0.72145999999999999</v>
      </c>
      <c r="K811">
        <v>96.675640000000001</v>
      </c>
      <c r="L811">
        <v>27.908670000000001</v>
      </c>
      <c r="M811">
        <v>2</v>
      </c>
      <c r="N811">
        <v>719.35670000000005</v>
      </c>
      <c r="O811">
        <v>-1</v>
      </c>
      <c r="P811">
        <v>-1</v>
      </c>
      <c r="Q811">
        <v>2</v>
      </c>
      <c r="R811">
        <v>0.57736719999999997</v>
      </c>
      <c r="S811">
        <v>59.436210000000003</v>
      </c>
      <c r="T811">
        <v>0.39624140000000002</v>
      </c>
      <c r="U811">
        <v>1</v>
      </c>
      <c r="V811">
        <v>0.28868359999999998</v>
      </c>
      <c r="W811">
        <v>2</v>
      </c>
      <c r="X811">
        <v>3464</v>
      </c>
      <c r="Y811">
        <v>2254.6660000000002</v>
      </c>
      <c r="Z811">
        <v>650.88509999999997</v>
      </c>
      <c r="AA811">
        <v>33</v>
      </c>
      <c r="AB811">
        <v>3464</v>
      </c>
      <c r="AC811">
        <v>72107</v>
      </c>
    </row>
    <row r="812" spans="2:29" x14ac:dyDescent="0.2">
      <c r="B812" t="s">
        <v>490</v>
      </c>
      <c r="C812">
        <v>20</v>
      </c>
      <c r="D812" t="s">
        <v>797</v>
      </c>
      <c r="E812">
        <v>4</v>
      </c>
      <c r="F812">
        <v>2.2209880000000002</v>
      </c>
      <c r="G812">
        <v>199.75</v>
      </c>
      <c r="H812">
        <v>183</v>
      </c>
      <c r="I812">
        <v>286.2509</v>
      </c>
      <c r="J812">
        <v>2.4301879999999998</v>
      </c>
      <c r="K812">
        <v>858.75279999999998</v>
      </c>
      <c r="L812">
        <v>476.82</v>
      </c>
      <c r="M812">
        <v>4</v>
      </c>
      <c r="N812">
        <v>164.4837</v>
      </c>
      <c r="O812">
        <v>-1</v>
      </c>
      <c r="P812">
        <v>-1</v>
      </c>
      <c r="Q812">
        <v>1</v>
      </c>
      <c r="R812">
        <v>0.55524709999999999</v>
      </c>
      <c r="S812">
        <v>-1</v>
      </c>
      <c r="T812">
        <v>-1</v>
      </c>
      <c r="U812">
        <v>1</v>
      </c>
      <c r="V812">
        <v>0.55524709999999999</v>
      </c>
      <c r="W812">
        <v>1</v>
      </c>
      <c r="X812">
        <v>1801</v>
      </c>
      <c r="Y812">
        <v>435.2697</v>
      </c>
      <c r="Z812">
        <v>241.68219999999999</v>
      </c>
      <c r="AA812">
        <v>13</v>
      </c>
      <c r="AB812">
        <v>1801</v>
      </c>
      <c r="AC812">
        <v>36502</v>
      </c>
    </row>
    <row r="813" spans="2:29" x14ac:dyDescent="0.2">
      <c r="B813" t="s">
        <v>491</v>
      </c>
      <c r="C813">
        <v>20</v>
      </c>
      <c r="D813" t="s">
        <v>797</v>
      </c>
      <c r="E813">
        <v>6</v>
      </c>
      <c r="F813">
        <v>1.936733</v>
      </c>
      <c r="G813">
        <v>249.833333333333</v>
      </c>
      <c r="H813">
        <v>250.5</v>
      </c>
      <c r="I813">
        <v>340.66820000000001</v>
      </c>
      <c r="J813">
        <v>3.1875300000000002</v>
      </c>
      <c r="K813">
        <v>1703.3409999999999</v>
      </c>
      <c r="L813">
        <v>549.81960000000004</v>
      </c>
      <c r="M813">
        <v>6</v>
      </c>
      <c r="N813">
        <v>122.7927</v>
      </c>
      <c r="O813">
        <v>-1</v>
      </c>
      <c r="P813">
        <v>-1</v>
      </c>
      <c r="Q813">
        <v>1</v>
      </c>
      <c r="R813">
        <v>0.32278889999999999</v>
      </c>
      <c r="S813">
        <v>-1</v>
      </c>
      <c r="T813">
        <v>-1</v>
      </c>
      <c r="U813">
        <v>1</v>
      </c>
      <c r="V813">
        <v>0.32278889999999999</v>
      </c>
      <c r="W813">
        <v>1</v>
      </c>
      <c r="X813">
        <v>3098</v>
      </c>
      <c r="Y813">
        <v>1633.3979999999999</v>
      </c>
      <c r="Z813">
        <v>527.24260000000004</v>
      </c>
      <c r="AA813">
        <v>41</v>
      </c>
      <c r="AB813">
        <v>3098</v>
      </c>
      <c r="AC813">
        <v>82867</v>
      </c>
    </row>
    <row r="814" spans="2:29" x14ac:dyDescent="0.2">
      <c r="B814" t="s">
        <v>1848</v>
      </c>
      <c r="C814">
        <v>20</v>
      </c>
      <c r="D814" t="s">
        <v>797</v>
      </c>
      <c r="E814">
        <v>5</v>
      </c>
      <c r="F814">
        <v>3.126954</v>
      </c>
      <c r="G814">
        <v>260</v>
      </c>
      <c r="H814">
        <v>301</v>
      </c>
      <c r="I814">
        <v>225.9716</v>
      </c>
      <c r="J814">
        <v>4.7052779999999998</v>
      </c>
      <c r="K814">
        <v>903.88630000000001</v>
      </c>
      <c r="L814">
        <v>565.28219999999999</v>
      </c>
      <c r="M814">
        <v>5</v>
      </c>
      <c r="N814">
        <v>104.6585</v>
      </c>
      <c r="O814">
        <v>-1</v>
      </c>
      <c r="P814">
        <v>-1</v>
      </c>
      <c r="Q814">
        <v>1</v>
      </c>
      <c r="R814">
        <v>0.62539089999999997</v>
      </c>
      <c r="S814">
        <v>-1</v>
      </c>
      <c r="T814">
        <v>-1</v>
      </c>
      <c r="U814">
        <v>1</v>
      </c>
      <c r="V814">
        <v>0.62539089999999997</v>
      </c>
      <c r="W814">
        <v>1</v>
      </c>
      <c r="X814">
        <v>1599</v>
      </c>
      <c r="Y814">
        <v>340.88330000000002</v>
      </c>
      <c r="Z814">
        <v>213.18530000000001</v>
      </c>
      <c r="AA814">
        <v>41</v>
      </c>
      <c r="AB814">
        <v>1599</v>
      </c>
      <c r="AC814">
        <v>76904</v>
      </c>
    </row>
    <row r="815" spans="2:29" x14ac:dyDescent="0.2">
      <c r="B815" t="s">
        <v>285</v>
      </c>
      <c r="C815">
        <v>20</v>
      </c>
      <c r="D815" t="s">
        <v>797</v>
      </c>
      <c r="E815">
        <v>5</v>
      </c>
      <c r="F815">
        <v>2.4213079999999998</v>
      </c>
      <c r="G815">
        <v>213.2</v>
      </c>
      <c r="H815">
        <v>134</v>
      </c>
      <c r="I815">
        <v>206.1377</v>
      </c>
      <c r="J815">
        <v>2.491492</v>
      </c>
      <c r="K815">
        <v>824.55100000000004</v>
      </c>
      <c r="L815">
        <v>399.29829999999998</v>
      </c>
      <c r="M815">
        <v>5</v>
      </c>
      <c r="N815">
        <v>103.19</v>
      </c>
      <c r="O815">
        <v>-1</v>
      </c>
      <c r="P815">
        <v>-1</v>
      </c>
      <c r="Q815">
        <v>1</v>
      </c>
      <c r="R815">
        <v>0.48426150000000001</v>
      </c>
      <c r="S815">
        <v>-1</v>
      </c>
      <c r="T815">
        <v>-1</v>
      </c>
      <c r="U815">
        <v>1</v>
      </c>
      <c r="V815">
        <v>0.48426150000000001</v>
      </c>
      <c r="W815">
        <v>1</v>
      </c>
      <c r="X815">
        <v>2065</v>
      </c>
      <c r="Y815">
        <v>542.59580000000005</v>
      </c>
      <c r="Z815">
        <v>262.75819999999999</v>
      </c>
      <c r="AA815">
        <v>79</v>
      </c>
      <c r="AB815">
        <v>2065</v>
      </c>
      <c r="AC815">
        <v>149746</v>
      </c>
    </row>
    <row r="816" spans="2:29" x14ac:dyDescent="0.2">
      <c r="B816" t="s">
        <v>492</v>
      </c>
      <c r="C816">
        <v>20</v>
      </c>
      <c r="D816" t="s">
        <v>797</v>
      </c>
      <c r="E816">
        <v>14</v>
      </c>
      <c r="F816">
        <v>2.7844069999999999</v>
      </c>
      <c r="G816">
        <v>223.57142857142901</v>
      </c>
      <c r="H816">
        <v>200</v>
      </c>
      <c r="I816">
        <v>162.30609999999999</v>
      </c>
      <c r="J816">
        <v>2.0208020000000002</v>
      </c>
      <c r="K816">
        <v>2109.98</v>
      </c>
      <c r="L816">
        <v>419.64589999999998</v>
      </c>
      <c r="M816">
        <v>-1</v>
      </c>
      <c r="N816">
        <v>230.7782</v>
      </c>
      <c r="O816">
        <v>-1</v>
      </c>
      <c r="P816">
        <v>-1</v>
      </c>
      <c r="Q816">
        <v>5</v>
      </c>
      <c r="R816">
        <v>0.99443119999999996</v>
      </c>
      <c r="S816">
        <v>137.66720000000001</v>
      </c>
      <c r="T816">
        <v>1.034089</v>
      </c>
      <c r="U816">
        <v>0</v>
      </c>
      <c r="V816">
        <v>-1</v>
      </c>
      <c r="W816">
        <v>-1</v>
      </c>
      <c r="X816">
        <v>-1</v>
      </c>
      <c r="Y816">
        <v>1029.0129999999999</v>
      </c>
      <c r="Z816">
        <v>204.65649999999999</v>
      </c>
      <c r="AA816">
        <v>27</v>
      </c>
      <c r="AB816">
        <v>5028</v>
      </c>
      <c r="AC816">
        <v>59951</v>
      </c>
    </row>
    <row r="817" spans="2:29" x14ac:dyDescent="0.2">
      <c r="B817" t="s">
        <v>474</v>
      </c>
      <c r="C817">
        <v>20</v>
      </c>
      <c r="D817" t="s">
        <v>797</v>
      </c>
      <c r="E817">
        <v>6</v>
      </c>
      <c r="F817">
        <v>2.0703930000000001</v>
      </c>
      <c r="G817">
        <v>244.5</v>
      </c>
      <c r="H817">
        <v>183</v>
      </c>
      <c r="I817">
        <v>209.73060000000001</v>
      </c>
      <c r="J817">
        <v>1.600228</v>
      </c>
      <c r="K817">
        <v>1048.653</v>
      </c>
      <c r="L817">
        <v>361.85399999999998</v>
      </c>
      <c r="M817">
        <v>6</v>
      </c>
      <c r="N817">
        <v>138.51949999999999</v>
      </c>
      <c r="O817">
        <v>-1</v>
      </c>
      <c r="P817">
        <v>-1</v>
      </c>
      <c r="Q817">
        <v>2</v>
      </c>
      <c r="R817">
        <v>0.6901311</v>
      </c>
      <c r="S817">
        <v>35.313519999999997</v>
      </c>
      <c r="T817">
        <v>0.42291640000000003</v>
      </c>
      <c r="U817">
        <v>1</v>
      </c>
      <c r="V817">
        <v>0.34506559999999997</v>
      </c>
      <c r="W817">
        <v>2</v>
      </c>
      <c r="X817">
        <v>2898</v>
      </c>
      <c r="Y817">
        <v>491.23939999999999</v>
      </c>
      <c r="Z817">
        <v>169.50980000000001</v>
      </c>
      <c r="AA817">
        <v>35</v>
      </c>
      <c r="AB817">
        <v>2898</v>
      </c>
      <c r="AC817">
        <v>81966</v>
      </c>
    </row>
    <row r="818" spans="2:29" x14ac:dyDescent="0.2">
      <c r="B818" t="s">
        <v>475</v>
      </c>
      <c r="C818">
        <v>20</v>
      </c>
      <c r="D818" t="s">
        <v>797</v>
      </c>
      <c r="E818">
        <v>6</v>
      </c>
      <c r="F818">
        <v>2.1978019999999998</v>
      </c>
      <c r="G818">
        <v>288.5</v>
      </c>
      <c r="H818">
        <v>216.5</v>
      </c>
      <c r="I818">
        <v>197.4684</v>
      </c>
      <c r="J818">
        <v>2.2165650000000001</v>
      </c>
      <c r="K818">
        <v>987.34169999999995</v>
      </c>
      <c r="L818">
        <v>361.66359999999997</v>
      </c>
      <c r="M818">
        <v>6</v>
      </c>
      <c r="N818">
        <v>166.5334</v>
      </c>
      <c r="O818">
        <v>-1</v>
      </c>
      <c r="P818">
        <v>-1</v>
      </c>
      <c r="Q818">
        <v>1</v>
      </c>
      <c r="R818">
        <v>0.36630040000000003</v>
      </c>
      <c r="S818">
        <v>-1</v>
      </c>
      <c r="T818">
        <v>-1</v>
      </c>
      <c r="U818">
        <v>1</v>
      </c>
      <c r="V818">
        <v>0.36630040000000003</v>
      </c>
      <c r="W818">
        <v>1</v>
      </c>
      <c r="X818">
        <v>2730</v>
      </c>
      <c r="Y818">
        <v>343.02390000000003</v>
      </c>
      <c r="Z818">
        <v>125.6498</v>
      </c>
      <c r="AA818">
        <v>83</v>
      </c>
      <c r="AB818">
        <v>2730</v>
      </c>
      <c r="AC818">
        <v>174824</v>
      </c>
    </row>
    <row r="819" spans="2:29" x14ac:dyDescent="0.2">
      <c r="B819" t="s">
        <v>476</v>
      </c>
      <c r="C819">
        <v>20</v>
      </c>
      <c r="D819" t="s">
        <v>797</v>
      </c>
      <c r="E819">
        <v>2</v>
      </c>
      <c r="F819">
        <v>0.75987839999999995</v>
      </c>
      <c r="G819">
        <v>250</v>
      </c>
      <c r="H819">
        <v>250</v>
      </c>
      <c r="I819">
        <v>378.65199999999999</v>
      </c>
      <c r="J819">
        <v>0.18345539999999999</v>
      </c>
      <c r="K819">
        <v>378.65199999999999</v>
      </c>
      <c r="L819">
        <v>143.8647</v>
      </c>
      <c r="M819">
        <v>2</v>
      </c>
      <c r="N819">
        <v>115.60129999999999</v>
      </c>
      <c r="O819">
        <v>-1</v>
      </c>
      <c r="P819">
        <v>-1</v>
      </c>
      <c r="Q819">
        <v>1</v>
      </c>
      <c r="R819">
        <v>0.37993919999999998</v>
      </c>
      <c r="S819">
        <v>-1</v>
      </c>
      <c r="T819">
        <v>-1</v>
      </c>
      <c r="U819">
        <v>1</v>
      </c>
      <c r="V819">
        <v>0.37993919999999998</v>
      </c>
      <c r="W819">
        <v>1</v>
      </c>
      <c r="X819">
        <v>2632</v>
      </c>
      <c r="Y819">
        <v>549.46180000000004</v>
      </c>
      <c r="Z819">
        <v>208.7621</v>
      </c>
      <c r="AA819">
        <v>59</v>
      </c>
      <c r="AB819">
        <v>2632</v>
      </c>
      <c r="AC819">
        <v>132827</v>
      </c>
    </row>
    <row r="820" spans="2:29" x14ac:dyDescent="0.2">
      <c r="B820" t="s">
        <v>477</v>
      </c>
      <c r="C820">
        <v>20</v>
      </c>
      <c r="D820" t="s">
        <v>797</v>
      </c>
      <c r="E820">
        <v>6</v>
      </c>
      <c r="F820">
        <v>3.0015010000000002</v>
      </c>
      <c r="G820">
        <v>282.83333333333297</v>
      </c>
      <c r="H820">
        <v>216</v>
      </c>
      <c r="I820">
        <v>102.37479999999999</v>
      </c>
      <c r="J820">
        <v>1.948207</v>
      </c>
      <c r="K820">
        <v>511.87380000000002</v>
      </c>
      <c r="L820">
        <v>256.06490000000002</v>
      </c>
      <c r="M820">
        <v>6</v>
      </c>
      <c r="N820">
        <v>121.45180000000001</v>
      </c>
      <c r="O820">
        <v>-1</v>
      </c>
      <c r="P820">
        <v>-1</v>
      </c>
      <c r="Q820">
        <v>1</v>
      </c>
      <c r="R820">
        <v>0.50025010000000003</v>
      </c>
      <c r="S820">
        <v>-1</v>
      </c>
      <c r="T820">
        <v>-1</v>
      </c>
      <c r="U820">
        <v>1</v>
      </c>
      <c r="V820">
        <v>0.50025010000000003</v>
      </c>
      <c r="W820">
        <v>1</v>
      </c>
      <c r="X820">
        <v>1999</v>
      </c>
      <c r="Y820">
        <v>496.31939999999997</v>
      </c>
      <c r="Z820">
        <v>248.28380000000001</v>
      </c>
      <c r="AA820">
        <v>21</v>
      </c>
      <c r="AB820">
        <v>1999</v>
      </c>
      <c r="AC820">
        <v>53323</v>
      </c>
    </row>
    <row r="821" spans="2:29" x14ac:dyDescent="0.2">
      <c r="B821" t="s">
        <v>478</v>
      </c>
      <c r="C821">
        <v>20</v>
      </c>
      <c r="D821" t="s">
        <v>797</v>
      </c>
      <c r="E821">
        <v>3</v>
      </c>
      <c r="F821">
        <v>1.452081</v>
      </c>
      <c r="G821">
        <v>167.333333333333</v>
      </c>
      <c r="H821">
        <v>167</v>
      </c>
      <c r="I821">
        <v>148.14949999999999</v>
      </c>
      <c r="J821">
        <v>1.0261690000000001</v>
      </c>
      <c r="K821">
        <v>296.29910000000001</v>
      </c>
      <c r="L821">
        <v>143.41679999999999</v>
      </c>
      <c r="M821">
        <v>3</v>
      </c>
      <c r="N821">
        <v>100.9182</v>
      </c>
      <c r="O821">
        <v>-1</v>
      </c>
      <c r="P821">
        <v>-1</v>
      </c>
      <c r="Q821">
        <v>1</v>
      </c>
      <c r="R821">
        <v>0.48402709999999999</v>
      </c>
      <c r="S821">
        <v>-1</v>
      </c>
      <c r="T821">
        <v>-1</v>
      </c>
      <c r="U821">
        <v>1</v>
      </c>
      <c r="V821">
        <v>0.48402709999999999</v>
      </c>
      <c r="W821">
        <v>1</v>
      </c>
      <c r="X821">
        <v>2066</v>
      </c>
      <c r="Y821">
        <v>706.67830000000004</v>
      </c>
      <c r="Z821">
        <v>342.05149999999998</v>
      </c>
      <c r="AA821">
        <v>59</v>
      </c>
      <c r="AB821">
        <v>2066</v>
      </c>
      <c r="AC821">
        <v>132957</v>
      </c>
    </row>
    <row r="822" spans="2:29" x14ac:dyDescent="0.2">
      <c r="B822" t="s">
        <v>479</v>
      </c>
      <c r="C822">
        <v>20</v>
      </c>
      <c r="D822" t="s">
        <v>797</v>
      </c>
      <c r="E822">
        <v>6</v>
      </c>
      <c r="F822">
        <v>2.5020850000000001</v>
      </c>
      <c r="G822">
        <v>260.83333333333297</v>
      </c>
      <c r="H822">
        <v>233.5</v>
      </c>
      <c r="I822">
        <v>280.94589999999999</v>
      </c>
      <c r="J822">
        <v>4.3170789999999997</v>
      </c>
      <c r="K822">
        <v>1404.729</v>
      </c>
      <c r="L822">
        <v>585.7921</v>
      </c>
      <c r="M822">
        <v>5</v>
      </c>
      <c r="N822">
        <v>109.78360000000001</v>
      </c>
      <c r="O822">
        <v>-1</v>
      </c>
      <c r="P822">
        <v>-1</v>
      </c>
      <c r="Q822">
        <v>2</v>
      </c>
      <c r="R822">
        <v>0.8340284</v>
      </c>
      <c r="S822">
        <v>111.5986</v>
      </c>
      <c r="T822">
        <v>0.2392252</v>
      </c>
      <c r="U822">
        <v>2</v>
      </c>
      <c r="V822">
        <v>0.8340284</v>
      </c>
      <c r="W822">
        <v>2</v>
      </c>
      <c r="X822">
        <v>1698</v>
      </c>
      <c r="Y822">
        <v>839.79219999999998</v>
      </c>
      <c r="Z822">
        <v>350.20519999999999</v>
      </c>
      <c r="AA822">
        <v>39</v>
      </c>
      <c r="AB822">
        <v>2398</v>
      </c>
      <c r="AC822">
        <v>76705</v>
      </c>
    </row>
    <row r="823" spans="2:29" x14ac:dyDescent="0.2">
      <c r="B823" t="s">
        <v>480</v>
      </c>
      <c r="C823">
        <v>20</v>
      </c>
      <c r="D823" t="s">
        <v>797</v>
      </c>
      <c r="E823">
        <v>0</v>
      </c>
      <c r="F823">
        <v>0</v>
      </c>
      <c r="G823">
        <v>-1</v>
      </c>
      <c r="H823">
        <v>-1</v>
      </c>
      <c r="I823">
        <v>-1</v>
      </c>
      <c r="J823">
        <v>-1</v>
      </c>
      <c r="K823">
        <v>-1</v>
      </c>
      <c r="L823">
        <v>-1</v>
      </c>
      <c r="M823">
        <v>0</v>
      </c>
      <c r="N823">
        <v>112.9252</v>
      </c>
      <c r="O823">
        <v>-1</v>
      </c>
      <c r="P823">
        <v>-1</v>
      </c>
      <c r="Q823">
        <v>2</v>
      </c>
      <c r="R823">
        <v>0.50454089999999996</v>
      </c>
      <c r="S823">
        <v>30.90014</v>
      </c>
      <c r="T823">
        <v>0.1323346</v>
      </c>
      <c r="U823">
        <v>3</v>
      </c>
      <c r="V823">
        <v>0.75681129999999996</v>
      </c>
      <c r="W823">
        <v>2</v>
      </c>
      <c r="X823">
        <v>2399</v>
      </c>
      <c r="Y823">
        <v>1262.31</v>
      </c>
      <c r="Z823">
        <v>318.44349999999997</v>
      </c>
      <c r="AA823">
        <v>11</v>
      </c>
      <c r="AB823">
        <v>3964</v>
      </c>
      <c r="AC823">
        <v>23513</v>
      </c>
    </row>
    <row r="824" spans="2:29" x14ac:dyDescent="0.2">
      <c r="B824" t="s">
        <v>481</v>
      </c>
      <c r="C824">
        <v>21</v>
      </c>
      <c r="D824" t="s">
        <v>821</v>
      </c>
      <c r="E824">
        <v>4</v>
      </c>
      <c r="F824">
        <v>2.5</v>
      </c>
      <c r="G824">
        <v>283</v>
      </c>
      <c r="H824">
        <v>199.5</v>
      </c>
      <c r="I824">
        <v>252.12700000000001</v>
      </c>
      <c r="J824">
        <v>1.9055089999999999</v>
      </c>
      <c r="K824">
        <v>756.38099999999997</v>
      </c>
      <c r="L824">
        <v>472.73809999999997</v>
      </c>
      <c r="M824">
        <v>4</v>
      </c>
      <c r="N824">
        <v>146.3244</v>
      </c>
      <c r="O824">
        <v>-1</v>
      </c>
      <c r="P824">
        <v>-1</v>
      </c>
      <c r="Q824">
        <v>1</v>
      </c>
      <c r="R824">
        <v>0.625</v>
      </c>
      <c r="S824">
        <v>-1</v>
      </c>
      <c r="T824">
        <v>-1</v>
      </c>
      <c r="U824">
        <v>1</v>
      </c>
      <c r="V824">
        <v>0.625</v>
      </c>
      <c r="W824">
        <v>1</v>
      </c>
      <c r="X824">
        <v>1600</v>
      </c>
      <c r="Y824">
        <v>320.30470000000003</v>
      </c>
      <c r="Z824">
        <v>200.19049999999999</v>
      </c>
      <c r="AA824">
        <v>25</v>
      </c>
      <c r="AB824">
        <v>1600</v>
      </c>
      <c r="AC824">
        <v>58119</v>
      </c>
    </row>
    <row r="825" spans="2:29" x14ac:dyDescent="0.2">
      <c r="B825" t="s">
        <v>483</v>
      </c>
      <c r="C825">
        <v>21</v>
      </c>
      <c r="D825" t="s">
        <v>821</v>
      </c>
      <c r="E825">
        <v>4</v>
      </c>
      <c r="F825">
        <v>2.6126710000000002</v>
      </c>
      <c r="G825">
        <v>232.25</v>
      </c>
      <c r="H825">
        <v>199.5</v>
      </c>
      <c r="I825">
        <v>137.8725</v>
      </c>
      <c r="J825">
        <v>0.89964770000000005</v>
      </c>
      <c r="K825">
        <v>413.61759999999998</v>
      </c>
      <c r="L825">
        <v>270.1617</v>
      </c>
      <c r="M825">
        <v>4</v>
      </c>
      <c r="N825">
        <v>128.01599999999999</v>
      </c>
      <c r="O825">
        <v>-1</v>
      </c>
      <c r="P825">
        <v>-1</v>
      </c>
      <c r="Q825">
        <v>1</v>
      </c>
      <c r="R825">
        <v>0.65316779999999997</v>
      </c>
      <c r="S825">
        <v>-1</v>
      </c>
      <c r="T825">
        <v>-1</v>
      </c>
      <c r="U825">
        <v>1</v>
      </c>
      <c r="V825">
        <v>0.65316779999999997</v>
      </c>
      <c r="W825">
        <v>1</v>
      </c>
      <c r="X825">
        <v>1531</v>
      </c>
      <c r="Y825">
        <v>359.02499999999998</v>
      </c>
      <c r="Z825">
        <v>234.50360000000001</v>
      </c>
      <c r="AA825">
        <v>21</v>
      </c>
      <c r="AB825">
        <v>1531</v>
      </c>
      <c r="AC825">
        <v>51258</v>
      </c>
    </row>
    <row r="826" spans="2:29" x14ac:dyDescent="0.2">
      <c r="B826" t="s">
        <v>484</v>
      </c>
      <c r="C826">
        <v>21</v>
      </c>
      <c r="D826" t="s">
        <v>821</v>
      </c>
      <c r="E826">
        <v>4</v>
      </c>
      <c r="F826">
        <v>2.5031289999999999</v>
      </c>
      <c r="G826">
        <v>241.5</v>
      </c>
      <c r="H826">
        <v>216.5</v>
      </c>
      <c r="I826">
        <v>168.54169999999999</v>
      </c>
      <c r="J826">
        <v>0.94777800000000001</v>
      </c>
      <c r="K826">
        <v>505.62509999999997</v>
      </c>
      <c r="L826">
        <v>316.41120000000001</v>
      </c>
      <c r="M826">
        <v>4</v>
      </c>
      <c r="N826">
        <v>154.34039999999999</v>
      </c>
      <c r="O826">
        <v>-1</v>
      </c>
      <c r="P826">
        <v>-1</v>
      </c>
      <c r="Q826">
        <v>1</v>
      </c>
      <c r="R826">
        <v>0.62578230000000001</v>
      </c>
      <c r="S826">
        <v>-1</v>
      </c>
      <c r="T826">
        <v>-1</v>
      </c>
      <c r="U826">
        <v>1</v>
      </c>
      <c r="V826">
        <v>0.62578230000000001</v>
      </c>
      <c r="W826">
        <v>1</v>
      </c>
      <c r="X826">
        <v>1598</v>
      </c>
      <c r="Y826">
        <v>348.6404</v>
      </c>
      <c r="Z826">
        <v>218.173</v>
      </c>
      <c r="AA826">
        <v>9</v>
      </c>
      <c r="AB826">
        <v>1598</v>
      </c>
      <c r="AC826">
        <v>20517</v>
      </c>
    </row>
    <row r="827" spans="2:29" x14ac:dyDescent="0.2">
      <c r="B827" t="s">
        <v>485</v>
      </c>
      <c r="C827">
        <v>21</v>
      </c>
      <c r="D827" t="s">
        <v>821</v>
      </c>
      <c r="E827">
        <v>1</v>
      </c>
      <c r="F827">
        <v>0.33366699999999999</v>
      </c>
      <c r="G827">
        <v>599</v>
      </c>
      <c r="H827">
        <v>599</v>
      </c>
      <c r="I827">
        <v>-1</v>
      </c>
      <c r="J827">
        <v>-1</v>
      </c>
      <c r="K827">
        <v>-1</v>
      </c>
      <c r="L827">
        <v>-1</v>
      </c>
      <c r="M827">
        <v>1</v>
      </c>
      <c r="N827">
        <v>113.547</v>
      </c>
      <c r="O827">
        <v>-1</v>
      </c>
      <c r="P827">
        <v>-1</v>
      </c>
      <c r="Q827">
        <v>3</v>
      </c>
      <c r="R827">
        <v>1.001001</v>
      </c>
      <c r="S827">
        <v>120.3439</v>
      </c>
      <c r="T827">
        <v>1.0345409999999999</v>
      </c>
      <c r="U827">
        <v>1</v>
      </c>
      <c r="V827">
        <v>0.33366699999999999</v>
      </c>
      <c r="W827">
        <v>3</v>
      </c>
      <c r="X827">
        <v>2997</v>
      </c>
      <c r="Y827">
        <v>471.49810000000002</v>
      </c>
      <c r="Z827">
        <v>157.32339999999999</v>
      </c>
      <c r="AA827">
        <v>97</v>
      </c>
      <c r="AB827">
        <v>2997</v>
      </c>
      <c r="AC827">
        <v>198571</v>
      </c>
    </row>
    <row r="828" spans="2:29" x14ac:dyDescent="0.2">
      <c r="B828" t="s">
        <v>486</v>
      </c>
      <c r="C828">
        <v>21</v>
      </c>
      <c r="D828" t="s">
        <v>821</v>
      </c>
      <c r="E828">
        <v>3</v>
      </c>
      <c r="F828">
        <v>1.001001</v>
      </c>
      <c r="G828">
        <v>356.33333333333297</v>
      </c>
      <c r="H828">
        <v>301</v>
      </c>
      <c r="I828">
        <v>192.626</v>
      </c>
      <c r="J828">
        <v>0.2424336</v>
      </c>
      <c r="K828">
        <v>385.25200000000001</v>
      </c>
      <c r="L828">
        <v>128.54589999999999</v>
      </c>
      <c r="M828">
        <v>3</v>
      </c>
      <c r="N828">
        <v>144.8288</v>
      </c>
      <c r="O828">
        <v>-1</v>
      </c>
      <c r="P828">
        <v>-1</v>
      </c>
      <c r="Q828">
        <v>1</v>
      </c>
      <c r="R828">
        <v>0.33366699999999999</v>
      </c>
      <c r="S828">
        <v>-1</v>
      </c>
      <c r="T828">
        <v>-1</v>
      </c>
      <c r="U828">
        <v>1</v>
      </c>
      <c r="V828">
        <v>0.33366699999999999</v>
      </c>
      <c r="W828">
        <v>1</v>
      </c>
      <c r="X828">
        <v>2997</v>
      </c>
      <c r="Y828">
        <v>415.93889999999999</v>
      </c>
      <c r="Z828">
        <v>138.7851</v>
      </c>
      <c r="AA828">
        <v>5</v>
      </c>
      <c r="AB828">
        <v>2997</v>
      </c>
      <c r="AC828">
        <v>16953</v>
      </c>
    </row>
    <row r="829" spans="2:29" x14ac:dyDescent="0.2">
      <c r="B829" t="s">
        <v>487</v>
      </c>
      <c r="C829">
        <v>21</v>
      </c>
      <c r="D829" t="s">
        <v>821</v>
      </c>
      <c r="E829">
        <v>0</v>
      </c>
      <c r="F829">
        <v>0</v>
      </c>
      <c r="G829">
        <v>-1</v>
      </c>
      <c r="H829">
        <v>-1</v>
      </c>
      <c r="I829">
        <v>-1</v>
      </c>
      <c r="J829">
        <v>-1</v>
      </c>
      <c r="K829">
        <v>-1</v>
      </c>
      <c r="L829">
        <v>-1</v>
      </c>
      <c r="M829">
        <v>0</v>
      </c>
      <c r="N829">
        <v>164.81880000000001</v>
      </c>
      <c r="O829">
        <v>-1</v>
      </c>
      <c r="P829">
        <v>-1</v>
      </c>
      <c r="Q829">
        <v>2</v>
      </c>
      <c r="R829">
        <v>0.60042030000000002</v>
      </c>
      <c r="S829">
        <v>119.7633</v>
      </c>
      <c r="T829">
        <v>0.25700289999999998</v>
      </c>
      <c r="U829">
        <v>1</v>
      </c>
      <c r="V829">
        <v>0.30021009999999998</v>
      </c>
      <c r="W829">
        <v>2</v>
      </c>
      <c r="X829">
        <v>3331</v>
      </c>
      <c r="Y829">
        <v>1608.7529999999999</v>
      </c>
      <c r="Z829">
        <v>482.96409999999997</v>
      </c>
      <c r="AA829">
        <v>85</v>
      </c>
      <c r="AB829">
        <v>3331</v>
      </c>
      <c r="AC829">
        <v>174724</v>
      </c>
    </row>
    <row r="830" spans="2:29" x14ac:dyDescent="0.2">
      <c r="B830" t="s">
        <v>488</v>
      </c>
      <c r="C830">
        <v>21</v>
      </c>
      <c r="D830" t="s">
        <v>821</v>
      </c>
      <c r="E830">
        <v>3</v>
      </c>
      <c r="F830">
        <v>0.96805419999999998</v>
      </c>
      <c r="G830">
        <v>188</v>
      </c>
      <c r="H830">
        <v>198</v>
      </c>
      <c r="I830">
        <v>120.761</v>
      </c>
      <c r="J830">
        <v>0.73902020000000002</v>
      </c>
      <c r="K830">
        <v>241.52189999999999</v>
      </c>
      <c r="L830">
        <v>77.935450000000003</v>
      </c>
      <c r="M830">
        <v>3</v>
      </c>
      <c r="N830">
        <v>134.00579999999999</v>
      </c>
      <c r="O830">
        <v>-1</v>
      </c>
      <c r="P830">
        <v>-1</v>
      </c>
      <c r="Q830">
        <v>2</v>
      </c>
      <c r="R830">
        <v>0.64536950000000004</v>
      </c>
      <c r="S830">
        <v>55.667389999999997</v>
      </c>
      <c r="T830">
        <v>9.5566319999999996E-2</v>
      </c>
      <c r="U830">
        <v>1</v>
      </c>
      <c r="V830">
        <v>0.32268469999999999</v>
      </c>
      <c r="W830">
        <v>2</v>
      </c>
      <c r="X830">
        <v>3099</v>
      </c>
      <c r="Y830">
        <v>1626.5650000000001</v>
      </c>
      <c r="Z830">
        <v>524.86770000000001</v>
      </c>
      <c r="AA830">
        <v>33</v>
      </c>
      <c r="AB830">
        <v>3099</v>
      </c>
      <c r="AC830">
        <v>71374</v>
      </c>
    </row>
    <row r="831" spans="2:29" x14ac:dyDescent="0.2">
      <c r="B831" t="s">
        <v>489</v>
      </c>
      <c r="C831">
        <v>21</v>
      </c>
      <c r="D831" t="s">
        <v>821</v>
      </c>
      <c r="E831">
        <v>2</v>
      </c>
      <c r="F831">
        <v>0.75987839999999995</v>
      </c>
      <c r="G831">
        <v>265</v>
      </c>
      <c r="H831">
        <v>265</v>
      </c>
      <c r="I831">
        <v>569.13549999999998</v>
      </c>
      <c r="J831">
        <v>0.28456769999999998</v>
      </c>
      <c r="K831">
        <v>569.13549999999998</v>
      </c>
      <c r="L831">
        <v>216.23689999999999</v>
      </c>
      <c r="M831">
        <v>2</v>
      </c>
      <c r="N831">
        <v>656.92020000000002</v>
      </c>
      <c r="O831">
        <v>-1</v>
      </c>
      <c r="P831">
        <v>-1</v>
      </c>
      <c r="Q831">
        <v>1</v>
      </c>
      <c r="R831">
        <v>0.37993919999999998</v>
      </c>
      <c r="S831">
        <v>-1</v>
      </c>
      <c r="T831">
        <v>-1</v>
      </c>
      <c r="U831">
        <v>1</v>
      </c>
      <c r="V831">
        <v>0.37993919999999998</v>
      </c>
      <c r="W831">
        <v>1</v>
      </c>
      <c r="X831">
        <v>2632</v>
      </c>
      <c r="Y831">
        <v>1866.095</v>
      </c>
      <c r="Z831">
        <v>709.00260000000003</v>
      </c>
      <c r="AA831">
        <v>45</v>
      </c>
      <c r="AB831">
        <v>2632</v>
      </c>
      <c r="AC831">
        <v>97753</v>
      </c>
    </row>
    <row r="832" spans="2:29" x14ac:dyDescent="0.2">
      <c r="B832" t="s">
        <v>490</v>
      </c>
      <c r="C832">
        <v>21</v>
      </c>
      <c r="D832" t="s">
        <v>821</v>
      </c>
      <c r="E832">
        <v>2</v>
      </c>
      <c r="F832">
        <v>1.3342229999999999</v>
      </c>
      <c r="G832">
        <v>416.5</v>
      </c>
      <c r="H832">
        <v>416.5</v>
      </c>
      <c r="I832">
        <v>509.48930000000001</v>
      </c>
      <c r="J832">
        <v>0.8505665</v>
      </c>
      <c r="K832">
        <v>509.48930000000001</v>
      </c>
      <c r="L832">
        <v>339.88619999999997</v>
      </c>
      <c r="M832">
        <v>2</v>
      </c>
      <c r="N832">
        <v>172.32169999999999</v>
      </c>
      <c r="O832">
        <v>-1</v>
      </c>
      <c r="P832">
        <v>-1</v>
      </c>
      <c r="Q832">
        <v>1</v>
      </c>
      <c r="R832">
        <v>0.66711140000000002</v>
      </c>
      <c r="S832">
        <v>-1</v>
      </c>
      <c r="T832">
        <v>-1</v>
      </c>
      <c r="U832">
        <v>1</v>
      </c>
      <c r="V832">
        <v>0.66711140000000002</v>
      </c>
      <c r="W832">
        <v>1</v>
      </c>
      <c r="X832">
        <v>1499</v>
      </c>
      <c r="Y832">
        <v>333.93549999999999</v>
      </c>
      <c r="Z832">
        <v>222.7722</v>
      </c>
      <c r="AA832">
        <v>17</v>
      </c>
      <c r="AB832">
        <v>1499</v>
      </c>
      <c r="AC832">
        <v>44230</v>
      </c>
    </row>
    <row r="833" spans="2:29" x14ac:dyDescent="0.2">
      <c r="B833" t="s">
        <v>491</v>
      </c>
      <c r="C833">
        <v>21</v>
      </c>
      <c r="D833" t="s">
        <v>821</v>
      </c>
      <c r="E833">
        <v>4</v>
      </c>
      <c r="F833">
        <v>2.266289</v>
      </c>
      <c r="G833">
        <v>216</v>
      </c>
      <c r="H833">
        <v>216.5</v>
      </c>
      <c r="I833">
        <v>279.63529999999997</v>
      </c>
      <c r="J833">
        <v>3.4755259999999999</v>
      </c>
      <c r="K833">
        <v>838.9058</v>
      </c>
      <c r="L833">
        <v>475.30070000000001</v>
      </c>
      <c r="M833">
        <v>4</v>
      </c>
      <c r="N833">
        <v>118.6832</v>
      </c>
      <c r="O833">
        <v>-1</v>
      </c>
      <c r="P833">
        <v>-1</v>
      </c>
      <c r="Q833">
        <v>1</v>
      </c>
      <c r="R833">
        <v>0.56657219999999997</v>
      </c>
      <c r="S833">
        <v>-1</v>
      </c>
      <c r="T833">
        <v>-1</v>
      </c>
      <c r="U833">
        <v>1</v>
      </c>
      <c r="V833">
        <v>0.56657219999999997</v>
      </c>
      <c r="W833">
        <v>1</v>
      </c>
      <c r="X833">
        <v>1765</v>
      </c>
      <c r="Y833">
        <v>367.55739999999997</v>
      </c>
      <c r="Z833">
        <v>208.24780000000001</v>
      </c>
      <c r="AA833">
        <v>65</v>
      </c>
      <c r="AB833">
        <v>1765</v>
      </c>
      <c r="AC833">
        <v>126165</v>
      </c>
    </row>
    <row r="834" spans="2:29" x14ac:dyDescent="0.2">
      <c r="B834" t="s">
        <v>1848</v>
      </c>
      <c r="C834">
        <v>21</v>
      </c>
      <c r="D834" t="s">
        <v>821</v>
      </c>
      <c r="E834">
        <v>6</v>
      </c>
      <c r="F834">
        <v>3.0534349999999999</v>
      </c>
      <c r="G834">
        <v>265.5</v>
      </c>
      <c r="H834">
        <v>265</v>
      </c>
      <c r="I834">
        <v>110.0633</v>
      </c>
      <c r="J834">
        <v>1.8264069999999999</v>
      </c>
      <c r="K834">
        <v>550.31629999999996</v>
      </c>
      <c r="L834">
        <v>280.05919999999998</v>
      </c>
      <c r="M834">
        <v>6</v>
      </c>
      <c r="N834">
        <v>94.838170000000005</v>
      </c>
      <c r="O834">
        <v>-1</v>
      </c>
      <c r="P834">
        <v>-1</v>
      </c>
      <c r="Q834">
        <v>1</v>
      </c>
      <c r="R834">
        <v>0.50890579999999996</v>
      </c>
      <c r="S834">
        <v>-1</v>
      </c>
      <c r="T834">
        <v>-1</v>
      </c>
      <c r="U834">
        <v>1</v>
      </c>
      <c r="V834">
        <v>0.50890579999999996</v>
      </c>
      <c r="W834">
        <v>1</v>
      </c>
      <c r="X834">
        <v>1965</v>
      </c>
      <c r="Y834">
        <v>393.7319</v>
      </c>
      <c r="Z834">
        <v>200.3725</v>
      </c>
      <c r="AA834">
        <v>75</v>
      </c>
      <c r="AB834">
        <v>1965</v>
      </c>
      <c r="AC834">
        <v>130860</v>
      </c>
    </row>
    <row r="835" spans="2:29" x14ac:dyDescent="0.2">
      <c r="B835" t="s">
        <v>285</v>
      </c>
      <c r="C835">
        <v>21</v>
      </c>
      <c r="D835" t="s">
        <v>821</v>
      </c>
      <c r="E835">
        <v>3</v>
      </c>
      <c r="F835">
        <v>2.7272729999999998</v>
      </c>
      <c r="G835">
        <v>233.333333333333</v>
      </c>
      <c r="H835">
        <v>233</v>
      </c>
      <c r="I835">
        <v>300.40820000000002</v>
      </c>
      <c r="J835">
        <v>2.6723050000000002</v>
      </c>
      <c r="K835">
        <v>600.81629999999996</v>
      </c>
      <c r="L835">
        <v>546.19669999999996</v>
      </c>
      <c r="M835">
        <v>3</v>
      </c>
      <c r="N835">
        <v>153.97749999999999</v>
      </c>
      <c r="O835">
        <v>-1</v>
      </c>
      <c r="P835">
        <v>-1</v>
      </c>
      <c r="Q835">
        <v>0</v>
      </c>
      <c r="R835">
        <v>-1</v>
      </c>
      <c r="S835">
        <v>-1</v>
      </c>
      <c r="T835">
        <v>-1</v>
      </c>
      <c r="U835">
        <v>1</v>
      </c>
      <c r="V835">
        <v>0.90909090000000004</v>
      </c>
      <c r="W835">
        <v>0</v>
      </c>
      <c r="X835">
        <v>1100</v>
      </c>
      <c r="Y835">
        <v>537.14700000000005</v>
      </c>
      <c r="Z835">
        <v>488.31549999999999</v>
      </c>
      <c r="AA835">
        <v>25</v>
      </c>
      <c r="AB835">
        <v>1100</v>
      </c>
      <c r="AC835">
        <v>54823</v>
      </c>
    </row>
    <row r="836" spans="2:29" x14ac:dyDescent="0.2">
      <c r="B836" t="s">
        <v>492</v>
      </c>
      <c r="C836">
        <v>21</v>
      </c>
      <c r="D836" t="s">
        <v>821</v>
      </c>
      <c r="E836">
        <v>3</v>
      </c>
      <c r="F836">
        <v>2.0949719999999998</v>
      </c>
      <c r="G836">
        <v>378</v>
      </c>
      <c r="H836">
        <v>367</v>
      </c>
      <c r="I836">
        <v>182.8475</v>
      </c>
      <c r="J836">
        <v>2.7907500000000001</v>
      </c>
      <c r="K836">
        <v>365.69490000000002</v>
      </c>
      <c r="L836">
        <v>255.37360000000001</v>
      </c>
      <c r="M836">
        <v>3</v>
      </c>
      <c r="N836">
        <v>135.083</v>
      </c>
      <c r="O836">
        <v>-1</v>
      </c>
      <c r="P836">
        <v>-1</v>
      </c>
      <c r="Q836">
        <v>1</v>
      </c>
      <c r="R836">
        <v>0.69832399999999994</v>
      </c>
      <c r="S836">
        <v>-1</v>
      </c>
      <c r="T836">
        <v>-1</v>
      </c>
      <c r="U836">
        <v>1</v>
      </c>
      <c r="V836">
        <v>0.69832399999999994</v>
      </c>
      <c r="W836">
        <v>1</v>
      </c>
      <c r="X836">
        <v>1432</v>
      </c>
      <c r="Y836">
        <v>383.51280000000003</v>
      </c>
      <c r="Z836">
        <v>267.81619999999998</v>
      </c>
      <c r="AA836">
        <v>81</v>
      </c>
      <c r="AB836">
        <v>1432</v>
      </c>
      <c r="AC836">
        <v>174291</v>
      </c>
    </row>
    <row r="837" spans="2:29" x14ac:dyDescent="0.2">
      <c r="B837" t="s">
        <v>474</v>
      </c>
      <c r="C837">
        <v>21</v>
      </c>
      <c r="D837" t="s">
        <v>821</v>
      </c>
      <c r="E837">
        <v>7</v>
      </c>
      <c r="F837">
        <v>2.7301090000000001</v>
      </c>
      <c r="G837">
        <v>199.28571428571399</v>
      </c>
      <c r="H837">
        <v>166</v>
      </c>
      <c r="I837">
        <v>267.8526</v>
      </c>
      <c r="J837">
        <v>2.1671070000000001</v>
      </c>
      <c r="K837">
        <v>1607.116</v>
      </c>
      <c r="L837">
        <v>626.80020000000002</v>
      </c>
      <c r="M837">
        <v>7</v>
      </c>
      <c r="N837">
        <v>170.98480000000001</v>
      </c>
      <c r="O837">
        <v>-1</v>
      </c>
      <c r="P837">
        <v>-1</v>
      </c>
      <c r="Q837">
        <v>1</v>
      </c>
      <c r="R837">
        <v>0.39001560000000002</v>
      </c>
      <c r="S837">
        <v>-1</v>
      </c>
      <c r="T837">
        <v>-1</v>
      </c>
      <c r="U837">
        <v>1</v>
      </c>
      <c r="V837">
        <v>0.39001560000000002</v>
      </c>
      <c r="W837">
        <v>1</v>
      </c>
      <c r="X837">
        <v>2564</v>
      </c>
      <c r="Y837">
        <v>533.54039999999998</v>
      </c>
      <c r="Z837">
        <v>208.0891</v>
      </c>
      <c r="AA837">
        <v>61</v>
      </c>
      <c r="AB837">
        <v>2564</v>
      </c>
      <c r="AC837">
        <v>138820</v>
      </c>
    </row>
    <row r="838" spans="2:29" x14ac:dyDescent="0.2">
      <c r="B838" t="s">
        <v>475</v>
      </c>
      <c r="C838">
        <v>21</v>
      </c>
      <c r="D838" t="s">
        <v>821</v>
      </c>
      <c r="E838">
        <v>8</v>
      </c>
      <c r="F838">
        <v>2.4760140000000002</v>
      </c>
      <c r="G838">
        <v>275</v>
      </c>
      <c r="H838">
        <v>217</v>
      </c>
      <c r="I838">
        <v>183.559</v>
      </c>
      <c r="J838">
        <v>2.111507</v>
      </c>
      <c r="K838">
        <v>1284.913</v>
      </c>
      <c r="L838">
        <v>397.68270000000001</v>
      </c>
      <c r="M838">
        <v>8</v>
      </c>
      <c r="N838">
        <v>192.84370000000001</v>
      </c>
      <c r="O838">
        <v>-1</v>
      </c>
      <c r="P838">
        <v>-1</v>
      </c>
      <c r="Q838">
        <v>1</v>
      </c>
      <c r="R838">
        <v>0.30950169999999999</v>
      </c>
      <c r="S838">
        <v>-1</v>
      </c>
      <c r="T838">
        <v>-1</v>
      </c>
      <c r="U838">
        <v>1</v>
      </c>
      <c r="V838">
        <v>0.30950169999999999</v>
      </c>
      <c r="W838">
        <v>1</v>
      </c>
      <c r="X838">
        <v>3231</v>
      </c>
      <c r="Y838">
        <v>326.63959999999997</v>
      </c>
      <c r="Z838">
        <v>101.0955</v>
      </c>
      <c r="AA838">
        <v>55</v>
      </c>
      <c r="AB838">
        <v>3231</v>
      </c>
      <c r="AC838">
        <v>115705</v>
      </c>
    </row>
    <row r="839" spans="2:29" x14ac:dyDescent="0.2">
      <c r="B839" t="s">
        <v>476</v>
      </c>
      <c r="C839">
        <v>21</v>
      </c>
      <c r="D839" t="s">
        <v>821</v>
      </c>
      <c r="E839">
        <v>3</v>
      </c>
      <c r="F839">
        <v>1.1547339999999999</v>
      </c>
      <c r="G839">
        <v>311</v>
      </c>
      <c r="H839">
        <v>200</v>
      </c>
      <c r="I839">
        <v>188.96600000000001</v>
      </c>
      <c r="J839">
        <v>0.24069399999999999</v>
      </c>
      <c r="K839">
        <v>377.93189999999998</v>
      </c>
      <c r="L839">
        <v>145.47030000000001</v>
      </c>
      <c r="M839">
        <v>3</v>
      </c>
      <c r="N839">
        <v>152.1497</v>
      </c>
      <c r="O839">
        <v>-1</v>
      </c>
      <c r="P839">
        <v>-1</v>
      </c>
      <c r="Q839">
        <v>2</v>
      </c>
      <c r="R839">
        <v>0.76982300000000004</v>
      </c>
      <c r="S839">
        <v>115.74120000000001</v>
      </c>
      <c r="T839">
        <v>1.740469</v>
      </c>
      <c r="U839">
        <v>1</v>
      </c>
      <c r="V839">
        <v>0.38491150000000002</v>
      </c>
      <c r="W839">
        <v>2</v>
      </c>
      <c r="X839">
        <v>2598</v>
      </c>
      <c r="Y839">
        <v>968.15940000000001</v>
      </c>
      <c r="Z839">
        <v>372.65559999999999</v>
      </c>
      <c r="AA839">
        <v>57</v>
      </c>
      <c r="AB839">
        <v>2598</v>
      </c>
      <c r="AC839">
        <v>128231</v>
      </c>
    </row>
    <row r="840" spans="2:29" x14ac:dyDescent="0.2">
      <c r="B840" t="s">
        <v>477</v>
      </c>
      <c r="C840">
        <v>21</v>
      </c>
      <c r="D840" t="s">
        <v>821</v>
      </c>
      <c r="E840">
        <v>6</v>
      </c>
      <c r="F840">
        <v>3.275109</v>
      </c>
      <c r="G840">
        <v>244.5</v>
      </c>
      <c r="H840">
        <v>199.5</v>
      </c>
      <c r="I840">
        <v>180.46619999999999</v>
      </c>
      <c r="J840">
        <v>2.8221630000000002</v>
      </c>
      <c r="K840">
        <v>902.33069999999998</v>
      </c>
      <c r="L840">
        <v>492.53859999999997</v>
      </c>
      <c r="M840">
        <v>6</v>
      </c>
      <c r="N840">
        <v>205.762</v>
      </c>
      <c r="O840">
        <v>-1</v>
      </c>
      <c r="P840">
        <v>-1</v>
      </c>
      <c r="Q840">
        <v>1</v>
      </c>
      <c r="R840">
        <v>0.54585150000000004</v>
      </c>
      <c r="S840">
        <v>-1</v>
      </c>
      <c r="T840">
        <v>-1</v>
      </c>
      <c r="U840">
        <v>1</v>
      </c>
      <c r="V840">
        <v>0.54585150000000004</v>
      </c>
      <c r="W840">
        <v>1</v>
      </c>
      <c r="X840">
        <v>1832</v>
      </c>
      <c r="Y840">
        <v>358.48140000000001</v>
      </c>
      <c r="Z840">
        <v>195.67760000000001</v>
      </c>
      <c r="AA840">
        <v>55</v>
      </c>
      <c r="AB840">
        <v>1832</v>
      </c>
      <c r="AC840">
        <v>119835</v>
      </c>
    </row>
    <row r="841" spans="2:29" x14ac:dyDescent="0.2">
      <c r="B841" t="s">
        <v>478</v>
      </c>
      <c r="C841">
        <v>21</v>
      </c>
      <c r="D841" t="s">
        <v>821</v>
      </c>
      <c r="E841">
        <v>4</v>
      </c>
      <c r="F841">
        <v>1.9074869999999999</v>
      </c>
      <c r="G841">
        <v>166.25</v>
      </c>
      <c r="H841">
        <v>166</v>
      </c>
      <c r="I841">
        <v>218.30940000000001</v>
      </c>
      <c r="J841">
        <v>1.9003209999999999</v>
      </c>
      <c r="K841">
        <v>654.92819999999995</v>
      </c>
      <c r="L841">
        <v>312.31670000000003</v>
      </c>
      <c r="M841">
        <v>4</v>
      </c>
      <c r="N841">
        <v>105.0206</v>
      </c>
      <c r="O841">
        <v>-1</v>
      </c>
      <c r="P841">
        <v>-1</v>
      </c>
      <c r="Q841">
        <v>3</v>
      </c>
      <c r="R841">
        <v>1.430615</v>
      </c>
      <c r="S841">
        <v>167.3921</v>
      </c>
      <c r="T841">
        <v>1.3853850000000001</v>
      </c>
      <c r="U841">
        <v>1</v>
      </c>
      <c r="V841">
        <v>0.47687170000000001</v>
      </c>
      <c r="W841">
        <v>3</v>
      </c>
      <c r="X841">
        <v>2097</v>
      </c>
      <c r="Y841">
        <v>529.58579999999995</v>
      </c>
      <c r="Z841">
        <v>252.5445</v>
      </c>
      <c r="AA841">
        <v>45</v>
      </c>
      <c r="AB841">
        <v>2097</v>
      </c>
      <c r="AC841">
        <v>101551</v>
      </c>
    </row>
    <row r="842" spans="2:29" x14ac:dyDescent="0.2">
      <c r="B842" t="s">
        <v>479</v>
      </c>
      <c r="C842">
        <v>21</v>
      </c>
      <c r="D842" t="s">
        <v>821</v>
      </c>
      <c r="E842">
        <v>9</v>
      </c>
      <c r="F842">
        <v>1.9728190000000001</v>
      </c>
      <c r="G842">
        <v>270.444444444444</v>
      </c>
      <c r="H842">
        <v>200</v>
      </c>
      <c r="I842">
        <v>174.0719</v>
      </c>
      <c r="J842">
        <v>2.3660679999999998</v>
      </c>
      <c r="K842">
        <v>1392.575</v>
      </c>
      <c r="L842">
        <v>305.25540000000001</v>
      </c>
      <c r="M842">
        <v>9</v>
      </c>
      <c r="N842">
        <v>162.61240000000001</v>
      </c>
      <c r="O842">
        <v>-1</v>
      </c>
      <c r="P842">
        <v>-1</v>
      </c>
      <c r="Q842">
        <v>2</v>
      </c>
      <c r="R842">
        <v>0.43840420000000002</v>
      </c>
      <c r="S842">
        <v>61.698860000000003</v>
      </c>
      <c r="T842">
        <v>9.2640940000000005E-2</v>
      </c>
      <c r="U842">
        <v>1</v>
      </c>
      <c r="V842">
        <v>0.21920210000000001</v>
      </c>
      <c r="W842">
        <v>2</v>
      </c>
      <c r="X842">
        <v>4562</v>
      </c>
      <c r="Y842">
        <v>1604.2439999999999</v>
      </c>
      <c r="Z842">
        <v>351.65370000000001</v>
      </c>
      <c r="AA842">
        <v>15</v>
      </c>
      <c r="AB842">
        <v>4562</v>
      </c>
      <c r="AC842">
        <v>28344</v>
      </c>
    </row>
    <row r="843" spans="2:29" x14ac:dyDescent="0.2">
      <c r="B843" t="s">
        <v>480</v>
      </c>
      <c r="C843">
        <v>21</v>
      </c>
      <c r="D843" t="s">
        <v>821</v>
      </c>
      <c r="E843">
        <v>0</v>
      </c>
      <c r="F843">
        <v>0</v>
      </c>
      <c r="G843">
        <v>-1</v>
      </c>
      <c r="H843">
        <v>-1</v>
      </c>
      <c r="I843">
        <v>-1</v>
      </c>
      <c r="J843">
        <v>-1</v>
      </c>
      <c r="K843">
        <v>-1</v>
      </c>
      <c r="L843">
        <v>-1</v>
      </c>
      <c r="M843">
        <v>0</v>
      </c>
      <c r="N843">
        <v>134.4213</v>
      </c>
      <c r="O843">
        <v>-1</v>
      </c>
      <c r="P843">
        <v>-1</v>
      </c>
      <c r="Q843">
        <v>1</v>
      </c>
      <c r="R843">
        <v>0.38008360000000002</v>
      </c>
      <c r="S843">
        <v>-1</v>
      </c>
      <c r="T843">
        <v>-1</v>
      </c>
      <c r="U843">
        <v>1</v>
      </c>
      <c r="V843">
        <v>0.38008360000000002</v>
      </c>
      <c r="W843">
        <v>1</v>
      </c>
      <c r="X843">
        <v>2631</v>
      </c>
      <c r="Y843">
        <v>475.56950000000001</v>
      </c>
      <c r="Z843">
        <v>180.75620000000001</v>
      </c>
      <c r="AA843">
        <v>39</v>
      </c>
      <c r="AB843">
        <v>2631</v>
      </c>
      <c r="AC843">
        <v>79601</v>
      </c>
    </row>
    <row r="844" spans="2:29" x14ac:dyDescent="0.2">
      <c r="B844" t="s">
        <v>481</v>
      </c>
      <c r="C844">
        <v>46</v>
      </c>
      <c r="D844" t="s">
        <v>798</v>
      </c>
      <c r="E844">
        <v>10</v>
      </c>
      <c r="F844">
        <v>2.2747950000000001</v>
      </c>
      <c r="G844">
        <v>223</v>
      </c>
      <c r="H844">
        <v>183</v>
      </c>
      <c r="I844">
        <v>266.88850000000002</v>
      </c>
      <c r="J844">
        <v>2.7158280000000001</v>
      </c>
      <c r="K844">
        <v>2401.9960000000001</v>
      </c>
      <c r="L844">
        <v>546.40499999999997</v>
      </c>
      <c r="M844">
        <v>10</v>
      </c>
      <c r="N844">
        <v>165.05350000000001</v>
      </c>
      <c r="O844">
        <v>-1</v>
      </c>
      <c r="P844">
        <v>-1</v>
      </c>
      <c r="Q844">
        <v>3</v>
      </c>
      <c r="R844">
        <v>0.68243860000000001</v>
      </c>
      <c r="S844">
        <v>343.49689999999998</v>
      </c>
      <c r="T844">
        <v>1.7244269999999999</v>
      </c>
      <c r="U844">
        <v>1</v>
      </c>
      <c r="V844">
        <v>0.2274795</v>
      </c>
      <c r="W844">
        <v>3</v>
      </c>
      <c r="X844">
        <v>4396</v>
      </c>
      <c r="Y844">
        <v>1718.91</v>
      </c>
      <c r="Z844">
        <v>391.01679999999999</v>
      </c>
      <c r="AA844">
        <v>7</v>
      </c>
      <c r="AB844">
        <v>4396</v>
      </c>
      <c r="AC844">
        <v>17120</v>
      </c>
    </row>
    <row r="845" spans="2:29" x14ac:dyDescent="0.2">
      <c r="B845" t="s">
        <v>483</v>
      </c>
      <c r="C845">
        <v>46</v>
      </c>
      <c r="D845" t="s">
        <v>798</v>
      </c>
      <c r="E845">
        <v>6</v>
      </c>
      <c r="F845">
        <v>1.8767590000000001</v>
      </c>
      <c r="G845">
        <v>188.666666666667</v>
      </c>
      <c r="H845">
        <v>183</v>
      </c>
      <c r="I845">
        <v>210.77860000000001</v>
      </c>
      <c r="J845">
        <v>1.464075</v>
      </c>
      <c r="K845">
        <v>1053.893</v>
      </c>
      <c r="L845">
        <v>329.65050000000002</v>
      </c>
      <c r="M845">
        <v>6</v>
      </c>
      <c r="N845">
        <v>152.98310000000001</v>
      </c>
      <c r="O845">
        <v>-1</v>
      </c>
      <c r="P845">
        <v>-1</v>
      </c>
      <c r="Q845">
        <v>1</v>
      </c>
      <c r="R845">
        <v>0.3127933</v>
      </c>
      <c r="S845">
        <v>-1</v>
      </c>
      <c r="T845">
        <v>-1</v>
      </c>
      <c r="U845">
        <v>1</v>
      </c>
      <c r="V845">
        <v>0.3127933</v>
      </c>
      <c r="W845">
        <v>1</v>
      </c>
      <c r="X845">
        <v>3197</v>
      </c>
      <c r="Y845">
        <v>303.15859999999998</v>
      </c>
      <c r="Z845">
        <v>94.825969999999998</v>
      </c>
      <c r="AA845">
        <v>79</v>
      </c>
      <c r="AB845">
        <v>3197</v>
      </c>
      <c r="AC845">
        <v>158437</v>
      </c>
    </row>
    <row r="846" spans="2:29" x14ac:dyDescent="0.2">
      <c r="B846" t="s">
        <v>484</v>
      </c>
      <c r="C846">
        <v>46</v>
      </c>
      <c r="D846" t="s">
        <v>798</v>
      </c>
      <c r="E846">
        <v>4</v>
      </c>
      <c r="F846">
        <v>1.765225</v>
      </c>
      <c r="G846">
        <v>358.25</v>
      </c>
      <c r="H846">
        <v>333</v>
      </c>
      <c r="I846">
        <v>488.31330000000003</v>
      </c>
      <c r="J846">
        <v>2.3605369999999999</v>
      </c>
      <c r="K846">
        <v>1464.94</v>
      </c>
      <c r="L846">
        <v>646.48710000000005</v>
      </c>
      <c r="M846">
        <v>4</v>
      </c>
      <c r="N846">
        <v>173.5128</v>
      </c>
      <c r="O846">
        <v>-1</v>
      </c>
      <c r="P846">
        <v>-1</v>
      </c>
      <c r="Q846">
        <v>2</v>
      </c>
      <c r="R846">
        <v>0.88261250000000002</v>
      </c>
      <c r="S846">
        <v>144.9871</v>
      </c>
      <c r="T846">
        <v>0.72493549999999995</v>
      </c>
      <c r="U846">
        <v>1</v>
      </c>
      <c r="V846">
        <v>0.44130629999999998</v>
      </c>
      <c r="W846">
        <v>2</v>
      </c>
      <c r="X846">
        <v>2266</v>
      </c>
      <c r="Y846">
        <v>307.9769</v>
      </c>
      <c r="Z846">
        <v>135.91210000000001</v>
      </c>
      <c r="AA846">
        <v>53</v>
      </c>
      <c r="AB846">
        <v>2266</v>
      </c>
      <c r="AC846">
        <v>101683</v>
      </c>
    </row>
    <row r="847" spans="2:29" x14ac:dyDescent="0.2">
      <c r="B847" t="s">
        <v>485</v>
      </c>
      <c r="C847">
        <v>46</v>
      </c>
      <c r="D847" t="s">
        <v>798</v>
      </c>
      <c r="E847">
        <v>1</v>
      </c>
      <c r="F847">
        <v>0.3661662</v>
      </c>
      <c r="G847">
        <v>334</v>
      </c>
      <c r="H847">
        <v>334</v>
      </c>
      <c r="I847">
        <v>-1</v>
      </c>
      <c r="J847">
        <v>-1</v>
      </c>
      <c r="K847">
        <v>-1</v>
      </c>
      <c r="L847">
        <v>-1</v>
      </c>
      <c r="M847">
        <v>1</v>
      </c>
      <c r="N847">
        <v>118.8274</v>
      </c>
      <c r="O847">
        <v>-1</v>
      </c>
      <c r="P847">
        <v>-1</v>
      </c>
      <c r="Q847">
        <v>2</v>
      </c>
      <c r="R847">
        <v>0.73233250000000005</v>
      </c>
      <c r="S847">
        <v>173.77090000000001</v>
      </c>
      <c r="T847">
        <v>2.081089</v>
      </c>
      <c r="U847">
        <v>1</v>
      </c>
      <c r="V847">
        <v>0.3661662</v>
      </c>
      <c r="W847">
        <v>2</v>
      </c>
      <c r="X847">
        <v>2731</v>
      </c>
      <c r="Y847">
        <v>372.0881</v>
      </c>
      <c r="Z847">
        <v>136.24610000000001</v>
      </c>
      <c r="AA847">
        <v>41</v>
      </c>
      <c r="AB847">
        <v>2731</v>
      </c>
      <c r="AC847">
        <v>93824</v>
      </c>
    </row>
    <row r="848" spans="2:29" x14ac:dyDescent="0.2">
      <c r="B848" t="s">
        <v>486</v>
      </c>
      <c r="C848">
        <v>46</v>
      </c>
      <c r="D848" t="s">
        <v>798</v>
      </c>
      <c r="E848">
        <v>2</v>
      </c>
      <c r="F848">
        <v>1.1318619999999999</v>
      </c>
      <c r="G848">
        <v>416</v>
      </c>
      <c r="H848">
        <v>416</v>
      </c>
      <c r="I848">
        <v>207.59010000000001</v>
      </c>
      <c r="J848">
        <v>0.23971139999999999</v>
      </c>
      <c r="K848">
        <v>207.59010000000001</v>
      </c>
      <c r="L848">
        <v>117.4816</v>
      </c>
      <c r="M848">
        <v>2</v>
      </c>
      <c r="N848">
        <v>134.04730000000001</v>
      </c>
      <c r="O848">
        <v>-1</v>
      </c>
      <c r="P848">
        <v>-1</v>
      </c>
      <c r="Q848">
        <v>1</v>
      </c>
      <c r="R848">
        <v>0.56593099999999996</v>
      </c>
      <c r="S848">
        <v>-1</v>
      </c>
      <c r="T848">
        <v>-1</v>
      </c>
      <c r="U848">
        <v>1</v>
      </c>
      <c r="V848">
        <v>0.56593099999999996</v>
      </c>
      <c r="W848">
        <v>1</v>
      </c>
      <c r="X848">
        <v>1767</v>
      </c>
      <c r="Y848">
        <v>308.06139999999999</v>
      </c>
      <c r="Z848">
        <v>174.3415</v>
      </c>
      <c r="AA848">
        <v>9</v>
      </c>
      <c r="AB848">
        <v>1767</v>
      </c>
      <c r="AC848">
        <v>26577</v>
      </c>
    </row>
    <row r="849" spans="2:29" x14ac:dyDescent="0.2">
      <c r="B849" t="s">
        <v>487</v>
      </c>
      <c r="C849">
        <v>46</v>
      </c>
      <c r="D849" t="s">
        <v>798</v>
      </c>
      <c r="E849">
        <v>1</v>
      </c>
      <c r="F849">
        <v>0.58858149999999998</v>
      </c>
      <c r="G849">
        <v>266</v>
      </c>
      <c r="H849">
        <v>266</v>
      </c>
      <c r="I849">
        <v>-1</v>
      </c>
      <c r="J849">
        <v>-1</v>
      </c>
      <c r="K849">
        <v>-1</v>
      </c>
      <c r="L849">
        <v>-1</v>
      </c>
      <c r="M849">
        <v>1</v>
      </c>
      <c r="N849">
        <v>109.21259999999999</v>
      </c>
      <c r="O849">
        <v>-1</v>
      </c>
      <c r="P849">
        <v>-1</v>
      </c>
      <c r="Q849">
        <v>1</v>
      </c>
      <c r="R849">
        <v>0.58858149999999998</v>
      </c>
      <c r="S849">
        <v>-1</v>
      </c>
      <c r="T849">
        <v>-1</v>
      </c>
      <c r="U849">
        <v>1</v>
      </c>
      <c r="V849">
        <v>0.58858149999999998</v>
      </c>
      <c r="W849">
        <v>1</v>
      </c>
      <c r="X849">
        <v>1699</v>
      </c>
      <c r="Y849">
        <v>370.04939999999999</v>
      </c>
      <c r="Z849">
        <v>217.80420000000001</v>
      </c>
      <c r="AA849">
        <v>77</v>
      </c>
      <c r="AB849">
        <v>1699</v>
      </c>
      <c r="AC849">
        <v>161335</v>
      </c>
    </row>
    <row r="850" spans="2:29" x14ac:dyDescent="0.2">
      <c r="B850" t="s">
        <v>488</v>
      </c>
      <c r="C850">
        <v>46</v>
      </c>
      <c r="D850" t="s">
        <v>798</v>
      </c>
      <c r="E850">
        <v>4</v>
      </c>
      <c r="F850">
        <v>1.0720989999999999</v>
      </c>
      <c r="G850">
        <v>341.75</v>
      </c>
      <c r="H850">
        <v>267</v>
      </c>
      <c r="I850">
        <v>221.0959</v>
      </c>
      <c r="J850">
        <v>1.37226</v>
      </c>
      <c r="K850">
        <v>663.2876</v>
      </c>
      <c r="L850">
        <v>177.7774</v>
      </c>
      <c r="M850">
        <v>4</v>
      </c>
      <c r="N850">
        <v>179.76</v>
      </c>
      <c r="O850">
        <v>-1</v>
      </c>
      <c r="P850">
        <v>-1</v>
      </c>
      <c r="Q850">
        <v>2</v>
      </c>
      <c r="R850">
        <v>0.53604929999999995</v>
      </c>
      <c r="S850">
        <v>146.2193</v>
      </c>
      <c r="T850">
        <v>0.26609519999999998</v>
      </c>
      <c r="U850">
        <v>1</v>
      </c>
      <c r="V850">
        <v>0.2680247</v>
      </c>
      <c r="W850">
        <v>2</v>
      </c>
      <c r="X850">
        <v>3731</v>
      </c>
      <c r="Y850">
        <v>2478.5520000000001</v>
      </c>
      <c r="Z850">
        <v>664.31299999999999</v>
      </c>
      <c r="AA850">
        <v>51</v>
      </c>
      <c r="AB850">
        <v>3731</v>
      </c>
      <c r="AC850">
        <v>111809</v>
      </c>
    </row>
    <row r="851" spans="2:29" x14ac:dyDescent="0.2">
      <c r="B851" t="s">
        <v>489</v>
      </c>
      <c r="C851">
        <v>46</v>
      </c>
      <c r="D851" t="s">
        <v>798</v>
      </c>
      <c r="E851">
        <v>0</v>
      </c>
      <c r="F851">
        <v>0</v>
      </c>
      <c r="G851">
        <v>-1</v>
      </c>
      <c r="H851">
        <v>-1</v>
      </c>
      <c r="I851">
        <v>-1</v>
      </c>
      <c r="J851">
        <v>-1</v>
      </c>
      <c r="K851">
        <v>-1</v>
      </c>
      <c r="L851">
        <v>-1</v>
      </c>
      <c r="M851">
        <v>0</v>
      </c>
      <c r="N851">
        <v>565.33590000000004</v>
      </c>
      <c r="O851">
        <v>-1</v>
      </c>
      <c r="P851">
        <v>-1</v>
      </c>
      <c r="Q851">
        <v>1</v>
      </c>
      <c r="R851">
        <v>0.66711140000000002</v>
      </c>
      <c r="S851">
        <v>-1</v>
      </c>
      <c r="T851">
        <v>-1</v>
      </c>
      <c r="U851">
        <v>1</v>
      </c>
      <c r="V851">
        <v>0.66711140000000002</v>
      </c>
      <c r="W851">
        <v>1</v>
      </c>
      <c r="X851">
        <v>1499</v>
      </c>
      <c r="Y851">
        <v>638.42570000000001</v>
      </c>
      <c r="Z851">
        <v>425.90109999999999</v>
      </c>
      <c r="AA851">
        <v>19</v>
      </c>
      <c r="AB851">
        <v>1499</v>
      </c>
      <c r="AC851">
        <v>43231</v>
      </c>
    </row>
    <row r="852" spans="2:29" x14ac:dyDescent="0.2">
      <c r="B852" t="s">
        <v>490</v>
      </c>
      <c r="C852">
        <v>46</v>
      </c>
      <c r="D852" t="s">
        <v>798</v>
      </c>
      <c r="E852">
        <v>9</v>
      </c>
      <c r="F852">
        <v>2.4570020000000001</v>
      </c>
      <c r="G852">
        <v>225.333333333333</v>
      </c>
      <c r="H852">
        <v>166</v>
      </c>
      <c r="I852">
        <v>255.93950000000001</v>
      </c>
      <c r="J852">
        <v>2.2227809999999999</v>
      </c>
      <c r="K852">
        <v>2047.5160000000001</v>
      </c>
      <c r="L852">
        <v>558.97249999999997</v>
      </c>
      <c r="M852">
        <v>9</v>
      </c>
      <c r="N852">
        <v>182.8767</v>
      </c>
      <c r="O852">
        <v>-1</v>
      </c>
      <c r="P852">
        <v>-1</v>
      </c>
      <c r="Q852">
        <v>3</v>
      </c>
      <c r="R852">
        <v>0.81900079999999997</v>
      </c>
      <c r="S852">
        <v>107.6165</v>
      </c>
      <c r="T852">
        <v>0.84420399999999995</v>
      </c>
      <c r="U852">
        <v>1</v>
      </c>
      <c r="V852">
        <v>0.27300029999999997</v>
      </c>
      <c r="W852">
        <v>3</v>
      </c>
      <c r="X852">
        <v>3663</v>
      </c>
      <c r="Y852">
        <v>797.2817</v>
      </c>
      <c r="Z852">
        <v>217.65809999999999</v>
      </c>
      <c r="AA852">
        <v>97</v>
      </c>
      <c r="AB852">
        <v>3663</v>
      </c>
      <c r="AC852">
        <v>206998</v>
      </c>
    </row>
    <row r="853" spans="2:29" x14ac:dyDescent="0.2">
      <c r="B853" t="s">
        <v>491</v>
      </c>
      <c r="C853">
        <v>46</v>
      </c>
      <c r="D853" t="s">
        <v>798</v>
      </c>
      <c r="E853">
        <v>5</v>
      </c>
      <c r="F853">
        <v>2.0850710000000001</v>
      </c>
      <c r="G853">
        <v>226.4</v>
      </c>
      <c r="H853">
        <v>200</v>
      </c>
      <c r="I853">
        <v>167.2807</v>
      </c>
      <c r="J853">
        <v>2.0302380000000002</v>
      </c>
      <c r="K853">
        <v>669.12279999999998</v>
      </c>
      <c r="L853">
        <v>279.03370000000001</v>
      </c>
      <c r="M853">
        <v>5</v>
      </c>
      <c r="N853">
        <v>94.859920000000002</v>
      </c>
      <c r="O853">
        <v>-1</v>
      </c>
      <c r="P853">
        <v>-1</v>
      </c>
      <c r="Q853">
        <v>2</v>
      </c>
      <c r="R853">
        <v>0.8340284</v>
      </c>
      <c r="S853">
        <v>150.57069999999999</v>
      </c>
      <c r="T853">
        <v>0.26602599999999998</v>
      </c>
      <c r="U853">
        <v>1</v>
      </c>
      <c r="V853">
        <v>0.4170142</v>
      </c>
      <c r="W853">
        <v>2</v>
      </c>
      <c r="X853">
        <v>2398</v>
      </c>
      <c r="Y853">
        <v>892.25810000000001</v>
      </c>
      <c r="Z853">
        <v>372.08429999999998</v>
      </c>
      <c r="AA853">
        <v>15</v>
      </c>
      <c r="AB853">
        <v>2398</v>
      </c>
      <c r="AC853">
        <v>36005</v>
      </c>
    </row>
    <row r="854" spans="2:29" x14ac:dyDescent="0.2">
      <c r="B854" t="s">
        <v>1848</v>
      </c>
      <c r="C854">
        <v>46</v>
      </c>
      <c r="D854" t="s">
        <v>798</v>
      </c>
      <c r="E854">
        <v>15</v>
      </c>
      <c r="F854">
        <v>2.9632559999999999</v>
      </c>
      <c r="G854">
        <v>193</v>
      </c>
      <c r="H854">
        <v>167</v>
      </c>
      <c r="I854">
        <v>158.21180000000001</v>
      </c>
      <c r="J854">
        <v>2.1447560000000001</v>
      </c>
      <c r="K854">
        <v>2214.9659999999999</v>
      </c>
      <c r="L854">
        <v>437.56729999999999</v>
      </c>
      <c r="M854">
        <v>-1</v>
      </c>
      <c r="N854">
        <v>122.43980000000001</v>
      </c>
      <c r="O854">
        <v>-1</v>
      </c>
      <c r="P854">
        <v>-1</v>
      </c>
      <c r="Q854">
        <v>3</v>
      </c>
      <c r="R854">
        <v>0.59265109999999999</v>
      </c>
      <c r="S854">
        <v>44.43233</v>
      </c>
      <c r="T854">
        <v>0.26643810000000001</v>
      </c>
      <c r="U854">
        <v>0</v>
      </c>
      <c r="V854">
        <v>-1</v>
      </c>
      <c r="W854">
        <v>-1</v>
      </c>
      <c r="X854">
        <v>-1</v>
      </c>
      <c r="Y854">
        <v>2541.7310000000002</v>
      </c>
      <c r="Z854">
        <v>502.12</v>
      </c>
      <c r="AA854">
        <v>39</v>
      </c>
      <c r="AB854">
        <v>5062</v>
      </c>
      <c r="AC854">
        <v>69844</v>
      </c>
    </row>
    <row r="855" spans="2:29" x14ac:dyDescent="0.2">
      <c r="B855" t="s">
        <v>285</v>
      </c>
      <c r="C855">
        <v>46</v>
      </c>
      <c r="D855" t="s">
        <v>798</v>
      </c>
      <c r="E855">
        <v>6</v>
      </c>
      <c r="F855">
        <v>2.8155800000000002</v>
      </c>
      <c r="G855">
        <v>205.333333333333</v>
      </c>
      <c r="H855">
        <v>182.5</v>
      </c>
      <c r="I855">
        <v>220.43199999999999</v>
      </c>
      <c r="J855">
        <v>2.6626050000000001</v>
      </c>
      <c r="K855">
        <v>1102.1600000000001</v>
      </c>
      <c r="L855">
        <v>517.20320000000004</v>
      </c>
      <c r="M855">
        <v>6</v>
      </c>
      <c r="N855">
        <v>80.773650000000004</v>
      </c>
      <c r="O855">
        <v>-1</v>
      </c>
      <c r="P855">
        <v>-1</v>
      </c>
      <c r="Q855">
        <v>3</v>
      </c>
      <c r="R855">
        <v>1.4077900000000001</v>
      </c>
      <c r="S855">
        <v>148.4101</v>
      </c>
      <c r="T855">
        <v>1.560209</v>
      </c>
      <c r="U855">
        <v>1</v>
      </c>
      <c r="V855">
        <v>0.46926329999999999</v>
      </c>
      <c r="W855">
        <v>3</v>
      </c>
      <c r="X855">
        <v>2131</v>
      </c>
      <c r="Y855">
        <v>600.67930000000001</v>
      </c>
      <c r="Z855">
        <v>281.87670000000003</v>
      </c>
      <c r="AA855">
        <v>97</v>
      </c>
      <c r="AB855">
        <v>2131</v>
      </c>
      <c r="AC855">
        <v>182420</v>
      </c>
    </row>
    <row r="856" spans="2:29" x14ac:dyDescent="0.2">
      <c r="B856" t="s">
        <v>492</v>
      </c>
      <c r="C856">
        <v>46</v>
      </c>
      <c r="D856" t="s">
        <v>798</v>
      </c>
      <c r="E856">
        <v>6</v>
      </c>
      <c r="F856">
        <v>2.3085800000000001</v>
      </c>
      <c r="G856">
        <v>199.666666666667</v>
      </c>
      <c r="H856">
        <v>184</v>
      </c>
      <c r="I856">
        <v>364.56490000000002</v>
      </c>
      <c r="J856">
        <v>4.0328730000000004</v>
      </c>
      <c r="K856">
        <v>1822.8240000000001</v>
      </c>
      <c r="L856">
        <v>701.35609999999997</v>
      </c>
      <c r="M856">
        <v>6</v>
      </c>
      <c r="N856">
        <v>146.97280000000001</v>
      </c>
      <c r="O856">
        <v>-1</v>
      </c>
      <c r="P856">
        <v>-1</v>
      </c>
      <c r="Q856">
        <v>2</v>
      </c>
      <c r="R856">
        <v>0.76952670000000001</v>
      </c>
      <c r="S856">
        <v>13.740270000000001</v>
      </c>
      <c r="T856">
        <v>0.78515849999999998</v>
      </c>
      <c r="U856">
        <v>1</v>
      </c>
      <c r="V856">
        <v>0.38476339999999998</v>
      </c>
      <c r="W856">
        <v>2</v>
      </c>
      <c r="X856">
        <v>2599</v>
      </c>
      <c r="Y856">
        <v>314.16590000000002</v>
      </c>
      <c r="Z856">
        <v>120.87949999999999</v>
      </c>
      <c r="AA856">
        <v>39</v>
      </c>
      <c r="AB856">
        <v>2599</v>
      </c>
      <c r="AC856">
        <v>95921</v>
      </c>
    </row>
    <row r="857" spans="2:29" x14ac:dyDescent="0.2">
      <c r="B857" t="s">
        <v>474</v>
      </c>
      <c r="C857">
        <v>46</v>
      </c>
      <c r="D857" t="s">
        <v>798</v>
      </c>
      <c r="E857">
        <v>5</v>
      </c>
      <c r="F857">
        <v>1.3777900000000001</v>
      </c>
      <c r="G857">
        <v>173.2</v>
      </c>
      <c r="H857">
        <v>166</v>
      </c>
      <c r="I857">
        <v>331.79849999999999</v>
      </c>
      <c r="J857">
        <v>1.165791</v>
      </c>
      <c r="K857">
        <v>1327.194</v>
      </c>
      <c r="L857">
        <v>365.71899999999999</v>
      </c>
      <c r="M857">
        <v>4</v>
      </c>
      <c r="N857">
        <v>255.27709999999999</v>
      </c>
      <c r="O857">
        <v>-1</v>
      </c>
      <c r="P857">
        <v>-1</v>
      </c>
      <c r="Q857">
        <v>4</v>
      </c>
      <c r="R857">
        <v>1.1022320000000001</v>
      </c>
      <c r="S857">
        <v>110.1056</v>
      </c>
      <c r="T857">
        <v>0.4522389</v>
      </c>
      <c r="U857">
        <v>2</v>
      </c>
      <c r="V857">
        <v>0.55111600000000005</v>
      </c>
      <c r="W857">
        <v>3</v>
      </c>
      <c r="X857">
        <v>2197</v>
      </c>
      <c r="Y857">
        <v>605.65650000000005</v>
      </c>
      <c r="Z857">
        <v>166.89349999999999</v>
      </c>
      <c r="AA857">
        <v>17</v>
      </c>
      <c r="AB857">
        <v>3629</v>
      </c>
      <c r="AC857">
        <v>37403</v>
      </c>
    </row>
    <row r="858" spans="2:29" x14ac:dyDescent="0.2">
      <c r="B858" t="s">
        <v>475</v>
      </c>
      <c r="C858">
        <v>46</v>
      </c>
      <c r="D858" t="s">
        <v>798</v>
      </c>
      <c r="E858">
        <v>6</v>
      </c>
      <c r="F858">
        <v>2.4019219999999999</v>
      </c>
      <c r="G858">
        <v>255.333333333333</v>
      </c>
      <c r="H858">
        <v>216.5</v>
      </c>
      <c r="I858">
        <v>233.1302</v>
      </c>
      <c r="J858">
        <v>1.3331249999999999</v>
      </c>
      <c r="K858">
        <v>1165.6510000000001</v>
      </c>
      <c r="L858">
        <v>466.63369999999998</v>
      </c>
      <c r="M858">
        <v>6</v>
      </c>
      <c r="N858">
        <v>165.97659999999999</v>
      </c>
      <c r="O858">
        <v>-1</v>
      </c>
      <c r="P858">
        <v>-1</v>
      </c>
      <c r="Q858">
        <v>1</v>
      </c>
      <c r="R858">
        <v>0.40032030000000002</v>
      </c>
      <c r="S858">
        <v>-1</v>
      </c>
      <c r="T858">
        <v>-1</v>
      </c>
      <c r="U858">
        <v>1</v>
      </c>
      <c r="V858">
        <v>0.40032030000000002</v>
      </c>
      <c r="W858">
        <v>1</v>
      </c>
      <c r="X858">
        <v>2498</v>
      </c>
      <c r="Y858">
        <v>339.88159999999999</v>
      </c>
      <c r="Z858">
        <v>136.0615</v>
      </c>
      <c r="AA858">
        <v>27</v>
      </c>
      <c r="AB858">
        <v>2498</v>
      </c>
      <c r="AC858">
        <v>54955</v>
      </c>
    </row>
    <row r="859" spans="2:29" x14ac:dyDescent="0.2">
      <c r="B859" t="s">
        <v>476</v>
      </c>
      <c r="C859">
        <v>46</v>
      </c>
      <c r="D859" t="s">
        <v>798</v>
      </c>
      <c r="E859">
        <v>1</v>
      </c>
      <c r="F859">
        <v>0.50050050000000001</v>
      </c>
      <c r="G859">
        <v>432</v>
      </c>
      <c r="H859">
        <v>432</v>
      </c>
      <c r="I859">
        <v>-1</v>
      </c>
      <c r="J859">
        <v>-1</v>
      </c>
      <c r="K859">
        <v>-1</v>
      </c>
      <c r="L859">
        <v>-1</v>
      </c>
      <c r="M859">
        <v>1</v>
      </c>
      <c r="N859">
        <v>149.3897</v>
      </c>
      <c r="O859">
        <v>-1</v>
      </c>
      <c r="P859">
        <v>-1</v>
      </c>
      <c r="Q859">
        <v>1</v>
      </c>
      <c r="R859">
        <v>0.50050050000000001</v>
      </c>
      <c r="S859">
        <v>-1</v>
      </c>
      <c r="T859">
        <v>-1</v>
      </c>
      <c r="U859">
        <v>1</v>
      </c>
      <c r="V859">
        <v>0.50050050000000001</v>
      </c>
      <c r="W859">
        <v>1</v>
      </c>
      <c r="X859">
        <v>1998</v>
      </c>
      <c r="Y859">
        <v>434.28379999999999</v>
      </c>
      <c r="Z859">
        <v>217.35929999999999</v>
      </c>
      <c r="AA859">
        <v>27</v>
      </c>
      <c r="AB859">
        <v>1998</v>
      </c>
      <c r="AC859">
        <v>66947</v>
      </c>
    </row>
    <row r="860" spans="2:29" x14ac:dyDescent="0.2">
      <c r="B860" t="s">
        <v>477</v>
      </c>
      <c r="C860">
        <v>46</v>
      </c>
      <c r="D860" t="s">
        <v>798</v>
      </c>
      <c r="E860">
        <v>17</v>
      </c>
      <c r="F860">
        <v>3.3803939999999999</v>
      </c>
      <c r="G860">
        <v>181.941176470588</v>
      </c>
      <c r="H860">
        <v>167</v>
      </c>
      <c r="I860">
        <v>232.18119999999999</v>
      </c>
      <c r="J860">
        <v>3.1599430000000002</v>
      </c>
      <c r="K860">
        <v>3714.9</v>
      </c>
      <c r="L860">
        <v>738.69550000000004</v>
      </c>
      <c r="M860">
        <v>-1</v>
      </c>
      <c r="N860">
        <v>225.34280000000001</v>
      </c>
      <c r="O860">
        <v>-1</v>
      </c>
      <c r="P860">
        <v>-1</v>
      </c>
      <c r="Q860">
        <v>2</v>
      </c>
      <c r="R860">
        <v>0.39769339999999997</v>
      </c>
      <c r="S860">
        <v>45.343910000000001</v>
      </c>
      <c r="T860">
        <v>0.1237214</v>
      </c>
      <c r="U860">
        <v>0</v>
      </c>
      <c r="V860">
        <v>-1</v>
      </c>
      <c r="W860">
        <v>-1</v>
      </c>
      <c r="X860">
        <v>-1</v>
      </c>
      <c r="Y860">
        <v>739.34640000000002</v>
      </c>
      <c r="Z860">
        <v>147.01660000000001</v>
      </c>
      <c r="AA860">
        <v>45</v>
      </c>
      <c r="AB860">
        <v>5029</v>
      </c>
      <c r="AC860">
        <v>97155</v>
      </c>
    </row>
    <row r="861" spans="2:29" x14ac:dyDescent="0.2">
      <c r="B861" t="s">
        <v>478</v>
      </c>
      <c r="C861">
        <v>46</v>
      </c>
      <c r="D861" t="s">
        <v>798</v>
      </c>
      <c r="E861">
        <v>4</v>
      </c>
      <c r="F861">
        <v>1.189414</v>
      </c>
      <c r="G861">
        <v>183</v>
      </c>
      <c r="H861">
        <v>183</v>
      </c>
      <c r="I861">
        <v>242.12479999999999</v>
      </c>
      <c r="J861">
        <v>2.7886769999999999</v>
      </c>
      <c r="K861">
        <v>726.37440000000004</v>
      </c>
      <c r="L861">
        <v>215.99</v>
      </c>
      <c r="M861">
        <v>4</v>
      </c>
      <c r="N861">
        <v>149.38149999999999</v>
      </c>
      <c r="O861">
        <v>-1</v>
      </c>
      <c r="P861">
        <v>-1</v>
      </c>
      <c r="Q861">
        <v>1</v>
      </c>
      <c r="R861">
        <v>0.2973536</v>
      </c>
      <c r="S861">
        <v>-1</v>
      </c>
      <c r="T861">
        <v>-1</v>
      </c>
      <c r="U861">
        <v>1</v>
      </c>
      <c r="V861">
        <v>0.2973536</v>
      </c>
      <c r="W861">
        <v>1</v>
      </c>
      <c r="X861">
        <v>3363</v>
      </c>
      <c r="Y861">
        <v>1522.771</v>
      </c>
      <c r="Z861">
        <v>452.80130000000003</v>
      </c>
      <c r="AA861">
        <v>17</v>
      </c>
      <c r="AB861">
        <v>3363</v>
      </c>
      <c r="AC861">
        <v>36104</v>
      </c>
    </row>
    <row r="862" spans="2:29" x14ac:dyDescent="0.2">
      <c r="B862" t="s">
        <v>479</v>
      </c>
      <c r="C862">
        <v>46</v>
      </c>
      <c r="D862" t="s">
        <v>798</v>
      </c>
      <c r="E862">
        <v>4</v>
      </c>
      <c r="F862">
        <v>2.73224</v>
      </c>
      <c r="G862">
        <v>266</v>
      </c>
      <c r="H862">
        <v>199.5</v>
      </c>
      <c r="I862">
        <v>171.8015</v>
      </c>
      <c r="J862">
        <v>2.3881610000000002</v>
      </c>
      <c r="K862">
        <v>515.40440000000001</v>
      </c>
      <c r="L862">
        <v>352.05220000000003</v>
      </c>
      <c r="M862">
        <v>4</v>
      </c>
      <c r="N862">
        <v>150.1944</v>
      </c>
      <c r="O862">
        <v>-1</v>
      </c>
      <c r="P862">
        <v>-1</v>
      </c>
      <c r="Q862">
        <v>1</v>
      </c>
      <c r="R862">
        <v>0.68306009999999995</v>
      </c>
      <c r="S862">
        <v>-1</v>
      </c>
      <c r="T862">
        <v>-1</v>
      </c>
      <c r="U862">
        <v>1</v>
      </c>
      <c r="V862">
        <v>0.68306009999999995</v>
      </c>
      <c r="W862">
        <v>1</v>
      </c>
      <c r="X862">
        <v>1464</v>
      </c>
      <c r="Y862">
        <v>310.35169999999999</v>
      </c>
      <c r="Z862">
        <v>211.9889</v>
      </c>
      <c r="AA862">
        <v>91</v>
      </c>
      <c r="AB862">
        <v>1464</v>
      </c>
      <c r="AC862">
        <v>165898</v>
      </c>
    </row>
    <row r="863" spans="2:29" x14ac:dyDescent="0.2">
      <c r="B863" t="s">
        <v>480</v>
      </c>
      <c r="C863">
        <v>46</v>
      </c>
      <c r="D863" t="s">
        <v>798</v>
      </c>
      <c r="E863">
        <v>1</v>
      </c>
      <c r="F863">
        <v>0.47641729999999999</v>
      </c>
      <c r="G863">
        <v>233</v>
      </c>
      <c r="H863">
        <v>233</v>
      </c>
      <c r="I863">
        <v>-1</v>
      </c>
      <c r="J863">
        <v>-1</v>
      </c>
      <c r="K863">
        <v>-1</v>
      </c>
      <c r="L863">
        <v>-1</v>
      </c>
      <c r="M863">
        <v>1</v>
      </c>
      <c r="N863">
        <v>144.4401</v>
      </c>
      <c r="O863">
        <v>-1</v>
      </c>
      <c r="P863">
        <v>-1</v>
      </c>
      <c r="Q863">
        <v>1</v>
      </c>
      <c r="R863">
        <v>0.47641729999999999</v>
      </c>
      <c r="S863">
        <v>-1</v>
      </c>
      <c r="T863">
        <v>-1</v>
      </c>
      <c r="U863">
        <v>1</v>
      </c>
      <c r="V863">
        <v>0.47641729999999999</v>
      </c>
      <c r="W863">
        <v>1</v>
      </c>
      <c r="X863">
        <v>2099</v>
      </c>
      <c r="Y863">
        <v>644.12490000000003</v>
      </c>
      <c r="Z863">
        <v>306.8723</v>
      </c>
      <c r="AA863">
        <v>33</v>
      </c>
      <c r="AB863">
        <v>2099</v>
      </c>
      <c r="AC863">
        <v>67377</v>
      </c>
    </row>
    <row r="864" spans="2:29" x14ac:dyDescent="0.2">
      <c r="B864" t="s">
        <v>481</v>
      </c>
      <c r="C864">
        <v>47</v>
      </c>
      <c r="D864" t="s">
        <v>822</v>
      </c>
      <c r="E864">
        <v>4</v>
      </c>
      <c r="F864">
        <v>2.555911</v>
      </c>
      <c r="G864">
        <v>291.25</v>
      </c>
      <c r="H864">
        <v>232.5</v>
      </c>
      <c r="I864">
        <v>122.55119999999999</v>
      </c>
      <c r="J864">
        <v>1.983017</v>
      </c>
      <c r="K864">
        <v>367.65359999999998</v>
      </c>
      <c r="L864">
        <v>234.92240000000001</v>
      </c>
      <c r="M864">
        <v>4</v>
      </c>
      <c r="N864">
        <v>104.88330000000001</v>
      </c>
      <c r="O864">
        <v>-1</v>
      </c>
      <c r="P864">
        <v>-1</v>
      </c>
      <c r="Q864">
        <v>1</v>
      </c>
      <c r="R864">
        <v>0.63897760000000003</v>
      </c>
      <c r="S864">
        <v>-1</v>
      </c>
      <c r="T864">
        <v>-1</v>
      </c>
      <c r="U864">
        <v>1</v>
      </c>
      <c r="V864">
        <v>0.63897760000000003</v>
      </c>
      <c r="W864">
        <v>1</v>
      </c>
      <c r="X864">
        <v>1565</v>
      </c>
      <c r="Y864">
        <v>693.67129999999997</v>
      </c>
      <c r="Z864">
        <v>443.24040000000002</v>
      </c>
      <c r="AA864">
        <v>43</v>
      </c>
      <c r="AB864">
        <v>1565</v>
      </c>
      <c r="AC864">
        <v>94157</v>
      </c>
    </row>
    <row r="865" spans="2:29" x14ac:dyDescent="0.2">
      <c r="B865" t="s">
        <v>483</v>
      </c>
      <c r="C865">
        <v>47</v>
      </c>
      <c r="D865" t="s">
        <v>822</v>
      </c>
      <c r="E865">
        <v>6</v>
      </c>
      <c r="F865">
        <v>2.9527559999999999</v>
      </c>
      <c r="G865">
        <v>272.33333333333297</v>
      </c>
      <c r="H865">
        <v>249.5</v>
      </c>
      <c r="I865">
        <v>144.40539999999999</v>
      </c>
      <c r="J865">
        <v>2.3287710000000001</v>
      </c>
      <c r="K865">
        <v>722.02700000000004</v>
      </c>
      <c r="L865">
        <v>355.32819999999998</v>
      </c>
      <c r="M865">
        <v>6</v>
      </c>
      <c r="N865">
        <v>128.77690000000001</v>
      </c>
      <c r="O865">
        <v>-1</v>
      </c>
      <c r="P865">
        <v>-1</v>
      </c>
      <c r="Q865">
        <v>2</v>
      </c>
      <c r="R865">
        <v>0.98425200000000002</v>
      </c>
      <c r="S865">
        <v>22.602499999999999</v>
      </c>
      <c r="T865">
        <v>1.4126570000000001</v>
      </c>
      <c r="U865">
        <v>1</v>
      </c>
      <c r="V865">
        <v>0.49212600000000001</v>
      </c>
      <c r="W865">
        <v>2</v>
      </c>
      <c r="X865">
        <v>2032</v>
      </c>
      <c r="Y865">
        <v>561.04079999999999</v>
      </c>
      <c r="Z865">
        <v>276.1028</v>
      </c>
      <c r="AA865">
        <v>57</v>
      </c>
      <c r="AB865">
        <v>2032</v>
      </c>
      <c r="AC865">
        <v>119335</v>
      </c>
    </row>
    <row r="866" spans="2:29" x14ac:dyDescent="0.2">
      <c r="B866" t="s">
        <v>484</v>
      </c>
      <c r="C866">
        <v>47</v>
      </c>
      <c r="D866" t="s">
        <v>822</v>
      </c>
      <c r="E866">
        <v>3</v>
      </c>
      <c r="F866">
        <v>1.6077170000000001</v>
      </c>
      <c r="G866">
        <v>288.33333333333297</v>
      </c>
      <c r="H866">
        <v>200</v>
      </c>
      <c r="I866">
        <v>249.46379999999999</v>
      </c>
      <c r="J866">
        <v>0.56569480000000005</v>
      </c>
      <c r="K866">
        <v>498.92759999999998</v>
      </c>
      <c r="L866">
        <v>267.37810000000002</v>
      </c>
      <c r="M866">
        <v>3</v>
      </c>
      <c r="N866">
        <v>144.77099999999999</v>
      </c>
      <c r="O866">
        <v>-1</v>
      </c>
      <c r="P866">
        <v>-1</v>
      </c>
      <c r="Q866">
        <v>1</v>
      </c>
      <c r="R866">
        <v>0.53590570000000004</v>
      </c>
      <c r="S866">
        <v>-1</v>
      </c>
      <c r="T866">
        <v>-1</v>
      </c>
      <c r="U866">
        <v>1</v>
      </c>
      <c r="V866">
        <v>0.53590570000000004</v>
      </c>
      <c r="W866">
        <v>1</v>
      </c>
      <c r="X866">
        <v>1866</v>
      </c>
      <c r="Y866">
        <v>375.02620000000002</v>
      </c>
      <c r="Z866">
        <v>200.9787</v>
      </c>
      <c r="AA866">
        <v>43</v>
      </c>
      <c r="AB866">
        <v>1866</v>
      </c>
      <c r="AC866">
        <v>82266</v>
      </c>
    </row>
    <row r="867" spans="2:29" x14ac:dyDescent="0.2">
      <c r="B867" t="s">
        <v>485</v>
      </c>
      <c r="C867">
        <v>47</v>
      </c>
      <c r="D867" t="s">
        <v>822</v>
      </c>
      <c r="E867">
        <v>3</v>
      </c>
      <c r="F867">
        <v>1.476378</v>
      </c>
      <c r="G867">
        <v>577.66666666666697</v>
      </c>
      <c r="H867">
        <v>367</v>
      </c>
      <c r="I867">
        <v>120.4041</v>
      </c>
      <c r="J867">
        <v>1.1645589999999999</v>
      </c>
      <c r="K867">
        <v>240.8081</v>
      </c>
      <c r="L867">
        <v>118.50790000000001</v>
      </c>
      <c r="M867">
        <v>3</v>
      </c>
      <c r="N867">
        <v>74.921319999999994</v>
      </c>
      <c r="O867">
        <v>-1</v>
      </c>
      <c r="P867">
        <v>-1</v>
      </c>
      <c r="Q867">
        <v>1</v>
      </c>
      <c r="R867">
        <v>0.49212600000000001</v>
      </c>
      <c r="S867">
        <v>-1</v>
      </c>
      <c r="T867">
        <v>-1</v>
      </c>
      <c r="U867">
        <v>1</v>
      </c>
      <c r="V867">
        <v>0.49212600000000001</v>
      </c>
      <c r="W867">
        <v>1</v>
      </c>
      <c r="X867">
        <v>2032</v>
      </c>
      <c r="Y867">
        <v>339.56569999999999</v>
      </c>
      <c r="Z867">
        <v>167.10910000000001</v>
      </c>
      <c r="AA867">
        <v>79</v>
      </c>
      <c r="AB867">
        <v>2032</v>
      </c>
      <c r="AC867">
        <v>166364</v>
      </c>
    </row>
    <row r="868" spans="2:29" x14ac:dyDescent="0.2">
      <c r="B868" t="s">
        <v>486</v>
      </c>
      <c r="C868">
        <v>47</v>
      </c>
      <c r="D868" t="s">
        <v>822</v>
      </c>
      <c r="E868">
        <v>3</v>
      </c>
      <c r="F868">
        <v>1.0853839999999999</v>
      </c>
      <c r="G868">
        <v>344.33333333333297</v>
      </c>
      <c r="H868">
        <v>334</v>
      </c>
      <c r="I868">
        <v>213.94409999999999</v>
      </c>
      <c r="J868">
        <v>1.42909</v>
      </c>
      <c r="K868">
        <v>427.88819999999998</v>
      </c>
      <c r="L868">
        <v>154.80760000000001</v>
      </c>
      <c r="M868">
        <v>3</v>
      </c>
      <c r="N868">
        <v>185.56299999999999</v>
      </c>
      <c r="O868">
        <v>-1</v>
      </c>
      <c r="P868">
        <v>-1</v>
      </c>
      <c r="Q868">
        <v>2</v>
      </c>
      <c r="R868">
        <v>0.72358900000000004</v>
      </c>
      <c r="S868">
        <v>55.409190000000002</v>
      </c>
      <c r="T868">
        <v>9.78961E-2</v>
      </c>
      <c r="U868">
        <v>1</v>
      </c>
      <c r="V868">
        <v>0.36179450000000002</v>
      </c>
      <c r="W868">
        <v>2</v>
      </c>
      <c r="X868">
        <v>2764</v>
      </c>
      <c r="Y868">
        <v>1044.3040000000001</v>
      </c>
      <c r="Z868">
        <v>377.82350000000002</v>
      </c>
      <c r="AA868">
        <v>81</v>
      </c>
      <c r="AB868">
        <v>2764</v>
      </c>
      <c r="AC868">
        <v>155673</v>
      </c>
    </row>
    <row r="869" spans="2:29" x14ac:dyDescent="0.2">
      <c r="B869" t="s">
        <v>487</v>
      </c>
      <c r="C869">
        <v>47</v>
      </c>
      <c r="D869" t="s">
        <v>822</v>
      </c>
      <c r="E869">
        <v>0</v>
      </c>
      <c r="F869">
        <v>0</v>
      </c>
      <c r="G869">
        <v>-1</v>
      </c>
      <c r="H869">
        <v>-1</v>
      </c>
      <c r="I869">
        <v>-1</v>
      </c>
      <c r="J869">
        <v>-1</v>
      </c>
      <c r="K869">
        <v>-1</v>
      </c>
      <c r="L869">
        <v>-1</v>
      </c>
      <c r="M869">
        <v>0</v>
      </c>
      <c r="N869">
        <v>137.4051</v>
      </c>
      <c r="O869">
        <v>-1</v>
      </c>
      <c r="P869">
        <v>-1</v>
      </c>
      <c r="Q869">
        <v>1</v>
      </c>
      <c r="R869">
        <v>0.55617349999999999</v>
      </c>
      <c r="S869">
        <v>-1</v>
      </c>
      <c r="T869">
        <v>-1</v>
      </c>
      <c r="U869">
        <v>1</v>
      </c>
      <c r="V869">
        <v>0.55617349999999999</v>
      </c>
      <c r="W869">
        <v>1</v>
      </c>
      <c r="X869">
        <v>1798</v>
      </c>
      <c r="Y869">
        <v>854.60410000000002</v>
      </c>
      <c r="Z869">
        <v>475.3082</v>
      </c>
      <c r="AA869">
        <v>89</v>
      </c>
      <c r="AB869">
        <v>1798</v>
      </c>
      <c r="AC869">
        <v>183151</v>
      </c>
    </row>
    <row r="870" spans="2:29" x14ac:dyDescent="0.2">
      <c r="B870" t="s">
        <v>488</v>
      </c>
      <c r="C870">
        <v>47</v>
      </c>
      <c r="D870" t="s">
        <v>822</v>
      </c>
      <c r="E870">
        <v>1</v>
      </c>
      <c r="F870">
        <v>0.46904319999999999</v>
      </c>
      <c r="G870">
        <v>400</v>
      </c>
      <c r="H870">
        <v>400</v>
      </c>
      <c r="I870">
        <v>-1</v>
      </c>
      <c r="J870">
        <v>-1</v>
      </c>
      <c r="K870">
        <v>-1</v>
      </c>
      <c r="L870">
        <v>-1</v>
      </c>
      <c r="M870">
        <v>1</v>
      </c>
      <c r="N870">
        <v>129.7191</v>
      </c>
      <c r="O870">
        <v>-1</v>
      </c>
      <c r="P870">
        <v>-1</v>
      </c>
      <c r="Q870">
        <v>2</v>
      </c>
      <c r="R870">
        <v>0.93808630000000004</v>
      </c>
      <c r="S870">
        <v>158.00280000000001</v>
      </c>
      <c r="T870">
        <v>0.79199399999999998</v>
      </c>
      <c r="U870">
        <v>1</v>
      </c>
      <c r="V870">
        <v>0.46904319999999999</v>
      </c>
      <c r="W870">
        <v>2</v>
      </c>
      <c r="X870">
        <v>2132</v>
      </c>
      <c r="Y870">
        <v>584.28390000000002</v>
      </c>
      <c r="Z870">
        <v>274.05439999999999</v>
      </c>
      <c r="AA870">
        <v>23</v>
      </c>
      <c r="AB870">
        <v>2132</v>
      </c>
      <c r="AC870">
        <v>49293</v>
      </c>
    </row>
    <row r="871" spans="2:29" x14ac:dyDescent="0.2">
      <c r="B871" t="s">
        <v>489</v>
      </c>
      <c r="C871">
        <v>47</v>
      </c>
      <c r="D871" t="s">
        <v>822</v>
      </c>
      <c r="E871">
        <v>0</v>
      </c>
      <c r="F871">
        <v>0</v>
      </c>
      <c r="G871">
        <v>-1</v>
      </c>
      <c r="H871">
        <v>-1</v>
      </c>
      <c r="I871">
        <v>-1</v>
      </c>
      <c r="J871">
        <v>-1</v>
      </c>
      <c r="K871">
        <v>-1</v>
      </c>
      <c r="L871">
        <v>-1</v>
      </c>
      <c r="M871">
        <v>0</v>
      </c>
      <c r="N871">
        <v>606.07560000000001</v>
      </c>
      <c r="O871">
        <v>-1</v>
      </c>
      <c r="P871">
        <v>-1</v>
      </c>
      <c r="Q871">
        <v>0</v>
      </c>
      <c r="R871">
        <v>-1</v>
      </c>
      <c r="S871">
        <v>-1</v>
      </c>
      <c r="T871">
        <v>-1</v>
      </c>
      <c r="U871">
        <v>1</v>
      </c>
      <c r="V871">
        <v>0.53619300000000003</v>
      </c>
      <c r="W871">
        <v>0</v>
      </c>
      <c r="X871">
        <v>1865</v>
      </c>
      <c r="Y871">
        <v>2161.3980000000001</v>
      </c>
      <c r="Z871">
        <v>1158.9259999999999</v>
      </c>
      <c r="AA871">
        <v>89</v>
      </c>
      <c r="AB871">
        <v>1865</v>
      </c>
      <c r="AC871">
        <v>174924</v>
      </c>
    </row>
    <row r="872" spans="2:29" x14ac:dyDescent="0.2">
      <c r="B872" t="s">
        <v>490</v>
      </c>
      <c r="C872">
        <v>47</v>
      </c>
      <c r="D872" t="s">
        <v>822</v>
      </c>
      <c r="E872">
        <v>4</v>
      </c>
      <c r="F872">
        <v>1.6233770000000001</v>
      </c>
      <c r="G872">
        <v>274.5</v>
      </c>
      <c r="H872">
        <v>249.5</v>
      </c>
      <c r="I872">
        <v>295.33800000000002</v>
      </c>
      <c r="J872">
        <v>1.6632629999999999</v>
      </c>
      <c r="K872">
        <v>886.01400000000001</v>
      </c>
      <c r="L872">
        <v>359.58359999999999</v>
      </c>
      <c r="M872">
        <v>4</v>
      </c>
      <c r="N872">
        <v>188.99760000000001</v>
      </c>
      <c r="O872">
        <v>-1</v>
      </c>
      <c r="P872">
        <v>-1</v>
      </c>
      <c r="Q872">
        <v>1</v>
      </c>
      <c r="R872">
        <v>0.40584419999999999</v>
      </c>
      <c r="S872">
        <v>-1</v>
      </c>
      <c r="T872">
        <v>-1</v>
      </c>
      <c r="U872">
        <v>1</v>
      </c>
      <c r="V872">
        <v>0.40584419999999999</v>
      </c>
      <c r="W872">
        <v>1</v>
      </c>
      <c r="X872">
        <v>2464</v>
      </c>
      <c r="Y872">
        <v>331.86430000000001</v>
      </c>
      <c r="Z872">
        <v>134.68520000000001</v>
      </c>
      <c r="AA872">
        <v>7</v>
      </c>
      <c r="AB872">
        <v>2464</v>
      </c>
      <c r="AC872">
        <v>23948</v>
      </c>
    </row>
    <row r="873" spans="2:29" x14ac:dyDescent="0.2">
      <c r="B873" t="s">
        <v>491</v>
      </c>
      <c r="C873">
        <v>47</v>
      </c>
      <c r="D873" t="s">
        <v>822</v>
      </c>
      <c r="E873">
        <v>9</v>
      </c>
      <c r="F873">
        <v>2.1443889999999999</v>
      </c>
      <c r="G873">
        <v>244.444444444444</v>
      </c>
      <c r="H873">
        <v>201</v>
      </c>
      <c r="I873">
        <v>152.67699999999999</v>
      </c>
      <c r="J873">
        <v>2.1887699999999999</v>
      </c>
      <c r="K873">
        <v>1221.4159999999999</v>
      </c>
      <c r="L873">
        <v>291.02120000000002</v>
      </c>
      <c r="M873">
        <v>8</v>
      </c>
      <c r="N873">
        <v>179.9607</v>
      </c>
      <c r="O873">
        <v>-1</v>
      </c>
      <c r="P873">
        <v>-1</v>
      </c>
      <c r="Q873">
        <v>3</v>
      </c>
      <c r="R873">
        <v>0.71479630000000005</v>
      </c>
      <c r="S873">
        <v>149.23439999999999</v>
      </c>
      <c r="T873">
        <v>0.26205149999999999</v>
      </c>
      <c r="U873">
        <v>2</v>
      </c>
      <c r="V873">
        <v>0.47653079999999998</v>
      </c>
      <c r="W873">
        <v>3</v>
      </c>
      <c r="X873">
        <v>3597</v>
      </c>
      <c r="Y873">
        <v>1941.338</v>
      </c>
      <c r="Z873">
        <v>462.55360000000002</v>
      </c>
      <c r="AA873">
        <v>67</v>
      </c>
      <c r="AB873">
        <v>4197</v>
      </c>
      <c r="AC873">
        <v>129928</v>
      </c>
    </row>
    <row r="874" spans="2:29" x14ac:dyDescent="0.2">
      <c r="B874" t="s">
        <v>1848</v>
      </c>
      <c r="C874">
        <v>47</v>
      </c>
      <c r="D874" t="s">
        <v>822</v>
      </c>
      <c r="E874">
        <v>5</v>
      </c>
      <c r="F874">
        <v>2.7277689999999999</v>
      </c>
      <c r="G874">
        <v>239.8</v>
      </c>
      <c r="H874">
        <v>166</v>
      </c>
      <c r="I874">
        <v>130.0249</v>
      </c>
      <c r="J874">
        <v>1.860592</v>
      </c>
      <c r="K874">
        <v>520.09950000000003</v>
      </c>
      <c r="L874">
        <v>283.74220000000003</v>
      </c>
      <c r="M874">
        <v>5</v>
      </c>
      <c r="N874">
        <v>82.067880000000002</v>
      </c>
      <c r="O874">
        <v>-1</v>
      </c>
      <c r="P874">
        <v>-1</v>
      </c>
      <c r="Q874">
        <v>1</v>
      </c>
      <c r="R874">
        <v>0.54555370000000003</v>
      </c>
      <c r="S874">
        <v>-1</v>
      </c>
      <c r="T874">
        <v>-1</v>
      </c>
      <c r="U874">
        <v>1</v>
      </c>
      <c r="V874">
        <v>0.54555370000000003</v>
      </c>
      <c r="W874">
        <v>1</v>
      </c>
      <c r="X874">
        <v>1833</v>
      </c>
      <c r="Y874">
        <v>314.74220000000003</v>
      </c>
      <c r="Z874">
        <v>171.7088</v>
      </c>
      <c r="AA874">
        <v>13</v>
      </c>
      <c r="AB874">
        <v>1833</v>
      </c>
      <c r="AC874">
        <v>25779</v>
      </c>
    </row>
    <row r="875" spans="2:29" x14ac:dyDescent="0.2">
      <c r="B875" t="s">
        <v>285</v>
      </c>
      <c r="C875">
        <v>47</v>
      </c>
      <c r="D875" t="s">
        <v>822</v>
      </c>
      <c r="E875">
        <v>6</v>
      </c>
      <c r="F875">
        <v>3.217158</v>
      </c>
      <c r="G875">
        <v>216.833333333333</v>
      </c>
      <c r="H875">
        <v>216.5</v>
      </c>
      <c r="I875">
        <v>176.7432</v>
      </c>
      <c r="J875">
        <v>3.5541010000000002</v>
      </c>
      <c r="K875">
        <v>883.71600000000001</v>
      </c>
      <c r="L875">
        <v>473.84230000000002</v>
      </c>
      <c r="M875">
        <v>6</v>
      </c>
      <c r="N875">
        <v>105.4937</v>
      </c>
      <c r="O875">
        <v>-1</v>
      </c>
      <c r="P875">
        <v>-1</v>
      </c>
      <c r="Q875">
        <v>1</v>
      </c>
      <c r="R875">
        <v>0.53619300000000003</v>
      </c>
      <c r="S875">
        <v>-1</v>
      </c>
      <c r="T875">
        <v>-1</v>
      </c>
      <c r="U875">
        <v>1</v>
      </c>
      <c r="V875">
        <v>0.53619300000000003</v>
      </c>
      <c r="W875">
        <v>1</v>
      </c>
      <c r="X875">
        <v>1865</v>
      </c>
      <c r="Y875">
        <v>512.07889999999998</v>
      </c>
      <c r="Z875">
        <v>274.57310000000001</v>
      </c>
      <c r="AA875">
        <v>85</v>
      </c>
      <c r="AB875">
        <v>1865</v>
      </c>
      <c r="AC875">
        <v>160404</v>
      </c>
    </row>
    <row r="876" spans="2:29" x14ac:dyDescent="0.2">
      <c r="B876" t="s">
        <v>492</v>
      </c>
      <c r="C876">
        <v>47</v>
      </c>
      <c r="D876" t="s">
        <v>822</v>
      </c>
      <c r="E876">
        <v>2</v>
      </c>
      <c r="F876">
        <v>1.9342360000000001</v>
      </c>
      <c r="G876">
        <v>334.5</v>
      </c>
      <c r="H876">
        <v>334.5</v>
      </c>
      <c r="I876">
        <v>305.35939999999999</v>
      </c>
      <c r="J876">
        <v>1.1479680000000001</v>
      </c>
      <c r="K876">
        <v>305.35939999999999</v>
      </c>
      <c r="L876">
        <v>295.3186</v>
      </c>
      <c r="M876">
        <v>2</v>
      </c>
      <c r="N876">
        <v>81.804109999999994</v>
      </c>
      <c r="O876">
        <v>-1</v>
      </c>
      <c r="P876">
        <v>-1</v>
      </c>
      <c r="Q876">
        <v>1</v>
      </c>
      <c r="R876">
        <v>0.96711800000000003</v>
      </c>
      <c r="S876">
        <v>-1</v>
      </c>
      <c r="T876">
        <v>-1</v>
      </c>
      <c r="U876">
        <v>1</v>
      </c>
      <c r="V876">
        <v>0.96711800000000003</v>
      </c>
      <c r="W876">
        <v>1</v>
      </c>
      <c r="X876">
        <v>1034</v>
      </c>
      <c r="Y876">
        <v>334.31240000000003</v>
      </c>
      <c r="Z876">
        <v>323.31959999999998</v>
      </c>
      <c r="AA876">
        <v>79</v>
      </c>
      <c r="AB876">
        <v>1034</v>
      </c>
      <c r="AC876">
        <v>171259</v>
      </c>
    </row>
    <row r="877" spans="2:29" x14ac:dyDescent="0.2">
      <c r="B877" t="s">
        <v>474</v>
      </c>
      <c r="C877">
        <v>47</v>
      </c>
      <c r="D877" t="s">
        <v>822</v>
      </c>
      <c r="E877">
        <v>8</v>
      </c>
      <c r="F877">
        <v>2.3557130000000002</v>
      </c>
      <c r="G877">
        <v>187.625</v>
      </c>
      <c r="H877">
        <v>183.5</v>
      </c>
      <c r="I877">
        <v>200.3723</v>
      </c>
      <c r="J877">
        <v>1.972612</v>
      </c>
      <c r="K877">
        <v>1402.606</v>
      </c>
      <c r="L877">
        <v>413.01710000000003</v>
      </c>
      <c r="M877">
        <v>8</v>
      </c>
      <c r="N877">
        <v>167.65350000000001</v>
      </c>
      <c r="O877">
        <v>-1</v>
      </c>
      <c r="P877">
        <v>-1</v>
      </c>
      <c r="Q877">
        <v>1</v>
      </c>
      <c r="R877">
        <v>0.29446410000000001</v>
      </c>
      <c r="S877">
        <v>-1</v>
      </c>
      <c r="T877">
        <v>-1</v>
      </c>
      <c r="U877">
        <v>1</v>
      </c>
      <c r="V877">
        <v>0.29446410000000001</v>
      </c>
      <c r="W877">
        <v>1</v>
      </c>
      <c r="X877">
        <v>3396</v>
      </c>
      <c r="Y877">
        <v>289.43009999999998</v>
      </c>
      <c r="Z877">
        <v>85.226759999999999</v>
      </c>
      <c r="AA877">
        <v>69</v>
      </c>
      <c r="AB877">
        <v>3396</v>
      </c>
      <c r="AC877">
        <v>156340</v>
      </c>
    </row>
    <row r="878" spans="2:29" x14ac:dyDescent="0.2">
      <c r="B878" t="s">
        <v>475</v>
      </c>
      <c r="C878">
        <v>47</v>
      </c>
      <c r="D878" t="s">
        <v>822</v>
      </c>
      <c r="E878">
        <v>3</v>
      </c>
      <c r="F878">
        <v>1.217533</v>
      </c>
      <c r="G878">
        <v>333</v>
      </c>
      <c r="H878">
        <v>133</v>
      </c>
      <c r="I878">
        <v>290.1463</v>
      </c>
      <c r="J878">
        <v>1.3377129999999999</v>
      </c>
      <c r="K878">
        <v>580.29269999999997</v>
      </c>
      <c r="L878">
        <v>235.50839999999999</v>
      </c>
      <c r="M878">
        <v>3</v>
      </c>
      <c r="N878">
        <v>91.520840000000007</v>
      </c>
      <c r="O878">
        <v>-1</v>
      </c>
      <c r="P878">
        <v>-1</v>
      </c>
      <c r="Q878">
        <v>2</v>
      </c>
      <c r="R878">
        <v>0.81168830000000003</v>
      </c>
      <c r="S878">
        <v>161.4923</v>
      </c>
      <c r="T878">
        <v>0.88006709999999999</v>
      </c>
      <c r="U878">
        <v>1</v>
      </c>
      <c r="V878">
        <v>0.40584419999999999</v>
      </c>
      <c r="W878">
        <v>2</v>
      </c>
      <c r="X878">
        <v>2464</v>
      </c>
      <c r="Y878">
        <v>328.1146</v>
      </c>
      <c r="Z878">
        <v>133.1634</v>
      </c>
      <c r="AA878">
        <v>11</v>
      </c>
      <c r="AB878">
        <v>2464</v>
      </c>
      <c r="AC878">
        <v>26377</v>
      </c>
    </row>
    <row r="879" spans="2:29" x14ac:dyDescent="0.2">
      <c r="B879" t="s">
        <v>476</v>
      </c>
      <c r="C879">
        <v>47</v>
      </c>
      <c r="D879" t="s">
        <v>822</v>
      </c>
      <c r="E879">
        <v>3</v>
      </c>
      <c r="F879">
        <v>1.4771049999999999</v>
      </c>
      <c r="G879">
        <v>376.33333333333297</v>
      </c>
      <c r="H879">
        <v>299</v>
      </c>
      <c r="I879">
        <v>225.3837</v>
      </c>
      <c r="J879">
        <v>0.47773159999999998</v>
      </c>
      <c r="K879">
        <v>450.76740000000001</v>
      </c>
      <c r="L879">
        <v>221.9436</v>
      </c>
      <c r="M879">
        <v>3</v>
      </c>
      <c r="N879">
        <v>161.78450000000001</v>
      </c>
      <c r="O879">
        <v>-1</v>
      </c>
      <c r="P879">
        <v>-1</v>
      </c>
      <c r="Q879">
        <v>1</v>
      </c>
      <c r="R879">
        <v>0.49236829999999998</v>
      </c>
      <c r="S879">
        <v>-1</v>
      </c>
      <c r="T879">
        <v>-1</v>
      </c>
      <c r="U879">
        <v>1</v>
      </c>
      <c r="V879">
        <v>0.49236829999999998</v>
      </c>
      <c r="W879">
        <v>1</v>
      </c>
      <c r="X879">
        <v>2031</v>
      </c>
      <c r="Y879">
        <v>335.86579999999998</v>
      </c>
      <c r="Z879">
        <v>165.36969999999999</v>
      </c>
      <c r="AA879">
        <v>9</v>
      </c>
      <c r="AB879">
        <v>2031</v>
      </c>
      <c r="AC879">
        <v>23716</v>
      </c>
    </row>
    <row r="880" spans="2:29" x14ac:dyDescent="0.2">
      <c r="B880" t="s">
        <v>477</v>
      </c>
      <c r="C880">
        <v>47</v>
      </c>
      <c r="D880" t="s">
        <v>822</v>
      </c>
      <c r="E880">
        <v>5</v>
      </c>
      <c r="F880">
        <v>3.125</v>
      </c>
      <c r="G880">
        <v>259.8</v>
      </c>
      <c r="H880">
        <v>267</v>
      </c>
      <c r="I880">
        <v>213.6841</v>
      </c>
      <c r="J880">
        <v>3.4068930000000002</v>
      </c>
      <c r="K880">
        <v>854.73620000000005</v>
      </c>
      <c r="L880">
        <v>534.21010000000001</v>
      </c>
      <c r="M880">
        <v>5</v>
      </c>
      <c r="N880">
        <v>165.9675</v>
      </c>
      <c r="O880">
        <v>-1</v>
      </c>
      <c r="P880">
        <v>-1</v>
      </c>
      <c r="Q880">
        <v>1</v>
      </c>
      <c r="R880">
        <v>0.625</v>
      </c>
      <c r="S880">
        <v>-1</v>
      </c>
      <c r="T880">
        <v>-1</v>
      </c>
      <c r="U880">
        <v>1</v>
      </c>
      <c r="V880">
        <v>0.625</v>
      </c>
      <c r="W880">
        <v>1</v>
      </c>
      <c r="X880">
        <v>1600</v>
      </c>
      <c r="Y880">
        <v>308.79129999999998</v>
      </c>
      <c r="Z880">
        <v>192.99459999999999</v>
      </c>
      <c r="AA880">
        <v>43</v>
      </c>
      <c r="AB880">
        <v>1600</v>
      </c>
      <c r="AC880">
        <v>93556</v>
      </c>
    </row>
    <row r="881" spans="2:29" x14ac:dyDescent="0.2">
      <c r="B881" t="s">
        <v>478</v>
      </c>
      <c r="C881">
        <v>47</v>
      </c>
      <c r="D881" t="s">
        <v>822</v>
      </c>
      <c r="E881">
        <v>2</v>
      </c>
      <c r="F881">
        <v>1.5810280000000001</v>
      </c>
      <c r="G881">
        <v>250</v>
      </c>
      <c r="H881">
        <v>250</v>
      </c>
      <c r="I881">
        <v>428.29539999999997</v>
      </c>
      <c r="J881">
        <v>0.61272599999999999</v>
      </c>
      <c r="K881">
        <v>428.29539999999997</v>
      </c>
      <c r="L881">
        <v>338.57350000000002</v>
      </c>
      <c r="M881">
        <v>2</v>
      </c>
      <c r="N881">
        <v>97.351619999999997</v>
      </c>
      <c r="O881">
        <v>-1</v>
      </c>
      <c r="P881">
        <v>-1</v>
      </c>
      <c r="Q881">
        <v>1</v>
      </c>
      <c r="R881">
        <v>0.79051380000000004</v>
      </c>
      <c r="S881">
        <v>-1</v>
      </c>
      <c r="T881">
        <v>-1</v>
      </c>
      <c r="U881">
        <v>1</v>
      </c>
      <c r="V881">
        <v>0.79051380000000004</v>
      </c>
      <c r="W881">
        <v>1</v>
      </c>
      <c r="X881">
        <v>1265</v>
      </c>
      <c r="Y881">
        <v>386.67239999999998</v>
      </c>
      <c r="Z881">
        <v>305.66989999999998</v>
      </c>
      <c r="AA881">
        <v>27</v>
      </c>
      <c r="AB881">
        <v>1265</v>
      </c>
      <c r="AC881">
        <v>59951</v>
      </c>
    </row>
    <row r="882" spans="2:29" x14ac:dyDescent="0.2">
      <c r="B882" t="s">
        <v>479</v>
      </c>
      <c r="C882">
        <v>47</v>
      </c>
      <c r="D882" t="s">
        <v>822</v>
      </c>
      <c r="E882">
        <v>7</v>
      </c>
      <c r="F882">
        <v>2.8782890000000001</v>
      </c>
      <c r="G882">
        <v>205</v>
      </c>
      <c r="H882">
        <v>167</v>
      </c>
      <c r="I882">
        <v>262.12630000000001</v>
      </c>
      <c r="J882">
        <v>3.5952570000000001</v>
      </c>
      <c r="K882">
        <v>1572.758</v>
      </c>
      <c r="L882">
        <v>646.69309999999996</v>
      </c>
      <c r="M882">
        <v>7</v>
      </c>
      <c r="N882">
        <v>120.4127</v>
      </c>
      <c r="O882">
        <v>-1</v>
      </c>
      <c r="P882">
        <v>-1</v>
      </c>
      <c r="Q882">
        <v>2</v>
      </c>
      <c r="R882">
        <v>0.8223684</v>
      </c>
      <c r="S882">
        <v>131.16659999999999</v>
      </c>
      <c r="T882">
        <v>0.21293280000000001</v>
      </c>
      <c r="U882">
        <v>2</v>
      </c>
      <c r="V882">
        <v>0.8223684</v>
      </c>
      <c r="W882">
        <v>2</v>
      </c>
      <c r="X882">
        <v>2165</v>
      </c>
      <c r="Y882">
        <v>1025.223</v>
      </c>
      <c r="Z882">
        <v>421.5557</v>
      </c>
      <c r="AA882">
        <v>67</v>
      </c>
      <c r="AB882">
        <v>2432</v>
      </c>
      <c r="AC882">
        <v>124898</v>
      </c>
    </row>
    <row r="883" spans="2:29" x14ac:dyDescent="0.2">
      <c r="B883" t="s">
        <v>480</v>
      </c>
      <c r="C883">
        <v>47</v>
      </c>
      <c r="D883" t="s">
        <v>822</v>
      </c>
      <c r="E883">
        <v>0</v>
      </c>
      <c r="F883">
        <v>0</v>
      </c>
      <c r="G883">
        <v>-1</v>
      </c>
      <c r="H883">
        <v>-1</v>
      </c>
      <c r="I883">
        <v>-1</v>
      </c>
      <c r="J883">
        <v>-1</v>
      </c>
      <c r="K883">
        <v>-1</v>
      </c>
      <c r="L883">
        <v>-1</v>
      </c>
      <c r="M883">
        <v>0</v>
      </c>
      <c r="N883">
        <v>98.974530000000001</v>
      </c>
      <c r="O883">
        <v>-1</v>
      </c>
      <c r="P883">
        <v>-1</v>
      </c>
      <c r="Q883">
        <v>1</v>
      </c>
      <c r="R883">
        <v>0.38986359999999998</v>
      </c>
      <c r="S883">
        <v>-1</v>
      </c>
      <c r="T883">
        <v>-1</v>
      </c>
      <c r="U883">
        <v>1</v>
      </c>
      <c r="V883">
        <v>0.38986359999999998</v>
      </c>
      <c r="W883">
        <v>1</v>
      </c>
      <c r="X883">
        <v>2565</v>
      </c>
      <c r="Y883">
        <v>1252.414</v>
      </c>
      <c r="Z883">
        <v>488.2704</v>
      </c>
      <c r="AA883">
        <v>63</v>
      </c>
      <c r="AB883">
        <v>2565</v>
      </c>
      <c r="AC883">
        <v>121300</v>
      </c>
    </row>
    <row r="884" spans="2:29" x14ac:dyDescent="0.2">
      <c r="B884" t="s">
        <v>481</v>
      </c>
      <c r="C884">
        <v>22</v>
      </c>
      <c r="D884" t="s">
        <v>799</v>
      </c>
      <c r="E884">
        <v>7</v>
      </c>
      <c r="F884">
        <v>3.0905079999999998</v>
      </c>
      <c r="G884">
        <v>185.142857142857</v>
      </c>
      <c r="H884">
        <v>134</v>
      </c>
      <c r="I884">
        <v>160.3973</v>
      </c>
      <c r="J884">
        <v>2.1150669999999998</v>
      </c>
      <c r="K884">
        <v>962.38379999999995</v>
      </c>
      <c r="L884">
        <v>424.89350000000002</v>
      </c>
      <c r="M884">
        <v>7</v>
      </c>
      <c r="N884">
        <v>94.643910000000005</v>
      </c>
      <c r="O884">
        <v>-1</v>
      </c>
      <c r="P884">
        <v>-1</v>
      </c>
      <c r="Q884">
        <v>1</v>
      </c>
      <c r="R884">
        <v>0.44150109999999998</v>
      </c>
      <c r="S884">
        <v>-1</v>
      </c>
      <c r="T884">
        <v>-1</v>
      </c>
      <c r="U884">
        <v>1</v>
      </c>
      <c r="V884">
        <v>0.44150109999999998</v>
      </c>
      <c r="W884">
        <v>1</v>
      </c>
      <c r="X884">
        <v>2265</v>
      </c>
      <c r="Y884">
        <v>311.98129999999998</v>
      </c>
      <c r="Z884">
        <v>137.74010000000001</v>
      </c>
      <c r="AA884">
        <v>97</v>
      </c>
      <c r="AB884">
        <v>2265</v>
      </c>
      <c r="AC884">
        <v>193376</v>
      </c>
    </row>
    <row r="885" spans="2:29" x14ac:dyDescent="0.2">
      <c r="B885" t="s">
        <v>483</v>
      </c>
      <c r="C885">
        <v>22</v>
      </c>
      <c r="D885" t="s">
        <v>799</v>
      </c>
      <c r="E885">
        <v>2</v>
      </c>
      <c r="F885">
        <v>1.3956729999999999</v>
      </c>
      <c r="G885">
        <v>433.5</v>
      </c>
      <c r="H885">
        <v>433.5</v>
      </c>
      <c r="I885">
        <v>340.85969999999998</v>
      </c>
      <c r="J885">
        <v>0.68308559999999996</v>
      </c>
      <c r="K885">
        <v>340.85969999999998</v>
      </c>
      <c r="L885">
        <v>237.86439999999999</v>
      </c>
      <c r="M885">
        <v>2</v>
      </c>
      <c r="N885">
        <v>120.8246</v>
      </c>
      <c r="O885">
        <v>-1</v>
      </c>
      <c r="P885">
        <v>-1</v>
      </c>
      <c r="Q885">
        <v>1</v>
      </c>
      <c r="R885">
        <v>0.69783669999999998</v>
      </c>
      <c r="S885">
        <v>-1</v>
      </c>
      <c r="T885">
        <v>-1</v>
      </c>
      <c r="U885">
        <v>1</v>
      </c>
      <c r="V885">
        <v>0.69783669999999998</v>
      </c>
      <c r="W885">
        <v>1</v>
      </c>
      <c r="X885">
        <v>1433</v>
      </c>
      <c r="Y885">
        <v>531.68510000000003</v>
      </c>
      <c r="Z885">
        <v>371.02940000000001</v>
      </c>
      <c r="AA885">
        <v>51</v>
      </c>
      <c r="AB885">
        <v>1433</v>
      </c>
      <c r="AC885">
        <v>109176</v>
      </c>
    </row>
    <row r="886" spans="2:29" x14ac:dyDescent="0.2">
      <c r="B886" t="s">
        <v>484</v>
      </c>
      <c r="C886">
        <v>22</v>
      </c>
      <c r="D886" t="s">
        <v>799</v>
      </c>
      <c r="E886">
        <v>1</v>
      </c>
      <c r="F886">
        <v>0.65231570000000005</v>
      </c>
      <c r="G886">
        <v>928</v>
      </c>
      <c r="H886">
        <v>928</v>
      </c>
      <c r="I886">
        <v>-1</v>
      </c>
      <c r="J886">
        <v>-1</v>
      </c>
      <c r="K886">
        <v>-1</v>
      </c>
      <c r="L886">
        <v>-1</v>
      </c>
      <c r="M886">
        <v>1</v>
      </c>
      <c r="N886">
        <v>130.73920000000001</v>
      </c>
      <c r="O886">
        <v>-1</v>
      </c>
      <c r="P886">
        <v>-1</v>
      </c>
      <c r="Q886">
        <v>2</v>
      </c>
      <c r="R886">
        <v>1.3046310000000001</v>
      </c>
      <c r="S886">
        <v>149.82740000000001</v>
      </c>
      <c r="T886">
        <v>1.126522</v>
      </c>
      <c r="U886">
        <v>1</v>
      </c>
      <c r="V886">
        <v>0.65231570000000005</v>
      </c>
      <c r="W886">
        <v>2</v>
      </c>
      <c r="X886">
        <v>1533</v>
      </c>
      <c r="Y886">
        <v>314.20409999999998</v>
      </c>
      <c r="Z886">
        <v>204.96029999999999</v>
      </c>
      <c r="AA886">
        <v>73</v>
      </c>
      <c r="AB886">
        <v>1533</v>
      </c>
      <c r="AC886">
        <v>137920</v>
      </c>
    </row>
    <row r="887" spans="2:29" x14ac:dyDescent="0.2">
      <c r="B887" t="s">
        <v>485</v>
      </c>
      <c r="C887">
        <v>22</v>
      </c>
      <c r="D887" t="s">
        <v>799</v>
      </c>
      <c r="E887">
        <v>2</v>
      </c>
      <c r="F887">
        <v>0.83368070000000005</v>
      </c>
      <c r="G887">
        <v>234.5</v>
      </c>
      <c r="H887">
        <v>234.5</v>
      </c>
      <c r="I887">
        <v>72.48039</v>
      </c>
      <c r="J887">
        <v>0.54909390000000002</v>
      </c>
      <c r="K887">
        <v>72.48039</v>
      </c>
      <c r="L887">
        <v>30.21275</v>
      </c>
      <c r="M887">
        <v>2</v>
      </c>
      <c r="N887">
        <v>176.4736</v>
      </c>
      <c r="O887">
        <v>-1</v>
      </c>
      <c r="P887">
        <v>-1</v>
      </c>
      <c r="Q887">
        <v>1</v>
      </c>
      <c r="R887">
        <v>0.4168403</v>
      </c>
      <c r="S887">
        <v>-1</v>
      </c>
      <c r="T887">
        <v>-1</v>
      </c>
      <c r="U887">
        <v>1</v>
      </c>
      <c r="V887">
        <v>0.4168403</v>
      </c>
      <c r="W887">
        <v>1</v>
      </c>
      <c r="X887">
        <v>2399</v>
      </c>
      <c r="Y887">
        <v>559.71280000000002</v>
      </c>
      <c r="Z887">
        <v>233.3109</v>
      </c>
      <c r="AA887">
        <v>15</v>
      </c>
      <c r="AB887">
        <v>2399</v>
      </c>
      <c r="AC887">
        <v>38768</v>
      </c>
    </row>
    <row r="888" spans="2:29" x14ac:dyDescent="0.2">
      <c r="B888" t="s">
        <v>486</v>
      </c>
      <c r="C888">
        <v>22</v>
      </c>
      <c r="D888" t="s">
        <v>799</v>
      </c>
      <c r="E888">
        <v>0</v>
      </c>
      <c r="F888">
        <v>0</v>
      </c>
      <c r="G888">
        <v>-1</v>
      </c>
      <c r="H888">
        <v>-1</v>
      </c>
      <c r="I888">
        <v>-1</v>
      </c>
      <c r="J888">
        <v>-1</v>
      </c>
      <c r="K888">
        <v>-1</v>
      </c>
      <c r="L888">
        <v>-1</v>
      </c>
      <c r="M888">
        <v>0</v>
      </c>
      <c r="N888">
        <v>119.44889999999999</v>
      </c>
      <c r="O888">
        <v>-1</v>
      </c>
      <c r="P888">
        <v>-1</v>
      </c>
      <c r="Q888">
        <v>1</v>
      </c>
      <c r="R888">
        <v>0.66711140000000002</v>
      </c>
      <c r="S888">
        <v>-1</v>
      </c>
      <c r="T888">
        <v>-1</v>
      </c>
      <c r="U888">
        <v>1</v>
      </c>
      <c r="V888">
        <v>0.66711140000000002</v>
      </c>
      <c r="W888">
        <v>1</v>
      </c>
      <c r="X888">
        <v>1499</v>
      </c>
      <c r="Y888">
        <v>343.88839999999999</v>
      </c>
      <c r="Z888">
        <v>229.4118</v>
      </c>
      <c r="AA888">
        <v>71</v>
      </c>
      <c r="AB888">
        <v>1499</v>
      </c>
      <c r="AC888">
        <v>138386</v>
      </c>
    </row>
    <row r="889" spans="2:29" x14ac:dyDescent="0.2">
      <c r="B889" t="s">
        <v>487</v>
      </c>
      <c r="C889">
        <v>22</v>
      </c>
      <c r="D889" t="s">
        <v>799</v>
      </c>
      <c r="E889">
        <v>0</v>
      </c>
      <c r="F889">
        <v>0</v>
      </c>
      <c r="G889">
        <v>-1</v>
      </c>
      <c r="H889">
        <v>-1</v>
      </c>
      <c r="I889">
        <v>-1</v>
      </c>
      <c r="J889">
        <v>-1</v>
      </c>
      <c r="K889">
        <v>-1</v>
      </c>
      <c r="L889">
        <v>-1</v>
      </c>
      <c r="M889">
        <v>0</v>
      </c>
      <c r="N889">
        <v>139.64599999999999</v>
      </c>
      <c r="O889">
        <v>-1</v>
      </c>
      <c r="P889">
        <v>-1</v>
      </c>
      <c r="Q889">
        <v>2</v>
      </c>
      <c r="R889">
        <v>1.001001</v>
      </c>
      <c r="S889">
        <v>98.809389999999993</v>
      </c>
      <c r="T889">
        <v>0.74014530000000001</v>
      </c>
      <c r="U889">
        <v>1</v>
      </c>
      <c r="V889">
        <v>0.50050050000000001</v>
      </c>
      <c r="W889">
        <v>2</v>
      </c>
      <c r="X889">
        <v>1998</v>
      </c>
      <c r="Y889">
        <v>406.01650000000001</v>
      </c>
      <c r="Z889">
        <v>203.2115</v>
      </c>
      <c r="AA889">
        <v>37</v>
      </c>
      <c r="AB889">
        <v>1998</v>
      </c>
      <c r="AC889">
        <v>92359</v>
      </c>
    </row>
    <row r="890" spans="2:29" x14ac:dyDescent="0.2">
      <c r="B890" t="s">
        <v>488</v>
      </c>
      <c r="C890">
        <v>22</v>
      </c>
      <c r="D890" t="s">
        <v>799</v>
      </c>
      <c r="E890">
        <v>5</v>
      </c>
      <c r="F890">
        <v>1.0008010000000001</v>
      </c>
      <c r="G890">
        <v>179.8</v>
      </c>
      <c r="H890">
        <v>166</v>
      </c>
      <c r="I890">
        <v>245.88140000000001</v>
      </c>
      <c r="J890">
        <v>1.4302079999999999</v>
      </c>
      <c r="K890">
        <v>983.5258</v>
      </c>
      <c r="L890">
        <v>196.86259999999999</v>
      </c>
      <c r="M890">
        <v>-1</v>
      </c>
      <c r="N890">
        <v>175.7517</v>
      </c>
      <c r="O890">
        <v>-1</v>
      </c>
      <c r="P890">
        <v>-1</v>
      </c>
      <c r="Q890">
        <v>2</v>
      </c>
      <c r="R890">
        <v>0.40032030000000002</v>
      </c>
      <c r="S890">
        <v>72.013599999999997</v>
      </c>
      <c r="T890">
        <v>6.1787729999999999E-2</v>
      </c>
      <c r="U890">
        <v>0</v>
      </c>
      <c r="V890">
        <v>-1</v>
      </c>
      <c r="W890">
        <v>-1</v>
      </c>
      <c r="X890">
        <v>-1</v>
      </c>
      <c r="Y890">
        <v>2313.8119999999999</v>
      </c>
      <c r="Z890">
        <v>463.13290000000001</v>
      </c>
      <c r="AA890">
        <v>37</v>
      </c>
      <c r="AB890">
        <v>4996</v>
      </c>
      <c r="AC890">
        <v>80768</v>
      </c>
    </row>
    <row r="891" spans="2:29" x14ac:dyDescent="0.2">
      <c r="B891" t="s">
        <v>489</v>
      </c>
      <c r="C891">
        <v>22</v>
      </c>
      <c r="D891" t="s">
        <v>799</v>
      </c>
      <c r="E891">
        <v>1</v>
      </c>
      <c r="F891">
        <v>0.44169609999999998</v>
      </c>
      <c r="G891">
        <v>133</v>
      </c>
      <c r="H891">
        <v>133</v>
      </c>
      <c r="I891">
        <v>-1</v>
      </c>
      <c r="J891">
        <v>-1</v>
      </c>
      <c r="K891">
        <v>-1</v>
      </c>
      <c r="L891">
        <v>-1</v>
      </c>
      <c r="M891">
        <v>1</v>
      </c>
      <c r="N891">
        <v>664.59109999999998</v>
      </c>
      <c r="O891">
        <v>-1</v>
      </c>
      <c r="P891">
        <v>-1</v>
      </c>
      <c r="Q891">
        <v>1</v>
      </c>
      <c r="R891">
        <v>0.44169609999999998</v>
      </c>
      <c r="S891">
        <v>-1</v>
      </c>
      <c r="T891">
        <v>-1</v>
      </c>
      <c r="U891">
        <v>1</v>
      </c>
      <c r="V891">
        <v>0.44169609999999998</v>
      </c>
      <c r="W891">
        <v>1</v>
      </c>
      <c r="X891">
        <v>2264</v>
      </c>
      <c r="Y891">
        <v>1658.0840000000001</v>
      </c>
      <c r="Z891">
        <v>732.36940000000004</v>
      </c>
      <c r="AA891">
        <v>23</v>
      </c>
      <c r="AB891">
        <v>2264</v>
      </c>
      <c r="AC891">
        <v>50892</v>
      </c>
    </row>
    <row r="892" spans="2:29" x14ac:dyDescent="0.2">
      <c r="B892" t="s">
        <v>490</v>
      </c>
      <c r="C892">
        <v>22</v>
      </c>
      <c r="D892" t="s">
        <v>799</v>
      </c>
      <c r="E892">
        <v>3</v>
      </c>
      <c r="F892">
        <v>1.169591</v>
      </c>
      <c r="G892">
        <v>377.33333333333297</v>
      </c>
      <c r="H892">
        <v>200</v>
      </c>
      <c r="I892">
        <v>394.23439999999999</v>
      </c>
      <c r="J892">
        <v>1.9533130000000001</v>
      </c>
      <c r="K892">
        <v>788.46879999999999</v>
      </c>
      <c r="L892">
        <v>307.39519999999999</v>
      </c>
      <c r="M892">
        <v>3</v>
      </c>
      <c r="N892">
        <v>164.79730000000001</v>
      </c>
      <c r="O892">
        <v>-1</v>
      </c>
      <c r="P892">
        <v>-1</v>
      </c>
      <c r="Q892">
        <v>1</v>
      </c>
      <c r="R892">
        <v>0.38986359999999998</v>
      </c>
      <c r="S892">
        <v>-1</v>
      </c>
      <c r="T892">
        <v>-1</v>
      </c>
      <c r="U892">
        <v>1</v>
      </c>
      <c r="V892">
        <v>0.38986359999999998</v>
      </c>
      <c r="W892">
        <v>1</v>
      </c>
      <c r="X892">
        <v>2565</v>
      </c>
      <c r="Y892">
        <v>302.65210000000002</v>
      </c>
      <c r="Z892">
        <v>117.99299999999999</v>
      </c>
      <c r="AA892">
        <v>19</v>
      </c>
      <c r="AB892">
        <v>2565</v>
      </c>
      <c r="AC892">
        <v>47727</v>
      </c>
    </row>
    <row r="893" spans="2:29" x14ac:dyDescent="0.2">
      <c r="B893" t="s">
        <v>491</v>
      </c>
      <c r="C893">
        <v>22</v>
      </c>
      <c r="D893" t="s">
        <v>799</v>
      </c>
      <c r="E893">
        <v>1</v>
      </c>
      <c r="F893">
        <v>0.4621072</v>
      </c>
      <c r="G893">
        <v>167</v>
      </c>
      <c r="H893">
        <v>167</v>
      </c>
      <c r="I893">
        <v>-1</v>
      </c>
      <c r="J893">
        <v>-1</v>
      </c>
      <c r="K893">
        <v>-1</v>
      </c>
      <c r="L893">
        <v>-1</v>
      </c>
      <c r="M893">
        <v>1</v>
      </c>
      <c r="N893">
        <v>86.902169999999998</v>
      </c>
      <c r="O893">
        <v>-1</v>
      </c>
      <c r="P893">
        <v>-1</v>
      </c>
      <c r="Q893">
        <v>2</v>
      </c>
      <c r="R893">
        <v>0.92421439999999999</v>
      </c>
      <c r="S893">
        <v>149.9442</v>
      </c>
      <c r="T893">
        <v>0.3600101</v>
      </c>
      <c r="U893">
        <v>1</v>
      </c>
      <c r="V893">
        <v>0.4621072</v>
      </c>
      <c r="W893">
        <v>2</v>
      </c>
      <c r="X893">
        <v>2164</v>
      </c>
      <c r="Y893">
        <v>620.23099999999999</v>
      </c>
      <c r="Z893">
        <v>286.61320000000001</v>
      </c>
      <c r="AA893">
        <v>55</v>
      </c>
      <c r="AB893">
        <v>2164</v>
      </c>
      <c r="AC893">
        <v>108913</v>
      </c>
    </row>
    <row r="894" spans="2:29" x14ac:dyDescent="0.2">
      <c r="B894" t="s">
        <v>1848</v>
      </c>
      <c r="C894">
        <v>22</v>
      </c>
      <c r="D894" t="s">
        <v>799</v>
      </c>
      <c r="E894">
        <v>4</v>
      </c>
      <c r="F894">
        <v>2.2246939999999999</v>
      </c>
      <c r="G894">
        <v>258.25</v>
      </c>
      <c r="H894">
        <v>249.5</v>
      </c>
      <c r="I894">
        <v>250.5334</v>
      </c>
      <c r="J894">
        <v>1.731122</v>
      </c>
      <c r="K894">
        <v>751.6001</v>
      </c>
      <c r="L894">
        <v>418.02010000000001</v>
      </c>
      <c r="M894">
        <v>4</v>
      </c>
      <c r="N894">
        <v>97.771550000000005</v>
      </c>
      <c r="O894">
        <v>-1</v>
      </c>
      <c r="P894">
        <v>-1</v>
      </c>
      <c r="Q894">
        <v>1</v>
      </c>
      <c r="R894">
        <v>0.55617349999999999</v>
      </c>
      <c r="S894">
        <v>-1</v>
      </c>
      <c r="T894">
        <v>-1</v>
      </c>
      <c r="U894">
        <v>1</v>
      </c>
      <c r="V894">
        <v>0.55617349999999999</v>
      </c>
      <c r="W894">
        <v>1</v>
      </c>
      <c r="X894">
        <v>1798</v>
      </c>
      <c r="Y894">
        <v>300.40390000000002</v>
      </c>
      <c r="Z894">
        <v>167.07669999999999</v>
      </c>
      <c r="AA894">
        <v>91</v>
      </c>
      <c r="AB894">
        <v>1798</v>
      </c>
      <c r="AC894">
        <v>158705</v>
      </c>
    </row>
    <row r="895" spans="2:29" x14ac:dyDescent="0.2">
      <c r="B895" t="s">
        <v>285</v>
      </c>
      <c r="C895">
        <v>22</v>
      </c>
      <c r="D895" t="s">
        <v>799</v>
      </c>
      <c r="E895">
        <v>3</v>
      </c>
      <c r="F895">
        <v>2.0949719999999998</v>
      </c>
      <c r="G895">
        <v>366</v>
      </c>
      <c r="H895">
        <v>333</v>
      </c>
      <c r="I895">
        <v>190.55459999999999</v>
      </c>
      <c r="J895">
        <v>1.341704</v>
      </c>
      <c r="K895">
        <v>381.10919999999999</v>
      </c>
      <c r="L895">
        <v>266.1377</v>
      </c>
      <c r="M895">
        <v>3</v>
      </c>
      <c r="N895">
        <v>95.703379999999996</v>
      </c>
      <c r="O895">
        <v>-1</v>
      </c>
      <c r="P895">
        <v>-1</v>
      </c>
      <c r="Q895">
        <v>1</v>
      </c>
      <c r="R895">
        <v>0.69832399999999994</v>
      </c>
      <c r="S895">
        <v>-1</v>
      </c>
      <c r="T895">
        <v>-1</v>
      </c>
      <c r="U895">
        <v>1</v>
      </c>
      <c r="V895">
        <v>0.69832399999999994</v>
      </c>
      <c r="W895">
        <v>1</v>
      </c>
      <c r="X895">
        <v>1432</v>
      </c>
      <c r="Y895">
        <v>612.50139999999999</v>
      </c>
      <c r="Z895">
        <v>427.72449999999998</v>
      </c>
      <c r="AA895">
        <v>13</v>
      </c>
      <c r="AB895">
        <v>1432</v>
      </c>
      <c r="AC895">
        <v>29444</v>
      </c>
    </row>
    <row r="896" spans="2:29" x14ac:dyDescent="0.2">
      <c r="B896" t="s">
        <v>492</v>
      </c>
      <c r="C896">
        <v>22</v>
      </c>
      <c r="D896" t="s">
        <v>799</v>
      </c>
      <c r="E896">
        <v>10</v>
      </c>
      <c r="F896">
        <v>2.3640659999999998</v>
      </c>
      <c r="G896">
        <v>266.3</v>
      </c>
      <c r="H896">
        <v>250.5</v>
      </c>
      <c r="I896">
        <v>163.07599999999999</v>
      </c>
      <c r="J896">
        <v>1.667449</v>
      </c>
      <c r="K896">
        <v>1467.684</v>
      </c>
      <c r="L896">
        <v>346.97019999999998</v>
      </c>
      <c r="M896">
        <v>10</v>
      </c>
      <c r="N896">
        <v>129.26560000000001</v>
      </c>
      <c r="O896">
        <v>-1</v>
      </c>
      <c r="P896">
        <v>-1</v>
      </c>
      <c r="Q896">
        <v>1</v>
      </c>
      <c r="R896">
        <v>0.23640659999999999</v>
      </c>
      <c r="S896">
        <v>-1</v>
      </c>
      <c r="T896">
        <v>-1</v>
      </c>
      <c r="U896">
        <v>1</v>
      </c>
      <c r="V896">
        <v>0.23640659999999999</v>
      </c>
      <c r="W896">
        <v>1</v>
      </c>
      <c r="X896">
        <v>4230</v>
      </c>
      <c r="Y896">
        <v>324.73250000000002</v>
      </c>
      <c r="Z896">
        <v>76.768910000000005</v>
      </c>
      <c r="AA896">
        <v>33</v>
      </c>
      <c r="AB896">
        <v>4230</v>
      </c>
      <c r="AC896">
        <v>81034</v>
      </c>
    </row>
    <row r="897" spans="2:29" x14ac:dyDescent="0.2">
      <c r="B897" t="s">
        <v>474</v>
      </c>
      <c r="C897">
        <v>22</v>
      </c>
      <c r="D897" t="s">
        <v>799</v>
      </c>
      <c r="E897">
        <v>4</v>
      </c>
      <c r="F897">
        <v>2.0714649999999999</v>
      </c>
      <c r="G897">
        <v>283.25</v>
      </c>
      <c r="H897">
        <v>167</v>
      </c>
      <c r="I897">
        <v>184.60810000000001</v>
      </c>
      <c r="J897">
        <v>1.5536760000000001</v>
      </c>
      <c r="K897">
        <v>553.82429999999999</v>
      </c>
      <c r="L897">
        <v>286.80700000000002</v>
      </c>
      <c r="M897">
        <v>4</v>
      </c>
      <c r="N897">
        <v>153.86070000000001</v>
      </c>
      <c r="O897">
        <v>-1</v>
      </c>
      <c r="P897">
        <v>-1</v>
      </c>
      <c r="Q897">
        <v>1</v>
      </c>
      <c r="R897">
        <v>0.51786639999999995</v>
      </c>
      <c r="S897">
        <v>-1</v>
      </c>
      <c r="T897">
        <v>-1</v>
      </c>
      <c r="U897">
        <v>1</v>
      </c>
      <c r="V897">
        <v>0.51786639999999995</v>
      </c>
      <c r="W897">
        <v>1</v>
      </c>
      <c r="X897">
        <v>1931</v>
      </c>
      <c r="Y897">
        <v>450.65550000000002</v>
      </c>
      <c r="Z897">
        <v>233.3793</v>
      </c>
      <c r="AA897">
        <v>77</v>
      </c>
      <c r="AB897">
        <v>1931</v>
      </c>
      <c r="AC897">
        <v>176557</v>
      </c>
    </row>
    <row r="898" spans="2:29" x14ac:dyDescent="0.2">
      <c r="B898" t="s">
        <v>475</v>
      </c>
      <c r="C898">
        <v>22</v>
      </c>
      <c r="D898" t="s">
        <v>799</v>
      </c>
      <c r="E898">
        <v>2</v>
      </c>
      <c r="F898">
        <v>0.89645900000000001</v>
      </c>
      <c r="G898">
        <v>466.5</v>
      </c>
      <c r="H898">
        <v>466.5</v>
      </c>
      <c r="I898">
        <v>354.89729999999997</v>
      </c>
      <c r="J898">
        <v>0.28806599999999999</v>
      </c>
      <c r="K898">
        <v>354.89729999999997</v>
      </c>
      <c r="L898">
        <v>159.0754</v>
      </c>
      <c r="M898">
        <v>2</v>
      </c>
      <c r="N898">
        <v>125.2891</v>
      </c>
      <c r="O898">
        <v>-1</v>
      </c>
      <c r="P898">
        <v>-1</v>
      </c>
      <c r="Q898">
        <v>1</v>
      </c>
      <c r="R898">
        <v>0.4482295</v>
      </c>
      <c r="S898">
        <v>-1</v>
      </c>
      <c r="T898">
        <v>-1</v>
      </c>
      <c r="U898">
        <v>1</v>
      </c>
      <c r="V898">
        <v>0.4482295</v>
      </c>
      <c r="W898">
        <v>1</v>
      </c>
      <c r="X898">
        <v>2231</v>
      </c>
      <c r="Y898">
        <v>310.26620000000003</v>
      </c>
      <c r="Z898">
        <v>139.07050000000001</v>
      </c>
      <c r="AA898">
        <v>43</v>
      </c>
      <c r="AB898">
        <v>2231</v>
      </c>
      <c r="AC898">
        <v>89760</v>
      </c>
    </row>
    <row r="899" spans="2:29" x14ac:dyDescent="0.2">
      <c r="B899" t="s">
        <v>476</v>
      </c>
      <c r="C899">
        <v>22</v>
      </c>
      <c r="D899" t="s">
        <v>799</v>
      </c>
      <c r="E899">
        <v>6</v>
      </c>
      <c r="F899">
        <v>2.7297539999999998</v>
      </c>
      <c r="G899">
        <v>210.666666666667</v>
      </c>
      <c r="H899">
        <v>183</v>
      </c>
      <c r="I899">
        <v>260.7801</v>
      </c>
      <c r="J899">
        <v>3.3945539999999998</v>
      </c>
      <c r="K899">
        <v>1303.9000000000001</v>
      </c>
      <c r="L899">
        <v>593.22130000000004</v>
      </c>
      <c r="M899">
        <v>6</v>
      </c>
      <c r="N899">
        <v>147.4905</v>
      </c>
      <c r="O899">
        <v>-1</v>
      </c>
      <c r="P899">
        <v>-1</v>
      </c>
      <c r="Q899">
        <v>2</v>
      </c>
      <c r="R899">
        <v>0.90991809999999995</v>
      </c>
      <c r="S899">
        <v>173.60550000000001</v>
      </c>
      <c r="T899">
        <v>0.65265240000000002</v>
      </c>
      <c r="U899">
        <v>1</v>
      </c>
      <c r="V899">
        <v>0.45495910000000001</v>
      </c>
      <c r="W899">
        <v>2</v>
      </c>
      <c r="X899">
        <v>2198</v>
      </c>
      <c r="Y899">
        <v>517.48419999999999</v>
      </c>
      <c r="Z899">
        <v>235.4341</v>
      </c>
      <c r="AA899">
        <v>3</v>
      </c>
      <c r="AB899">
        <v>2198</v>
      </c>
      <c r="AC899">
        <v>7162</v>
      </c>
    </row>
    <row r="900" spans="2:29" x14ac:dyDescent="0.2">
      <c r="B900" t="s">
        <v>477</v>
      </c>
      <c r="C900">
        <v>22</v>
      </c>
      <c r="D900" t="s">
        <v>799</v>
      </c>
      <c r="E900">
        <v>8</v>
      </c>
      <c r="F900">
        <v>3.2908270000000002</v>
      </c>
      <c r="G900">
        <v>212.125</v>
      </c>
      <c r="H900">
        <v>199.5</v>
      </c>
      <c r="I900">
        <v>207.30690000000001</v>
      </c>
      <c r="J900">
        <v>3.3301150000000002</v>
      </c>
      <c r="K900">
        <v>1451.1489999999999</v>
      </c>
      <c r="L900">
        <v>596.9348</v>
      </c>
      <c r="M900">
        <v>8</v>
      </c>
      <c r="N900">
        <v>144.76419999999999</v>
      </c>
      <c r="O900">
        <v>-1</v>
      </c>
      <c r="P900">
        <v>-1</v>
      </c>
      <c r="Q900">
        <v>1</v>
      </c>
      <c r="R900">
        <v>0.41135329999999998</v>
      </c>
      <c r="S900">
        <v>-1</v>
      </c>
      <c r="T900">
        <v>-1</v>
      </c>
      <c r="U900">
        <v>1</v>
      </c>
      <c r="V900">
        <v>0.41135329999999998</v>
      </c>
      <c r="W900">
        <v>1</v>
      </c>
      <c r="X900">
        <v>2431</v>
      </c>
      <c r="Y900">
        <v>317.07589999999999</v>
      </c>
      <c r="Z900">
        <v>130.43020000000001</v>
      </c>
      <c r="AA900">
        <v>19</v>
      </c>
      <c r="AB900">
        <v>2431</v>
      </c>
      <c r="AC900">
        <v>48894</v>
      </c>
    </row>
    <row r="901" spans="2:29" x14ac:dyDescent="0.2">
      <c r="B901" t="s">
        <v>478</v>
      </c>
      <c r="C901">
        <v>22</v>
      </c>
      <c r="D901" t="s">
        <v>799</v>
      </c>
      <c r="E901">
        <v>3</v>
      </c>
      <c r="F901">
        <v>0.87438059999999995</v>
      </c>
      <c r="G901">
        <v>644</v>
      </c>
      <c r="H901">
        <v>366</v>
      </c>
      <c r="I901">
        <v>302.5675</v>
      </c>
      <c r="J901">
        <v>1.2343299999999999</v>
      </c>
      <c r="K901">
        <v>605.13490000000002</v>
      </c>
      <c r="L901">
        <v>176.37280000000001</v>
      </c>
      <c r="M901">
        <v>3</v>
      </c>
      <c r="N901">
        <v>147.50399999999999</v>
      </c>
      <c r="O901">
        <v>-1</v>
      </c>
      <c r="P901">
        <v>-1</v>
      </c>
      <c r="Q901">
        <v>2</v>
      </c>
      <c r="R901">
        <v>0.58292040000000001</v>
      </c>
      <c r="S901">
        <v>132.39570000000001</v>
      </c>
      <c r="T901">
        <v>0.1419793</v>
      </c>
      <c r="U901">
        <v>1</v>
      </c>
      <c r="V901">
        <v>0.2914602</v>
      </c>
      <c r="W901">
        <v>2</v>
      </c>
      <c r="X901">
        <v>3431</v>
      </c>
      <c r="Y901">
        <v>1069.8989999999999</v>
      </c>
      <c r="Z901">
        <v>311.8331</v>
      </c>
      <c r="AA901">
        <v>23</v>
      </c>
      <c r="AB901">
        <v>3431</v>
      </c>
      <c r="AC901">
        <v>49226</v>
      </c>
    </row>
    <row r="902" spans="2:29" x14ac:dyDescent="0.2">
      <c r="B902" t="s">
        <v>479</v>
      </c>
      <c r="C902">
        <v>22</v>
      </c>
      <c r="D902" t="s">
        <v>799</v>
      </c>
      <c r="E902">
        <v>3</v>
      </c>
      <c r="F902">
        <v>1.9582250000000001</v>
      </c>
      <c r="G902">
        <v>266.33333333333297</v>
      </c>
      <c r="H902">
        <v>267</v>
      </c>
      <c r="I902">
        <v>180.7671</v>
      </c>
      <c r="J902">
        <v>1.4328430000000001</v>
      </c>
      <c r="K902">
        <v>361.5342</v>
      </c>
      <c r="L902">
        <v>235.98840000000001</v>
      </c>
      <c r="M902">
        <v>3</v>
      </c>
      <c r="N902">
        <v>89.141599999999997</v>
      </c>
      <c r="O902">
        <v>-1</v>
      </c>
      <c r="P902">
        <v>-1</v>
      </c>
      <c r="Q902">
        <v>1</v>
      </c>
      <c r="R902">
        <v>0.65274149999999997</v>
      </c>
      <c r="S902">
        <v>-1</v>
      </c>
      <c r="T902">
        <v>-1</v>
      </c>
      <c r="U902">
        <v>1</v>
      </c>
      <c r="V902">
        <v>0.65274149999999997</v>
      </c>
      <c r="W902">
        <v>1</v>
      </c>
      <c r="X902">
        <v>1532</v>
      </c>
      <c r="Y902">
        <v>416.76909999999998</v>
      </c>
      <c r="Z902">
        <v>272.04250000000002</v>
      </c>
      <c r="AA902">
        <v>27</v>
      </c>
      <c r="AB902">
        <v>1532</v>
      </c>
      <c r="AC902">
        <v>56122</v>
      </c>
    </row>
    <row r="903" spans="2:29" x14ac:dyDescent="0.2">
      <c r="B903" t="s">
        <v>480</v>
      </c>
      <c r="C903">
        <v>22</v>
      </c>
      <c r="D903" t="s">
        <v>799</v>
      </c>
      <c r="E903">
        <v>1</v>
      </c>
      <c r="F903">
        <v>0.81168830000000003</v>
      </c>
      <c r="G903">
        <v>200</v>
      </c>
      <c r="H903">
        <v>200</v>
      </c>
      <c r="I903">
        <v>-1</v>
      </c>
      <c r="J903">
        <v>-1</v>
      </c>
      <c r="K903">
        <v>-1</v>
      </c>
      <c r="L903">
        <v>-1</v>
      </c>
      <c r="M903">
        <v>1</v>
      </c>
      <c r="N903">
        <v>84.400440000000003</v>
      </c>
      <c r="O903">
        <v>-1</v>
      </c>
      <c r="P903">
        <v>-1</v>
      </c>
      <c r="Q903">
        <v>1</v>
      </c>
      <c r="R903">
        <v>0.81168830000000003</v>
      </c>
      <c r="S903">
        <v>-1</v>
      </c>
      <c r="T903">
        <v>-1</v>
      </c>
      <c r="U903">
        <v>1</v>
      </c>
      <c r="V903">
        <v>0.81168830000000003</v>
      </c>
      <c r="W903">
        <v>1</v>
      </c>
      <c r="X903">
        <v>1232</v>
      </c>
      <c r="Y903">
        <v>385.62299999999999</v>
      </c>
      <c r="Z903">
        <v>313.00560000000002</v>
      </c>
      <c r="AA903">
        <v>79</v>
      </c>
      <c r="AB903">
        <v>1232</v>
      </c>
      <c r="AC903">
        <v>148878</v>
      </c>
    </row>
    <row r="904" spans="2:29" x14ac:dyDescent="0.2">
      <c r="B904" t="s">
        <v>481</v>
      </c>
      <c r="C904">
        <v>23</v>
      </c>
      <c r="D904" t="s">
        <v>823</v>
      </c>
      <c r="E904">
        <v>3</v>
      </c>
      <c r="F904">
        <v>1.8007200000000001</v>
      </c>
      <c r="G904">
        <v>289</v>
      </c>
      <c r="H904">
        <v>200</v>
      </c>
      <c r="I904">
        <v>178.8586</v>
      </c>
      <c r="J904">
        <v>0.72029569999999998</v>
      </c>
      <c r="K904">
        <v>357.71730000000002</v>
      </c>
      <c r="L904">
        <v>214.71619999999999</v>
      </c>
      <c r="M904">
        <v>3</v>
      </c>
      <c r="N904">
        <v>164.05709999999999</v>
      </c>
      <c r="O904">
        <v>-1</v>
      </c>
      <c r="P904">
        <v>-1</v>
      </c>
      <c r="Q904">
        <v>1</v>
      </c>
      <c r="R904">
        <v>0.60024010000000005</v>
      </c>
      <c r="S904">
        <v>-1</v>
      </c>
      <c r="T904">
        <v>-1</v>
      </c>
      <c r="U904">
        <v>1</v>
      </c>
      <c r="V904">
        <v>0.60024010000000005</v>
      </c>
      <c r="W904">
        <v>1</v>
      </c>
      <c r="X904">
        <v>1666</v>
      </c>
      <c r="Y904">
        <v>545.69320000000005</v>
      </c>
      <c r="Z904">
        <v>327.54689999999999</v>
      </c>
      <c r="AA904">
        <v>39</v>
      </c>
      <c r="AB904">
        <v>1666</v>
      </c>
      <c r="AC904">
        <v>86829</v>
      </c>
    </row>
    <row r="905" spans="2:29" x14ac:dyDescent="0.2">
      <c r="B905" t="s">
        <v>483</v>
      </c>
      <c r="C905">
        <v>23</v>
      </c>
      <c r="D905" t="s">
        <v>823</v>
      </c>
      <c r="E905">
        <v>3</v>
      </c>
      <c r="F905">
        <v>2.1443889999999999</v>
      </c>
      <c r="G905">
        <v>321.33333333333297</v>
      </c>
      <c r="H905">
        <v>232</v>
      </c>
      <c r="I905">
        <v>201.8322</v>
      </c>
      <c r="J905">
        <v>1.432957</v>
      </c>
      <c r="K905">
        <v>403.6644</v>
      </c>
      <c r="L905">
        <v>288.5378</v>
      </c>
      <c r="M905">
        <v>3</v>
      </c>
      <c r="N905">
        <v>104.94499999999999</v>
      </c>
      <c r="O905">
        <v>-1</v>
      </c>
      <c r="P905">
        <v>-1</v>
      </c>
      <c r="Q905">
        <v>2</v>
      </c>
      <c r="R905">
        <v>1.4295929999999999</v>
      </c>
      <c r="S905">
        <v>139.45179999999999</v>
      </c>
      <c r="T905">
        <v>2.0813709999999999</v>
      </c>
      <c r="U905">
        <v>1</v>
      </c>
      <c r="V905">
        <v>0.71479630000000005</v>
      </c>
      <c r="W905">
        <v>2</v>
      </c>
      <c r="X905">
        <v>1399</v>
      </c>
      <c r="Y905">
        <v>308.4674</v>
      </c>
      <c r="Z905">
        <v>220.4914</v>
      </c>
      <c r="AA905">
        <v>39</v>
      </c>
      <c r="AB905">
        <v>1399</v>
      </c>
      <c r="AC905">
        <v>88793</v>
      </c>
    </row>
    <row r="906" spans="2:29" x14ac:dyDescent="0.2">
      <c r="B906" t="s">
        <v>484</v>
      </c>
      <c r="C906">
        <v>23</v>
      </c>
      <c r="D906" t="s">
        <v>823</v>
      </c>
      <c r="E906">
        <v>1</v>
      </c>
      <c r="F906">
        <v>0.51813469999999995</v>
      </c>
      <c r="G906">
        <v>533</v>
      </c>
      <c r="H906">
        <v>533</v>
      </c>
      <c r="I906">
        <v>-1</v>
      </c>
      <c r="J906">
        <v>-1</v>
      </c>
      <c r="K906">
        <v>-1</v>
      </c>
      <c r="L906">
        <v>-1</v>
      </c>
      <c r="M906">
        <v>1</v>
      </c>
      <c r="N906">
        <v>142.9641</v>
      </c>
      <c r="O906">
        <v>-1</v>
      </c>
      <c r="P906">
        <v>-1</v>
      </c>
      <c r="Q906">
        <v>1</v>
      </c>
      <c r="R906">
        <v>0.51813469999999995</v>
      </c>
      <c r="S906">
        <v>-1</v>
      </c>
      <c r="T906">
        <v>-1</v>
      </c>
      <c r="U906">
        <v>1</v>
      </c>
      <c r="V906">
        <v>0.51813469999999995</v>
      </c>
      <c r="W906">
        <v>1</v>
      </c>
      <c r="X906">
        <v>1930</v>
      </c>
      <c r="Y906">
        <v>297.72980000000001</v>
      </c>
      <c r="Z906">
        <v>154.26410000000001</v>
      </c>
      <c r="AA906">
        <v>47</v>
      </c>
      <c r="AB906">
        <v>1930</v>
      </c>
      <c r="AC906">
        <v>89294</v>
      </c>
    </row>
    <row r="907" spans="2:29" x14ac:dyDescent="0.2">
      <c r="B907" t="s">
        <v>485</v>
      </c>
      <c r="C907">
        <v>23</v>
      </c>
      <c r="D907" t="s">
        <v>823</v>
      </c>
      <c r="E907">
        <v>0</v>
      </c>
      <c r="F907">
        <v>0</v>
      </c>
      <c r="G907">
        <v>-1</v>
      </c>
      <c r="H907">
        <v>-1</v>
      </c>
      <c r="I907">
        <v>-1</v>
      </c>
      <c r="J907">
        <v>-1</v>
      </c>
      <c r="K907">
        <v>-1</v>
      </c>
      <c r="L907">
        <v>-1</v>
      </c>
      <c r="M907">
        <v>0</v>
      </c>
      <c r="N907">
        <v>146.8382</v>
      </c>
      <c r="O907">
        <v>-1</v>
      </c>
      <c r="P907">
        <v>-1</v>
      </c>
      <c r="Q907">
        <v>2</v>
      </c>
      <c r="R907">
        <v>0.81532819999999995</v>
      </c>
      <c r="S907">
        <v>171.477</v>
      </c>
      <c r="T907">
        <v>0.88162980000000002</v>
      </c>
      <c r="U907">
        <v>1</v>
      </c>
      <c r="V907">
        <v>0.40766409999999997</v>
      </c>
      <c r="W907">
        <v>2</v>
      </c>
      <c r="X907">
        <v>2453</v>
      </c>
      <c r="Y907">
        <v>571.05359999999996</v>
      </c>
      <c r="Z907">
        <v>232.79810000000001</v>
      </c>
      <c r="AA907">
        <v>31</v>
      </c>
      <c r="AB907">
        <v>2453</v>
      </c>
      <c r="AC907">
        <v>70522</v>
      </c>
    </row>
    <row r="908" spans="2:29" x14ac:dyDescent="0.2">
      <c r="B908" t="s">
        <v>486</v>
      </c>
      <c r="C908">
        <v>23</v>
      </c>
      <c r="D908" t="s">
        <v>823</v>
      </c>
      <c r="E908">
        <v>3</v>
      </c>
      <c r="F908">
        <v>1.70068</v>
      </c>
      <c r="G908">
        <v>277.33333333333297</v>
      </c>
      <c r="H908">
        <v>267</v>
      </c>
      <c r="I908">
        <v>196.251</v>
      </c>
      <c r="J908">
        <v>0.73005679999999995</v>
      </c>
      <c r="K908">
        <v>392.50189999999998</v>
      </c>
      <c r="L908">
        <v>222.5068</v>
      </c>
      <c r="M908">
        <v>3</v>
      </c>
      <c r="N908">
        <v>151.65889999999999</v>
      </c>
      <c r="O908">
        <v>-1</v>
      </c>
      <c r="P908">
        <v>-1</v>
      </c>
      <c r="Q908">
        <v>1</v>
      </c>
      <c r="R908">
        <v>0.56689339999999999</v>
      </c>
      <c r="S908">
        <v>-1</v>
      </c>
      <c r="T908">
        <v>-1</v>
      </c>
      <c r="U908">
        <v>1</v>
      </c>
      <c r="V908">
        <v>0.56689339999999999</v>
      </c>
      <c r="W908">
        <v>1</v>
      </c>
      <c r="X908">
        <v>1764</v>
      </c>
      <c r="Y908">
        <v>315.32979999999998</v>
      </c>
      <c r="Z908">
        <v>178.75839999999999</v>
      </c>
      <c r="AA908">
        <v>45</v>
      </c>
      <c r="AB908">
        <v>1764</v>
      </c>
      <c r="AC908">
        <v>94989</v>
      </c>
    </row>
    <row r="909" spans="2:29" x14ac:dyDescent="0.2">
      <c r="B909" t="s">
        <v>487</v>
      </c>
      <c r="C909">
        <v>23</v>
      </c>
      <c r="D909" t="s">
        <v>823</v>
      </c>
      <c r="E909">
        <v>1</v>
      </c>
      <c r="F909">
        <v>0.4170142</v>
      </c>
      <c r="G909">
        <v>533</v>
      </c>
      <c r="H909">
        <v>533</v>
      </c>
      <c r="I909">
        <v>-1</v>
      </c>
      <c r="J909">
        <v>-1</v>
      </c>
      <c r="K909">
        <v>-1</v>
      </c>
      <c r="L909">
        <v>-1</v>
      </c>
      <c r="M909">
        <v>1</v>
      </c>
      <c r="N909">
        <v>96.729399999999998</v>
      </c>
      <c r="O909">
        <v>-1</v>
      </c>
      <c r="P909">
        <v>-1</v>
      </c>
      <c r="Q909">
        <v>1</v>
      </c>
      <c r="R909">
        <v>0.4170142</v>
      </c>
      <c r="S909">
        <v>-1</v>
      </c>
      <c r="T909">
        <v>-1</v>
      </c>
      <c r="U909">
        <v>1</v>
      </c>
      <c r="V909">
        <v>0.4170142</v>
      </c>
      <c r="W909">
        <v>1</v>
      </c>
      <c r="X909">
        <v>2398</v>
      </c>
      <c r="Y909">
        <v>553.47649999999999</v>
      </c>
      <c r="Z909">
        <v>230.80760000000001</v>
      </c>
      <c r="AA909">
        <v>69</v>
      </c>
      <c r="AB909">
        <v>2398</v>
      </c>
      <c r="AC909">
        <v>147280</v>
      </c>
    </row>
    <row r="910" spans="2:29" x14ac:dyDescent="0.2">
      <c r="B910" t="s">
        <v>488</v>
      </c>
      <c r="C910">
        <v>23</v>
      </c>
      <c r="D910" t="s">
        <v>823</v>
      </c>
      <c r="E910">
        <v>2</v>
      </c>
      <c r="F910">
        <v>1.2247399999999999</v>
      </c>
      <c r="G910">
        <v>166.5</v>
      </c>
      <c r="H910">
        <v>166.5</v>
      </c>
      <c r="I910">
        <v>259.89580000000001</v>
      </c>
      <c r="J910">
        <v>1.2994790000000001</v>
      </c>
      <c r="K910">
        <v>259.89580000000001</v>
      </c>
      <c r="L910">
        <v>159.1524</v>
      </c>
      <c r="M910">
        <v>2</v>
      </c>
      <c r="N910">
        <v>152.02850000000001</v>
      </c>
      <c r="O910">
        <v>-1</v>
      </c>
      <c r="P910">
        <v>-1</v>
      </c>
      <c r="Q910">
        <v>1</v>
      </c>
      <c r="R910">
        <v>0.61236990000000002</v>
      </c>
      <c r="S910">
        <v>-1</v>
      </c>
      <c r="T910">
        <v>-1</v>
      </c>
      <c r="U910">
        <v>1</v>
      </c>
      <c r="V910">
        <v>0.61236990000000002</v>
      </c>
      <c r="W910">
        <v>1</v>
      </c>
      <c r="X910">
        <v>1633</v>
      </c>
      <c r="Y910">
        <v>1118.2739999999999</v>
      </c>
      <c r="Z910">
        <v>684.79750000000001</v>
      </c>
      <c r="AA910">
        <v>73</v>
      </c>
      <c r="AB910">
        <v>1633</v>
      </c>
      <c r="AC910">
        <v>157805</v>
      </c>
    </row>
    <row r="911" spans="2:29" x14ac:dyDescent="0.2">
      <c r="B911" t="s">
        <v>489</v>
      </c>
      <c r="C911">
        <v>23</v>
      </c>
      <c r="D911" t="s">
        <v>823</v>
      </c>
      <c r="E911">
        <v>2</v>
      </c>
      <c r="F911">
        <v>1.5810280000000001</v>
      </c>
      <c r="G911">
        <v>133.5</v>
      </c>
      <c r="H911">
        <v>133.5</v>
      </c>
      <c r="I911">
        <v>832.51930000000004</v>
      </c>
      <c r="J911">
        <v>1.1910149999999999</v>
      </c>
      <c r="K911">
        <v>832.51930000000004</v>
      </c>
      <c r="L911">
        <v>658.11800000000005</v>
      </c>
      <c r="M911">
        <v>2</v>
      </c>
      <c r="N911">
        <v>780.96860000000004</v>
      </c>
      <c r="O911">
        <v>-1</v>
      </c>
      <c r="P911">
        <v>-1</v>
      </c>
      <c r="Q911">
        <v>1</v>
      </c>
      <c r="R911">
        <v>0.79051380000000004</v>
      </c>
      <c r="S911">
        <v>-1</v>
      </c>
      <c r="T911">
        <v>-1</v>
      </c>
      <c r="U911">
        <v>1</v>
      </c>
      <c r="V911">
        <v>0.79051380000000004</v>
      </c>
      <c r="W911">
        <v>1</v>
      </c>
      <c r="X911">
        <v>1265</v>
      </c>
      <c r="Y911">
        <v>362.54039999999998</v>
      </c>
      <c r="Z911">
        <v>286.59320000000002</v>
      </c>
      <c r="AA911">
        <v>3</v>
      </c>
      <c r="AB911">
        <v>1265</v>
      </c>
      <c r="AC911">
        <v>9359</v>
      </c>
    </row>
    <row r="912" spans="2:29" x14ac:dyDescent="0.2">
      <c r="B912" t="s">
        <v>490</v>
      </c>
      <c r="C912">
        <v>23</v>
      </c>
      <c r="D912" t="s">
        <v>823</v>
      </c>
      <c r="E912">
        <v>2</v>
      </c>
      <c r="F912">
        <v>1.1554009999999999</v>
      </c>
      <c r="G912">
        <v>532.5</v>
      </c>
      <c r="H912">
        <v>532.5</v>
      </c>
      <c r="I912">
        <v>509.23950000000002</v>
      </c>
      <c r="J912">
        <v>0.89812959999999997</v>
      </c>
      <c r="K912">
        <v>509.23950000000002</v>
      </c>
      <c r="L912">
        <v>294.18799999999999</v>
      </c>
      <c r="M912">
        <v>2</v>
      </c>
      <c r="N912">
        <v>162.5411</v>
      </c>
      <c r="O912">
        <v>-1</v>
      </c>
      <c r="P912">
        <v>-1</v>
      </c>
      <c r="Q912">
        <v>1</v>
      </c>
      <c r="R912">
        <v>0.57770069999999996</v>
      </c>
      <c r="S912">
        <v>-1</v>
      </c>
      <c r="T912">
        <v>-1</v>
      </c>
      <c r="U912">
        <v>1</v>
      </c>
      <c r="V912">
        <v>0.57770069999999996</v>
      </c>
      <c r="W912">
        <v>1</v>
      </c>
      <c r="X912">
        <v>1731</v>
      </c>
      <c r="Y912">
        <v>312.94229999999999</v>
      </c>
      <c r="Z912">
        <v>180.78700000000001</v>
      </c>
      <c r="AA912">
        <v>33</v>
      </c>
      <c r="AB912">
        <v>1731</v>
      </c>
      <c r="AC912">
        <v>78003</v>
      </c>
    </row>
    <row r="913" spans="2:29" x14ac:dyDescent="0.2">
      <c r="B913" t="s">
        <v>491</v>
      </c>
      <c r="C913">
        <v>23</v>
      </c>
      <c r="D913" t="s">
        <v>823</v>
      </c>
      <c r="E913">
        <v>4</v>
      </c>
      <c r="F913">
        <v>1.6913320000000001</v>
      </c>
      <c r="G913">
        <v>225.25</v>
      </c>
      <c r="H913">
        <v>150.5</v>
      </c>
      <c r="I913">
        <v>140.26900000000001</v>
      </c>
      <c r="J913">
        <v>2.1150769999999999</v>
      </c>
      <c r="K913">
        <v>420.80689999999998</v>
      </c>
      <c r="L913">
        <v>177.93100000000001</v>
      </c>
      <c r="M913">
        <v>4</v>
      </c>
      <c r="N913">
        <v>126.7901</v>
      </c>
      <c r="O913">
        <v>-1</v>
      </c>
      <c r="P913">
        <v>-1</v>
      </c>
      <c r="Q913">
        <v>1</v>
      </c>
      <c r="R913">
        <v>0.42283300000000001</v>
      </c>
      <c r="S913">
        <v>-1</v>
      </c>
      <c r="T913">
        <v>-1</v>
      </c>
      <c r="U913">
        <v>1</v>
      </c>
      <c r="V913">
        <v>0.42283300000000001</v>
      </c>
      <c r="W913">
        <v>1</v>
      </c>
      <c r="X913">
        <v>2365</v>
      </c>
      <c r="Y913">
        <v>510.46370000000002</v>
      </c>
      <c r="Z913">
        <v>215.8409</v>
      </c>
      <c r="AA913">
        <v>85</v>
      </c>
      <c r="AB913">
        <v>2365</v>
      </c>
      <c r="AC913">
        <v>164900</v>
      </c>
    </row>
    <row r="914" spans="2:29" x14ac:dyDescent="0.2">
      <c r="B914" t="s">
        <v>1848</v>
      </c>
      <c r="C914">
        <v>23</v>
      </c>
      <c r="D914" t="s">
        <v>823</v>
      </c>
      <c r="E914">
        <v>5</v>
      </c>
      <c r="F914">
        <v>3.1948880000000002</v>
      </c>
      <c r="G914">
        <v>206</v>
      </c>
      <c r="H914">
        <v>165</v>
      </c>
      <c r="I914">
        <v>180.5111</v>
      </c>
      <c r="J914">
        <v>2.1541459999999999</v>
      </c>
      <c r="K914">
        <v>722.0444</v>
      </c>
      <c r="L914">
        <v>461.37020000000001</v>
      </c>
      <c r="M914">
        <v>5</v>
      </c>
      <c r="N914">
        <v>82.348110000000005</v>
      </c>
      <c r="O914">
        <v>-1</v>
      </c>
      <c r="P914">
        <v>-1</v>
      </c>
      <c r="Q914">
        <v>1</v>
      </c>
      <c r="R914">
        <v>0.63897760000000003</v>
      </c>
      <c r="S914">
        <v>-1</v>
      </c>
      <c r="T914">
        <v>-1</v>
      </c>
      <c r="U914">
        <v>1</v>
      </c>
      <c r="V914">
        <v>0.63897760000000003</v>
      </c>
      <c r="W914">
        <v>1</v>
      </c>
      <c r="X914">
        <v>1565</v>
      </c>
      <c r="Y914">
        <v>300.61450000000002</v>
      </c>
      <c r="Z914">
        <v>192.08590000000001</v>
      </c>
      <c r="AA914">
        <v>71</v>
      </c>
      <c r="AB914">
        <v>1565</v>
      </c>
      <c r="AC914">
        <v>124399</v>
      </c>
    </row>
    <row r="915" spans="2:29" x14ac:dyDescent="0.2">
      <c r="B915" t="s">
        <v>285</v>
      </c>
      <c r="C915">
        <v>23</v>
      </c>
      <c r="D915" t="s">
        <v>823</v>
      </c>
      <c r="E915">
        <v>5</v>
      </c>
      <c r="F915">
        <v>2.5471219999999999</v>
      </c>
      <c r="G915">
        <v>306</v>
      </c>
      <c r="H915">
        <v>266</v>
      </c>
      <c r="I915">
        <v>286.37470000000002</v>
      </c>
      <c r="J915">
        <v>3.5107780000000002</v>
      </c>
      <c r="K915">
        <v>1145.499</v>
      </c>
      <c r="L915">
        <v>583.54499999999996</v>
      </c>
      <c r="M915">
        <v>5</v>
      </c>
      <c r="N915">
        <v>134.6953</v>
      </c>
      <c r="O915">
        <v>-1</v>
      </c>
      <c r="P915">
        <v>-1</v>
      </c>
      <c r="Q915">
        <v>1</v>
      </c>
      <c r="R915">
        <v>0.50942430000000005</v>
      </c>
      <c r="S915">
        <v>-1</v>
      </c>
      <c r="T915">
        <v>-1</v>
      </c>
      <c r="U915">
        <v>1</v>
      </c>
      <c r="V915">
        <v>0.50942430000000005</v>
      </c>
      <c r="W915">
        <v>1</v>
      </c>
      <c r="X915">
        <v>1963</v>
      </c>
      <c r="Y915">
        <v>772.10709999999995</v>
      </c>
      <c r="Z915">
        <v>393.33019999999999</v>
      </c>
      <c r="AA915">
        <v>53</v>
      </c>
      <c r="AB915">
        <v>1963</v>
      </c>
      <c r="AC915">
        <v>105749</v>
      </c>
    </row>
    <row r="916" spans="2:29" x14ac:dyDescent="0.2">
      <c r="B916" t="s">
        <v>492</v>
      </c>
      <c r="C916">
        <v>23</v>
      </c>
      <c r="D916" t="s">
        <v>823</v>
      </c>
      <c r="E916">
        <v>2</v>
      </c>
      <c r="F916">
        <v>1.464129</v>
      </c>
      <c r="G916">
        <v>483</v>
      </c>
      <c r="H916">
        <v>483</v>
      </c>
      <c r="I916">
        <v>317.77109999999999</v>
      </c>
      <c r="J916">
        <v>1.0627800000000001</v>
      </c>
      <c r="K916">
        <v>317.77109999999999</v>
      </c>
      <c r="L916">
        <v>232.62889999999999</v>
      </c>
      <c r="M916">
        <v>2</v>
      </c>
      <c r="N916">
        <v>80.565740000000005</v>
      </c>
      <c r="O916">
        <v>-1</v>
      </c>
      <c r="P916">
        <v>-1</v>
      </c>
      <c r="Q916">
        <v>1</v>
      </c>
      <c r="R916">
        <v>0.73206439999999995</v>
      </c>
      <c r="S916">
        <v>-1</v>
      </c>
      <c r="T916">
        <v>-1</v>
      </c>
      <c r="U916">
        <v>1</v>
      </c>
      <c r="V916">
        <v>0.73206439999999995</v>
      </c>
      <c r="W916">
        <v>1</v>
      </c>
      <c r="X916">
        <v>1366</v>
      </c>
      <c r="Y916">
        <v>289.89319999999998</v>
      </c>
      <c r="Z916">
        <v>212.22049999999999</v>
      </c>
      <c r="AA916">
        <v>75</v>
      </c>
      <c r="AB916">
        <v>1366</v>
      </c>
      <c r="AC916">
        <v>164799</v>
      </c>
    </row>
    <row r="917" spans="2:29" x14ac:dyDescent="0.2">
      <c r="B917" t="s">
        <v>474</v>
      </c>
      <c r="C917">
        <v>23</v>
      </c>
      <c r="D917" t="s">
        <v>823</v>
      </c>
      <c r="E917">
        <v>8</v>
      </c>
      <c r="F917">
        <v>2.8933089999999999</v>
      </c>
      <c r="G917">
        <v>179.625</v>
      </c>
      <c r="H917">
        <v>166.5</v>
      </c>
      <c r="I917">
        <v>189.2139</v>
      </c>
      <c r="J917">
        <v>2.6313339999999998</v>
      </c>
      <c r="K917">
        <v>1324.498</v>
      </c>
      <c r="L917">
        <v>479.02260000000001</v>
      </c>
      <c r="M917">
        <v>8</v>
      </c>
      <c r="N917">
        <v>194.01910000000001</v>
      </c>
      <c r="O917">
        <v>-1</v>
      </c>
      <c r="P917">
        <v>-1</v>
      </c>
      <c r="Q917">
        <v>1</v>
      </c>
      <c r="R917">
        <v>0.36166359999999997</v>
      </c>
      <c r="S917">
        <v>-1</v>
      </c>
      <c r="T917">
        <v>-1</v>
      </c>
      <c r="U917">
        <v>1</v>
      </c>
      <c r="V917">
        <v>0.36166359999999997</v>
      </c>
      <c r="W917">
        <v>1</v>
      </c>
      <c r="X917">
        <v>2765</v>
      </c>
      <c r="Y917">
        <v>482.93799999999999</v>
      </c>
      <c r="Z917">
        <v>174.6611</v>
      </c>
      <c r="AA917">
        <v>97</v>
      </c>
      <c r="AB917">
        <v>2765</v>
      </c>
      <c r="AC917">
        <v>219088</v>
      </c>
    </row>
    <row r="918" spans="2:29" x14ac:dyDescent="0.2">
      <c r="B918" t="s">
        <v>475</v>
      </c>
      <c r="C918">
        <v>23</v>
      </c>
      <c r="D918" t="s">
        <v>823</v>
      </c>
      <c r="E918">
        <v>6</v>
      </c>
      <c r="F918">
        <v>2.1201409999999998</v>
      </c>
      <c r="G918">
        <v>388.5</v>
      </c>
      <c r="H918">
        <v>349.5</v>
      </c>
      <c r="I918">
        <v>142.5838</v>
      </c>
      <c r="J918">
        <v>1.6920189999999999</v>
      </c>
      <c r="K918">
        <v>712.91899999999998</v>
      </c>
      <c r="L918">
        <v>251.91480000000001</v>
      </c>
      <c r="M918">
        <v>6</v>
      </c>
      <c r="N918">
        <v>182.34049999999999</v>
      </c>
      <c r="O918">
        <v>-1</v>
      </c>
      <c r="P918">
        <v>-1</v>
      </c>
      <c r="Q918">
        <v>1</v>
      </c>
      <c r="R918">
        <v>0.35335689999999997</v>
      </c>
      <c r="S918">
        <v>-1</v>
      </c>
      <c r="T918">
        <v>-1</v>
      </c>
      <c r="U918">
        <v>1</v>
      </c>
      <c r="V918">
        <v>0.35335689999999997</v>
      </c>
      <c r="W918">
        <v>1</v>
      </c>
      <c r="X918">
        <v>2830</v>
      </c>
      <c r="Y918">
        <v>300.31959999999998</v>
      </c>
      <c r="Z918">
        <v>106.12</v>
      </c>
      <c r="AA918">
        <v>63</v>
      </c>
      <c r="AB918">
        <v>2830</v>
      </c>
      <c r="AC918">
        <v>133991</v>
      </c>
    </row>
    <row r="919" spans="2:29" x14ac:dyDescent="0.2">
      <c r="B919" t="s">
        <v>476</v>
      </c>
      <c r="C919">
        <v>23</v>
      </c>
      <c r="D919" t="s">
        <v>823</v>
      </c>
      <c r="E919">
        <v>2</v>
      </c>
      <c r="F919">
        <v>0.71505180000000002</v>
      </c>
      <c r="G919">
        <v>350</v>
      </c>
      <c r="H919">
        <v>350</v>
      </c>
      <c r="I919">
        <v>462.24950000000001</v>
      </c>
      <c r="J919">
        <v>0.24798790000000001</v>
      </c>
      <c r="K919">
        <v>462.24950000000001</v>
      </c>
      <c r="L919">
        <v>165.2662</v>
      </c>
      <c r="M919">
        <v>2</v>
      </c>
      <c r="N919">
        <v>185.5831</v>
      </c>
      <c r="O919">
        <v>-1</v>
      </c>
      <c r="P919">
        <v>-1</v>
      </c>
      <c r="Q919">
        <v>3</v>
      </c>
      <c r="R919">
        <v>1.072578</v>
      </c>
      <c r="S919">
        <v>105.1724</v>
      </c>
      <c r="T919">
        <v>1.20123</v>
      </c>
      <c r="U919">
        <v>1</v>
      </c>
      <c r="V919">
        <v>0.35752590000000001</v>
      </c>
      <c r="W919">
        <v>3</v>
      </c>
      <c r="X919">
        <v>2797</v>
      </c>
      <c r="Y919">
        <v>321.44619999999998</v>
      </c>
      <c r="Z919">
        <v>114.9254</v>
      </c>
      <c r="AA919">
        <v>15</v>
      </c>
      <c r="AB919">
        <v>2797</v>
      </c>
      <c r="AC919">
        <v>36439</v>
      </c>
    </row>
    <row r="920" spans="2:29" x14ac:dyDescent="0.2">
      <c r="B920" t="s">
        <v>477</v>
      </c>
      <c r="C920">
        <v>23</v>
      </c>
      <c r="D920" t="s">
        <v>823</v>
      </c>
      <c r="E920">
        <v>3</v>
      </c>
      <c r="F920">
        <v>1.956947</v>
      </c>
      <c r="G920">
        <v>299</v>
      </c>
      <c r="H920">
        <v>333</v>
      </c>
      <c r="I920">
        <v>215.73060000000001</v>
      </c>
      <c r="J920">
        <v>0.62631420000000004</v>
      </c>
      <c r="K920">
        <v>431.46120000000002</v>
      </c>
      <c r="L920">
        <v>281.44889999999998</v>
      </c>
      <c r="M920">
        <v>3</v>
      </c>
      <c r="N920">
        <v>91.594859999999997</v>
      </c>
      <c r="O920">
        <v>-1</v>
      </c>
      <c r="P920">
        <v>-1</v>
      </c>
      <c r="Q920">
        <v>1</v>
      </c>
      <c r="R920">
        <v>0.65231570000000005</v>
      </c>
      <c r="S920">
        <v>-1</v>
      </c>
      <c r="T920">
        <v>-1</v>
      </c>
      <c r="U920">
        <v>1</v>
      </c>
      <c r="V920">
        <v>0.65231570000000005</v>
      </c>
      <c r="W920">
        <v>1</v>
      </c>
      <c r="X920">
        <v>1533</v>
      </c>
      <c r="Y920">
        <v>398.24599999999998</v>
      </c>
      <c r="Z920">
        <v>259.78210000000001</v>
      </c>
      <c r="AA920">
        <v>91</v>
      </c>
      <c r="AB920">
        <v>1533</v>
      </c>
      <c r="AC920">
        <v>185249</v>
      </c>
    </row>
    <row r="921" spans="2:29" x14ac:dyDescent="0.2">
      <c r="B921" t="s">
        <v>478</v>
      </c>
      <c r="C921">
        <v>23</v>
      </c>
      <c r="D921" t="s">
        <v>823</v>
      </c>
      <c r="E921">
        <v>1</v>
      </c>
      <c r="F921">
        <v>0.48426150000000001</v>
      </c>
      <c r="G921">
        <v>200</v>
      </c>
      <c r="H921">
        <v>200</v>
      </c>
      <c r="I921">
        <v>-1</v>
      </c>
      <c r="J921">
        <v>-1</v>
      </c>
      <c r="K921">
        <v>-1</v>
      </c>
      <c r="L921">
        <v>-1</v>
      </c>
      <c r="M921">
        <v>1</v>
      </c>
      <c r="N921">
        <v>120.55970000000001</v>
      </c>
      <c r="O921">
        <v>-1</v>
      </c>
      <c r="P921">
        <v>-1</v>
      </c>
      <c r="Q921">
        <v>2</v>
      </c>
      <c r="R921">
        <v>0.96852300000000002</v>
      </c>
      <c r="S921">
        <v>127.2186</v>
      </c>
      <c r="T921">
        <v>0.95294829999999997</v>
      </c>
      <c r="U921">
        <v>1</v>
      </c>
      <c r="V921">
        <v>0.48426150000000001</v>
      </c>
      <c r="W921">
        <v>2</v>
      </c>
      <c r="X921">
        <v>2065</v>
      </c>
      <c r="Y921">
        <v>645.54859999999996</v>
      </c>
      <c r="Z921">
        <v>312.61430000000001</v>
      </c>
      <c r="AA921">
        <v>35</v>
      </c>
      <c r="AB921">
        <v>2065</v>
      </c>
      <c r="AC921">
        <v>80634</v>
      </c>
    </row>
    <row r="922" spans="2:29" x14ac:dyDescent="0.2">
      <c r="B922" t="s">
        <v>479</v>
      </c>
      <c r="C922">
        <v>23</v>
      </c>
      <c r="D922" t="s">
        <v>823</v>
      </c>
      <c r="E922">
        <v>7</v>
      </c>
      <c r="F922">
        <v>2.8</v>
      </c>
      <c r="G922">
        <v>209.57142857142901</v>
      </c>
      <c r="H922">
        <v>233</v>
      </c>
      <c r="I922">
        <v>231.74590000000001</v>
      </c>
      <c r="J922">
        <v>4.1781639999999998</v>
      </c>
      <c r="K922">
        <v>1390.4749999999999</v>
      </c>
      <c r="L922">
        <v>556.1902</v>
      </c>
      <c r="M922">
        <v>7</v>
      </c>
      <c r="N922">
        <v>114.0018</v>
      </c>
      <c r="O922">
        <v>-1</v>
      </c>
      <c r="P922">
        <v>-1</v>
      </c>
      <c r="Q922">
        <v>2</v>
      </c>
      <c r="R922">
        <v>0.8</v>
      </c>
      <c r="S922">
        <v>140.3227</v>
      </c>
      <c r="T922">
        <v>0.2340662</v>
      </c>
      <c r="U922">
        <v>1</v>
      </c>
      <c r="V922">
        <v>0.4</v>
      </c>
      <c r="W922">
        <v>2</v>
      </c>
      <c r="X922">
        <v>2500</v>
      </c>
      <c r="Y922">
        <v>1222.6099999999999</v>
      </c>
      <c r="Z922">
        <v>489.04390000000001</v>
      </c>
      <c r="AA922">
        <v>7</v>
      </c>
      <c r="AB922">
        <v>2500</v>
      </c>
      <c r="AC922">
        <v>11523</v>
      </c>
    </row>
    <row r="923" spans="2:29" x14ac:dyDescent="0.2">
      <c r="B923" t="s">
        <v>480</v>
      </c>
      <c r="C923">
        <v>23</v>
      </c>
      <c r="D923" t="s">
        <v>823</v>
      </c>
      <c r="E923">
        <v>1</v>
      </c>
      <c r="F923">
        <v>0.55617349999999999</v>
      </c>
      <c r="G923">
        <v>267</v>
      </c>
      <c r="H923">
        <v>267</v>
      </c>
      <c r="I923">
        <v>-1</v>
      </c>
      <c r="J923">
        <v>-1</v>
      </c>
      <c r="K923">
        <v>-1</v>
      </c>
      <c r="L923">
        <v>-1</v>
      </c>
      <c r="M923">
        <v>1</v>
      </c>
      <c r="N923">
        <v>85.665030000000002</v>
      </c>
      <c r="O923">
        <v>-1</v>
      </c>
      <c r="P923">
        <v>-1</v>
      </c>
      <c r="Q923">
        <v>2</v>
      </c>
      <c r="R923">
        <v>1.112347</v>
      </c>
      <c r="S923">
        <v>174.0043</v>
      </c>
      <c r="T923">
        <v>0.52175210000000005</v>
      </c>
      <c r="U923">
        <v>1</v>
      </c>
      <c r="V923">
        <v>0.55617349999999999</v>
      </c>
      <c r="W923">
        <v>2</v>
      </c>
      <c r="X923">
        <v>1798</v>
      </c>
      <c r="Y923">
        <v>537.07730000000004</v>
      </c>
      <c r="Z923">
        <v>298.70819999999998</v>
      </c>
      <c r="AA923">
        <v>55</v>
      </c>
      <c r="AB923">
        <v>1798</v>
      </c>
      <c r="AC923">
        <v>107146</v>
      </c>
    </row>
    <row r="924" spans="2:29" x14ac:dyDescent="0.2">
      <c r="B924" t="s">
        <v>481</v>
      </c>
      <c r="C924">
        <v>48</v>
      </c>
      <c r="D924" t="s">
        <v>800</v>
      </c>
      <c r="E924">
        <v>7</v>
      </c>
      <c r="F924">
        <v>3.6861510000000002</v>
      </c>
      <c r="G924">
        <v>199.857142857143</v>
      </c>
      <c r="H924">
        <v>133</v>
      </c>
      <c r="I924">
        <v>165.1926</v>
      </c>
      <c r="J924">
        <v>2.6375440000000001</v>
      </c>
      <c r="K924">
        <v>991.15570000000002</v>
      </c>
      <c r="L924">
        <v>521.93560000000002</v>
      </c>
      <c r="M924">
        <v>7</v>
      </c>
      <c r="N924">
        <v>125.34520000000001</v>
      </c>
      <c r="O924">
        <v>-1</v>
      </c>
      <c r="P924">
        <v>-1</v>
      </c>
      <c r="Q924">
        <v>1</v>
      </c>
      <c r="R924">
        <v>0.52659299999999998</v>
      </c>
      <c r="S924">
        <v>-1</v>
      </c>
      <c r="T924">
        <v>-1</v>
      </c>
      <c r="U924">
        <v>1</v>
      </c>
      <c r="V924">
        <v>0.52659299999999998</v>
      </c>
      <c r="W924">
        <v>1</v>
      </c>
      <c r="X924">
        <v>1899</v>
      </c>
      <c r="Y924">
        <v>581.11509999999998</v>
      </c>
      <c r="Z924">
        <v>306.0111</v>
      </c>
      <c r="AA924">
        <v>65</v>
      </c>
      <c r="AB924">
        <v>1899</v>
      </c>
      <c r="AC924">
        <v>133025</v>
      </c>
    </row>
    <row r="925" spans="2:29" x14ac:dyDescent="0.2">
      <c r="B925" t="s">
        <v>483</v>
      </c>
      <c r="C925">
        <v>48</v>
      </c>
      <c r="D925" t="s">
        <v>800</v>
      </c>
      <c r="E925">
        <v>3</v>
      </c>
      <c r="F925">
        <v>1.875</v>
      </c>
      <c r="G925">
        <v>255.666666666667</v>
      </c>
      <c r="H925">
        <v>233</v>
      </c>
      <c r="I925">
        <v>394.52109999999999</v>
      </c>
      <c r="J925">
        <v>3.0478450000000001</v>
      </c>
      <c r="K925">
        <v>789.04219999999998</v>
      </c>
      <c r="L925">
        <v>493.15140000000002</v>
      </c>
      <c r="M925">
        <v>3</v>
      </c>
      <c r="N925">
        <v>146.05019999999999</v>
      </c>
      <c r="O925">
        <v>-1</v>
      </c>
      <c r="P925">
        <v>-1</v>
      </c>
      <c r="Q925">
        <v>1</v>
      </c>
      <c r="R925">
        <v>0.625</v>
      </c>
      <c r="S925">
        <v>-1</v>
      </c>
      <c r="T925">
        <v>-1</v>
      </c>
      <c r="U925">
        <v>1</v>
      </c>
      <c r="V925">
        <v>0.625</v>
      </c>
      <c r="W925">
        <v>1</v>
      </c>
      <c r="X925">
        <v>1600</v>
      </c>
      <c r="Y925">
        <v>360.91379999999998</v>
      </c>
      <c r="Z925">
        <v>225.5711</v>
      </c>
      <c r="AA925">
        <v>45</v>
      </c>
      <c r="AB925">
        <v>1600</v>
      </c>
      <c r="AC925">
        <v>98818</v>
      </c>
    </row>
    <row r="926" spans="2:29" x14ac:dyDescent="0.2">
      <c r="B926" t="s">
        <v>484</v>
      </c>
      <c r="C926">
        <v>48</v>
      </c>
      <c r="D926" t="s">
        <v>800</v>
      </c>
      <c r="E926">
        <v>4</v>
      </c>
      <c r="F926">
        <v>1.6019220000000001</v>
      </c>
      <c r="G926">
        <v>308.25</v>
      </c>
      <c r="H926">
        <v>216.5</v>
      </c>
      <c r="I926">
        <v>180.733</v>
      </c>
      <c r="J926">
        <v>2.1817250000000001</v>
      </c>
      <c r="K926">
        <v>542.19910000000004</v>
      </c>
      <c r="L926">
        <v>217.14019999999999</v>
      </c>
      <c r="M926">
        <v>4</v>
      </c>
      <c r="N926">
        <v>204.04990000000001</v>
      </c>
      <c r="O926">
        <v>-1</v>
      </c>
      <c r="P926">
        <v>-1</v>
      </c>
      <c r="Q926">
        <v>3</v>
      </c>
      <c r="R926">
        <v>1.2014419999999999</v>
      </c>
      <c r="S926">
        <v>120.2882</v>
      </c>
      <c r="T926">
        <v>0.93605150000000004</v>
      </c>
      <c r="U926">
        <v>1</v>
      </c>
      <c r="V926">
        <v>0.40048060000000002</v>
      </c>
      <c r="W926">
        <v>3</v>
      </c>
      <c r="X926">
        <v>2497</v>
      </c>
      <c r="Y926">
        <v>367.37079999999997</v>
      </c>
      <c r="Z926">
        <v>147.1249</v>
      </c>
      <c r="AA926">
        <v>5</v>
      </c>
      <c r="AB926">
        <v>2497</v>
      </c>
      <c r="AC926">
        <v>12423</v>
      </c>
    </row>
    <row r="927" spans="2:29" x14ac:dyDescent="0.2">
      <c r="B927" t="s">
        <v>485</v>
      </c>
      <c r="C927">
        <v>48</v>
      </c>
      <c r="D927" t="s">
        <v>800</v>
      </c>
      <c r="E927">
        <v>3</v>
      </c>
      <c r="F927">
        <v>0.96867939999999997</v>
      </c>
      <c r="G927">
        <v>199.333333333333</v>
      </c>
      <c r="H927">
        <v>200</v>
      </c>
      <c r="I927">
        <v>195.16980000000001</v>
      </c>
      <c r="J927">
        <v>0.19243759999999999</v>
      </c>
      <c r="K927">
        <v>390.33960000000002</v>
      </c>
      <c r="L927">
        <v>126.038</v>
      </c>
      <c r="M927">
        <v>3</v>
      </c>
      <c r="N927">
        <v>109.6217</v>
      </c>
      <c r="O927">
        <v>-1</v>
      </c>
      <c r="P927">
        <v>-1</v>
      </c>
      <c r="Q927">
        <v>3</v>
      </c>
      <c r="R927">
        <v>0.96867939999999997</v>
      </c>
      <c r="S927">
        <v>65.538430000000005</v>
      </c>
      <c r="T927">
        <v>0.59534989999999999</v>
      </c>
      <c r="U927">
        <v>1</v>
      </c>
      <c r="V927">
        <v>0.32289309999999999</v>
      </c>
      <c r="W927">
        <v>3</v>
      </c>
      <c r="X927">
        <v>3097</v>
      </c>
      <c r="Y927">
        <v>620.70759999999996</v>
      </c>
      <c r="Z927">
        <v>200.4222</v>
      </c>
      <c r="AA927">
        <v>89</v>
      </c>
      <c r="AB927">
        <v>3097</v>
      </c>
      <c r="AC927">
        <v>184283</v>
      </c>
    </row>
    <row r="928" spans="2:29" x14ac:dyDescent="0.2">
      <c r="B928" t="s">
        <v>486</v>
      </c>
      <c r="C928">
        <v>48</v>
      </c>
      <c r="D928" t="s">
        <v>800</v>
      </c>
      <c r="E928">
        <v>4</v>
      </c>
      <c r="F928">
        <v>1.8761730000000001</v>
      </c>
      <c r="G928">
        <v>266.25</v>
      </c>
      <c r="H928">
        <v>199.5</v>
      </c>
      <c r="I928">
        <v>138.8364</v>
      </c>
      <c r="J928">
        <v>1.450439</v>
      </c>
      <c r="K928">
        <v>416.5093</v>
      </c>
      <c r="L928">
        <v>195.36089999999999</v>
      </c>
      <c r="M928">
        <v>4</v>
      </c>
      <c r="N928">
        <v>133.5976</v>
      </c>
      <c r="O928">
        <v>-1</v>
      </c>
      <c r="P928">
        <v>-1</v>
      </c>
      <c r="Q928">
        <v>1</v>
      </c>
      <c r="R928">
        <v>0.46904319999999999</v>
      </c>
      <c r="S928">
        <v>-1</v>
      </c>
      <c r="T928">
        <v>-1</v>
      </c>
      <c r="U928">
        <v>1</v>
      </c>
      <c r="V928">
        <v>0.46904319999999999</v>
      </c>
      <c r="W928">
        <v>1</v>
      </c>
      <c r="X928">
        <v>2132</v>
      </c>
      <c r="Y928">
        <v>329.27379999999999</v>
      </c>
      <c r="Z928">
        <v>154.4436</v>
      </c>
      <c r="AA928">
        <v>37</v>
      </c>
      <c r="AB928">
        <v>2132</v>
      </c>
      <c r="AC928">
        <v>77237</v>
      </c>
    </row>
    <row r="929" spans="2:29" x14ac:dyDescent="0.2">
      <c r="B929" t="s">
        <v>487</v>
      </c>
      <c r="C929">
        <v>48</v>
      </c>
      <c r="D929" t="s">
        <v>800</v>
      </c>
      <c r="E929">
        <v>2</v>
      </c>
      <c r="F929">
        <v>0.39777249999999997</v>
      </c>
      <c r="G929">
        <v>151</v>
      </c>
      <c r="H929">
        <v>151</v>
      </c>
      <c r="I929">
        <v>197.71940000000001</v>
      </c>
      <c r="J929">
        <v>0.15232619999999999</v>
      </c>
      <c r="K929">
        <v>197.71940000000001</v>
      </c>
      <c r="L929">
        <v>39.32367</v>
      </c>
      <c r="M929">
        <v>-1</v>
      </c>
      <c r="N929">
        <v>177.64179999999999</v>
      </c>
      <c r="O929">
        <v>-1</v>
      </c>
      <c r="P929">
        <v>-1</v>
      </c>
      <c r="Q929">
        <v>5</v>
      </c>
      <c r="R929">
        <v>0.99443119999999996</v>
      </c>
      <c r="S929">
        <v>176.39580000000001</v>
      </c>
      <c r="T929">
        <v>0.95330510000000002</v>
      </c>
      <c r="U929">
        <v>0</v>
      </c>
      <c r="V929">
        <v>-1</v>
      </c>
      <c r="W929">
        <v>-1</v>
      </c>
      <c r="X929">
        <v>-1</v>
      </c>
      <c r="Y929">
        <v>1014.925</v>
      </c>
      <c r="Z929">
        <v>201.8546</v>
      </c>
      <c r="AA929">
        <v>15</v>
      </c>
      <c r="AB929">
        <v>5028</v>
      </c>
      <c r="AC929">
        <v>46462</v>
      </c>
    </row>
    <row r="930" spans="2:29" x14ac:dyDescent="0.2">
      <c r="B930" t="s">
        <v>488</v>
      </c>
      <c r="C930">
        <v>48</v>
      </c>
      <c r="D930" t="s">
        <v>800</v>
      </c>
      <c r="E930">
        <v>1</v>
      </c>
      <c r="F930">
        <v>0.54585150000000004</v>
      </c>
      <c r="G930">
        <v>300</v>
      </c>
      <c r="H930">
        <v>300</v>
      </c>
      <c r="I930">
        <v>-1</v>
      </c>
      <c r="J930">
        <v>-1</v>
      </c>
      <c r="K930">
        <v>-1</v>
      </c>
      <c r="L930">
        <v>-1</v>
      </c>
      <c r="M930">
        <v>1</v>
      </c>
      <c r="N930">
        <v>106.3699</v>
      </c>
      <c r="O930">
        <v>-1</v>
      </c>
      <c r="P930">
        <v>-1</v>
      </c>
      <c r="Q930">
        <v>1</v>
      </c>
      <c r="R930">
        <v>0.54585150000000004</v>
      </c>
      <c r="S930">
        <v>-1</v>
      </c>
      <c r="T930">
        <v>-1</v>
      </c>
      <c r="U930">
        <v>1</v>
      </c>
      <c r="V930">
        <v>0.54585150000000004</v>
      </c>
      <c r="W930">
        <v>1</v>
      </c>
      <c r="X930">
        <v>1832</v>
      </c>
      <c r="Y930">
        <v>985.82309999999995</v>
      </c>
      <c r="Z930">
        <v>538.11300000000006</v>
      </c>
      <c r="AA930">
        <v>91</v>
      </c>
      <c r="AB930">
        <v>1832</v>
      </c>
      <c r="AC930">
        <v>191644</v>
      </c>
    </row>
    <row r="931" spans="2:29" x14ac:dyDescent="0.2">
      <c r="B931" t="s">
        <v>489</v>
      </c>
      <c r="C931">
        <v>48</v>
      </c>
      <c r="D931" t="s">
        <v>800</v>
      </c>
      <c r="E931">
        <v>0</v>
      </c>
      <c r="F931">
        <v>0</v>
      </c>
      <c r="G931">
        <v>-1</v>
      </c>
      <c r="H931">
        <v>-1</v>
      </c>
      <c r="I931">
        <v>-1</v>
      </c>
      <c r="J931">
        <v>-1</v>
      </c>
      <c r="K931">
        <v>-1</v>
      </c>
      <c r="L931">
        <v>-1</v>
      </c>
      <c r="M931">
        <v>0</v>
      </c>
      <c r="N931">
        <v>769.84460000000001</v>
      </c>
      <c r="O931">
        <v>-1</v>
      </c>
      <c r="P931">
        <v>-1</v>
      </c>
      <c r="Q931">
        <v>0</v>
      </c>
      <c r="R931">
        <v>-1</v>
      </c>
      <c r="S931">
        <v>-1</v>
      </c>
      <c r="T931">
        <v>-1</v>
      </c>
      <c r="U931">
        <v>1</v>
      </c>
      <c r="V931">
        <v>0.45495910000000001</v>
      </c>
      <c r="W931">
        <v>0</v>
      </c>
      <c r="X931">
        <v>2198</v>
      </c>
      <c r="Y931">
        <v>1689.703</v>
      </c>
      <c r="Z931">
        <v>768.74580000000003</v>
      </c>
      <c r="AA931">
        <v>73</v>
      </c>
      <c r="AB931">
        <v>2198</v>
      </c>
      <c r="AC931">
        <v>149245</v>
      </c>
    </row>
    <row r="932" spans="2:29" x14ac:dyDescent="0.2">
      <c r="B932" t="s">
        <v>490</v>
      </c>
      <c r="C932">
        <v>48</v>
      </c>
      <c r="D932" t="s">
        <v>800</v>
      </c>
      <c r="E932">
        <v>5</v>
      </c>
      <c r="F932">
        <v>1.390047</v>
      </c>
      <c r="G932">
        <v>213.2</v>
      </c>
      <c r="H932">
        <v>166</v>
      </c>
      <c r="I932">
        <v>190.04859999999999</v>
      </c>
      <c r="J932">
        <v>0.4961528</v>
      </c>
      <c r="K932">
        <v>760.19420000000002</v>
      </c>
      <c r="L932">
        <v>211.34119999999999</v>
      </c>
      <c r="M932">
        <v>5</v>
      </c>
      <c r="N932">
        <v>194.08410000000001</v>
      </c>
      <c r="O932">
        <v>-1</v>
      </c>
      <c r="P932">
        <v>-1</v>
      </c>
      <c r="Q932">
        <v>3</v>
      </c>
      <c r="R932">
        <v>0.8340284</v>
      </c>
      <c r="S932">
        <v>36.437260000000002</v>
      </c>
      <c r="T932">
        <v>0.91964270000000004</v>
      </c>
      <c r="U932">
        <v>1</v>
      </c>
      <c r="V932">
        <v>0.27800940000000002</v>
      </c>
      <c r="W932">
        <v>3</v>
      </c>
      <c r="X932">
        <v>3597</v>
      </c>
      <c r="Y932">
        <v>696.74580000000003</v>
      </c>
      <c r="Z932">
        <v>193.70189999999999</v>
      </c>
      <c r="AA932">
        <v>59</v>
      </c>
      <c r="AB932">
        <v>3597</v>
      </c>
      <c r="AC932">
        <v>131960</v>
      </c>
    </row>
    <row r="933" spans="2:29" x14ac:dyDescent="0.2">
      <c r="B933" t="s">
        <v>491</v>
      </c>
      <c r="C933">
        <v>48</v>
      </c>
      <c r="D933" t="s">
        <v>800</v>
      </c>
      <c r="E933">
        <v>4</v>
      </c>
      <c r="F933">
        <v>1.580403</v>
      </c>
      <c r="G933">
        <v>233.5</v>
      </c>
      <c r="H933">
        <v>234</v>
      </c>
      <c r="I933">
        <v>167.61770000000001</v>
      </c>
      <c r="J933">
        <v>1.764257</v>
      </c>
      <c r="K933">
        <v>502.85309999999998</v>
      </c>
      <c r="L933">
        <v>198.67769999999999</v>
      </c>
      <c r="M933">
        <v>4</v>
      </c>
      <c r="N933">
        <v>112.81959999999999</v>
      </c>
      <c r="O933">
        <v>-1</v>
      </c>
      <c r="P933">
        <v>-1</v>
      </c>
      <c r="Q933">
        <v>1</v>
      </c>
      <c r="R933">
        <v>0.39510070000000003</v>
      </c>
      <c r="S933">
        <v>-1</v>
      </c>
      <c r="T933">
        <v>-1</v>
      </c>
      <c r="U933">
        <v>1</v>
      </c>
      <c r="V933">
        <v>0.39510070000000003</v>
      </c>
      <c r="W933">
        <v>1</v>
      </c>
      <c r="X933">
        <v>2531</v>
      </c>
      <c r="Y933">
        <v>1196.896</v>
      </c>
      <c r="Z933">
        <v>472.8947</v>
      </c>
      <c r="AA933">
        <v>81</v>
      </c>
      <c r="AB933">
        <v>2531</v>
      </c>
      <c r="AC933">
        <v>157239</v>
      </c>
    </row>
    <row r="934" spans="2:29" x14ac:dyDescent="0.2">
      <c r="B934" t="s">
        <v>1848</v>
      </c>
      <c r="C934">
        <v>48</v>
      </c>
      <c r="D934" t="s">
        <v>800</v>
      </c>
      <c r="E934">
        <v>1</v>
      </c>
      <c r="F934">
        <v>0.93896710000000005</v>
      </c>
      <c r="G934">
        <v>300</v>
      </c>
      <c r="H934">
        <v>300</v>
      </c>
      <c r="I934">
        <v>-1</v>
      </c>
      <c r="J934">
        <v>-1</v>
      </c>
      <c r="K934">
        <v>-1</v>
      </c>
      <c r="L934">
        <v>-1</v>
      </c>
      <c r="M934">
        <v>1</v>
      </c>
      <c r="N934">
        <v>102.1888</v>
      </c>
      <c r="O934">
        <v>-1</v>
      </c>
      <c r="P934">
        <v>-1</v>
      </c>
      <c r="Q934">
        <v>1</v>
      </c>
      <c r="R934">
        <v>0.93896710000000005</v>
      </c>
      <c r="S934">
        <v>-1</v>
      </c>
      <c r="T934">
        <v>-1</v>
      </c>
      <c r="U934">
        <v>1</v>
      </c>
      <c r="V934">
        <v>0.93896710000000005</v>
      </c>
      <c r="W934">
        <v>1</v>
      </c>
      <c r="X934">
        <v>1065</v>
      </c>
      <c r="Y934">
        <v>341.53550000000001</v>
      </c>
      <c r="Z934">
        <v>320.69060000000002</v>
      </c>
      <c r="AA934">
        <v>85</v>
      </c>
      <c r="AB934">
        <v>1065</v>
      </c>
      <c r="AC934">
        <v>149179</v>
      </c>
    </row>
    <row r="935" spans="2:29" x14ac:dyDescent="0.2">
      <c r="B935" t="s">
        <v>285</v>
      </c>
      <c r="C935">
        <v>48</v>
      </c>
      <c r="D935" t="s">
        <v>800</v>
      </c>
      <c r="E935">
        <v>6</v>
      </c>
      <c r="F935">
        <v>2.1443889999999999</v>
      </c>
      <c r="G935">
        <v>272.16666666666703</v>
      </c>
      <c r="H935">
        <v>267</v>
      </c>
      <c r="I935">
        <v>365.6764</v>
      </c>
      <c r="J935">
        <v>3.3487040000000001</v>
      </c>
      <c r="K935">
        <v>1828.3820000000001</v>
      </c>
      <c r="L935">
        <v>653.46029999999996</v>
      </c>
      <c r="M935">
        <v>6</v>
      </c>
      <c r="N935">
        <v>147.68170000000001</v>
      </c>
      <c r="O935">
        <v>-1</v>
      </c>
      <c r="P935">
        <v>-1</v>
      </c>
      <c r="Q935">
        <v>2</v>
      </c>
      <c r="R935">
        <v>0.71479630000000005</v>
      </c>
      <c r="S935">
        <v>48.690710000000003</v>
      </c>
      <c r="T935">
        <v>0.97381419999999996</v>
      </c>
      <c r="U935">
        <v>1</v>
      </c>
      <c r="V935">
        <v>0.3573982</v>
      </c>
      <c r="W935">
        <v>2</v>
      </c>
      <c r="X935">
        <v>2798</v>
      </c>
      <c r="Y935">
        <v>1488.769</v>
      </c>
      <c r="Z935">
        <v>532.08309999999994</v>
      </c>
      <c r="AA935">
        <v>19</v>
      </c>
      <c r="AB935">
        <v>2798</v>
      </c>
      <c r="AC935">
        <v>42733</v>
      </c>
    </row>
    <row r="936" spans="2:29" x14ac:dyDescent="0.2">
      <c r="B936" t="s">
        <v>492</v>
      </c>
      <c r="C936">
        <v>48</v>
      </c>
      <c r="D936" t="s">
        <v>800</v>
      </c>
      <c r="E936">
        <v>6</v>
      </c>
      <c r="F936">
        <v>1.7657449999999999</v>
      </c>
      <c r="G936">
        <v>355</v>
      </c>
      <c r="H936">
        <v>183.5</v>
      </c>
      <c r="I936">
        <v>129.625</v>
      </c>
      <c r="J936">
        <v>1.2510790000000001</v>
      </c>
      <c r="K936">
        <v>648.125</v>
      </c>
      <c r="L936">
        <v>190.7372</v>
      </c>
      <c r="M936">
        <v>6</v>
      </c>
      <c r="N936">
        <v>123.1699</v>
      </c>
      <c r="O936">
        <v>-1</v>
      </c>
      <c r="P936">
        <v>-1</v>
      </c>
      <c r="Q936">
        <v>2</v>
      </c>
      <c r="R936">
        <v>0.58858149999999998</v>
      </c>
      <c r="S936">
        <v>194.34110000000001</v>
      </c>
      <c r="T936">
        <v>0.89972730000000001</v>
      </c>
      <c r="U936">
        <v>1</v>
      </c>
      <c r="V936">
        <v>0.29429080000000002</v>
      </c>
      <c r="W936">
        <v>2</v>
      </c>
      <c r="X936">
        <v>3398</v>
      </c>
      <c r="Y936">
        <v>457.81169999999997</v>
      </c>
      <c r="Z936">
        <v>134.72980000000001</v>
      </c>
      <c r="AA936">
        <v>61</v>
      </c>
      <c r="AB936">
        <v>3398</v>
      </c>
      <c r="AC936">
        <v>138520</v>
      </c>
    </row>
    <row r="937" spans="2:29" x14ac:dyDescent="0.2">
      <c r="B937" t="s">
        <v>474</v>
      </c>
      <c r="C937">
        <v>48</v>
      </c>
      <c r="D937" t="s">
        <v>800</v>
      </c>
      <c r="E937">
        <v>15</v>
      </c>
      <c r="F937">
        <v>3.002402</v>
      </c>
      <c r="G937">
        <v>175.26666666666699</v>
      </c>
      <c r="H937">
        <v>166</v>
      </c>
      <c r="I937">
        <v>218.351</v>
      </c>
      <c r="J937">
        <v>3.320176</v>
      </c>
      <c r="K937">
        <v>3056.9140000000002</v>
      </c>
      <c r="L937">
        <v>611.8723</v>
      </c>
      <c r="M937">
        <v>-1</v>
      </c>
      <c r="N937">
        <v>193.10730000000001</v>
      </c>
      <c r="O937">
        <v>-1</v>
      </c>
      <c r="P937">
        <v>-1</v>
      </c>
      <c r="Q937">
        <v>4</v>
      </c>
      <c r="R937">
        <v>0.80064049999999998</v>
      </c>
      <c r="S937">
        <v>73.87473</v>
      </c>
      <c r="T937">
        <v>0.69381269999999995</v>
      </c>
      <c r="U937">
        <v>0</v>
      </c>
      <c r="V937">
        <v>-1</v>
      </c>
      <c r="W937">
        <v>-1</v>
      </c>
      <c r="X937">
        <v>-1</v>
      </c>
      <c r="Y937">
        <v>335.92619999999999</v>
      </c>
      <c r="Z937">
        <v>67.239040000000003</v>
      </c>
      <c r="AA937">
        <v>71</v>
      </c>
      <c r="AB937">
        <v>4996</v>
      </c>
      <c r="AC937">
        <v>161768</v>
      </c>
    </row>
    <row r="938" spans="2:29" x14ac:dyDescent="0.2">
      <c r="B938" t="s">
        <v>475</v>
      </c>
      <c r="C938">
        <v>48</v>
      </c>
      <c r="D938" t="s">
        <v>800</v>
      </c>
      <c r="E938">
        <v>11</v>
      </c>
      <c r="F938">
        <v>2.2467320000000002</v>
      </c>
      <c r="G938">
        <v>257.63636363636402</v>
      </c>
      <c r="H938">
        <v>233</v>
      </c>
      <c r="I938">
        <v>188.96080000000001</v>
      </c>
      <c r="J938">
        <v>2.2972049999999999</v>
      </c>
      <c r="K938">
        <v>1889.6089999999999</v>
      </c>
      <c r="L938">
        <v>385.9495</v>
      </c>
      <c r="M938">
        <v>11</v>
      </c>
      <c r="N938">
        <v>164.85249999999999</v>
      </c>
      <c r="O938">
        <v>-1</v>
      </c>
      <c r="P938">
        <v>-1</v>
      </c>
      <c r="Q938">
        <v>1</v>
      </c>
      <c r="R938">
        <v>0.2042484</v>
      </c>
      <c r="S938">
        <v>-1</v>
      </c>
      <c r="T938">
        <v>-1</v>
      </c>
      <c r="U938">
        <v>1</v>
      </c>
      <c r="V938">
        <v>0.2042484</v>
      </c>
      <c r="W938">
        <v>1</v>
      </c>
      <c r="X938">
        <v>4896</v>
      </c>
      <c r="Y938">
        <v>354.39710000000002</v>
      </c>
      <c r="Z938">
        <v>72.38503</v>
      </c>
      <c r="AA938">
        <v>41</v>
      </c>
      <c r="AB938">
        <v>4896</v>
      </c>
      <c r="AC938">
        <v>82799</v>
      </c>
    </row>
    <row r="939" spans="2:29" x14ac:dyDescent="0.2">
      <c r="B939" t="s">
        <v>476</v>
      </c>
      <c r="C939">
        <v>48</v>
      </c>
      <c r="D939" t="s">
        <v>800</v>
      </c>
      <c r="E939">
        <v>5</v>
      </c>
      <c r="F939">
        <v>1.2512509999999999</v>
      </c>
      <c r="G939">
        <v>346.4</v>
      </c>
      <c r="H939">
        <v>233</v>
      </c>
      <c r="I939">
        <v>244.02109999999999</v>
      </c>
      <c r="J939">
        <v>1.163392</v>
      </c>
      <c r="K939">
        <v>976.08420000000001</v>
      </c>
      <c r="L939">
        <v>244.2653</v>
      </c>
      <c r="M939">
        <v>5</v>
      </c>
      <c r="N939">
        <v>154.77189999999999</v>
      </c>
      <c r="O939">
        <v>-1</v>
      </c>
      <c r="P939">
        <v>-1</v>
      </c>
      <c r="Q939">
        <v>2</v>
      </c>
      <c r="R939">
        <v>0.50050050000000001</v>
      </c>
      <c r="S939">
        <v>12.910259999999999</v>
      </c>
      <c r="T939">
        <v>0.78243980000000002</v>
      </c>
      <c r="U939">
        <v>1</v>
      </c>
      <c r="V939">
        <v>0.25025029999999998</v>
      </c>
      <c r="W939">
        <v>2</v>
      </c>
      <c r="X939">
        <v>3996</v>
      </c>
      <c r="Y939">
        <v>392.88310000000001</v>
      </c>
      <c r="Z939">
        <v>98.319100000000006</v>
      </c>
      <c r="AA939">
        <v>85</v>
      </c>
      <c r="AB939">
        <v>3996</v>
      </c>
      <c r="AC939">
        <v>191679</v>
      </c>
    </row>
    <row r="940" spans="2:29" x14ac:dyDescent="0.2">
      <c r="B940" t="s">
        <v>477</v>
      </c>
      <c r="C940">
        <v>48</v>
      </c>
      <c r="D940" t="s">
        <v>800</v>
      </c>
      <c r="E940">
        <v>11</v>
      </c>
      <c r="F940">
        <v>3.8855529999999998</v>
      </c>
      <c r="G940">
        <v>172.54545454545499</v>
      </c>
      <c r="H940">
        <v>166</v>
      </c>
      <c r="I940">
        <v>197.88509999999999</v>
      </c>
      <c r="J940">
        <v>3.0984440000000002</v>
      </c>
      <c r="K940">
        <v>1978.8510000000001</v>
      </c>
      <c r="L940">
        <v>698.99379999999996</v>
      </c>
      <c r="M940">
        <v>11</v>
      </c>
      <c r="N940">
        <v>150.58250000000001</v>
      </c>
      <c r="O940">
        <v>-1</v>
      </c>
      <c r="P940">
        <v>-1</v>
      </c>
      <c r="Q940">
        <v>1</v>
      </c>
      <c r="R940">
        <v>0.35323209999999999</v>
      </c>
      <c r="S940">
        <v>-1</v>
      </c>
      <c r="T940">
        <v>-1</v>
      </c>
      <c r="U940">
        <v>1</v>
      </c>
      <c r="V940">
        <v>0.35323209999999999</v>
      </c>
      <c r="W940">
        <v>1</v>
      </c>
      <c r="X940">
        <v>2831</v>
      </c>
      <c r="Y940">
        <v>1067.373</v>
      </c>
      <c r="Z940">
        <v>377.03030000000001</v>
      </c>
      <c r="AA940">
        <v>79</v>
      </c>
      <c r="AB940">
        <v>2831</v>
      </c>
      <c r="AC940">
        <v>164266</v>
      </c>
    </row>
    <row r="941" spans="2:29" x14ac:dyDescent="0.2">
      <c r="B941" t="s">
        <v>478</v>
      </c>
      <c r="C941">
        <v>48</v>
      </c>
      <c r="D941" t="s">
        <v>800</v>
      </c>
      <c r="E941">
        <v>12</v>
      </c>
      <c r="F941">
        <v>2.4024019999999999</v>
      </c>
      <c r="G941">
        <v>200.166666666667</v>
      </c>
      <c r="H941">
        <v>183.5</v>
      </c>
      <c r="I941">
        <v>235.7002</v>
      </c>
      <c r="J941">
        <v>1.563051</v>
      </c>
      <c r="K941">
        <v>2592.7020000000002</v>
      </c>
      <c r="L941">
        <v>519.05939999999998</v>
      </c>
      <c r="M941">
        <v>-1</v>
      </c>
      <c r="N941">
        <v>154.25530000000001</v>
      </c>
      <c r="O941">
        <v>-1</v>
      </c>
      <c r="P941">
        <v>-1</v>
      </c>
      <c r="Q941">
        <v>2</v>
      </c>
      <c r="R941">
        <v>0.40040039999999999</v>
      </c>
      <c r="S941">
        <v>57.985860000000002</v>
      </c>
      <c r="T941">
        <v>5.1981939999999997E-2</v>
      </c>
      <c r="U941">
        <v>0</v>
      </c>
      <c r="V941">
        <v>-1</v>
      </c>
      <c r="W941">
        <v>-1</v>
      </c>
      <c r="X941">
        <v>-1</v>
      </c>
      <c r="Y941">
        <v>2351.5920000000001</v>
      </c>
      <c r="Z941">
        <v>470.78910000000002</v>
      </c>
      <c r="AA941">
        <v>29</v>
      </c>
      <c r="AB941">
        <v>4995</v>
      </c>
      <c r="AC941">
        <v>63215</v>
      </c>
    </row>
    <row r="942" spans="2:29" x14ac:dyDescent="0.2">
      <c r="B942" t="s">
        <v>479</v>
      </c>
      <c r="C942">
        <v>48</v>
      </c>
      <c r="D942" t="s">
        <v>800</v>
      </c>
      <c r="E942">
        <v>12</v>
      </c>
      <c r="F942">
        <v>3.3994330000000001</v>
      </c>
      <c r="G942">
        <v>185.75</v>
      </c>
      <c r="H942">
        <v>133.5</v>
      </c>
      <c r="I942">
        <v>209.1669</v>
      </c>
      <c r="J942">
        <v>3.1258029999999999</v>
      </c>
      <c r="K942">
        <v>2300.8359999999998</v>
      </c>
      <c r="L942">
        <v>651.79489999999998</v>
      </c>
      <c r="M942">
        <v>12</v>
      </c>
      <c r="N942">
        <v>184.6317</v>
      </c>
      <c r="O942">
        <v>-1</v>
      </c>
      <c r="P942">
        <v>-1</v>
      </c>
      <c r="Q942">
        <v>2</v>
      </c>
      <c r="R942">
        <v>0.56657219999999997</v>
      </c>
      <c r="S942">
        <v>129.131</v>
      </c>
      <c r="T942">
        <v>0.24249960000000001</v>
      </c>
      <c r="U942">
        <v>1</v>
      </c>
      <c r="V942">
        <v>0.28328609999999999</v>
      </c>
      <c r="W942">
        <v>2</v>
      </c>
      <c r="X942">
        <v>3530</v>
      </c>
      <c r="Y942">
        <v>1665.404</v>
      </c>
      <c r="Z942">
        <v>471.78590000000003</v>
      </c>
      <c r="AA942">
        <v>11</v>
      </c>
      <c r="AB942">
        <v>3530</v>
      </c>
      <c r="AC942">
        <v>19318</v>
      </c>
    </row>
    <row r="943" spans="2:29" x14ac:dyDescent="0.2">
      <c r="B943" t="s">
        <v>480</v>
      </c>
      <c r="C943">
        <v>48</v>
      </c>
      <c r="D943" t="s">
        <v>800</v>
      </c>
      <c r="E943">
        <v>2</v>
      </c>
      <c r="F943">
        <v>1.053741</v>
      </c>
      <c r="G943">
        <v>566</v>
      </c>
      <c r="H943">
        <v>566</v>
      </c>
      <c r="I943">
        <v>148.03149999999999</v>
      </c>
      <c r="J943">
        <v>1.113019</v>
      </c>
      <c r="K943">
        <v>148.03149999999999</v>
      </c>
      <c r="L943">
        <v>77.993390000000005</v>
      </c>
      <c r="M943">
        <v>2</v>
      </c>
      <c r="N943">
        <v>107.04810000000001</v>
      </c>
      <c r="O943">
        <v>-1</v>
      </c>
      <c r="P943">
        <v>-1</v>
      </c>
      <c r="Q943">
        <v>1</v>
      </c>
      <c r="R943">
        <v>0.52687039999999996</v>
      </c>
      <c r="S943">
        <v>-1</v>
      </c>
      <c r="T943">
        <v>-1</v>
      </c>
      <c r="U943">
        <v>1</v>
      </c>
      <c r="V943">
        <v>0.52687039999999996</v>
      </c>
      <c r="W943">
        <v>1</v>
      </c>
      <c r="X943">
        <v>1898</v>
      </c>
      <c r="Y943">
        <v>921.0018</v>
      </c>
      <c r="Z943">
        <v>485.24860000000001</v>
      </c>
      <c r="AA943">
        <v>41</v>
      </c>
      <c r="AB943">
        <v>1898</v>
      </c>
      <c r="AC943">
        <v>84231</v>
      </c>
    </row>
    <row r="944" spans="2:29" x14ac:dyDescent="0.2">
      <c r="B944" t="s">
        <v>481</v>
      </c>
      <c r="C944">
        <v>49</v>
      </c>
      <c r="D944" t="s">
        <v>824</v>
      </c>
      <c r="E944">
        <v>5</v>
      </c>
      <c r="F944">
        <v>2.1132710000000001</v>
      </c>
      <c r="G944">
        <v>253.2</v>
      </c>
      <c r="H944">
        <v>200</v>
      </c>
      <c r="I944">
        <v>175.03980000000001</v>
      </c>
      <c r="J944">
        <v>2.0230410000000001</v>
      </c>
      <c r="K944">
        <v>700.15909999999997</v>
      </c>
      <c r="L944">
        <v>295.92520000000002</v>
      </c>
      <c r="M944">
        <v>5</v>
      </c>
      <c r="N944">
        <v>131.25919999999999</v>
      </c>
      <c r="O944">
        <v>-1</v>
      </c>
      <c r="P944">
        <v>-1</v>
      </c>
      <c r="Q944">
        <v>1</v>
      </c>
      <c r="R944">
        <v>0.42265429999999998</v>
      </c>
      <c r="S944">
        <v>-1</v>
      </c>
      <c r="T944">
        <v>-1</v>
      </c>
      <c r="U944">
        <v>1</v>
      </c>
      <c r="V944">
        <v>0.42265429999999998</v>
      </c>
      <c r="W944">
        <v>1</v>
      </c>
      <c r="X944">
        <v>2366</v>
      </c>
      <c r="Y944">
        <v>437.05889999999999</v>
      </c>
      <c r="Z944">
        <v>184.72479999999999</v>
      </c>
      <c r="AA944">
        <v>77</v>
      </c>
      <c r="AB944">
        <v>2366</v>
      </c>
      <c r="AC944">
        <v>156106</v>
      </c>
    </row>
    <row r="945" spans="2:29" x14ac:dyDescent="0.2">
      <c r="B945" t="s">
        <v>483</v>
      </c>
      <c r="C945">
        <v>49</v>
      </c>
      <c r="D945" t="s">
        <v>824</v>
      </c>
      <c r="E945">
        <v>5</v>
      </c>
      <c r="F945">
        <v>2.1450019999999999</v>
      </c>
      <c r="G945">
        <v>266.2</v>
      </c>
      <c r="H945">
        <v>234</v>
      </c>
      <c r="I945">
        <v>401.08260000000001</v>
      </c>
      <c r="J945">
        <v>2.315941</v>
      </c>
      <c r="K945">
        <v>1604.33</v>
      </c>
      <c r="L945">
        <v>688.25840000000005</v>
      </c>
      <c r="M945">
        <v>5</v>
      </c>
      <c r="N945">
        <v>176.11420000000001</v>
      </c>
      <c r="O945">
        <v>-1</v>
      </c>
      <c r="P945">
        <v>-1</v>
      </c>
      <c r="Q945">
        <v>1</v>
      </c>
      <c r="R945">
        <v>0.4290004</v>
      </c>
      <c r="S945">
        <v>-1</v>
      </c>
      <c r="T945">
        <v>-1</v>
      </c>
      <c r="U945">
        <v>1</v>
      </c>
      <c r="V945">
        <v>0.4290004</v>
      </c>
      <c r="W945">
        <v>1</v>
      </c>
      <c r="X945">
        <v>2331</v>
      </c>
      <c r="Y945">
        <v>370.70359999999999</v>
      </c>
      <c r="Z945">
        <v>159.03200000000001</v>
      </c>
      <c r="AA945">
        <v>13</v>
      </c>
      <c r="AB945">
        <v>2331</v>
      </c>
      <c r="AC945">
        <v>34638</v>
      </c>
    </row>
    <row r="946" spans="2:29" x14ac:dyDescent="0.2">
      <c r="B946" t="s">
        <v>484</v>
      </c>
      <c r="C946">
        <v>49</v>
      </c>
      <c r="D946" t="s">
        <v>824</v>
      </c>
      <c r="E946">
        <v>1</v>
      </c>
      <c r="F946">
        <v>0.63897760000000003</v>
      </c>
      <c r="G946">
        <v>865</v>
      </c>
      <c r="H946">
        <v>865</v>
      </c>
      <c r="I946">
        <v>-1</v>
      </c>
      <c r="J946">
        <v>-1</v>
      </c>
      <c r="K946">
        <v>-1</v>
      </c>
      <c r="L946">
        <v>-1</v>
      </c>
      <c r="M946">
        <v>1</v>
      </c>
      <c r="N946">
        <v>131.6011</v>
      </c>
      <c r="O946">
        <v>-1</v>
      </c>
      <c r="P946">
        <v>-1</v>
      </c>
      <c r="Q946">
        <v>2</v>
      </c>
      <c r="R946">
        <v>1.277955</v>
      </c>
      <c r="S946">
        <v>181.9659</v>
      </c>
      <c r="T946">
        <v>1.0928880000000001</v>
      </c>
      <c r="U946">
        <v>1</v>
      </c>
      <c r="V946">
        <v>0.63897760000000003</v>
      </c>
      <c r="W946">
        <v>2</v>
      </c>
      <c r="X946">
        <v>1565</v>
      </c>
      <c r="Y946">
        <v>396.40289999999999</v>
      </c>
      <c r="Z946">
        <v>253.29259999999999</v>
      </c>
      <c r="AA946">
        <v>7</v>
      </c>
      <c r="AB946">
        <v>1565</v>
      </c>
      <c r="AC946">
        <v>16920</v>
      </c>
    </row>
    <row r="947" spans="2:29" x14ac:dyDescent="0.2">
      <c r="B947" t="s">
        <v>485</v>
      </c>
      <c r="C947">
        <v>49</v>
      </c>
      <c r="D947" t="s">
        <v>824</v>
      </c>
      <c r="E947">
        <v>2</v>
      </c>
      <c r="F947">
        <v>0.64578619999999998</v>
      </c>
      <c r="G947">
        <v>299.5</v>
      </c>
      <c r="H947">
        <v>299.5</v>
      </c>
      <c r="I947">
        <v>332.54390000000001</v>
      </c>
      <c r="J947">
        <v>0.14260030000000001</v>
      </c>
      <c r="K947">
        <v>332.54390000000001</v>
      </c>
      <c r="L947">
        <v>107.37609999999999</v>
      </c>
      <c r="M947">
        <v>2</v>
      </c>
      <c r="N947">
        <v>138.23310000000001</v>
      </c>
      <c r="O947">
        <v>-1</v>
      </c>
      <c r="P947">
        <v>-1</v>
      </c>
      <c r="Q947">
        <v>1</v>
      </c>
      <c r="R947">
        <v>0.32289309999999999</v>
      </c>
      <c r="S947">
        <v>-1</v>
      </c>
      <c r="T947">
        <v>-1</v>
      </c>
      <c r="U947">
        <v>1</v>
      </c>
      <c r="V947">
        <v>0.32289309999999999</v>
      </c>
      <c r="W947">
        <v>1</v>
      </c>
      <c r="X947">
        <v>3097</v>
      </c>
      <c r="Y947">
        <v>358.68299999999999</v>
      </c>
      <c r="Z947">
        <v>115.8163</v>
      </c>
      <c r="AA947">
        <v>43</v>
      </c>
      <c r="AB947">
        <v>3097</v>
      </c>
      <c r="AC947">
        <v>98587</v>
      </c>
    </row>
    <row r="948" spans="2:29" x14ac:dyDescent="0.2">
      <c r="B948" t="s">
        <v>486</v>
      </c>
      <c r="C948">
        <v>49</v>
      </c>
      <c r="D948" t="s">
        <v>824</v>
      </c>
      <c r="E948">
        <v>5</v>
      </c>
      <c r="F948">
        <v>2.2421519999999999</v>
      </c>
      <c r="G948">
        <v>239.2</v>
      </c>
      <c r="H948">
        <v>167</v>
      </c>
      <c r="I948">
        <v>162.67160000000001</v>
      </c>
      <c r="J948">
        <v>1.0804309999999999</v>
      </c>
      <c r="K948">
        <v>650.68629999999996</v>
      </c>
      <c r="L948">
        <v>291.7876</v>
      </c>
      <c r="M948">
        <v>5</v>
      </c>
      <c r="N948">
        <v>106.20099999999999</v>
      </c>
      <c r="O948">
        <v>-1</v>
      </c>
      <c r="P948">
        <v>-1</v>
      </c>
      <c r="Q948">
        <v>1</v>
      </c>
      <c r="R948">
        <v>0.44843050000000001</v>
      </c>
      <c r="S948">
        <v>-1</v>
      </c>
      <c r="T948">
        <v>-1</v>
      </c>
      <c r="U948">
        <v>1</v>
      </c>
      <c r="V948">
        <v>0.44843050000000001</v>
      </c>
      <c r="W948">
        <v>1</v>
      </c>
      <c r="X948">
        <v>2230</v>
      </c>
      <c r="Y948">
        <v>626.48569999999995</v>
      </c>
      <c r="Z948">
        <v>280.93529999999998</v>
      </c>
      <c r="AA948">
        <v>85</v>
      </c>
      <c r="AB948">
        <v>2230</v>
      </c>
      <c r="AC948">
        <v>164299</v>
      </c>
    </row>
    <row r="949" spans="2:29" x14ac:dyDescent="0.2">
      <c r="B949" t="s">
        <v>487</v>
      </c>
      <c r="C949">
        <v>49</v>
      </c>
      <c r="D949" t="s">
        <v>824</v>
      </c>
      <c r="E949">
        <v>0</v>
      </c>
      <c r="F949">
        <v>0</v>
      </c>
      <c r="G949">
        <v>-1</v>
      </c>
      <c r="H949">
        <v>-1</v>
      </c>
      <c r="I949">
        <v>-1</v>
      </c>
      <c r="J949">
        <v>-1</v>
      </c>
      <c r="K949">
        <v>-1</v>
      </c>
      <c r="L949">
        <v>-1</v>
      </c>
      <c r="M949">
        <v>0</v>
      </c>
      <c r="N949">
        <v>-1</v>
      </c>
      <c r="O949">
        <v>-1</v>
      </c>
      <c r="P949">
        <v>-1</v>
      </c>
      <c r="Q949">
        <v>1</v>
      </c>
      <c r="R949">
        <v>0.85763290000000003</v>
      </c>
      <c r="S949">
        <v>-1</v>
      </c>
      <c r="T949">
        <v>-1</v>
      </c>
      <c r="U949">
        <v>1</v>
      </c>
      <c r="V949">
        <v>0.85763290000000003</v>
      </c>
      <c r="W949">
        <v>1</v>
      </c>
      <c r="X949">
        <v>1166</v>
      </c>
      <c r="Y949">
        <v>369.3569</v>
      </c>
      <c r="Z949">
        <v>316.77269999999999</v>
      </c>
      <c r="AA949">
        <v>61</v>
      </c>
      <c r="AB949">
        <v>1166</v>
      </c>
      <c r="AC949">
        <v>133991</v>
      </c>
    </row>
    <row r="950" spans="2:29" x14ac:dyDescent="0.2">
      <c r="B950" t="s">
        <v>488</v>
      </c>
      <c r="C950">
        <v>49</v>
      </c>
      <c r="D950" t="s">
        <v>824</v>
      </c>
      <c r="E950">
        <v>2</v>
      </c>
      <c r="F950">
        <v>1.2507820000000001</v>
      </c>
      <c r="G950">
        <v>299.5</v>
      </c>
      <c r="H950">
        <v>299.5</v>
      </c>
      <c r="I950">
        <v>378.08690000000001</v>
      </c>
      <c r="J950">
        <v>0.40523779999999998</v>
      </c>
      <c r="K950">
        <v>378.08690000000001</v>
      </c>
      <c r="L950">
        <v>236.4521</v>
      </c>
      <c r="M950">
        <v>2</v>
      </c>
      <c r="N950">
        <v>92.664439999999999</v>
      </c>
      <c r="O950">
        <v>-1</v>
      </c>
      <c r="P950">
        <v>-1</v>
      </c>
      <c r="Q950">
        <v>1</v>
      </c>
      <c r="R950">
        <v>0.62539089999999997</v>
      </c>
      <c r="S950">
        <v>-1</v>
      </c>
      <c r="T950">
        <v>-1</v>
      </c>
      <c r="U950">
        <v>1</v>
      </c>
      <c r="V950">
        <v>0.62539089999999997</v>
      </c>
      <c r="W950">
        <v>1</v>
      </c>
      <c r="X950">
        <v>1599</v>
      </c>
      <c r="Y950">
        <v>908.5222</v>
      </c>
      <c r="Z950">
        <v>568.18150000000003</v>
      </c>
      <c r="AA950">
        <v>67</v>
      </c>
      <c r="AB950">
        <v>1599</v>
      </c>
      <c r="AC950">
        <v>147613</v>
      </c>
    </row>
    <row r="951" spans="2:29" x14ac:dyDescent="0.2">
      <c r="B951" t="s">
        <v>489</v>
      </c>
      <c r="C951">
        <v>49</v>
      </c>
      <c r="D951" t="s">
        <v>824</v>
      </c>
      <c r="E951">
        <v>2</v>
      </c>
      <c r="F951">
        <v>0.68989310000000004</v>
      </c>
      <c r="G951">
        <v>215</v>
      </c>
      <c r="H951">
        <v>215</v>
      </c>
      <c r="I951">
        <v>74.540809999999993</v>
      </c>
      <c r="J951">
        <v>0.55627470000000001</v>
      </c>
      <c r="K951">
        <v>74.540809999999993</v>
      </c>
      <c r="L951">
        <v>25.712589999999999</v>
      </c>
      <c r="M951">
        <v>2</v>
      </c>
      <c r="N951">
        <v>692.90229999999997</v>
      </c>
      <c r="O951">
        <v>-1</v>
      </c>
      <c r="P951">
        <v>-1</v>
      </c>
      <c r="Q951">
        <v>2</v>
      </c>
      <c r="R951">
        <v>0.68989310000000004</v>
      </c>
      <c r="S951">
        <v>23.36919</v>
      </c>
      <c r="T951">
        <v>1.4163140000000001</v>
      </c>
      <c r="U951">
        <v>1</v>
      </c>
      <c r="V951">
        <v>0.34494649999999999</v>
      </c>
      <c r="W951">
        <v>2</v>
      </c>
      <c r="X951">
        <v>2899</v>
      </c>
      <c r="Y951">
        <v>1759.654</v>
      </c>
      <c r="Z951">
        <v>606.98659999999995</v>
      </c>
      <c r="AA951">
        <v>29</v>
      </c>
      <c r="AB951">
        <v>2899</v>
      </c>
      <c r="AC951">
        <v>62181</v>
      </c>
    </row>
    <row r="952" spans="2:29" x14ac:dyDescent="0.2">
      <c r="B952" t="s">
        <v>490</v>
      </c>
      <c r="C952">
        <v>49</v>
      </c>
      <c r="D952" t="s">
        <v>824</v>
      </c>
      <c r="E952">
        <v>7</v>
      </c>
      <c r="F952">
        <v>2.8022420000000001</v>
      </c>
      <c r="G952">
        <v>266.142857142857</v>
      </c>
      <c r="H952">
        <v>168</v>
      </c>
      <c r="I952">
        <v>207.75389999999999</v>
      </c>
      <c r="J952">
        <v>2.5955910000000002</v>
      </c>
      <c r="K952">
        <v>1246.5229999999999</v>
      </c>
      <c r="L952">
        <v>499.0086</v>
      </c>
      <c r="M952">
        <v>7</v>
      </c>
      <c r="N952">
        <v>188.81870000000001</v>
      </c>
      <c r="O952">
        <v>-1</v>
      </c>
      <c r="P952">
        <v>-1</v>
      </c>
      <c r="Q952">
        <v>1</v>
      </c>
      <c r="R952">
        <v>0.40032030000000002</v>
      </c>
      <c r="S952">
        <v>-1</v>
      </c>
      <c r="T952">
        <v>-1</v>
      </c>
      <c r="U952">
        <v>1</v>
      </c>
      <c r="V952">
        <v>0.40032030000000002</v>
      </c>
      <c r="W952">
        <v>1</v>
      </c>
      <c r="X952">
        <v>2498</v>
      </c>
      <c r="Y952">
        <v>408.94130000000001</v>
      </c>
      <c r="Z952">
        <v>163.70750000000001</v>
      </c>
      <c r="AA952">
        <v>79</v>
      </c>
      <c r="AB952">
        <v>2498</v>
      </c>
      <c r="AC952">
        <v>174159</v>
      </c>
    </row>
    <row r="953" spans="2:29" x14ac:dyDescent="0.2">
      <c r="B953" t="s">
        <v>491</v>
      </c>
      <c r="C953">
        <v>49</v>
      </c>
      <c r="D953" t="s">
        <v>824</v>
      </c>
      <c r="E953">
        <v>4</v>
      </c>
      <c r="F953">
        <v>1.8190090000000001</v>
      </c>
      <c r="G953">
        <v>200.25</v>
      </c>
      <c r="H953">
        <v>183</v>
      </c>
      <c r="I953">
        <v>209.1131</v>
      </c>
      <c r="J953">
        <v>1.7359469999999999</v>
      </c>
      <c r="K953">
        <v>627.33939999999996</v>
      </c>
      <c r="L953">
        <v>285.28399999999999</v>
      </c>
      <c r="M953">
        <v>4</v>
      </c>
      <c r="N953">
        <v>130.24</v>
      </c>
      <c r="O953">
        <v>-1</v>
      </c>
      <c r="P953">
        <v>-1</v>
      </c>
      <c r="Q953">
        <v>1</v>
      </c>
      <c r="R953">
        <v>0.45475209999999999</v>
      </c>
      <c r="S953">
        <v>-1</v>
      </c>
      <c r="T953">
        <v>-1</v>
      </c>
      <c r="U953">
        <v>1</v>
      </c>
      <c r="V953">
        <v>0.45475209999999999</v>
      </c>
      <c r="W953">
        <v>1</v>
      </c>
      <c r="X953">
        <v>2199</v>
      </c>
      <c r="Y953">
        <v>483.5881</v>
      </c>
      <c r="Z953">
        <v>219.9127</v>
      </c>
      <c r="AA953">
        <v>39</v>
      </c>
      <c r="AB953">
        <v>2199</v>
      </c>
      <c r="AC953">
        <v>78669</v>
      </c>
    </row>
    <row r="954" spans="2:29" x14ac:dyDescent="0.2">
      <c r="B954" t="s">
        <v>1848</v>
      </c>
      <c r="C954">
        <v>49</v>
      </c>
      <c r="D954" t="s">
        <v>824</v>
      </c>
      <c r="E954">
        <v>8</v>
      </c>
      <c r="F954">
        <v>3.0418249999999998</v>
      </c>
      <c r="G954">
        <v>216.375</v>
      </c>
      <c r="H954">
        <v>215.5</v>
      </c>
      <c r="I954">
        <v>168.60679999999999</v>
      </c>
      <c r="J954">
        <v>3.1906219999999998</v>
      </c>
      <c r="K954">
        <v>1180.248</v>
      </c>
      <c r="L954">
        <v>448.76339999999999</v>
      </c>
      <c r="M954">
        <v>8</v>
      </c>
      <c r="N954">
        <v>117.753</v>
      </c>
      <c r="O954">
        <v>-1</v>
      </c>
      <c r="P954">
        <v>-1</v>
      </c>
      <c r="Q954">
        <v>2</v>
      </c>
      <c r="R954">
        <v>0.76045629999999997</v>
      </c>
      <c r="S954">
        <v>57.851309999999998</v>
      </c>
      <c r="T954">
        <v>0.108539</v>
      </c>
      <c r="U954">
        <v>1</v>
      </c>
      <c r="V954">
        <v>0.38022810000000001</v>
      </c>
      <c r="W954">
        <v>2</v>
      </c>
      <c r="X954">
        <v>2630</v>
      </c>
      <c r="Y954">
        <v>1086.8489999999999</v>
      </c>
      <c r="Z954">
        <v>413.25040000000001</v>
      </c>
      <c r="AA954">
        <v>79</v>
      </c>
      <c r="AB954">
        <v>2630</v>
      </c>
      <c r="AC954">
        <v>138988</v>
      </c>
    </row>
    <row r="955" spans="2:29" x14ac:dyDescent="0.2">
      <c r="B955" t="s">
        <v>285</v>
      </c>
      <c r="C955">
        <v>49</v>
      </c>
      <c r="D955" t="s">
        <v>824</v>
      </c>
      <c r="E955">
        <v>7</v>
      </c>
      <c r="F955">
        <v>2.95858</v>
      </c>
      <c r="G955">
        <v>238</v>
      </c>
      <c r="H955">
        <v>168</v>
      </c>
      <c r="I955">
        <v>200.85380000000001</v>
      </c>
      <c r="J955">
        <v>2.3888449999999999</v>
      </c>
      <c r="K955">
        <v>1205.123</v>
      </c>
      <c r="L955">
        <v>509.35039999999998</v>
      </c>
      <c r="M955">
        <v>7</v>
      </c>
      <c r="N955">
        <v>137.60310000000001</v>
      </c>
      <c r="O955">
        <v>-1</v>
      </c>
      <c r="P955">
        <v>-1</v>
      </c>
      <c r="Q955">
        <v>2</v>
      </c>
      <c r="R955">
        <v>0.84530850000000002</v>
      </c>
      <c r="S955">
        <v>12.671139999999999</v>
      </c>
      <c r="T955">
        <v>0.76794790000000002</v>
      </c>
      <c r="U955">
        <v>1</v>
      </c>
      <c r="V955">
        <v>0.42265429999999998</v>
      </c>
      <c r="W955">
        <v>2</v>
      </c>
      <c r="X955">
        <v>2366</v>
      </c>
      <c r="Y955">
        <v>474.72289999999998</v>
      </c>
      <c r="Z955">
        <v>200.6437</v>
      </c>
      <c r="AA955">
        <v>93</v>
      </c>
      <c r="AB955">
        <v>2366</v>
      </c>
      <c r="AC955">
        <v>174592</v>
      </c>
    </row>
    <row r="956" spans="2:29" x14ac:dyDescent="0.2">
      <c r="B956" t="s">
        <v>492</v>
      </c>
      <c r="C956">
        <v>49</v>
      </c>
      <c r="D956" t="s">
        <v>824</v>
      </c>
      <c r="E956">
        <v>3</v>
      </c>
      <c r="F956">
        <v>2.43309</v>
      </c>
      <c r="G956">
        <v>344.33333333333297</v>
      </c>
      <c r="H956">
        <v>333</v>
      </c>
      <c r="I956">
        <v>185.0986</v>
      </c>
      <c r="J956">
        <v>2.7892640000000002</v>
      </c>
      <c r="K956">
        <v>370.19729999999998</v>
      </c>
      <c r="L956">
        <v>300.24110000000002</v>
      </c>
      <c r="M956">
        <v>3</v>
      </c>
      <c r="N956">
        <v>85.479129999999998</v>
      </c>
      <c r="O956">
        <v>-1</v>
      </c>
      <c r="P956">
        <v>-1</v>
      </c>
      <c r="Q956">
        <v>1</v>
      </c>
      <c r="R956">
        <v>0.81103000000000003</v>
      </c>
      <c r="S956">
        <v>-1</v>
      </c>
      <c r="T956">
        <v>-1</v>
      </c>
      <c r="U956">
        <v>1</v>
      </c>
      <c r="V956">
        <v>0.81103000000000003</v>
      </c>
      <c r="W956">
        <v>1</v>
      </c>
      <c r="X956">
        <v>1233</v>
      </c>
      <c r="Y956">
        <v>403.45179999999999</v>
      </c>
      <c r="Z956">
        <v>327.2115</v>
      </c>
      <c r="AA956">
        <v>53</v>
      </c>
      <c r="AB956">
        <v>1233</v>
      </c>
      <c r="AC956">
        <v>124631</v>
      </c>
    </row>
    <row r="957" spans="2:29" x14ac:dyDescent="0.2">
      <c r="B957" t="s">
        <v>474</v>
      </c>
      <c r="C957">
        <v>49</v>
      </c>
      <c r="D957" t="s">
        <v>824</v>
      </c>
      <c r="E957">
        <v>14</v>
      </c>
      <c r="F957">
        <v>2.9184909999999999</v>
      </c>
      <c r="G957">
        <v>176.5</v>
      </c>
      <c r="H957">
        <v>168</v>
      </c>
      <c r="I957">
        <v>205.37370000000001</v>
      </c>
      <c r="J957">
        <v>1.7757989999999999</v>
      </c>
      <c r="K957">
        <v>2669.8580000000002</v>
      </c>
      <c r="L957">
        <v>556.56820000000005</v>
      </c>
      <c r="M957">
        <v>13</v>
      </c>
      <c r="N957">
        <v>223.34270000000001</v>
      </c>
      <c r="O957">
        <v>-1</v>
      </c>
      <c r="P957">
        <v>-1</v>
      </c>
      <c r="Q957">
        <v>3</v>
      </c>
      <c r="R957">
        <v>0.62539089999999997</v>
      </c>
      <c r="S957">
        <v>195.67339999999999</v>
      </c>
      <c r="T957">
        <v>0.5725285</v>
      </c>
      <c r="U957">
        <v>2</v>
      </c>
      <c r="V957">
        <v>0.4169272</v>
      </c>
      <c r="W957">
        <v>3</v>
      </c>
      <c r="X957">
        <v>4397</v>
      </c>
      <c r="Y957">
        <v>1862.489</v>
      </c>
      <c r="Z957">
        <v>388.26130000000001</v>
      </c>
      <c r="AA957">
        <v>9</v>
      </c>
      <c r="AB957">
        <v>4797</v>
      </c>
      <c r="AC957">
        <v>18784</v>
      </c>
    </row>
    <row r="958" spans="2:29" x14ac:dyDescent="0.2">
      <c r="B958" t="s">
        <v>475</v>
      </c>
      <c r="C958">
        <v>49</v>
      </c>
      <c r="D958" t="s">
        <v>824</v>
      </c>
      <c r="E958">
        <v>4</v>
      </c>
      <c r="F958">
        <v>1.9065780000000001</v>
      </c>
      <c r="G958">
        <v>333</v>
      </c>
      <c r="H958">
        <v>333</v>
      </c>
      <c r="I958">
        <v>286.97269999999997</v>
      </c>
      <c r="J958">
        <v>1.2406870000000001</v>
      </c>
      <c r="K958">
        <v>860.91800000000001</v>
      </c>
      <c r="L958">
        <v>410.35169999999999</v>
      </c>
      <c r="M958">
        <v>4</v>
      </c>
      <c r="N958">
        <v>165.65289999999999</v>
      </c>
      <c r="O958">
        <v>-1</v>
      </c>
      <c r="P958">
        <v>-1</v>
      </c>
      <c r="Q958">
        <v>1</v>
      </c>
      <c r="R958">
        <v>0.47664440000000002</v>
      </c>
      <c r="S958">
        <v>-1</v>
      </c>
      <c r="T958">
        <v>-1</v>
      </c>
      <c r="U958">
        <v>1</v>
      </c>
      <c r="V958">
        <v>0.47664440000000002</v>
      </c>
      <c r="W958">
        <v>1</v>
      </c>
      <c r="X958">
        <v>2098</v>
      </c>
      <c r="Y958">
        <v>363.6277</v>
      </c>
      <c r="Z958">
        <v>173.3211</v>
      </c>
      <c r="AA958">
        <v>89</v>
      </c>
      <c r="AB958">
        <v>2098</v>
      </c>
      <c r="AC958">
        <v>186315</v>
      </c>
    </row>
    <row r="959" spans="2:29" x14ac:dyDescent="0.2">
      <c r="B959" t="s">
        <v>476</v>
      </c>
      <c r="C959">
        <v>49</v>
      </c>
      <c r="D959" t="s">
        <v>824</v>
      </c>
      <c r="E959">
        <v>3</v>
      </c>
      <c r="F959">
        <v>0.75056290000000003</v>
      </c>
      <c r="G959">
        <v>189</v>
      </c>
      <c r="H959">
        <v>200</v>
      </c>
      <c r="I959">
        <v>219.1746</v>
      </c>
      <c r="J959">
        <v>0.2064358</v>
      </c>
      <c r="K959">
        <v>438.3492</v>
      </c>
      <c r="L959">
        <v>109.6695</v>
      </c>
      <c r="M959">
        <v>3</v>
      </c>
      <c r="N959">
        <v>129.77590000000001</v>
      </c>
      <c r="O959">
        <v>-1</v>
      </c>
      <c r="P959">
        <v>-1</v>
      </c>
      <c r="Q959">
        <v>4</v>
      </c>
      <c r="R959">
        <v>1.0007509999999999</v>
      </c>
      <c r="S959">
        <v>37.805889999999998</v>
      </c>
      <c r="T959">
        <v>1.061536</v>
      </c>
      <c r="U959">
        <v>1</v>
      </c>
      <c r="V959">
        <v>0.25018760000000001</v>
      </c>
      <c r="W959">
        <v>4</v>
      </c>
      <c r="X959">
        <v>3997</v>
      </c>
      <c r="Y959">
        <v>504.16550000000001</v>
      </c>
      <c r="Z959">
        <v>126.136</v>
      </c>
      <c r="AA959">
        <v>91</v>
      </c>
      <c r="AB959">
        <v>3997</v>
      </c>
      <c r="AC959">
        <v>207999</v>
      </c>
    </row>
    <row r="960" spans="2:29" x14ac:dyDescent="0.2">
      <c r="B960" t="s">
        <v>477</v>
      </c>
      <c r="C960">
        <v>49</v>
      </c>
      <c r="D960" t="s">
        <v>824</v>
      </c>
      <c r="E960">
        <v>5</v>
      </c>
      <c r="F960">
        <v>2.5866530000000001</v>
      </c>
      <c r="G960">
        <v>233</v>
      </c>
      <c r="H960">
        <v>199</v>
      </c>
      <c r="I960">
        <v>440.27550000000002</v>
      </c>
      <c r="J960">
        <v>4.0882319999999996</v>
      </c>
      <c r="K960">
        <v>1761.1020000000001</v>
      </c>
      <c r="L960">
        <v>911.07180000000005</v>
      </c>
      <c r="M960">
        <v>5</v>
      </c>
      <c r="N960">
        <v>186.7114</v>
      </c>
      <c r="O960">
        <v>-1</v>
      </c>
      <c r="P960">
        <v>-1</v>
      </c>
      <c r="Q960">
        <v>1</v>
      </c>
      <c r="R960">
        <v>0.51733059999999997</v>
      </c>
      <c r="S960">
        <v>-1</v>
      </c>
      <c r="T960">
        <v>-1</v>
      </c>
      <c r="U960">
        <v>1</v>
      </c>
      <c r="V960">
        <v>0.51733059999999997</v>
      </c>
      <c r="W960">
        <v>1</v>
      </c>
      <c r="X960">
        <v>1933</v>
      </c>
      <c r="Y960">
        <v>350.53440000000001</v>
      </c>
      <c r="Z960">
        <v>181.34219999999999</v>
      </c>
      <c r="AA960">
        <v>59</v>
      </c>
      <c r="AB960">
        <v>1933</v>
      </c>
      <c r="AC960">
        <v>127163</v>
      </c>
    </row>
    <row r="961" spans="2:29" x14ac:dyDescent="0.2">
      <c r="B961" t="s">
        <v>478</v>
      </c>
      <c r="C961">
        <v>49</v>
      </c>
      <c r="D961" t="s">
        <v>824</v>
      </c>
      <c r="E961">
        <v>3</v>
      </c>
      <c r="F961">
        <v>1.8007200000000001</v>
      </c>
      <c r="G961">
        <v>187.666666666667</v>
      </c>
      <c r="H961">
        <v>200</v>
      </c>
      <c r="I961">
        <v>219.8991</v>
      </c>
      <c r="J961">
        <v>0.67802980000000002</v>
      </c>
      <c r="K961">
        <v>439.79809999999998</v>
      </c>
      <c r="L961">
        <v>263.98450000000003</v>
      </c>
      <c r="M961">
        <v>3</v>
      </c>
      <c r="N961">
        <v>93.80189</v>
      </c>
      <c r="O961">
        <v>-1</v>
      </c>
      <c r="P961">
        <v>-1</v>
      </c>
      <c r="Q961">
        <v>1</v>
      </c>
      <c r="R961">
        <v>0.60024010000000005</v>
      </c>
      <c r="S961">
        <v>-1</v>
      </c>
      <c r="T961">
        <v>-1</v>
      </c>
      <c r="U961">
        <v>1</v>
      </c>
      <c r="V961">
        <v>0.60024010000000005</v>
      </c>
      <c r="W961">
        <v>1</v>
      </c>
      <c r="X961">
        <v>1666</v>
      </c>
      <c r="Y961">
        <v>550.77329999999995</v>
      </c>
      <c r="Z961">
        <v>330.59620000000001</v>
      </c>
      <c r="AA961">
        <v>81</v>
      </c>
      <c r="AB961">
        <v>1666</v>
      </c>
      <c r="AC961">
        <v>175290</v>
      </c>
    </row>
    <row r="962" spans="2:29" x14ac:dyDescent="0.2">
      <c r="B962" t="s">
        <v>479</v>
      </c>
      <c r="C962">
        <v>49</v>
      </c>
      <c r="D962" t="s">
        <v>824</v>
      </c>
      <c r="E962">
        <v>3</v>
      </c>
      <c r="F962">
        <v>2.73224</v>
      </c>
      <c r="G962">
        <v>234</v>
      </c>
      <c r="H962">
        <v>200</v>
      </c>
      <c r="I962">
        <v>192.18620000000001</v>
      </c>
      <c r="J962">
        <v>1.5266599999999999</v>
      </c>
      <c r="K962">
        <v>384.3725</v>
      </c>
      <c r="L962">
        <v>350.06599999999997</v>
      </c>
      <c r="M962">
        <v>3</v>
      </c>
      <c r="N962">
        <v>92.263140000000007</v>
      </c>
      <c r="O962">
        <v>-1</v>
      </c>
      <c r="P962">
        <v>-1</v>
      </c>
      <c r="Q962">
        <v>1</v>
      </c>
      <c r="R962">
        <v>0.91074679999999997</v>
      </c>
      <c r="S962">
        <v>-1</v>
      </c>
      <c r="T962">
        <v>-1</v>
      </c>
      <c r="U962">
        <v>1</v>
      </c>
      <c r="V962">
        <v>0.91074679999999997</v>
      </c>
      <c r="W962">
        <v>1</v>
      </c>
      <c r="X962">
        <v>1098</v>
      </c>
      <c r="Y962">
        <v>402.6354</v>
      </c>
      <c r="Z962">
        <v>366.69889999999998</v>
      </c>
      <c r="AA962">
        <v>85</v>
      </c>
      <c r="AB962">
        <v>1098</v>
      </c>
      <c r="AC962">
        <v>156440</v>
      </c>
    </row>
    <row r="963" spans="2:29" x14ac:dyDescent="0.2">
      <c r="B963" t="s">
        <v>480</v>
      </c>
      <c r="C963">
        <v>49</v>
      </c>
      <c r="D963" t="s">
        <v>824</v>
      </c>
      <c r="E963">
        <v>0</v>
      </c>
      <c r="F963">
        <v>0</v>
      </c>
      <c r="G963">
        <v>-1</v>
      </c>
      <c r="H963">
        <v>-1</v>
      </c>
      <c r="I963">
        <v>-1</v>
      </c>
      <c r="J963">
        <v>-1</v>
      </c>
      <c r="K963">
        <v>-1</v>
      </c>
      <c r="L963">
        <v>-1</v>
      </c>
      <c r="M963">
        <v>0</v>
      </c>
      <c r="N963">
        <v>82.705839999999995</v>
      </c>
      <c r="O963">
        <v>-1</v>
      </c>
      <c r="P963">
        <v>-1</v>
      </c>
      <c r="Q963">
        <v>1</v>
      </c>
      <c r="R963">
        <v>0.71530760000000004</v>
      </c>
      <c r="S963">
        <v>-1</v>
      </c>
      <c r="T963">
        <v>-1</v>
      </c>
      <c r="U963">
        <v>1</v>
      </c>
      <c r="V963">
        <v>0.71530760000000004</v>
      </c>
      <c r="W963">
        <v>1</v>
      </c>
      <c r="X963">
        <v>1398</v>
      </c>
      <c r="Y963">
        <v>515.9828</v>
      </c>
      <c r="Z963">
        <v>369.0865</v>
      </c>
      <c r="AA963">
        <v>69</v>
      </c>
      <c r="AB963">
        <v>1398</v>
      </c>
      <c r="AC963">
        <v>132225</v>
      </c>
    </row>
  </sheetData>
  <pageMargins left="0.51180555555555496" right="0.51180555555555496" top="0.78749999999999998" bottom="0.78749999999999998"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W481"/>
  <sheetViews>
    <sheetView zoomScale="80" zoomScaleNormal="80" workbookViewId="0">
      <selection activeCell="B25" sqref="B25"/>
    </sheetView>
  </sheetViews>
  <sheetFormatPr baseColWidth="10" defaultColWidth="8.83203125" defaultRowHeight="15" x14ac:dyDescent="0.2"/>
  <cols>
    <col min="7" max="8" width="28.5" bestFit="1" customWidth="1"/>
  </cols>
  <sheetData>
    <row r="1" spans="1:48" x14ac:dyDescent="0.2">
      <c r="A1" t="s">
        <v>1925</v>
      </c>
      <c r="B1" t="s">
        <v>1926</v>
      </c>
      <c r="C1" t="s">
        <v>1927</v>
      </c>
      <c r="D1" t="s">
        <v>1928</v>
      </c>
      <c r="E1" t="s">
        <v>1929</v>
      </c>
      <c r="G1" t="s">
        <v>1908</v>
      </c>
      <c r="H1" t="s">
        <v>1854</v>
      </c>
      <c r="I1" s="224" t="s">
        <v>1930</v>
      </c>
      <c r="O1" s="204" t="s">
        <v>2023</v>
      </c>
      <c r="Q1" s="204" t="s">
        <v>2024</v>
      </c>
      <c r="AU1" s="204" t="s">
        <v>2022</v>
      </c>
      <c r="AV1" s="204" t="s">
        <v>2025</v>
      </c>
    </row>
    <row r="2" spans="1:48" x14ac:dyDescent="0.2">
      <c r="A2" s="140">
        <v>1</v>
      </c>
      <c r="B2">
        <v>0.64667467523570998</v>
      </c>
      <c r="C2">
        <v>0.44539570952677698</v>
      </c>
      <c r="D2" s="20">
        <v>-5.3099180633498201E-2</v>
      </c>
      <c r="E2">
        <v>0.10931217604280299</v>
      </c>
      <c r="G2" s="278">
        <f>AVERAGE(B2:C2)</f>
        <v>0.54603519238124343</v>
      </c>
      <c r="H2" s="278">
        <f>AVERAGE(D2:E2)</f>
        <v>2.8106497704652397E-2</v>
      </c>
      <c r="I2" s="226" t="s">
        <v>1931</v>
      </c>
      <c r="O2" s="148">
        <v>1799</v>
      </c>
      <c r="P2" t="s">
        <v>1981</v>
      </c>
      <c r="Q2" s="147">
        <v>3598</v>
      </c>
      <c r="R2" t="s">
        <v>1981</v>
      </c>
      <c r="AU2" s="147">
        <v>1867</v>
      </c>
      <c r="AV2" s="147">
        <v>1499</v>
      </c>
    </row>
    <row r="3" spans="1:48" x14ac:dyDescent="0.2">
      <c r="A3" s="140">
        <v>2</v>
      </c>
      <c r="B3">
        <v>0.31398121855414501</v>
      </c>
      <c r="C3">
        <v>0.43838168980623798</v>
      </c>
      <c r="D3">
        <v>-0.59816722526155996</v>
      </c>
      <c r="E3">
        <v>0.21864675423226901</v>
      </c>
      <c r="G3" s="278">
        <f t="shared" ref="G3:G18" si="0">AVERAGE(B3:C3)</f>
        <v>0.3761814541801915</v>
      </c>
      <c r="H3" s="278">
        <f t="shared" ref="H3:H18" si="1">AVERAGE(D3:E3)</f>
        <v>-0.18976023551464549</v>
      </c>
      <c r="I3" s="225"/>
      <c r="O3" s="148">
        <v>2564</v>
      </c>
      <c r="P3" t="s">
        <v>1981</v>
      </c>
      <c r="Q3" s="147">
        <v>2764</v>
      </c>
      <c r="R3" t="s">
        <v>1981</v>
      </c>
      <c r="AU3" s="147">
        <v>1532</v>
      </c>
      <c r="AV3" s="147">
        <v>2264</v>
      </c>
    </row>
    <row r="4" spans="1:48" x14ac:dyDescent="0.2">
      <c r="A4" s="140">
        <v>3</v>
      </c>
      <c r="B4">
        <v>0.417042554196559</v>
      </c>
      <c r="C4">
        <v>0.11654235419999701</v>
      </c>
      <c r="D4" s="20">
        <v>-4.84454449660984E-2</v>
      </c>
      <c r="E4">
        <v>-0.35018517301790802</v>
      </c>
      <c r="G4" s="278">
        <f t="shared" si="0"/>
        <v>0.26679245419827802</v>
      </c>
      <c r="H4" s="278">
        <f t="shared" si="1"/>
        <v>-0.19931530899200323</v>
      </c>
      <c r="I4" s="227" t="s">
        <v>1932</v>
      </c>
      <c r="O4" s="148">
        <v>3231</v>
      </c>
      <c r="P4" t="s">
        <v>1981</v>
      </c>
      <c r="Q4" s="147">
        <v>2064</v>
      </c>
      <c r="R4" t="s">
        <v>1981</v>
      </c>
      <c r="AU4" s="147">
        <v>1431</v>
      </c>
      <c r="AV4" s="147">
        <v>1731</v>
      </c>
    </row>
    <row r="5" spans="1:48" x14ac:dyDescent="0.2">
      <c r="A5" s="140">
        <v>4</v>
      </c>
      <c r="B5">
        <v>0.103531164746535</v>
      </c>
      <c r="C5">
        <v>-0.18685229153942801</v>
      </c>
      <c r="D5">
        <v>0.112268261248217</v>
      </c>
      <c r="E5" s="20">
        <v>-4.7420774201051799E-2</v>
      </c>
      <c r="G5" s="278">
        <f t="shared" si="0"/>
        <v>-4.1660563396446505E-2</v>
      </c>
      <c r="H5" s="278">
        <f t="shared" si="1"/>
        <v>3.2423743523582599E-2</v>
      </c>
      <c r="I5" s="225"/>
      <c r="O5" s="148">
        <v>1566</v>
      </c>
      <c r="P5" t="s">
        <v>1981</v>
      </c>
      <c r="Q5" s="147">
        <v>2332</v>
      </c>
      <c r="R5" t="s">
        <v>1981</v>
      </c>
      <c r="AU5" s="147">
        <v>1199</v>
      </c>
      <c r="AV5" s="147">
        <v>999</v>
      </c>
    </row>
    <row r="6" spans="1:48" x14ac:dyDescent="0.2">
      <c r="A6" s="140">
        <v>6</v>
      </c>
      <c r="B6">
        <v>0.64389711087131096</v>
      </c>
      <c r="C6">
        <v>0.389657954026496</v>
      </c>
      <c r="D6" s="23">
        <v>3.35507088341465E-2</v>
      </c>
      <c r="E6">
        <v>-0.42711308471786602</v>
      </c>
      <c r="G6" s="278">
        <f t="shared" si="0"/>
        <v>0.51677753244890345</v>
      </c>
      <c r="H6" s="278">
        <f t="shared" si="1"/>
        <v>-0.19678118794185975</v>
      </c>
      <c r="I6" s="227" t="s">
        <v>1933</v>
      </c>
      <c r="O6" s="148">
        <v>2630</v>
      </c>
      <c r="P6" t="s">
        <v>1981</v>
      </c>
      <c r="Q6" s="147">
        <v>4995</v>
      </c>
      <c r="R6" t="s">
        <v>1981</v>
      </c>
      <c r="AU6" s="147">
        <v>1865</v>
      </c>
      <c r="AV6" s="147">
        <v>1532</v>
      </c>
    </row>
    <row r="7" spans="1:48" x14ac:dyDescent="0.2">
      <c r="A7" s="140">
        <v>7</v>
      </c>
      <c r="B7">
        <v>0.91945649127303097</v>
      </c>
      <c r="C7" s="20">
        <v>-2.9383730872625601E-2</v>
      </c>
      <c r="D7" s="20">
        <v>-7.8877273366853601E-2</v>
      </c>
      <c r="E7">
        <v>0.232894708197974</v>
      </c>
      <c r="G7" s="278">
        <f t="shared" si="0"/>
        <v>0.4450363802002027</v>
      </c>
      <c r="H7" s="278">
        <f t="shared" si="1"/>
        <v>7.7008717415560202E-2</v>
      </c>
      <c r="I7" s="227" t="s">
        <v>1934</v>
      </c>
      <c r="O7" s="148">
        <v>1632</v>
      </c>
      <c r="P7" t="s">
        <v>1981</v>
      </c>
      <c r="Q7" s="147">
        <v>1998</v>
      </c>
      <c r="R7" t="s">
        <v>1981</v>
      </c>
      <c r="AU7" s="147">
        <v>1167</v>
      </c>
      <c r="AV7" s="147">
        <v>1232</v>
      </c>
    </row>
    <row r="8" spans="1:48" x14ac:dyDescent="0.2">
      <c r="A8" s="140">
        <v>9</v>
      </c>
      <c r="B8">
        <v>0.47415551986002802</v>
      </c>
      <c r="C8">
        <v>0.63902890642619703</v>
      </c>
      <c r="D8">
        <v>-0.29841465935084999</v>
      </c>
      <c r="E8">
        <v>-0.114799272779707</v>
      </c>
      <c r="G8" s="278">
        <f t="shared" si="0"/>
        <v>0.55659221314311247</v>
      </c>
      <c r="H8" s="278">
        <f t="shared" si="1"/>
        <v>-0.20660696606527851</v>
      </c>
      <c r="I8" s="225"/>
      <c r="O8" s="148">
        <v>1832</v>
      </c>
      <c r="P8" t="s">
        <v>1981</v>
      </c>
      <c r="Q8" s="147">
        <v>4064</v>
      </c>
      <c r="R8" t="s">
        <v>1981</v>
      </c>
      <c r="AU8" s="147">
        <v>1333</v>
      </c>
      <c r="AV8" s="147">
        <v>966</v>
      </c>
    </row>
    <row r="9" spans="1:48" x14ac:dyDescent="0.2">
      <c r="A9" s="140">
        <v>10</v>
      </c>
      <c r="B9">
        <v>0.76401898836481497</v>
      </c>
      <c r="C9">
        <v>-0.38683060966041399</v>
      </c>
      <c r="D9" s="20">
        <v>-1.6667580176577101E-2</v>
      </c>
      <c r="E9">
        <v>0.58327659797133902</v>
      </c>
      <c r="G9" s="278">
        <f t="shared" si="0"/>
        <v>0.18859418935220049</v>
      </c>
      <c r="H9" s="278">
        <f t="shared" si="1"/>
        <v>0.28330450889738096</v>
      </c>
      <c r="I9" s="226" t="s">
        <v>1935</v>
      </c>
      <c r="O9" s="148">
        <v>2531</v>
      </c>
      <c r="P9" t="s">
        <v>1981</v>
      </c>
      <c r="Q9" s="147">
        <v>1432</v>
      </c>
      <c r="R9" t="s">
        <v>1981</v>
      </c>
      <c r="AU9" s="147">
        <v>2099</v>
      </c>
      <c r="AV9" s="147">
        <v>1931</v>
      </c>
    </row>
    <row r="10" spans="1:48" x14ac:dyDescent="0.2">
      <c r="A10" s="140">
        <v>11</v>
      </c>
      <c r="B10" s="20">
        <v>9.0495214483407808E-3</v>
      </c>
      <c r="C10">
        <v>0.71857627348155695</v>
      </c>
      <c r="D10">
        <v>-0.58467735351753103</v>
      </c>
      <c r="E10">
        <v>-0.116155573026394</v>
      </c>
      <c r="G10" s="278">
        <f t="shared" si="0"/>
        <v>0.36381289746494888</v>
      </c>
      <c r="H10" s="278">
        <f t="shared" si="1"/>
        <v>-0.35041646327196252</v>
      </c>
      <c r="I10" s="225"/>
      <c r="O10" s="148">
        <v>2631</v>
      </c>
      <c r="P10" t="s">
        <v>1981</v>
      </c>
      <c r="Q10" s="147">
        <v>1964</v>
      </c>
      <c r="R10" t="s">
        <v>1981</v>
      </c>
      <c r="AU10" s="147">
        <v>998</v>
      </c>
      <c r="AV10" s="147">
        <v>2099</v>
      </c>
    </row>
    <row r="11" spans="1:48" x14ac:dyDescent="0.2">
      <c r="A11" s="140">
        <v>12</v>
      </c>
      <c r="B11">
        <v>0.86208958400464397</v>
      </c>
      <c r="C11">
        <v>0.37851804943246398</v>
      </c>
      <c r="D11">
        <v>-0.460218208464579</v>
      </c>
      <c r="E11">
        <v>0.42066447137221602</v>
      </c>
      <c r="G11" s="278">
        <f t="shared" si="0"/>
        <v>0.62030381671855395</v>
      </c>
      <c r="H11" s="278">
        <f t="shared" si="1"/>
        <v>-1.9776868546181492E-2</v>
      </c>
      <c r="I11" s="227" t="s">
        <v>1932</v>
      </c>
      <c r="O11" s="148">
        <v>1564</v>
      </c>
      <c r="P11" t="s">
        <v>1981</v>
      </c>
      <c r="Q11" s="147">
        <v>4996</v>
      </c>
      <c r="R11" t="s">
        <v>1981</v>
      </c>
      <c r="AU11" s="147">
        <v>1966</v>
      </c>
      <c r="AV11" s="147">
        <v>1432</v>
      </c>
    </row>
    <row r="12" spans="1:48" x14ac:dyDescent="0.2">
      <c r="A12" s="140">
        <v>13</v>
      </c>
      <c r="B12">
        <v>0.48605597854475702</v>
      </c>
      <c r="C12">
        <v>0.33852449629408798</v>
      </c>
      <c r="D12">
        <v>-0.16584590636426799</v>
      </c>
      <c r="E12">
        <v>-0.110446852939146</v>
      </c>
      <c r="G12" s="278">
        <f t="shared" si="0"/>
        <v>0.4122902374194225</v>
      </c>
      <c r="H12" s="278">
        <f t="shared" si="1"/>
        <v>-0.13814637965170701</v>
      </c>
      <c r="I12" s="225"/>
      <c r="O12" s="148">
        <v>1533</v>
      </c>
      <c r="P12" t="s">
        <v>1981</v>
      </c>
      <c r="Q12" s="147">
        <v>2165</v>
      </c>
      <c r="R12" t="s">
        <v>1981</v>
      </c>
      <c r="AU12" s="147">
        <v>932</v>
      </c>
      <c r="AV12" s="147">
        <v>1098</v>
      </c>
    </row>
    <row r="13" spans="1:48" x14ac:dyDescent="0.2">
      <c r="A13" s="140">
        <v>14</v>
      </c>
      <c r="B13">
        <v>0.74810987109785998</v>
      </c>
      <c r="C13">
        <v>0.31585500514137299</v>
      </c>
      <c r="D13">
        <v>-0.28830387327405399</v>
      </c>
      <c r="E13" s="20">
        <v>8.99168208877546E-2</v>
      </c>
      <c r="G13" s="278">
        <f t="shared" si="0"/>
        <v>0.53198243811961654</v>
      </c>
      <c r="H13" s="278">
        <f t="shared" si="1"/>
        <v>-9.9193526193149695E-2</v>
      </c>
      <c r="I13" s="227" t="s">
        <v>1936</v>
      </c>
      <c r="O13" s="148">
        <v>2130</v>
      </c>
      <c r="P13" t="s">
        <v>1981</v>
      </c>
      <c r="Q13" s="147">
        <v>2697</v>
      </c>
      <c r="R13" t="s">
        <v>1981</v>
      </c>
      <c r="AU13" s="147">
        <v>1332</v>
      </c>
      <c r="AV13" s="147">
        <v>1299</v>
      </c>
    </row>
    <row r="14" spans="1:48" x14ac:dyDescent="0.2">
      <c r="A14" s="140">
        <v>15</v>
      </c>
      <c r="B14">
        <v>1.0779206096752301</v>
      </c>
      <c r="C14">
        <v>-0.95638963627435403</v>
      </c>
      <c r="D14">
        <v>0.61406166537428497</v>
      </c>
      <c r="E14">
        <v>0.36388457157915999</v>
      </c>
      <c r="G14" s="278">
        <f t="shared" si="0"/>
        <v>6.0765486700438021E-2</v>
      </c>
      <c r="H14" s="278">
        <f t="shared" si="1"/>
        <v>0.48897311847672248</v>
      </c>
      <c r="I14" s="227" t="s">
        <v>1937</v>
      </c>
      <c r="O14" s="148">
        <v>3364</v>
      </c>
      <c r="P14" t="s">
        <v>1981</v>
      </c>
      <c r="Q14" s="147">
        <v>2065</v>
      </c>
      <c r="R14" t="s">
        <v>1981</v>
      </c>
      <c r="AU14" s="147">
        <v>1467</v>
      </c>
      <c r="AV14" s="147">
        <v>1200</v>
      </c>
    </row>
    <row r="15" spans="1:48" x14ac:dyDescent="0.2">
      <c r="A15" s="140">
        <v>16</v>
      </c>
      <c r="B15">
        <v>0.27515818411533</v>
      </c>
      <c r="C15">
        <v>0.92809484069661197</v>
      </c>
      <c r="D15" s="20">
        <v>9.5077205540906005E-3</v>
      </c>
      <c r="E15">
        <v>-0.112307140357795</v>
      </c>
      <c r="G15" s="278">
        <f t="shared" si="0"/>
        <v>0.60162651240597098</v>
      </c>
      <c r="H15" s="278">
        <f t="shared" si="1"/>
        <v>-5.1399709901852199E-2</v>
      </c>
      <c r="I15" s="225"/>
      <c r="O15" s="148">
        <v>3162</v>
      </c>
      <c r="P15" t="s">
        <v>1981</v>
      </c>
      <c r="Q15" s="147">
        <v>2398</v>
      </c>
      <c r="R15" t="s">
        <v>1981</v>
      </c>
      <c r="AU15" s="147">
        <v>1400</v>
      </c>
      <c r="AV15" s="147">
        <v>1133</v>
      </c>
    </row>
    <row r="16" spans="1:48" x14ac:dyDescent="0.2">
      <c r="A16" s="140">
        <v>17</v>
      </c>
      <c r="B16">
        <v>0.75977784203494403</v>
      </c>
      <c r="C16">
        <v>-0.46084396555336599</v>
      </c>
      <c r="D16">
        <v>-0.43060824010683602</v>
      </c>
      <c r="E16" s="20">
        <v>-9.3458635651037097E-2</v>
      </c>
      <c r="G16" s="278">
        <f t="shared" si="0"/>
        <v>0.14946693824078902</v>
      </c>
      <c r="H16" s="278">
        <f t="shared" si="1"/>
        <v>-0.26203343787893657</v>
      </c>
      <c r="I16" s="226" t="s">
        <v>1938</v>
      </c>
      <c r="O16" s="148">
        <v>2931</v>
      </c>
      <c r="P16" t="s">
        <v>1981</v>
      </c>
      <c r="Q16" s="147">
        <v>3596</v>
      </c>
      <c r="R16" t="s">
        <v>1981</v>
      </c>
      <c r="AU16" s="147">
        <v>1632</v>
      </c>
      <c r="AV16" s="147">
        <v>2831</v>
      </c>
    </row>
    <row r="17" spans="1:75" x14ac:dyDescent="0.2">
      <c r="A17" s="140">
        <v>18</v>
      </c>
      <c r="B17">
        <v>0.53828459453871702</v>
      </c>
      <c r="C17" s="20">
        <v>7.5057113659874599E-3</v>
      </c>
      <c r="D17" s="20">
        <v>5.7889255022425701E-2</v>
      </c>
      <c r="E17">
        <v>0.14067833157434001</v>
      </c>
      <c r="G17" s="278">
        <f t="shared" si="0"/>
        <v>0.27289515295235223</v>
      </c>
      <c r="H17" s="278">
        <f t="shared" si="1"/>
        <v>9.9283793298382855E-2</v>
      </c>
      <c r="I17" s="225"/>
      <c r="O17" s="148">
        <v>1099</v>
      </c>
      <c r="P17" t="s">
        <v>1981</v>
      </c>
      <c r="Q17" s="147">
        <v>2132</v>
      </c>
      <c r="R17" t="s">
        <v>1981</v>
      </c>
      <c r="AU17" s="147">
        <v>1233</v>
      </c>
      <c r="AV17" s="147">
        <v>1399</v>
      </c>
    </row>
    <row r="18" spans="1:75" x14ac:dyDescent="0.2">
      <c r="A18" s="140">
        <v>19</v>
      </c>
      <c r="B18">
        <v>0.77290373239222498</v>
      </c>
      <c r="C18">
        <v>1.2658294619933801</v>
      </c>
      <c r="D18">
        <v>0.32053481092967001</v>
      </c>
      <c r="E18">
        <v>-0.298238677796828</v>
      </c>
      <c r="G18" s="278">
        <f t="shared" si="0"/>
        <v>1.0193665971928025</v>
      </c>
      <c r="H18" s="278">
        <f t="shared" si="1"/>
        <v>1.1148066566421005E-2</v>
      </c>
      <c r="I18" s="227" t="s">
        <v>1932</v>
      </c>
      <c r="O18" s="148">
        <v>3098</v>
      </c>
      <c r="P18" t="s">
        <v>1981</v>
      </c>
      <c r="Q18" s="147">
        <v>4995</v>
      </c>
      <c r="R18" t="s">
        <v>1981</v>
      </c>
      <c r="AU18" s="147">
        <v>733</v>
      </c>
      <c r="AV18" s="147">
        <v>1100</v>
      </c>
    </row>
    <row r="19" spans="1:75" x14ac:dyDescent="0.2">
      <c r="I19" s="225"/>
      <c r="O19" s="148">
        <v>1233</v>
      </c>
      <c r="P19" t="s">
        <v>1981</v>
      </c>
      <c r="Q19" s="147">
        <v>4863</v>
      </c>
      <c r="R19" t="s">
        <v>1981</v>
      </c>
      <c r="AU19" s="147">
        <v>933</v>
      </c>
      <c r="AV19" s="147">
        <v>1964</v>
      </c>
    </row>
    <row r="20" spans="1:75" x14ac:dyDescent="0.2">
      <c r="I20" s="227" t="s">
        <v>1939</v>
      </c>
      <c r="O20" s="148">
        <v>1832</v>
      </c>
      <c r="P20" t="s">
        <v>1981</v>
      </c>
      <c r="Q20" s="147">
        <v>3297</v>
      </c>
      <c r="R20" t="s">
        <v>1981</v>
      </c>
      <c r="AU20" s="147">
        <v>1233</v>
      </c>
      <c r="AV20" s="147">
        <v>1865</v>
      </c>
    </row>
    <row r="21" spans="1:75" x14ac:dyDescent="0.2">
      <c r="I21" s="227" t="s">
        <v>1940</v>
      </c>
      <c r="O21" s="148">
        <v>1397</v>
      </c>
      <c r="P21" t="s">
        <v>1981</v>
      </c>
      <c r="Q21" s="147">
        <v>2328</v>
      </c>
      <c r="R21" t="s">
        <v>1981</v>
      </c>
      <c r="AU21" s="147">
        <v>1232</v>
      </c>
      <c r="AV21" s="147">
        <v>1232</v>
      </c>
    </row>
    <row r="22" spans="1:75" x14ac:dyDescent="0.2">
      <c r="I22" s="225"/>
      <c r="O22" s="147">
        <v>2565</v>
      </c>
      <c r="P22" t="s">
        <v>1981</v>
      </c>
      <c r="Q22" s="147">
        <v>1832</v>
      </c>
      <c r="R22" t="s">
        <v>1981</v>
      </c>
      <c r="AU22" s="147">
        <v>1731</v>
      </c>
      <c r="AV22" s="147">
        <v>2165</v>
      </c>
    </row>
    <row r="23" spans="1:75" x14ac:dyDescent="0.2">
      <c r="I23" s="226" t="s">
        <v>1941</v>
      </c>
      <c r="O23" s="147">
        <v>1432</v>
      </c>
      <c r="P23" t="s">
        <v>1981</v>
      </c>
      <c r="Q23" s="147">
        <v>1299</v>
      </c>
      <c r="R23" t="s">
        <v>1981</v>
      </c>
      <c r="AU23" s="147">
        <v>1534</v>
      </c>
      <c r="AV23" s="147">
        <v>1098</v>
      </c>
    </row>
    <row r="24" spans="1:75" x14ac:dyDescent="0.2">
      <c r="I24" s="225"/>
      <c r="O24" s="147">
        <v>1134</v>
      </c>
      <c r="P24" t="s">
        <v>1981</v>
      </c>
      <c r="Q24" s="147">
        <v>2032</v>
      </c>
      <c r="R24" t="s">
        <v>1981</v>
      </c>
      <c r="AU24" s="147">
        <v>1033</v>
      </c>
      <c r="AV24" s="147">
        <v>1167</v>
      </c>
    </row>
    <row r="25" spans="1:75" x14ac:dyDescent="0.2">
      <c r="I25" s="227" t="s">
        <v>1932</v>
      </c>
      <c r="O25" s="147">
        <v>1300</v>
      </c>
      <c r="P25" t="s">
        <v>1981</v>
      </c>
      <c r="Q25" s="147">
        <v>1598</v>
      </c>
      <c r="R25" t="s">
        <v>1981</v>
      </c>
      <c r="AU25" s="147">
        <v>1465</v>
      </c>
      <c r="AV25" s="147">
        <v>1732</v>
      </c>
    </row>
    <row r="26" spans="1:75" x14ac:dyDescent="0.2">
      <c r="I26" s="225"/>
      <c r="O26" s="147">
        <v>3264</v>
      </c>
      <c r="P26" t="s">
        <v>1981</v>
      </c>
      <c r="Q26" s="147">
        <v>4396</v>
      </c>
      <c r="R26" t="s">
        <v>1981</v>
      </c>
      <c r="AU26" s="147">
        <v>1798</v>
      </c>
      <c r="AV26" s="147">
        <v>2298</v>
      </c>
    </row>
    <row r="27" spans="1:75" x14ac:dyDescent="0.2">
      <c r="I27" s="227" t="s">
        <v>1942</v>
      </c>
      <c r="O27" s="147">
        <v>1232</v>
      </c>
      <c r="P27" t="s">
        <v>1981</v>
      </c>
      <c r="Q27" s="147">
        <v>1399</v>
      </c>
      <c r="R27" t="s">
        <v>1981</v>
      </c>
      <c r="AU27" s="147">
        <v>1166</v>
      </c>
      <c r="AV27" s="147">
        <v>1333</v>
      </c>
    </row>
    <row r="28" spans="1:75" x14ac:dyDescent="0.2">
      <c r="I28" s="227" t="s">
        <v>1943</v>
      </c>
      <c r="O28" s="147">
        <v>1799</v>
      </c>
      <c r="P28" t="s">
        <v>1981</v>
      </c>
      <c r="Q28" s="147">
        <v>4263</v>
      </c>
      <c r="R28" t="s">
        <v>1981</v>
      </c>
      <c r="AU28" s="147">
        <v>1233</v>
      </c>
      <c r="AV28" s="147">
        <v>1266</v>
      </c>
    </row>
    <row r="29" spans="1:75" x14ac:dyDescent="0.2">
      <c r="O29" s="147">
        <v>1432</v>
      </c>
      <c r="P29" t="s">
        <v>1981</v>
      </c>
      <c r="Q29" s="147">
        <v>1633</v>
      </c>
      <c r="R29" t="s">
        <v>1981</v>
      </c>
      <c r="AU29" s="147">
        <v>1465</v>
      </c>
      <c r="AV29" s="147">
        <v>1965</v>
      </c>
    </row>
    <row r="30" spans="1:75" x14ac:dyDescent="0.2">
      <c r="O30" s="147">
        <v>1099</v>
      </c>
      <c r="P30" t="s">
        <v>1981</v>
      </c>
      <c r="Q30" s="147">
        <v>2264</v>
      </c>
      <c r="R30" t="s">
        <v>1981</v>
      </c>
      <c r="S30" s="288" t="s">
        <v>2002</v>
      </c>
      <c r="AU30" s="147">
        <v>965</v>
      </c>
      <c r="AV30" s="147">
        <v>1132</v>
      </c>
    </row>
    <row r="31" spans="1:75" x14ac:dyDescent="0.2">
      <c r="O31" s="147">
        <v>1865</v>
      </c>
      <c r="P31" t="s">
        <v>1981</v>
      </c>
      <c r="Q31" s="147">
        <v>2965</v>
      </c>
      <c r="R31" t="s">
        <v>1981</v>
      </c>
      <c r="S31" s="293" t="s">
        <v>2003</v>
      </c>
      <c r="AU31" s="147">
        <v>1367</v>
      </c>
      <c r="AV31" s="147">
        <v>1599</v>
      </c>
    </row>
    <row r="32" spans="1:75" x14ac:dyDescent="0.2">
      <c r="O32" s="147">
        <v>1699</v>
      </c>
      <c r="P32" t="s">
        <v>1981</v>
      </c>
      <c r="Q32" s="147">
        <v>1466</v>
      </c>
      <c r="R32" t="s">
        <v>1981</v>
      </c>
      <c r="AU32" s="147">
        <v>1132</v>
      </c>
      <c r="AV32" s="147">
        <v>1033</v>
      </c>
      <c r="BQ32" s="292" t="s">
        <v>2039</v>
      </c>
      <c r="BR32" s="291"/>
      <c r="BS32" s="291"/>
      <c r="BT32" s="291"/>
      <c r="BU32" s="291"/>
      <c r="BV32" s="291"/>
      <c r="BW32" s="238"/>
    </row>
    <row r="33" spans="15:75" x14ac:dyDescent="0.2">
      <c r="O33" s="147">
        <v>1699</v>
      </c>
      <c r="P33" t="s">
        <v>1981</v>
      </c>
      <c r="Q33" s="147">
        <v>2032</v>
      </c>
      <c r="R33" t="s">
        <v>1981</v>
      </c>
      <c r="S33" s="292" t="s">
        <v>2004</v>
      </c>
      <c r="T33" s="291"/>
      <c r="Z33" s="292" t="s">
        <v>2008</v>
      </c>
      <c r="AA33" s="291"/>
      <c r="AU33" s="147">
        <v>1731</v>
      </c>
      <c r="AV33" s="147">
        <v>1898</v>
      </c>
      <c r="AX33" s="292" t="s">
        <v>2026</v>
      </c>
      <c r="AY33" s="238"/>
      <c r="BC33" s="292" t="s">
        <v>2030</v>
      </c>
      <c r="BD33" s="238"/>
      <c r="BQ33" s="286" t="s">
        <v>2040</v>
      </c>
      <c r="BR33" s="291"/>
      <c r="BS33" s="291"/>
      <c r="BT33" s="291"/>
      <c r="BU33" s="291"/>
      <c r="BV33" s="291"/>
      <c r="BW33" s="238"/>
    </row>
    <row r="34" spans="15:75" x14ac:dyDescent="0.2">
      <c r="O34" s="147">
        <v>2365</v>
      </c>
      <c r="P34" t="s">
        <v>1981</v>
      </c>
      <c r="Q34" s="147">
        <v>2265</v>
      </c>
      <c r="R34" t="s">
        <v>1981</v>
      </c>
      <c r="S34" s="287"/>
      <c r="T34" s="291"/>
      <c r="Z34" s="287"/>
      <c r="AA34" s="291"/>
      <c r="AU34" s="147">
        <v>1264</v>
      </c>
      <c r="AV34" s="147">
        <v>1233</v>
      </c>
      <c r="AX34" s="287"/>
      <c r="AY34" s="238"/>
      <c r="BC34" s="287"/>
      <c r="BD34" s="238"/>
      <c r="BQ34" s="286" t="s">
        <v>2041</v>
      </c>
      <c r="BR34" s="291"/>
      <c r="BS34" s="291"/>
      <c r="BT34" s="291"/>
      <c r="BU34" s="291"/>
      <c r="BV34" s="291"/>
      <c r="BW34" s="238"/>
    </row>
    <row r="35" spans="15:75" x14ac:dyDescent="0.2">
      <c r="O35" s="147">
        <v>1565</v>
      </c>
      <c r="P35" t="s">
        <v>1981</v>
      </c>
      <c r="Q35" s="147">
        <v>1333</v>
      </c>
      <c r="R35" t="s">
        <v>1981</v>
      </c>
      <c r="S35" s="286" t="s">
        <v>1932</v>
      </c>
      <c r="T35" s="291"/>
      <c r="Z35" s="286" t="s">
        <v>1932</v>
      </c>
      <c r="AA35" s="291"/>
      <c r="AU35" s="147">
        <v>1298</v>
      </c>
      <c r="AV35" s="147">
        <v>1431</v>
      </c>
      <c r="AX35" s="286" t="s">
        <v>1932</v>
      </c>
      <c r="AY35" s="238"/>
      <c r="BC35" s="286" t="s">
        <v>1932</v>
      </c>
      <c r="BD35" s="238"/>
      <c r="BQ35" s="292" t="s">
        <v>2042</v>
      </c>
      <c r="BR35" s="291"/>
      <c r="BS35" s="291"/>
      <c r="BT35" s="291"/>
      <c r="BU35" s="291"/>
      <c r="BV35" s="291"/>
      <c r="BW35" s="238"/>
    </row>
    <row r="36" spans="15:75" x14ac:dyDescent="0.2">
      <c r="O36" s="147">
        <v>1865</v>
      </c>
      <c r="P36" t="s">
        <v>1981</v>
      </c>
      <c r="Q36" s="147">
        <v>1798</v>
      </c>
      <c r="R36" t="s">
        <v>1981</v>
      </c>
      <c r="S36" s="287"/>
      <c r="T36" s="291"/>
      <c r="Z36" s="287"/>
      <c r="AA36" s="291"/>
      <c r="AU36" s="147">
        <v>1400</v>
      </c>
      <c r="AV36" s="147">
        <v>1133</v>
      </c>
      <c r="AX36" s="287"/>
      <c r="AY36" s="238"/>
      <c r="BC36" s="287"/>
      <c r="BD36" s="238"/>
      <c r="BQ36" s="286" t="s">
        <v>2043</v>
      </c>
      <c r="BR36" s="291"/>
      <c r="BS36" s="291"/>
      <c r="BT36" s="291"/>
      <c r="BU36" s="291"/>
      <c r="BV36" s="291"/>
      <c r="BW36" s="238"/>
    </row>
    <row r="37" spans="15:75" x14ac:dyDescent="0.2">
      <c r="O37" s="147">
        <v>1533</v>
      </c>
      <c r="P37" t="s">
        <v>1981</v>
      </c>
      <c r="Q37" s="147">
        <v>2098</v>
      </c>
      <c r="R37" t="s">
        <v>1981</v>
      </c>
      <c r="S37" s="286" t="s">
        <v>2005</v>
      </c>
      <c r="T37" s="291"/>
      <c r="Z37" s="286" t="s">
        <v>2009</v>
      </c>
      <c r="AA37" s="291"/>
      <c r="AU37" s="147">
        <v>1366</v>
      </c>
      <c r="AV37" s="147">
        <v>1464</v>
      </c>
      <c r="AX37" s="286" t="s">
        <v>2027</v>
      </c>
      <c r="AY37" s="238"/>
      <c r="BC37" s="286" t="s">
        <v>2031</v>
      </c>
      <c r="BD37" s="238"/>
      <c r="BQ37" s="292" t="s">
        <v>2044</v>
      </c>
      <c r="BR37" s="291"/>
      <c r="BS37" s="291"/>
      <c r="BT37" s="291"/>
      <c r="BU37" s="291"/>
      <c r="BV37" s="291"/>
      <c r="BW37" s="238"/>
    </row>
    <row r="38" spans="15:75" x14ac:dyDescent="0.2">
      <c r="O38" s="147">
        <v>1033</v>
      </c>
      <c r="P38" t="s">
        <v>1981</v>
      </c>
      <c r="Q38" s="147">
        <v>1300</v>
      </c>
      <c r="R38" t="s">
        <v>1981</v>
      </c>
      <c r="S38" s="286" t="s">
        <v>2006</v>
      </c>
      <c r="T38" s="291"/>
      <c r="X38" s="296" t="s">
        <v>2021</v>
      </c>
      <c r="Z38" s="286" t="s">
        <v>2010</v>
      </c>
      <c r="AA38" s="291"/>
      <c r="AE38" s="296" t="s">
        <v>2021</v>
      </c>
      <c r="AU38" s="147">
        <v>1066</v>
      </c>
      <c r="AV38" s="147">
        <v>933</v>
      </c>
      <c r="AX38" s="286" t="s">
        <v>2028</v>
      </c>
      <c r="AY38" s="238"/>
      <c r="BC38" s="286" t="s">
        <v>2032</v>
      </c>
      <c r="BD38" s="238"/>
      <c r="BQ38" s="286" t="s">
        <v>2040</v>
      </c>
      <c r="BR38" s="291"/>
      <c r="BS38" s="291"/>
      <c r="BT38" s="291"/>
      <c r="BU38" s="291"/>
      <c r="BV38" s="291"/>
      <c r="BW38" s="238"/>
    </row>
    <row r="39" spans="15:75" x14ac:dyDescent="0.2">
      <c r="O39" s="147">
        <v>1967</v>
      </c>
      <c r="P39" t="s">
        <v>1981</v>
      </c>
      <c r="Q39" s="147">
        <v>2032</v>
      </c>
      <c r="R39" t="s">
        <v>1981</v>
      </c>
      <c r="S39" s="291"/>
      <c r="T39" s="291"/>
      <c r="Z39" s="291"/>
      <c r="AA39" s="291"/>
      <c r="AU39" s="147">
        <v>1232</v>
      </c>
      <c r="AV39" s="147">
        <v>1199</v>
      </c>
      <c r="AX39" s="238"/>
      <c r="AY39" s="238"/>
      <c r="AZ39" s="296" t="s">
        <v>2021</v>
      </c>
      <c r="BC39" s="238"/>
      <c r="BD39" s="238"/>
      <c r="BE39" s="296" t="s">
        <v>2021</v>
      </c>
      <c r="BQ39" s="286" t="s">
        <v>2045</v>
      </c>
      <c r="BR39" s="291"/>
      <c r="BS39" s="291"/>
      <c r="BT39" s="291"/>
      <c r="BU39" s="291"/>
      <c r="BV39" s="291"/>
      <c r="BW39" s="238"/>
    </row>
    <row r="40" spans="15:75" x14ac:dyDescent="0.2">
      <c r="O40" s="147">
        <v>2963</v>
      </c>
      <c r="P40" t="s">
        <v>1981</v>
      </c>
      <c r="Q40" s="147">
        <v>2566</v>
      </c>
      <c r="R40" t="s">
        <v>1981</v>
      </c>
      <c r="S40" s="294" t="s">
        <v>2007</v>
      </c>
      <c r="T40" s="291"/>
      <c r="Z40" s="294" t="s">
        <v>2007</v>
      </c>
      <c r="AA40" s="291"/>
      <c r="AU40" s="147">
        <v>1232</v>
      </c>
      <c r="AV40" s="147">
        <v>1500</v>
      </c>
      <c r="AX40" s="295" t="s">
        <v>2029</v>
      </c>
      <c r="AY40" s="238"/>
      <c r="BC40" s="295" t="s">
        <v>2029</v>
      </c>
      <c r="BD40" s="238"/>
      <c r="BQ40" s="292" t="s">
        <v>2046</v>
      </c>
      <c r="BR40" s="291"/>
      <c r="BS40" s="291"/>
      <c r="BT40" s="291"/>
      <c r="BU40" s="291"/>
      <c r="BV40" s="291"/>
      <c r="BW40" s="238"/>
    </row>
    <row r="41" spans="15:75" x14ac:dyDescent="0.2">
      <c r="O41" s="147">
        <v>1334</v>
      </c>
      <c r="P41" t="s">
        <v>1981</v>
      </c>
      <c r="Q41" s="147">
        <v>1799</v>
      </c>
      <c r="R41" t="s">
        <v>1981</v>
      </c>
      <c r="AU41" s="147">
        <v>1633</v>
      </c>
      <c r="AV41" s="147">
        <v>1132</v>
      </c>
      <c r="BQ41" s="286" t="s">
        <v>2047</v>
      </c>
      <c r="BR41" s="291"/>
      <c r="BS41" s="291"/>
      <c r="BT41" s="291"/>
      <c r="BU41" s="291"/>
      <c r="BV41" s="291"/>
      <c r="BW41" s="238"/>
    </row>
    <row r="42" spans="15:75" x14ac:dyDescent="0.2">
      <c r="O42" s="147">
        <v>2797</v>
      </c>
      <c r="P42" t="s">
        <v>1981</v>
      </c>
      <c r="Q42" s="147">
        <v>3430</v>
      </c>
      <c r="R42" t="s">
        <v>1981</v>
      </c>
      <c r="S42" s="292" t="s">
        <v>2011</v>
      </c>
      <c r="T42" s="291"/>
      <c r="Z42" s="292" t="s">
        <v>2015</v>
      </c>
      <c r="AA42" s="291"/>
      <c r="AU42" s="147">
        <v>1265</v>
      </c>
      <c r="AV42" s="147">
        <v>1665</v>
      </c>
      <c r="AX42" s="292" t="s">
        <v>2037</v>
      </c>
      <c r="AY42" s="238"/>
      <c r="BC42" s="292" t="s">
        <v>2033</v>
      </c>
      <c r="BD42" s="238"/>
      <c r="BQ42" s="292" t="s">
        <v>2048</v>
      </c>
      <c r="BR42" s="291"/>
      <c r="BS42" s="291"/>
      <c r="BT42" s="291"/>
      <c r="BU42" s="291"/>
      <c r="BV42" s="291"/>
      <c r="BW42" s="238"/>
    </row>
    <row r="43" spans="15:75" x14ac:dyDescent="0.2">
      <c r="O43" s="147">
        <v>2098</v>
      </c>
      <c r="P43" t="s">
        <v>1981</v>
      </c>
      <c r="Q43" s="147">
        <v>1666</v>
      </c>
      <c r="R43" t="s">
        <v>1981</v>
      </c>
      <c r="S43" s="287"/>
      <c r="T43" s="291"/>
      <c r="Z43" s="287"/>
      <c r="AA43" s="291"/>
      <c r="AU43" s="147">
        <v>1167</v>
      </c>
      <c r="AV43" s="147">
        <v>999</v>
      </c>
      <c r="AX43" s="287"/>
      <c r="AY43" s="238"/>
      <c r="BC43" s="287"/>
      <c r="BD43" s="238"/>
      <c r="BQ43" s="286" t="s">
        <v>2040</v>
      </c>
      <c r="BR43" s="291"/>
      <c r="BS43" s="291"/>
      <c r="BT43" s="291"/>
      <c r="BU43" s="291"/>
      <c r="BV43" s="291"/>
      <c r="BW43" s="238"/>
    </row>
    <row r="44" spans="15:75" x14ac:dyDescent="0.2">
      <c r="O44" s="147">
        <v>2464</v>
      </c>
      <c r="P44" t="s">
        <v>1981</v>
      </c>
      <c r="Q44" s="147">
        <v>2531</v>
      </c>
      <c r="R44" t="s">
        <v>1981</v>
      </c>
      <c r="S44" s="286" t="s">
        <v>2012</v>
      </c>
      <c r="T44" s="291"/>
      <c r="Z44" s="286" t="s">
        <v>2012</v>
      </c>
      <c r="AA44" s="291"/>
      <c r="AU44" s="147">
        <v>1433</v>
      </c>
      <c r="AV44" s="147">
        <v>867</v>
      </c>
      <c r="AX44" s="286" t="s">
        <v>2012</v>
      </c>
      <c r="AY44" s="238"/>
      <c r="BC44" s="286" t="s">
        <v>2012</v>
      </c>
      <c r="BD44" s="238"/>
      <c r="BQ44" s="286" t="s">
        <v>2049</v>
      </c>
      <c r="BR44" s="291"/>
      <c r="BS44" s="291"/>
      <c r="BT44" s="291"/>
      <c r="BU44" s="291"/>
      <c r="BV44" s="291"/>
      <c r="BW44" s="238"/>
    </row>
    <row r="45" spans="15:75" x14ac:dyDescent="0.2">
      <c r="O45" s="147">
        <v>1366</v>
      </c>
      <c r="P45" t="s">
        <v>1981</v>
      </c>
      <c r="Q45" s="147">
        <v>2798</v>
      </c>
      <c r="R45" t="s">
        <v>1981</v>
      </c>
      <c r="S45" s="287"/>
      <c r="T45" s="291"/>
      <c r="Z45" s="287"/>
      <c r="AA45" s="291"/>
      <c r="AU45" s="147">
        <v>1365</v>
      </c>
      <c r="AV45" s="147">
        <v>1966</v>
      </c>
      <c r="AX45" s="287"/>
      <c r="AY45" s="238"/>
      <c r="BC45" s="287"/>
      <c r="BD45" s="238"/>
      <c r="BQ45" s="292" t="s">
        <v>2050</v>
      </c>
      <c r="BR45" s="291"/>
      <c r="BS45" s="291"/>
      <c r="BT45" s="291"/>
      <c r="BU45" s="291"/>
      <c r="BV45" s="291"/>
      <c r="BW45" s="238"/>
    </row>
    <row r="46" spans="15:75" x14ac:dyDescent="0.2">
      <c r="O46" s="147">
        <v>3797</v>
      </c>
      <c r="P46" t="s">
        <v>1981</v>
      </c>
      <c r="Q46" s="147">
        <v>2299</v>
      </c>
      <c r="R46" t="s">
        <v>1981</v>
      </c>
      <c r="S46" s="286" t="s">
        <v>2005</v>
      </c>
      <c r="T46" s="291"/>
      <c r="Z46" s="286" t="s">
        <v>2009</v>
      </c>
      <c r="AA46" s="291"/>
      <c r="AU46" s="147">
        <v>1765</v>
      </c>
      <c r="AV46" s="147">
        <v>3098</v>
      </c>
      <c r="AX46" s="286" t="s">
        <v>2027</v>
      </c>
      <c r="AY46" s="238"/>
      <c r="BC46" s="286" t="s">
        <v>2031</v>
      </c>
      <c r="BD46" s="238"/>
      <c r="BQ46" s="286" t="s">
        <v>2051</v>
      </c>
      <c r="BR46" s="291"/>
      <c r="BS46" s="291"/>
      <c r="BT46" s="291"/>
      <c r="BU46" s="291"/>
      <c r="BV46" s="291"/>
      <c r="BW46" s="238"/>
    </row>
    <row r="47" spans="15:75" x14ac:dyDescent="0.2">
      <c r="O47" s="147">
        <v>1400</v>
      </c>
      <c r="P47" t="s">
        <v>1981</v>
      </c>
      <c r="Q47" s="147">
        <v>1830</v>
      </c>
      <c r="R47" t="s">
        <v>1981</v>
      </c>
      <c r="S47" s="286" t="s">
        <v>2013</v>
      </c>
      <c r="T47" s="291"/>
      <c r="X47" s="296" t="s">
        <v>2021</v>
      </c>
      <c r="Z47" s="286" t="s">
        <v>2013</v>
      </c>
      <c r="AA47" s="291"/>
      <c r="AE47" s="296" t="s">
        <v>2021</v>
      </c>
      <c r="AU47" s="147">
        <v>1232</v>
      </c>
      <c r="AV47" s="147">
        <v>1265</v>
      </c>
      <c r="AX47" s="286" t="s">
        <v>2013</v>
      </c>
      <c r="AY47" s="238"/>
      <c r="BC47" s="286" t="s">
        <v>2013</v>
      </c>
      <c r="BD47" s="238"/>
      <c r="BQ47" s="292" t="s">
        <v>2052</v>
      </c>
      <c r="BR47" s="291"/>
      <c r="BS47" s="291"/>
      <c r="BT47" s="291"/>
      <c r="BU47" s="291"/>
      <c r="BV47" s="291"/>
      <c r="BW47" s="238"/>
    </row>
    <row r="48" spans="15:75" x14ac:dyDescent="0.2">
      <c r="O48" s="147">
        <v>1699</v>
      </c>
      <c r="P48" t="s">
        <v>1981</v>
      </c>
      <c r="Q48" s="147">
        <v>2165</v>
      </c>
      <c r="R48" t="s">
        <v>1981</v>
      </c>
      <c r="S48" s="286" t="s">
        <v>2014</v>
      </c>
      <c r="T48" s="291"/>
      <c r="Z48" s="286" t="s">
        <v>2014</v>
      </c>
      <c r="AA48" s="291"/>
      <c r="AU48" s="147">
        <v>1199</v>
      </c>
      <c r="AV48" s="147">
        <v>1065</v>
      </c>
      <c r="AX48" s="286" t="s">
        <v>2014</v>
      </c>
      <c r="AY48" s="238"/>
      <c r="BC48" s="286" t="s">
        <v>2014</v>
      </c>
      <c r="BD48" s="238"/>
      <c r="BQ48" s="286" t="s">
        <v>2040</v>
      </c>
      <c r="BR48" s="291"/>
      <c r="BS48" s="291"/>
      <c r="BT48" s="291"/>
      <c r="BU48" s="291"/>
      <c r="BV48" s="291"/>
      <c r="BW48" s="238"/>
    </row>
    <row r="49" spans="15:75" x14ac:dyDescent="0.2">
      <c r="O49" s="147">
        <v>1167</v>
      </c>
      <c r="P49" t="s">
        <v>1981</v>
      </c>
      <c r="Q49" s="147">
        <v>1764</v>
      </c>
      <c r="R49" t="s">
        <v>1981</v>
      </c>
      <c r="S49" s="287"/>
      <c r="T49" s="291"/>
      <c r="Z49" s="280"/>
      <c r="AA49" s="280"/>
      <c r="AU49" s="147">
        <v>1199</v>
      </c>
      <c r="AV49" s="147">
        <v>2097</v>
      </c>
      <c r="AX49" s="238"/>
      <c r="AY49" s="238"/>
      <c r="AZ49" s="296" t="s">
        <v>2021</v>
      </c>
      <c r="BC49" s="238"/>
      <c r="BD49" s="238"/>
      <c r="BE49" s="296" t="s">
        <v>2021</v>
      </c>
      <c r="BQ49" s="286" t="s">
        <v>2053</v>
      </c>
      <c r="BR49" s="291"/>
      <c r="BS49" s="291"/>
      <c r="BT49" s="291"/>
      <c r="BU49" s="291"/>
      <c r="BV49" s="291"/>
      <c r="BW49" s="238"/>
    </row>
    <row r="50" spans="15:75" x14ac:dyDescent="0.2">
      <c r="O50" s="147">
        <v>1998</v>
      </c>
      <c r="P50" t="s">
        <v>1981</v>
      </c>
      <c r="Q50" s="147">
        <v>1366</v>
      </c>
      <c r="R50" t="s">
        <v>1981</v>
      </c>
      <c r="S50" s="295" t="s">
        <v>2016</v>
      </c>
      <c r="T50" s="280"/>
      <c r="Z50" s="295" t="s">
        <v>2016</v>
      </c>
      <c r="AA50" s="280"/>
      <c r="AU50" s="147">
        <v>1365</v>
      </c>
      <c r="AV50" s="147">
        <v>1298</v>
      </c>
      <c r="AX50" s="295" t="s">
        <v>2016</v>
      </c>
      <c r="AY50" s="238"/>
      <c r="BC50" s="295" t="s">
        <v>2016</v>
      </c>
      <c r="BD50" s="238"/>
      <c r="BQ50" s="292" t="s">
        <v>2054</v>
      </c>
      <c r="BR50" s="291"/>
      <c r="BS50" s="291"/>
      <c r="BT50" s="291"/>
      <c r="BU50" s="291"/>
      <c r="BV50" s="291"/>
      <c r="BW50" s="238"/>
    </row>
    <row r="51" spans="15:75" x14ac:dyDescent="0.2">
      <c r="O51" s="147">
        <v>1999</v>
      </c>
      <c r="P51" t="s">
        <v>1981</v>
      </c>
      <c r="Q51" s="147">
        <v>1566</v>
      </c>
      <c r="R51" t="s">
        <v>1981</v>
      </c>
      <c r="AU51" s="147">
        <v>1632</v>
      </c>
      <c r="AV51" s="147">
        <v>1399</v>
      </c>
      <c r="BQ51" s="286" t="s">
        <v>2055</v>
      </c>
      <c r="BR51" s="291"/>
      <c r="BS51" s="291"/>
      <c r="BT51" s="291"/>
      <c r="BU51" s="291"/>
      <c r="BV51" s="291"/>
      <c r="BW51" s="238"/>
    </row>
    <row r="52" spans="15:75" x14ac:dyDescent="0.2">
      <c r="O52" s="147">
        <v>2498</v>
      </c>
      <c r="P52" t="s">
        <v>1981</v>
      </c>
      <c r="Q52" s="147">
        <v>2798</v>
      </c>
      <c r="R52" t="s">
        <v>1981</v>
      </c>
      <c r="S52" s="292" t="s">
        <v>2017</v>
      </c>
      <c r="T52" s="291"/>
      <c r="AU52" s="147">
        <v>1232</v>
      </c>
      <c r="AV52" s="147">
        <v>1299</v>
      </c>
      <c r="AX52" s="292" t="s">
        <v>2034</v>
      </c>
      <c r="AY52" s="238"/>
      <c r="BQ52" s="297"/>
    </row>
    <row r="53" spans="15:75" x14ac:dyDescent="0.2">
      <c r="O53" s="147">
        <v>1799</v>
      </c>
      <c r="P53" t="s">
        <v>1981</v>
      </c>
      <c r="Q53" s="147">
        <v>2265</v>
      </c>
      <c r="R53" t="s">
        <v>1981</v>
      </c>
      <c r="S53" s="287"/>
      <c r="T53" s="291"/>
      <c r="AU53" s="147">
        <v>1798</v>
      </c>
      <c r="AV53" s="147">
        <v>1467</v>
      </c>
      <c r="AX53" s="287"/>
      <c r="AY53" s="238"/>
    </row>
    <row r="54" spans="15:75" x14ac:dyDescent="0.2">
      <c r="O54" s="147">
        <v>2964</v>
      </c>
      <c r="P54" t="s">
        <v>1981</v>
      </c>
      <c r="Q54" s="147">
        <v>2432</v>
      </c>
      <c r="R54" t="s">
        <v>1981</v>
      </c>
      <c r="S54" s="286" t="s">
        <v>1997</v>
      </c>
      <c r="T54" s="291"/>
      <c r="AU54" s="147">
        <v>1400</v>
      </c>
      <c r="AV54" s="147">
        <v>1931</v>
      </c>
      <c r="AX54" s="286" t="s">
        <v>1997</v>
      </c>
      <c r="AY54" s="238"/>
    </row>
    <row r="55" spans="15:75" x14ac:dyDescent="0.2">
      <c r="O55" s="147">
        <v>1532</v>
      </c>
      <c r="P55" t="s">
        <v>1981</v>
      </c>
      <c r="Q55" s="147">
        <v>1765</v>
      </c>
      <c r="R55" t="s">
        <v>1981</v>
      </c>
      <c r="S55" s="287"/>
      <c r="T55" s="291"/>
      <c r="AU55" s="147">
        <v>1133</v>
      </c>
      <c r="AV55" s="147">
        <v>1165</v>
      </c>
      <c r="AX55" s="287"/>
      <c r="AY55" s="238"/>
    </row>
    <row r="56" spans="15:75" x14ac:dyDescent="0.2">
      <c r="O56" s="147">
        <v>2032</v>
      </c>
      <c r="P56" t="s">
        <v>1981</v>
      </c>
      <c r="Q56" s="147">
        <v>3030</v>
      </c>
      <c r="R56" t="s">
        <v>1981</v>
      </c>
      <c r="S56" s="286" t="s">
        <v>2018</v>
      </c>
      <c r="T56" s="291"/>
      <c r="AU56" s="147">
        <v>1366</v>
      </c>
      <c r="AV56" s="147">
        <v>1233</v>
      </c>
      <c r="AX56" s="286" t="s">
        <v>2035</v>
      </c>
      <c r="AY56" s="238"/>
    </row>
    <row r="57" spans="15:75" x14ac:dyDescent="0.2">
      <c r="O57" s="147">
        <v>1798</v>
      </c>
      <c r="P57" t="s">
        <v>1981</v>
      </c>
      <c r="Q57" s="147">
        <v>1398</v>
      </c>
      <c r="R57" t="s">
        <v>1981</v>
      </c>
      <c r="S57" s="286" t="s">
        <v>2019</v>
      </c>
      <c r="T57" s="291"/>
      <c r="W57" s="296" t="s">
        <v>2021</v>
      </c>
      <c r="AU57" s="147">
        <v>1532</v>
      </c>
      <c r="AV57" s="147">
        <v>1065</v>
      </c>
      <c r="AX57" s="286" t="s">
        <v>2036</v>
      </c>
      <c r="AY57" s="238"/>
    </row>
    <row r="58" spans="15:75" x14ac:dyDescent="0.2">
      <c r="O58" s="147">
        <v>1831</v>
      </c>
      <c r="P58" t="s">
        <v>1981</v>
      </c>
      <c r="Q58" s="147">
        <v>1732</v>
      </c>
      <c r="R58" t="s">
        <v>1981</v>
      </c>
      <c r="S58" s="286" t="s">
        <v>2000</v>
      </c>
      <c r="T58" s="291"/>
      <c r="AU58" s="147">
        <v>966</v>
      </c>
      <c r="AV58" s="147">
        <v>1633</v>
      </c>
      <c r="AX58" s="286" t="s">
        <v>2000</v>
      </c>
      <c r="AY58" s="238"/>
    </row>
    <row r="59" spans="15:75" x14ac:dyDescent="0.2">
      <c r="O59" s="147">
        <v>2098</v>
      </c>
      <c r="P59" t="s">
        <v>1981</v>
      </c>
      <c r="Q59" s="147">
        <v>3664</v>
      </c>
      <c r="R59" t="s">
        <v>1981</v>
      </c>
      <c r="S59" s="291"/>
      <c r="T59" s="291"/>
      <c r="AU59" s="147">
        <v>1400</v>
      </c>
      <c r="AV59" s="147">
        <v>1132</v>
      </c>
      <c r="AX59" s="238"/>
      <c r="AY59" s="238"/>
    </row>
    <row r="60" spans="15:75" x14ac:dyDescent="0.2">
      <c r="O60" s="147">
        <v>2466</v>
      </c>
      <c r="P60" t="s">
        <v>1981</v>
      </c>
      <c r="Q60" s="147">
        <v>1766</v>
      </c>
      <c r="R60" t="s">
        <v>1981</v>
      </c>
      <c r="S60" s="294" t="s">
        <v>2020</v>
      </c>
      <c r="T60" s="291"/>
      <c r="AU60" s="147">
        <v>1300</v>
      </c>
      <c r="AV60" s="147">
        <v>1532</v>
      </c>
      <c r="AX60" s="295" t="s">
        <v>2038</v>
      </c>
      <c r="AY60" s="238"/>
    </row>
    <row r="61" spans="15:75" x14ac:dyDescent="0.2">
      <c r="O61" s="147">
        <v>1466</v>
      </c>
      <c r="P61" t="s">
        <v>1981</v>
      </c>
      <c r="Q61" s="147">
        <v>1500</v>
      </c>
      <c r="R61" t="s">
        <v>1981</v>
      </c>
      <c r="AU61" s="147">
        <v>1698</v>
      </c>
      <c r="AV61" s="147">
        <v>1432</v>
      </c>
    </row>
    <row r="62" spans="15:75" x14ac:dyDescent="0.2">
      <c r="O62" s="147">
        <v>2332</v>
      </c>
      <c r="P62" t="s">
        <v>1981</v>
      </c>
      <c r="Q62" s="147">
        <v>2565</v>
      </c>
      <c r="R62" t="s">
        <v>1981</v>
      </c>
      <c r="AU62" s="147">
        <v>1533</v>
      </c>
      <c r="AV62" s="147">
        <v>1665</v>
      </c>
    </row>
    <row r="63" spans="15:75" x14ac:dyDescent="0.2">
      <c r="O63" s="147">
        <v>1566</v>
      </c>
      <c r="P63" t="s">
        <v>1981</v>
      </c>
      <c r="Q63" s="147">
        <v>2331</v>
      </c>
      <c r="R63" t="s">
        <v>1981</v>
      </c>
      <c r="AU63" s="147">
        <v>1300</v>
      </c>
      <c r="AV63" s="147">
        <v>1100</v>
      </c>
    </row>
    <row r="64" spans="15:75" x14ac:dyDescent="0.2">
      <c r="O64" s="147">
        <v>1266</v>
      </c>
      <c r="P64" t="s">
        <v>1981</v>
      </c>
      <c r="Q64" s="147">
        <v>2198</v>
      </c>
      <c r="R64" t="s">
        <v>1981</v>
      </c>
      <c r="AU64" s="147">
        <v>1299</v>
      </c>
      <c r="AV64" s="147">
        <v>965</v>
      </c>
    </row>
    <row r="65" spans="15:48" x14ac:dyDescent="0.2">
      <c r="O65" s="147">
        <v>1032</v>
      </c>
      <c r="P65" t="s">
        <v>1981</v>
      </c>
      <c r="Q65" s="147">
        <v>2164</v>
      </c>
      <c r="R65" t="s">
        <v>1981</v>
      </c>
      <c r="AU65" s="147">
        <v>1297</v>
      </c>
      <c r="AV65" s="147">
        <v>2098</v>
      </c>
    </row>
    <row r="66" spans="15:48" x14ac:dyDescent="0.2">
      <c r="O66" s="147">
        <v>3962</v>
      </c>
      <c r="P66" t="s">
        <v>1981</v>
      </c>
      <c r="Q66" s="147">
        <v>4997</v>
      </c>
      <c r="R66" t="s">
        <v>1981</v>
      </c>
      <c r="AU66" s="147">
        <v>2399</v>
      </c>
      <c r="AV66" s="147">
        <v>2600</v>
      </c>
    </row>
    <row r="67" spans="15:48" x14ac:dyDescent="0.2">
      <c r="O67" s="147">
        <v>1332</v>
      </c>
      <c r="P67" t="s">
        <v>1981</v>
      </c>
      <c r="Q67" s="147">
        <v>4396</v>
      </c>
      <c r="R67" t="s">
        <v>1981</v>
      </c>
      <c r="AU67" s="147">
        <v>1766</v>
      </c>
      <c r="AV67" s="147">
        <v>2132</v>
      </c>
    </row>
    <row r="68" spans="15:48" x14ac:dyDescent="0.2">
      <c r="O68" s="147">
        <v>1799</v>
      </c>
      <c r="P68" t="s">
        <v>1981</v>
      </c>
      <c r="Q68" s="147">
        <v>2296</v>
      </c>
      <c r="R68" t="s">
        <v>1981</v>
      </c>
      <c r="AU68" s="147">
        <v>1799</v>
      </c>
      <c r="AV68" s="147">
        <v>1099</v>
      </c>
    </row>
    <row r="69" spans="15:48" x14ac:dyDescent="0.2">
      <c r="O69" s="147">
        <v>1799</v>
      </c>
      <c r="P69" t="s">
        <v>1981</v>
      </c>
      <c r="Q69" s="147">
        <v>2431</v>
      </c>
      <c r="R69" t="s">
        <v>1981</v>
      </c>
      <c r="AU69" s="147">
        <v>1466</v>
      </c>
      <c r="AV69" s="147">
        <v>1867</v>
      </c>
    </row>
    <row r="70" spans="15:48" x14ac:dyDescent="0.2">
      <c r="O70" s="147">
        <v>2398</v>
      </c>
      <c r="P70" t="s">
        <v>1981</v>
      </c>
      <c r="Q70" s="147">
        <v>1566</v>
      </c>
      <c r="R70" t="s">
        <v>1981</v>
      </c>
      <c r="AU70" s="147">
        <v>1333</v>
      </c>
      <c r="AV70" s="147">
        <v>1234</v>
      </c>
    </row>
    <row r="71" spans="15:48" x14ac:dyDescent="0.2">
      <c r="O71" s="147">
        <v>1932</v>
      </c>
      <c r="P71" t="s">
        <v>1981</v>
      </c>
      <c r="Q71" s="147">
        <v>2797</v>
      </c>
      <c r="R71" t="s">
        <v>1981</v>
      </c>
      <c r="AU71" s="147">
        <v>2064</v>
      </c>
      <c r="AV71" s="147">
        <v>1832</v>
      </c>
    </row>
    <row r="72" spans="15:48" x14ac:dyDescent="0.2">
      <c r="O72" s="147">
        <v>1533</v>
      </c>
      <c r="P72" t="s">
        <v>1981</v>
      </c>
      <c r="Q72" s="147">
        <v>3397</v>
      </c>
      <c r="R72" t="s">
        <v>1981</v>
      </c>
      <c r="AU72" s="147">
        <v>2098</v>
      </c>
      <c r="AV72" s="147">
        <v>1233</v>
      </c>
    </row>
    <row r="73" spans="15:48" x14ac:dyDescent="0.2">
      <c r="O73" s="147">
        <v>3231</v>
      </c>
      <c r="P73" t="s">
        <v>1981</v>
      </c>
      <c r="Q73" s="147">
        <v>2065</v>
      </c>
      <c r="R73" t="s">
        <v>1981</v>
      </c>
      <c r="AU73" s="147">
        <v>1432</v>
      </c>
      <c r="AV73" s="147">
        <v>1898</v>
      </c>
    </row>
    <row r="74" spans="15:48" x14ac:dyDescent="0.2">
      <c r="O74" s="147">
        <v>2133</v>
      </c>
      <c r="P74" t="s">
        <v>1981</v>
      </c>
      <c r="Q74" s="147">
        <v>2498</v>
      </c>
      <c r="R74" t="s">
        <v>1981</v>
      </c>
      <c r="AU74" s="147">
        <v>1666</v>
      </c>
      <c r="AV74" s="147">
        <v>1301</v>
      </c>
    </row>
    <row r="75" spans="15:48" x14ac:dyDescent="0.2">
      <c r="O75" s="147">
        <v>1932</v>
      </c>
      <c r="P75" t="s">
        <v>1981</v>
      </c>
      <c r="Q75" s="147">
        <v>1832</v>
      </c>
      <c r="R75" t="s">
        <v>1981</v>
      </c>
      <c r="AU75" s="147">
        <v>1232</v>
      </c>
      <c r="AV75" s="147">
        <v>1499</v>
      </c>
    </row>
    <row r="76" spans="15:48" x14ac:dyDescent="0.2">
      <c r="O76" s="147">
        <v>1532</v>
      </c>
      <c r="P76" t="s">
        <v>1981</v>
      </c>
      <c r="Q76" s="147">
        <v>3532</v>
      </c>
      <c r="R76" t="s">
        <v>1981</v>
      </c>
      <c r="AU76" s="147">
        <v>1233</v>
      </c>
      <c r="AV76" s="147">
        <v>1599</v>
      </c>
    </row>
    <row r="77" spans="15:48" x14ac:dyDescent="0.2">
      <c r="O77" s="147">
        <v>2098</v>
      </c>
      <c r="P77" t="s">
        <v>1981</v>
      </c>
      <c r="Q77" s="147">
        <v>3130</v>
      </c>
      <c r="R77" t="s">
        <v>1981</v>
      </c>
      <c r="AU77" s="147">
        <v>1565</v>
      </c>
      <c r="AV77" s="147">
        <v>1032</v>
      </c>
    </row>
    <row r="78" spans="15:48" x14ac:dyDescent="0.2">
      <c r="O78" s="147">
        <v>2297</v>
      </c>
      <c r="P78" t="s">
        <v>1981</v>
      </c>
      <c r="Q78" s="147">
        <v>1666</v>
      </c>
      <c r="R78" t="s">
        <v>1981</v>
      </c>
      <c r="AU78" s="147">
        <v>1165</v>
      </c>
      <c r="AV78" s="147">
        <v>2931</v>
      </c>
    </row>
    <row r="79" spans="15:48" x14ac:dyDescent="0.2">
      <c r="O79" s="147">
        <v>1898</v>
      </c>
      <c r="P79" t="s">
        <v>1981</v>
      </c>
      <c r="Q79" s="147">
        <v>2297</v>
      </c>
      <c r="R79" t="s">
        <v>1981</v>
      </c>
      <c r="AU79" s="147">
        <v>1232</v>
      </c>
      <c r="AV79" s="147">
        <v>1199</v>
      </c>
    </row>
    <row r="80" spans="15:48" x14ac:dyDescent="0.2">
      <c r="O80" s="147">
        <v>2298</v>
      </c>
      <c r="P80" t="s">
        <v>1981</v>
      </c>
      <c r="Q80" s="147">
        <v>2331</v>
      </c>
      <c r="R80" t="s">
        <v>1981</v>
      </c>
      <c r="AU80" s="147">
        <v>1565</v>
      </c>
      <c r="AV80" s="147">
        <v>1801</v>
      </c>
    </row>
    <row r="81" spans="15:48" x14ac:dyDescent="0.2">
      <c r="O81" s="147">
        <v>1566</v>
      </c>
      <c r="P81" t="s">
        <v>1981</v>
      </c>
      <c r="Q81" s="147">
        <v>1632</v>
      </c>
      <c r="R81" t="s">
        <v>1981</v>
      </c>
      <c r="AU81" s="147">
        <v>1465</v>
      </c>
      <c r="AV81" s="147">
        <v>1432</v>
      </c>
    </row>
    <row r="82" spans="15:48" x14ac:dyDescent="0.2">
      <c r="O82" s="147">
        <v>4264</v>
      </c>
      <c r="P82" t="s">
        <v>1981</v>
      </c>
      <c r="Q82" s="147">
        <v>5028</v>
      </c>
      <c r="R82" t="s">
        <v>1981</v>
      </c>
      <c r="AU82" s="147">
        <v>1267</v>
      </c>
      <c r="AV82" s="147">
        <v>1466</v>
      </c>
    </row>
    <row r="83" spans="15:48" x14ac:dyDescent="0.2">
      <c r="O83" s="147">
        <v>3030</v>
      </c>
      <c r="P83" t="s">
        <v>1981</v>
      </c>
      <c r="Q83" s="147">
        <v>5030</v>
      </c>
      <c r="R83" t="s">
        <v>1981</v>
      </c>
      <c r="AU83" s="147">
        <v>1166</v>
      </c>
      <c r="AV83" s="147">
        <v>900</v>
      </c>
    </row>
    <row r="84" spans="15:48" x14ac:dyDescent="0.2">
      <c r="O84" s="147">
        <v>2197</v>
      </c>
      <c r="P84" t="s">
        <v>1981</v>
      </c>
      <c r="Q84" s="147">
        <v>2231</v>
      </c>
      <c r="R84" t="s">
        <v>1981</v>
      </c>
      <c r="AU84" s="147">
        <v>1032</v>
      </c>
      <c r="AV84" s="147">
        <v>1299</v>
      </c>
    </row>
    <row r="85" spans="15:48" x14ac:dyDescent="0.2">
      <c r="O85" s="147">
        <v>1100</v>
      </c>
      <c r="P85" t="s">
        <v>1981</v>
      </c>
      <c r="Q85" s="147">
        <v>1665</v>
      </c>
      <c r="R85" t="s">
        <v>1981</v>
      </c>
      <c r="AU85" s="147">
        <v>1166</v>
      </c>
      <c r="AV85" s="147">
        <v>999</v>
      </c>
    </row>
    <row r="86" spans="15:48" x14ac:dyDescent="0.2">
      <c r="O86" s="147">
        <v>1832</v>
      </c>
      <c r="P86" t="s">
        <v>1981</v>
      </c>
      <c r="Q86" s="147">
        <v>4996</v>
      </c>
      <c r="R86" t="s">
        <v>1981</v>
      </c>
      <c r="AU86" s="147">
        <v>1565</v>
      </c>
      <c r="AV86" s="147">
        <v>1498</v>
      </c>
    </row>
    <row r="87" spans="15:48" x14ac:dyDescent="0.2">
      <c r="O87" s="147">
        <v>1400</v>
      </c>
      <c r="P87" t="s">
        <v>1981</v>
      </c>
      <c r="Q87" s="147">
        <v>1698</v>
      </c>
      <c r="R87" t="s">
        <v>1981</v>
      </c>
      <c r="AU87" s="147">
        <v>1100</v>
      </c>
      <c r="AV87" s="147">
        <v>966</v>
      </c>
    </row>
    <row r="88" spans="15:48" x14ac:dyDescent="0.2">
      <c r="O88" s="147">
        <v>2066</v>
      </c>
      <c r="P88" t="s">
        <v>1981</v>
      </c>
      <c r="Q88" s="147">
        <v>2232</v>
      </c>
      <c r="R88" t="s">
        <v>1981</v>
      </c>
      <c r="AU88" s="147">
        <v>899</v>
      </c>
      <c r="AV88" s="147">
        <v>1067</v>
      </c>
    </row>
    <row r="89" spans="15:48" x14ac:dyDescent="0.2">
      <c r="O89" s="147">
        <v>1732</v>
      </c>
      <c r="P89" t="s">
        <v>1981</v>
      </c>
      <c r="Q89" s="147">
        <v>2465</v>
      </c>
      <c r="R89" t="s">
        <v>1981</v>
      </c>
      <c r="AU89" s="147">
        <v>1199</v>
      </c>
      <c r="AV89" s="147">
        <v>800</v>
      </c>
    </row>
    <row r="90" spans="15:48" x14ac:dyDescent="0.2">
      <c r="O90" s="147">
        <v>999</v>
      </c>
      <c r="P90" t="s">
        <v>1981</v>
      </c>
      <c r="Q90" s="147">
        <v>2131</v>
      </c>
      <c r="R90" t="s">
        <v>1981</v>
      </c>
      <c r="AU90" s="147">
        <v>1534</v>
      </c>
      <c r="AV90" s="147">
        <v>1066</v>
      </c>
    </row>
    <row r="91" spans="15:48" x14ac:dyDescent="0.2">
      <c r="O91" s="147">
        <v>1131</v>
      </c>
      <c r="P91" t="s">
        <v>1981</v>
      </c>
      <c r="Q91" s="147">
        <v>1365</v>
      </c>
      <c r="R91" t="s">
        <v>1981</v>
      </c>
      <c r="AU91" s="147">
        <v>1498</v>
      </c>
      <c r="AV91" s="147">
        <v>1298</v>
      </c>
    </row>
    <row r="92" spans="15:48" x14ac:dyDescent="0.2">
      <c r="O92" s="147">
        <v>1200</v>
      </c>
      <c r="P92" t="s">
        <v>1981</v>
      </c>
      <c r="Q92" s="147">
        <v>2697</v>
      </c>
      <c r="R92" t="s">
        <v>1981</v>
      </c>
      <c r="AU92" s="147">
        <v>867</v>
      </c>
      <c r="AV92" s="147">
        <v>832</v>
      </c>
    </row>
    <row r="93" spans="15:48" x14ac:dyDescent="0.2">
      <c r="O93" s="147">
        <v>1400</v>
      </c>
      <c r="P93" t="s">
        <v>1981</v>
      </c>
      <c r="Q93" s="147">
        <v>4597</v>
      </c>
      <c r="R93" t="s">
        <v>1981</v>
      </c>
      <c r="AU93" s="147">
        <v>1266</v>
      </c>
      <c r="AV93" s="147">
        <v>1200</v>
      </c>
    </row>
    <row r="94" spans="15:48" x14ac:dyDescent="0.2">
      <c r="O94" s="147">
        <v>2430</v>
      </c>
      <c r="P94" t="s">
        <v>1981</v>
      </c>
      <c r="Q94" s="147">
        <v>2797</v>
      </c>
      <c r="R94" t="s">
        <v>1981</v>
      </c>
      <c r="AU94" s="147">
        <v>1234</v>
      </c>
      <c r="AV94" s="147">
        <v>1199</v>
      </c>
    </row>
    <row r="95" spans="15:48" x14ac:dyDescent="0.2">
      <c r="O95" s="147">
        <v>997</v>
      </c>
      <c r="P95" t="s">
        <v>1981</v>
      </c>
      <c r="Q95" s="147">
        <v>5030</v>
      </c>
      <c r="R95" t="s">
        <v>1981</v>
      </c>
      <c r="AU95" s="147">
        <v>1133</v>
      </c>
      <c r="AV95" s="147">
        <v>932</v>
      </c>
    </row>
    <row r="96" spans="15:48" x14ac:dyDescent="0.2">
      <c r="O96" s="147">
        <v>1598</v>
      </c>
      <c r="P96" t="s">
        <v>1981</v>
      </c>
      <c r="Q96" s="147">
        <v>4995</v>
      </c>
      <c r="R96" t="s">
        <v>1981</v>
      </c>
      <c r="AU96" s="147">
        <v>1067</v>
      </c>
      <c r="AV96" s="147">
        <v>1032</v>
      </c>
    </row>
    <row r="97" spans="15:48" x14ac:dyDescent="0.2">
      <c r="O97" s="147">
        <v>1133</v>
      </c>
      <c r="P97" t="s">
        <v>1981</v>
      </c>
      <c r="Q97" s="147">
        <v>4831</v>
      </c>
      <c r="R97" t="s">
        <v>1981</v>
      </c>
      <c r="AU97" s="147">
        <v>1033</v>
      </c>
      <c r="AV97" s="147">
        <v>1232</v>
      </c>
    </row>
    <row r="98" spans="15:48" x14ac:dyDescent="0.2">
      <c r="O98" s="147">
        <v>966</v>
      </c>
      <c r="P98" t="s">
        <v>1981</v>
      </c>
      <c r="Q98" s="147">
        <v>4996</v>
      </c>
      <c r="R98" t="s">
        <v>1981</v>
      </c>
      <c r="AU98" s="147">
        <v>1165</v>
      </c>
      <c r="AV98" s="147">
        <v>1498</v>
      </c>
    </row>
    <row r="99" spans="15:48" x14ac:dyDescent="0.2">
      <c r="O99" s="147">
        <v>3231</v>
      </c>
      <c r="P99" t="s">
        <v>1981</v>
      </c>
      <c r="Q99" s="147">
        <v>3063</v>
      </c>
      <c r="R99" t="s">
        <v>1981</v>
      </c>
      <c r="AU99" s="147">
        <v>1197</v>
      </c>
      <c r="AV99" s="147">
        <v>1067</v>
      </c>
    </row>
    <row r="100" spans="15:48" x14ac:dyDescent="0.2">
      <c r="O100" s="147">
        <v>1699</v>
      </c>
      <c r="P100" t="s">
        <v>1981</v>
      </c>
      <c r="Q100" s="147">
        <v>5030</v>
      </c>
      <c r="R100" t="s">
        <v>1981</v>
      </c>
      <c r="AU100" s="147">
        <v>1300</v>
      </c>
      <c r="AV100" s="147">
        <v>1531</v>
      </c>
    </row>
    <row r="101" spans="15:48" x14ac:dyDescent="0.2">
      <c r="O101" s="147">
        <v>1698</v>
      </c>
      <c r="P101" t="s">
        <v>1981</v>
      </c>
      <c r="Q101" s="147">
        <v>4994</v>
      </c>
      <c r="R101" t="s">
        <v>1981</v>
      </c>
      <c r="AU101" s="147">
        <v>1199</v>
      </c>
      <c r="AV101" s="147">
        <v>1000</v>
      </c>
    </row>
    <row r="102" spans="15:48" x14ac:dyDescent="0.2">
      <c r="O102" s="147">
        <v>1631</v>
      </c>
      <c r="P102" t="s">
        <v>1981</v>
      </c>
      <c r="Q102" s="147">
        <v>1799</v>
      </c>
      <c r="R102" t="s">
        <v>1981</v>
      </c>
      <c r="AU102" s="147">
        <v>1399</v>
      </c>
      <c r="AV102" s="147">
        <v>1566</v>
      </c>
    </row>
    <row r="103" spans="15:48" x14ac:dyDescent="0.2">
      <c r="O103" s="147">
        <v>2365</v>
      </c>
      <c r="P103" t="s">
        <v>1981</v>
      </c>
      <c r="Q103" s="147">
        <v>1264</v>
      </c>
      <c r="R103" t="s">
        <v>1981</v>
      </c>
      <c r="AU103" s="147">
        <v>1099</v>
      </c>
      <c r="AV103" s="147">
        <v>1066</v>
      </c>
    </row>
    <row r="104" spans="15:48" x14ac:dyDescent="0.2">
      <c r="O104" s="147">
        <v>2564</v>
      </c>
      <c r="P104" t="s">
        <v>1981</v>
      </c>
      <c r="Q104" s="147">
        <v>1098</v>
      </c>
      <c r="R104" t="s">
        <v>1981</v>
      </c>
      <c r="AU104" s="147">
        <v>2032</v>
      </c>
      <c r="AV104" s="147">
        <v>1099</v>
      </c>
    </row>
    <row r="105" spans="15:48" x14ac:dyDescent="0.2">
      <c r="O105" s="147">
        <v>1166</v>
      </c>
      <c r="P105" t="s">
        <v>1981</v>
      </c>
      <c r="Q105" s="147">
        <v>1398</v>
      </c>
      <c r="R105" t="s">
        <v>1981</v>
      </c>
      <c r="AU105" s="147">
        <v>1199</v>
      </c>
      <c r="AV105" s="147">
        <v>866</v>
      </c>
    </row>
    <row r="106" spans="15:48" x14ac:dyDescent="0.2">
      <c r="O106" s="147">
        <v>3031</v>
      </c>
      <c r="P106" t="s">
        <v>1981</v>
      </c>
      <c r="Q106" s="147">
        <v>3097</v>
      </c>
      <c r="R106" t="s">
        <v>1981</v>
      </c>
      <c r="AU106" s="147">
        <v>3164</v>
      </c>
      <c r="AV106" s="147">
        <v>1467</v>
      </c>
    </row>
    <row r="107" spans="15:48" x14ac:dyDescent="0.2">
      <c r="O107" s="147">
        <v>1065</v>
      </c>
      <c r="P107" t="s">
        <v>1981</v>
      </c>
      <c r="Q107" s="147">
        <v>4997</v>
      </c>
      <c r="R107" t="s">
        <v>1981</v>
      </c>
      <c r="AU107" s="147">
        <v>899</v>
      </c>
      <c r="AV107" s="147">
        <v>832</v>
      </c>
    </row>
    <row r="108" spans="15:48" x14ac:dyDescent="0.2">
      <c r="O108" s="147">
        <v>1764</v>
      </c>
      <c r="P108" t="s">
        <v>1981</v>
      </c>
      <c r="Q108" s="147">
        <v>1600</v>
      </c>
      <c r="R108" t="s">
        <v>1981</v>
      </c>
      <c r="AU108" s="147">
        <v>1033</v>
      </c>
      <c r="AV108" s="147">
        <v>999</v>
      </c>
    </row>
    <row r="109" spans="15:48" x14ac:dyDescent="0.2">
      <c r="O109" s="147">
        <v>1232</v>
      </c>
      <c r="P109" t="s">
        <v>1981</v>
      </c>
      <c r="Q109" s="147">
        <v>1333</v>
      </c>
      <c r="R109" t="s">
        <v>1981</v>
      </c>
      <c r="AU109" s="147">
        <v>965</v>
      </c>
      <c r="AV109" s="147">
        <v>864</v>
      </c>
    </row>
    <row r="110" spans="15:48" x14ac:dyDescent="0.2">
      <c r="O110" s="147">
        <v>1231</v>
      </c>
      <c r="P110" t="s">
        <v>1981</v>
      </c>
      <c r="Q110" s="147">
        <v>2130</v>
      </c>
      <c r="R110" t="s">
        <v>1981</v>
      </c>
      <c r="AU110" s="147">
        <v>1032</v>
      </c>
      <c r="AV110" s="147">
        <v>933</v>
      </c>
    </row>
    <row r="111" spans="15:48" x14ac:dyDescent="0.2">
      <c r="O111" s="147">
        <v>1433</v>
      </c>
      <c r="P111" t="s">
        <v>1981</v>
      </c>
      <c r="Q111" s="147">
        <v>2930</v>
      </c>
      <c r="R111" t="s">
        <v>1981</v>
      </c>
      <c r="AU111" s="147">
        <v>1099</v>
      </c>
      <c r="AV111" s="147">
        <v>1233</v>
      </c>
    </row>
    <row r="112" spans="15:48" x14ac:dyDescent="0.2">
      <c r="O112" s="147">
        <v>1067</v>
      </c>
      <c r="P112" t="s">
        <v>1981</v>
      </c>
      <c r="Q112" s="147">
        <v>2197</v>
      </c>
      <c r="R112" t="s">
        <v>1981</v>
      </c>
      <c r="AU112" s="147">
        <v>1232</v>
      </c>
      <c r="AV112" s="147">
        <v>766</v>
      </c>
    </row>
    <row r="113" spans="15:48" x14ac:dyDescent="0.2">
      <c r="O113" s="147">
        <v>1632</v>
      </c>
      <c r="P113" t="s">
        <v>1981</v>
      </c>
      <c r="Q113" s="147">
        <v>1532</v>
      </c>
      <c r="R113" t="s">
        <v>1981</v>
      </c>
      <c r="AU113" s="147">
        <v>1166</v>
      </c>
      <c r="AV113" s="147">
        <v>1132</v>
      </c>
    </row>
    <row r="114" spans="15:48" x14ac:dyDescent="0.2">
      <c r="O114" s="147">
        <v>2798</v>
      </c>
      <c r="P114" t="s">
        <v>1981</v>
      </c>
      <c r="Q114" s="147">
        <v>2065</v>
      </c>
      <c r="R114" t="s">
        <v>1981</v>
      </c>
      <c r="AU114" s="147">
        <v>1066</v>
      </c>
      <c r="AV114" s="147">
        <v>1065</v>
      </c>
    </row>
    <row r="115" spans="15:48" x14ac:dyDescent="0.2">
      <c r="O115" s="147">
        <v>1166</v>
      </c>
      <c r="P115" t="s">
        <v>1981</v>
      </c>
      <c r="Q115" s="147">
        <v>1331</v>
      </c>
      <c r="R115" t="s">
        <v>1981</v>
      </c>
      <c r="AU115" s="147">
        <v>900</v>
      </c>
      <c r="AV115" s="147">
        <v>799</v>
      </c>
    </row>
    <row r="116" spans="15:48" x14ac:dyDescent="0.2">
      <c r="O116" s="147">
        <v>1532</v>
      </c>
      <c r="P116" t="s">
        <v>1981</v>
      </c>
      <c r="Q116" s="147">
        <v>3997</v>
      </c>
      <c r="R116" t="s">
        <v>1981</v>
      </c>
      <c r="AU116" s="147">
        <v>1066</v>
      </c>
      <c r="AV116" s="147">
        <v>1167</v>
      </c>
    </row>
    <row r="117" spans="15:48" x14ac:dyDescent="0.2">
      <c r="O117" s="147">
        <v>1731</v>
      </c>
      <c r="P117" t="s">
        <v>1981</v>
      </c>
      <c r="Q117" s="147">
        <v>1800</v>
      </c>
      <c r="R117" t="s">
        <v>1981</v>
      </c>
      <c r="AU117" s="147">
        <v>966</v>
      </c>
      <c r="AV117" s="147">
        <v>1100</v>
      </c>
    </row>
    <row r="118" spans="15:48" x14ac:dyDescent="0.2">
      <c r="O118" s="147">
        <v>1132</v>
      </c>
      <c r="P118" t="s">
        <v>1981</v>
      </c>
      <c r="Q118" s="147">
        <v>2231</v>
      </c>
      <c r="R118" t="s">
        <v>1981</v>
      </c>
      <c r="AU118" s="147">
        <v>1198</v>
      </c>
      <c r="AV118" s="147">
        <v>1199</v>
      </c>
    </row>
    <row r="119" spans="15:48" x14ac:dyDescent="0.2">
      <c r="O119" s="147">
        <v>1399</v>
      </c>
      <c r="P119" t="s">
        <v>1981</v>
      </c>
      <c r="Q119" s="147">
        <v>1264</v>
      </c>
      <c r="R119" t="s">
        <v>1981</v>
      </c>
      <c r="AU119" s="147">
        <v>933</v>
      </c>
      <c r="AV119" s="147">
        <v>866</v>
      </c>
    </row>
    <row r="120" spans="15:48" x14ac:dyDescent="0.2">
      <c r="O120" s="147">
        <v>1833</v>
      </c>
      <c r="P120" t="s">
        <v>1981</v>
      </c>
      <c r="Q120" s="147">
        <v>3930</v>
      </c>
      <c r="R120" t="s">
        <v>1981</v>
      </c>
      <c r="AU120" s="147">
        <v>1231</v>
      </c>
      <c r="AV120" s="147">
        <v>964</v>
      </c>
    </row>
    <row r="121" spans="15:48" x14ac:dyDescent="0.2">
      <c r="O121" s="147">
        <v>1932</v>
      </c>
      <c r="P121" t="s">
        <v>1981</v>
      </c>
      <c r="Q121" s="147">
        <v>1898</v>
      </c>
      <c r="R121" t="s">
        <v>1981</v>
      </c>
      <c r="AU121" s="147">
        <v>1099</v>
      </c>
      <c r="AV121" s="147">
        <v>833</v>
      </c>
    </row>
    <row r="122" spans="15:48" x14ac:dyDescent="0.2">
      <c r="O122" s="147">
        <v>1599</v>
      </c>
      <c r="P122" t="s">
        <v>1981</v>
      </c>
      <c r="Q122" s="147">
        <v>4298</v>
      </c>
      <c r="R122" t="s">
        <v>1981</v>
      </c>
      <c r="AU122" s="147">
        <v>1066</v>
      </c>
      <c r="AV122" s="147">
        <v>1233</v>
      </c>
    </row>
    <row r="123" spans="15:48" x14ac:dyDescent="0.2">
      <c r="O123" s="147">
        <v>1266</v>
      </c>
      <c r="P123" t="s">
        <v>1981</v>
      </c>
      <c r="Q123" s="147">
        <v>1232</v>
      </c>
      <c r="R123" t="s">
        <v>1981</v>
      </c>
      <c r="AU123" s="147">
        <v>1165</v>
      </c>
      <c r="AV123" s="147">
        <v>1198</v>
      </c>
    </row>
    <row r="124" spans="15:48" x14ac:dyDescent="0.2">
      <c r="O124" s="147">
        <v>998</v>
      </c>
      <c r="P124" t="s">
        <v>1981</v>
      </c>
      <c r="Q124" s="147">
        <v>5030</v>
      </c>
      <c r="R124" t="s">
        <v>1981</v>
      </c>
      <c r="AU124" s="147">
        <v>1133</v>
      </c>
      <c r="AV124" s="147">
        <v>899</v>
      </c>
    </row>
    <row r="125" spans="15:48" x14ac:dyDescent="0.2">
      <c r="O125" s="147">
        <v>1499</v>
      </c>
      <c r="P125" t="s">
        <v>1981</v>
      </c>
      <c r="Q125" s="147">
        <v>3199</v>
      </c>
      <c r="R125" t="s">
        <v>1981</v>
      </c>
      <c r="AU125" s="147">
        <v>965</v>
      </c>
      <c r="AV125" s="147">
        <v>800</v>
      </c>
    </row>
    <row r="126" spans="15:48" x14ac:dyDescent="0.2">
      <c r="O126" s="147">
        <v>5029</v>
      </c>
      <c r="P126" t="s">
        <v>1981</v>
      </c>
      <c r="Q126" s="147">
        <v>4997</v>
      </c>
      <c r="R126" t="s">
        <v>1981</v>
      </c>
      <c r="AU126" s="147">
        <v>1665</v>
      </c>
      <c r="AV126" s="147">
        <v>2464</v>
      </c>
    </row>
    <row r="127" spans="15:48" x14ac:dyDescent="0.2">
      <c r="O127" s="147">
        <v>901</v>
      </c>
      <c r="P127" t="s">
        <v>1981</v>
      </c>
      <c r="Q127" s="147">
        <v>4597</v>
      </c>
      <c r="R127" t="s">
        <v>1981</v>
      </c>
      <c r="AU127" s="147">
        <v>1532</v>
      </c>
      <c r="AV127" s="147">
        <v>1267</v>
      </c>
    </row>
    <row r="128" spans="15:48" x14ac:dyDescent="0.2">
      <c r="O128" s="147">
        <v>2398</v>
      </c>
      <c r="P128" t="s">
        <v>1981</v>
      </c>
      <c r="Q128" s="147">
        <v>2665</v>
      </c>
      <c r="R128" t="s">
        <v>1981</v>
      </c>
      <c r="AU128" s="147">
        <v>1033</v>
      </c>
      <c r="AV128" s="147">
        <v>1165</v>
      </c>
    </row>
    <row r="129" spans="15:48" x14ac:dyDescent="0.2">
      <c r="O129" s="147">
        <v>1133</v>
      </c>
      <c r="P129" t="s">
        <v>1981</v>
      </c>
      <c r="Q129" s="147">
        <v>4396</v>
      </c>
      <c r="R129" t="s">
        <v>1981</v>
      </c>
      <c r="AU129" s="147">
        <v>665</v>
      </c>
      <c r="AV129" s="147">
        <v>867</v>
      </c>
    </row>
    <row r="130" spans="15:48" x14ac:dyDescent="0.2">
      <c r="O130" s="147">
        <v>1066</v>
      </c>
      <c r="P130" t="s">
        <v>1981</v>
      </c>
      <c r="Q130" s="147">
        <v>4296</v>
      </c>
      <c r="R130" t="s">
        <v>1981</v>
      </c>
      <c r="AU130" s="147">
        <v>1567</v>
      </c>
      <c r="AV130" s="147">
        <v>931</v>
      </c>
    </row>
    <row r="131" spans="15:48" x14ac:dyDescent="0.2">
      <c r="O131" s="147">
        <v>3064</v>
      </c>
      <c r="P131" t="s">
        <v>1981</v>
      </c>
      <c r="Q131" s="147">
        <v>1966</v>
      </c>
      <c r="R131" t="s">
        <v>1981</v>
      </c>
      <c r="AU131" s="147">
        <v>1265</v>
      </c>
      <c r="AV131" s="147">
        <v>1233</v>
      </c>
    </row>
    <row r="132" spans="15:48" x14ac:dyDescent="0.2">
      <c r="O132" s="147">
        <v>4995</v>
      </c>
      <c r="P132" t="s">
        <v>1981</v>
      </c>
      <c r="Q132" s="147">
        <v>4163</v>
      </c>
      <c r="R132" t="s">
        <v>1981</v>
      </c>
      <c r="AU132" s="147">
        <v>1032</v>
      </c>
      <c r="AV132" s="147">
        <v>933</v>
      </c>
    </row>
    <row r="133" spans="15:48" x14ac:dyDescent="0.2">
      <c r="O133" s="147">
        <v>1665</v>
      </c>
      <c r="P133" t="s">
        <v>1981</v>
      </c>
      <c r="Q133" s="147">
        <v>3564</v>
      </c>
      <c r="R133" t="s">
        <v>1981</v>
      </c>
      <c r="AU133" s="147">
        <v>1332</v>
      </c>
      <c r="AV133" s="147">
        <v>1234</v>
      </c>
    </row>
    <row r="134" spans="15:48" x14ac:dyDescent="0.2">
      <c r="O134" s="147">
        <v>3863</v>
      </c>
      <c r="P134" t="s">
        <v>1981</v>
      </c>
      <c r="Q134" s="147">
        <v>4096</v>
      </c>
      <c r="R134" t="s">
        <v>1981</v>
      </c>
      <c r="AU134" s="147">
        <v>1265</v>
      </c>
      <c r="AV134" s="147">
        <v>1165</v>
      </c>
    </row>
    <row r="135" spans="15:48" x14ac:dyDescent="0.2">
      <c r="O135" s="147">
        <v>1465</v>
      </c>
      <c r="P135" t="s">
        <v>1981</v>
      </c>
      <c r="Q135" s="147">
        <v>1232</v>
      </c>
      <c r="R135" t="s">
        <v>1981</v>
      </c>
      <c r="AU135" s="147">
        <v>967</v>
      </c>
      <c r="AV135" s="147">
        <v>1132</v>
      </c>
    </row>
    <row r="136" spans="15:48" x14ac:dyDescent="0.2">
      <c r="O136" s="147">
        <v>2632</v>
      </c>
      <c r="P136" t="s">
        <v>1981</v>
      </c>
      <c r="Q136" s="147">
        <v>3264</v>
      </c>
      <c r="R136" t="s">
        <v>1981</v>
      </c>
      <c r="AU136" s="147">
        <v>1166</v>
      </c>
      <c r="AV136" s="147">
        <v>966</v>
      </c>
    </row>
    <row r="137" spans="15:48" x14ac:dyDescent="0.2">
      <c r="O137" s="147">
        <v>1199</v>
      </c>
      <c r="P137" t="s">
        <v>1981</v>
      </c>
      <c r="Q137" s="147">
        <v>4197</v>
      </c>
      <c r="R137" t="s">
        <v>1981</v>
      </c>
      <c r="AU137" s="147">
        <v>1032</v>
      </c>
      <c r="AV137" s="147">
        <v>1232</v>
      </c>
    </row>
    <row r="138" spans="15:48" x14ac:dyDescent="0.2">
      <c r="O138" s="147">
        <v>1732</v>
      </c>
      <c r="P138" t="s">
        <v>1981</v>
      </c>
      <c r="Q138" s="147">
        <v>1532</v>
      </c>
      <c r="R138" t="s">
        <v>1981</v>
      </c>
      <c r="AU138" s="147">
        <v>1167</v>
      </c>
      <c r="AV138" s="147">
        <v>899</v>
      </c>
    </row>
    <row r="139" spans="15:48" x14ac:dyDescent="0.2">
      <c r="O139" s="147">
        <v>1298</v>
      </c>
      <c r="P139" t="s">
        <v>1981</v>
      </c>
      <c r="Q139" s="147">
        <v>5029</v>
      </c>
      <c r="R139" t="s">
        <v>1981</v>
      </c>
      <c r="AU139" s="147">
        <v>965</v>
      </c>
      <c r="AV139" s="147">
        <v>1099</v>
      </c>
    </row>
    <row r="140" spans="15:48" x14ac:dyDescent="0.2">
      <c r="O140" s="147">
        <v>2331</v>
      </c>
      <c r="P140" t="s">
        <v>1981</v>
      </c>
      <c r="Q140" s="147">
        <v>1699</v>
      </c>
      <c r="R140" t="s">
        <v>1981</v>
      </c>
      <c r="AU140" s="147">
        <v>1132</v>
      </c>
      <c r="AV140" s="147">
        <v>1033</v>
      </c>
    </row>
    <row r="141" spans="15:48" x14ac:dyDescent="0.2">
      <c r="O141" s="147">
        <v>1434</v>
      </c>
      <c r="P141" t="s">
        <v>1981</v>
      </c>
      <c r="Q141" s="147">
        <v>3864</v>
      </c>
      <c r="R141" t="s">
        <v>1981</v>
      </c>
      <c r="AU141" s="147">
        <v>1499</v>
      </c>
      <c r="AV141" s="147">
        <v>933</v>
      </c>
    </row>
    <row r="142" spans="15:48" x14ac:dyDescent="0.2">
      <c r="O142" s="147">
        <v>1965</v>
      </c>
      <c r="P142" t="s">
        <v>1981</v>
      </c>
      <c r="Q142" s="147">
        <v>2832</v>
      </c>
      <c r="R142" t="s">
        <v>1981</v>
      </c>
      <c r="AU142" s="147">
        <v>1233</v>
      </c>
      <c r="AV142" s="147">
        <v>1466</v>
      </c>
    </row>
    <row r="143" spans="15:48" x14ac:dyDescent="0.2">
      <c r="O143" s="147">
        <v>999</v>
      </c>
      <c r="P143" t="s">
        <v>1981</v>
      </c>
      <c r="Q143" s="147">
        <v>4996</v>
      </c>
      <c r="R143" t="s">
        <v>1981</v>
      </c>
      <c r="AU143" s="147">
        <v>2366</v>
      </c>
      <c r="AV143" s="147">
        <v>1032</v>
      </c>
    </row>
    <row r="144" spans="15:48" x14ac:dyDescent="0.2">
      <c r="O144" s="147">
        <v>1200</v>
      </c>
      <c r="P144" t="s">
        <v>1981</v>
      </c>
      <c r="Q144" s="147">
        <v>1400</v>
      </c>
      <c r="R144" t="s">
        <v>1981</v>
      </c>
      <c r="AU144" s="147">
        <v>1299</v>
      </c>
      <c r="AV144" s="147">
        <v>1000</v>
      </c>
    </row>
    <row r="145" spans="15:48" x14ac:dyDescent="0.2">
      <c r="O145" s="147">
        <v>1098</v>
      </c>
      <c r="P145" t="s">
        <v>1981</v>
      </c>
      <c r="Q145" s="147">
        <v>1798</v>
      </c>
      <c r="R145" t="s">
        <v>1981</v>
      </c>
      <c r="AU145" s="147">
        <v>1065</v>
      </c>
      <c r="AV145" s="147">
        <v>1132</v>
      </c>
    </row>
    <row r="146" spans="15:48" x14ac:dyDescent="0.2">
      <c r="O146" s="147">
        <v>2298</v>
      </c>
      <c r="P146" t="s">
        <v>1981</v>
      </c>
      <c r="Q146" s="147">
        <v>3531</v>
      </c>
      <c r="R146" t="s">
        <v>1981</v>
      </c>
      <c r="AU146" s="147">
        <v>2565</v>
      </c>
      <c r="AV146" s="147">
        <v>2764</v>
      </c>
    </row>
    <row r="147" spans="15:48" x14ac:dyDescent="0.2">
      <c r="O147" s="147">
        <v>1398</v>
      </c>
      <c r="P147" t="s">
        <v>1981</v>
      </c>
      <c r="Q147" s="147">
        <v>2099</v>
      </c>
      <c r="R147" t="s">
        <v>1981</v>
      </c>
      <c r="AU147" s="147">
        <v>1632</v>
      </c>
      <c r="AV147" s="147">
        <v>1098</v>
      </c>
    </row>
    <row r="148" spans="15:48" x14ac:dyDescent="0.2">
      <c r="O148" s="147">
        <v>1799</v>
      </c>
      <c r="P148" t="s">
        <v>1981</v>
      </c>
      <c r="Q148" s="147">
        <v>1698</v>
      </c>
      <c r="R148" t="s">
        <v>1981</v>
      </c>
      <c r="AU148" s="147">
        <v>1032</v>
      </c>
      <c r="AV148" s="147">
        <v>1465</v>
      </c>
    </row>
    <row r="149" spans="15:48" x14ac:dyDescent="0.2">
      <c r="O149" s="147">
        <v>1532</v>
      </c>
      <c r="P149" t="s">
        <v>1981</v>
      </c>
      <c r="Q149" s="147">
        <v>1565</v>
      </c>
      <c r="R149" t="s">
        <v>1981</v>
      </c>
      <c r="AU149" s="147">
        <v>833</v>
      </c>
      <c r="AV149" s="147">
        <v>1100</v>
      </c>
    </row>
    <row r="150" spans="15:48" x14ac:dyDescent="0.2">
      <c r="O150" s="147">
        <v>1399</v>
      </c>
      <c r="P150" t="s">
        <v>1981</v>
      </c>
      <c r="Q150" s="147">
        <v>1933</v>
      </c>
      <c r="R150" t="s">
        <v>1981</v>
      </c>
      <c r="AU150" s="147">
        <v>1132</v>
      </c>
      <c r="AV150" s="147">
        <v>1033</v>
      </c>
    </row>
    <row r="151" spans="15:48" x14ac:dyDescent="0.2">
      <c r="O151" s="147">
        <v>2232</v>
      </c>
      <c r="P151" t="s">
        <v>1981</v>
      </c>
      <c r="Q151" s="147">
        <v>5028</v>
      </c>
      <c r="R151" t="s">
        <v>1981</v>
      </c>
      <c r="AU151" s="147">
        <v>1699</v>
      </c>
      <c r="AV151" s="147">
        <v>1132</v>
      </c>
    </row>
    <row r="152" spans="15:48" x14ac:dyDescent="0.2">
      <c r="O152" s="147">
        <v>999</v>
      </c>
      <c r="P152" t="s">
        <v>1981</v>
      </c>
      <c r="Q152" s="147">
        <v>1798</v>
      </c>
      <c r="R152" t="s">
        <v>1981</v>
      </c>
      <c r="AU152" s="147">
        <v>1098</v>
      </c>
      <c r="AV152" s="147">
        <v>1130</v>
      </c>
    </row>
    <row r="153" spans="15:48" x14ac:dyDescent="0.2">
      <c r="O153" s="147">
        <v>1298</v>
      </c>
      <c r="P153" t="s">
        <v>1981</v>
      </c>
      <c r="Q153" s="147">
        <v>2331</v>
      </c>
      <c r="R153" t="s">
        <v>1981</v>
      </c>
      <c r="AU153" s="147">
        <v>1033</v>
      </c>
      <c r="AV153" s="147">
        <v>1331</v>
      </c>
    </row>
    <row r="154" spans="15:48" x14ac:dyDescent="0.2">
      <c r="O154" s="147">
        <v>2398</v>
      </c>
      <c r="P154" t="s">
        <v>1981</v>
      </c>
      <c r="Q154" s="147">
        <v>2032</v>
      </c>
      <c r="R154" t="s">
        <v>1981</v>
      </c>
      <c r="AU154" s="147">
        <v>1265</v>
      </c>
      <c r="AV154" s="147">
        <v>1232</v>
      </c>
    </row>
    <row r="155" spans="15:48" x14ac:dyDescent="0.2">
      <c r="O155" s="147">
        <v>1166</v>
      </c>
      <c r="P155" t="s">
        <v>1981</v>
      </c>
      <c r="Q155" s="147">
        <v>1166</v>
      </c>
      <c r="R155" t="s">
        <v>1981</v>
      </c>
      <c r="AU155" s="147">
        <v>1166</v>
      </c>
      <c r="AV155" s="147">
        <v>998</v>
      </c>
    </row>
    <row r="156" spans="15:48" x14ac:dyDescent="0.2">
      <c r="O156" s="147">
        <v>1531</v>
      </c>
      <c r="P156" t="s">
        <v>1981</v>
      </c>
      <c r="Q156" s="147">
        <v>1732</v>
      </c>
      <c r="R156" t="s">
        <v>1981</v>
      </c>
      <c r="AU156" s="147">
        <v>1131</v>
      </c>
      <c r="AV156" s="147">
        <v>1101</v>
      </c>
    </row>
    <row r="157" spans="15:48" x14ac:dyDescent="0.2">
      <c r="O157" s="147">
        <v>2133</v>
      </c>
      <c r="P157" t="s">
        <v>1981</v>
      </c>
      <c r="Q157" s="147">
        <v>2995</v>
      </c>
      <c r="R157" t="s">
        <v>1981</v>
      </c>
      <c r="AU157" s="147">
        <v>1332</v>
      </c>
      <c r="AV157" s="147">
        <v>1333</v>
      </c>
    </row>
    <row r="158" spans="15:48" x14ac:dyDescent="0.2">
      <c r="O158" s="147">
        <v>1498</v>
      </c>
      <c r="P158" t="s">
        <v>1981</v>
      </c>
      <c r="Q158" s="147">
        <v>1865</v>
      </c>
      <c r="R158" t="s">
        <v>1981</v>
      </c>
      <c r="AU158" s="147">
        <v>1267</v>
      </c>
      <c r="AV158" s="147">
        <v>1897</v>
      </c>
    </row>
    <row r="159" spans="15:48" x14ac:dyDescent="0.2">
      <c r="O159" s="147">
        <v>1299</v>
      </c>
      <c r="P159" t="s">
        <v>1981</v>
      </c>
      <c r="Q159" s="147">
        <v>2097</v>
      </c>
      <c r="R159" t="s">
        <v>1981</v>
      </c>
      <c r="AU159" s="147">
        <v>1533</v>
      </c>
      <c r="AV159" s="147">
        <v>1366</v>
      </c>
    </row>
    <row r="160" spans="15:48" x14ac:dyDescent="0.2">
      <c r="O160" s="147">
        <v>1999</v>
      </c>
      <c r="P160" t="s">
        <v>1981</v>
      </c>
      <c r="Q160" s="147">
        <v>2532</v>
      </c>
      <c r="R160" t="s">
        <v>1981</v>
      </c>
      <c r="AU160" s="147">
        <v>1199</v>
      </c>
      <c r="AV160" s="147">
        <v>1100</v>
      </c>
    </row>
    <row r="161" spans="15:48" x14ac:dyDescent="0.2">
      <c r="O161" s="147">
        <v>1232</v>
      </c>
      <c r="P161" t="s">
        <v>1981</v>
      </c>
      <c r="Q161" s="147">
        <v>4429</v>
      </c>
      <c r="R161" t="s">
        <v>1981</v>
      </c>
      <c r="AU161" s="147">
        <v>1164</v>
      </c>
      <c r="AV161" s="147">
        <v>998</v>
      </c>
    </row>
    <row r="162" spans="15:48" x14ac:dyDescent="0.2">
      <c r="O162" s="147">
        <v>1499</v>
      </c>
      <c r="P162" t="s">
        <v>1981</v>
      </c>
      <c r="Q162" s="147">
        <v>1266</v>
      </c>
      <c r="R162" t="s">
        <v>1981</v>
      </c>
      <c r="AU162" s="147">
        <v>1466</v>
      </c>
      <c r="AV162" s="147">
        <v>1100</v>
      </c>
    </row>
    <row r="163" spans="15:48" x14ac:dyDescent="0.2">
      <c r="O163" s="147">
        <v>1166</v>
      </c>
      <c r="P163" t="s">
        <v>1981</v>
      </c>
      <c r="Q163" s="147">
        <v>3898</v>
      </c>
      <c r="R163" t="s">
        <v>1981</v>
      </c>
      <c r="AU163" s="147">
        <v>866</v>
      </c>
      <c r="AV163" s="147">
        <v>1032</v>
      </c>
    </row>
    <row r="164" spans="15:48" x14ac:dyDescent="0.2">
      <c r="O164" s="147">
        <v>966</v>
      </c>
      <c r="P164" t="s">
        <v>1981</v>
      </c>
      <c r="Q164" s="147">
        <v>1666</v>
      </c>
      <c r="R164" t="s">
        <v>1981</v>
      </c>
      <c r="AU164" s="147">
        <v>1367</v>
      </c>
      <c r="AV164" s="147">
        <v>799</v>
      </c>
    </row>
    <row r="165" spans="15:48" x14ac:dyDescent="0.2">
      <c r="O165" s="147">
        <v>1100</v>
      </c>
      <c r="P165" t="s">
        <v>1981</v>
      </c>
      <c r="Q165" s="147">
        <v>1232</v>
      </c>
      <c r="R165" t="s">
        <v>1981</v>
      </c>
      <c r="AU165" s="147">
        <v>900</v>
      </c>
      <c r="AV165" s="147">
        <v>966</v>
      </c>
    </row>
    <row r="166" spans="15:48" x14ac:dyDescent="0.2">
      <c r="O166" s="147">
        <v>1100</v>
      </c>
      <c r="P166" t="s">
        <v>1981</v>
      </c>
      <c r="Q166" s="147">
        <v>3031</v>
      </c>
      <c r="R166" t="s">
        <v>1981</v>
      </c>
      <c r="AU166" s="147">
        <v>1299</v>
      </c>
      <c r="AV166" s="147">
        <v>1232</v>
      </c>
    </row>
    <row r="167" spans="15:48" x14ac:dyDescent="0.2">
      <c r="O167" s="147">
        <v>967</v>
      </c>
      <c r="P167" t="s">
        <v>1981</v>
      </c>
      <c r="Q167" s="147">
        <v>4031</v>
      </c>
      <c r="R167" t="s">
        <v>1981</v>
      </c>
      <c r="AU167" s="147">
        <v>900</v>
      </c>
      <c r="AV167" s="147">
        <v>866</v>
      </c>
    </row>
    <row r="168" spans="15:48" x14ac:dyDescent="0.2">
      <c r="O168" s="147">
        <v>1134</v>
      </c>
      <c r="P168" t="s">
        <v>1981</v>
      </c>
      <c r="Q168" s="147">
        <v>3497</v>
      </c>
      <c r="R168" t="s">
        <v>1981</v>
      </c>
      <c r="AU168" s="147">
        <v>1164</v>
      </c>
      <c r="AV168" s="147">
        <v>964</v>
      </c>
    </row>
    <row r="169" spans="15:48" x14ac:dyDescent="0.2">
      <c r="O169" s="147">
        <v>1165</v>
      </c>
      <c r="P169" t="s">
        <v>1981</v>
      </c>
      <c r="Q169" s="147">
        <v>2366</v>
      </c>
      <c r="R169" t="s">
        <v>1981</v>
      </c>
      <c r="AU169" s="147">
        <v>1033</v>
      </c>
      <c r="AV169" s="147">
        <v>666</v>
      </c>
    </row>
    <row r="170" spans="15:48" x14ac:dyDescent="0.2">
      <c r="O170" s="147">
        <v>1099</v>
      </c>
      <c r="P170" t="s">
        <v>1981</v>
      </c>
      <c r="Q170" s="147">
        <v>1232</v>
      </c>
      <c r="R170" t="s">
        <v>1981</v>
      </c>
      <c r="AU170" s="147">
        <v>832</v>
      </c>
      <c r="AV170" s="147">
        <v>800</v>
      </c>
    </row>
    <row r="171" spans="15:48" x14ac:dyDescent="0.2">
      <c r="O171" s="147">
        <v>1399</v>
      </c>
      <c r="P171" t="s">
        <v>1981</v>
      </c>
      <c r="Q171" s="147">
        <v>2132</v>
      </c>
      <c r="R171" t="s">
        <v>1981</v>
      </c>
      <c r="AU171" s="147">
        <v>965</v>
      </c>
      <c r="AV171" s="147">
        <v>900</v>
      </c>
    </row>
    <row r="172" spans="15:48" x14ac:dyDescent="0.2">
      <c r="O172" s="147">
        <v>1265</v>
      </c>
      <c r="P172" t="s">
        <v>1981</v>
      </c>
      <c r="Q172" s="147">
        <v>1065</v>
      </c>
      <c r="R172" t="s">
        <v>1981</v>
      </c>
      <c r="AU172" s="147">
        <v>1264</v>
      </c>
      <c r="AV172" s="147">
        <v>767</v>
      </c>
    </row>
    <row r="173" spans="15:48" x14ac:dyDescent="0.2">
      <c r="O173" s="147">
        <v>1131</v>
      </c>
      <c r="P173" t="s">
        <v>1981</v>
      </c>
      <c r="Q173" s="147">
        <v>1334</v>
      </c>
      <c r="R173" t="s">
        <v>1981</v>
      </c>
      <c r="AU173" s="147">
        <v>1132</v>
      </c>
      <c r="AV173" s="147">
        <v>1233</v>
      </c>
    </row>
    <row r="174" spans="15:48" x14ac:dyDescent="0.2">
      <c r="O174" s="147">
        <v>1699</v>
      </c>
      <c r="P174" t="s">
        <v>1981</v>
      </c>
      <c r="Q174" s="147">
        <v>2731</v>
      </c>
      <c r="R174" t="s">
        <v>1981</v>
      </c>
      <c r="AU174" s="147">
        <v>1098</v>
      </c>
      <c r="AV174" s="147">
        <v>1133</v>
      </c>
    </row>
    <row r="175" spans="15:48" x14ac:dyDescent="0.2">
      <c r="O175" s="147">
        <v>1432</v>
      </c>
      <c r="P175" t="s">
        <v>1981</v>
      </c>
      <c r="Q175" s="147">
        <v>1033</v>
      </c>
      <c r="R175" t="s">
        <v>1981</v>
      </c>
      <c r="AU175" s="147">
        <v>1066</v>
      </c>
      <c r="AV175" s="147">
        <v>1034</v>
      </c>
    </row>
    <row r="176" spans="15:48" x14ac:dyDescent="0.2">
      <c r="O176" s="147">
        <v>1166</v>
      </c>
      <c r="P176" t="s">
        <v>1981</v>
      </c>
      <c r="Q176" s="147">
        <v>1365</v>
      </c>
      <c r="R176" t="s">
        <v>1981</v>
      </c>
      <c r="AU176" s="147">
        <v>967</v>
      </c>
      <c r="AV176" s="147">
        <v>967</v>
      </c>
    </row>
    <row r="177" spans="15:48" x14ac:dyDescent="0.2">
      <c r="O177" s="147">
        <v>1000</v>
      </c>
      <c r="P177" t="s">
        <v>1981</v>
      </c>
      <c r="Q177" s="147">
        <v>2666</v>
      </c>
      <c r="R177" t="s">
        <v>1981</v>
      </c>
      <c r="AU177" s="147">
        <v>999</v>
      </c>
      <c r="AV177" s="147">
        <v>1000</v>
      </c>
    </row>
    <row r="178" spans="15:48" x14ac:dyDescent="0.2">
      <c r="O178" s="147">
        <v>1364</v>
      </c>
      <c r="P178" t="s">
        <v>1981</v>
      </c>
      <c r="Q178" s="147">
        <v>2031</v>
      </c>
      <c r="R178" t="s">
        <v>1981</v>
      </c>
      <c r="AU178" s="147">
        <v>899</v>
      </c>
      <c r="AV178" s="147">
        <v>1332</v>
      </c>
    </row>
    <row r="179" spans="15:48" x14ac:dyDescent="0.2">
      <c r="O179" s="147">
        <v>1667</v>
      </c>
      <c r="P179" t="s">
        <v>1981</v>
      </c>
      <c r="Q179" s="147">
        <v>2066</v>
      </c>
      <c r="R179" t="s">
        <v>1981</v>
      </c>
      <c r="AU179" s="147">
        <v>2498</v>
      </c>
      <c r="AV179" s="147">
        <v>933</v>
      </c>
    </row>
    <row r="180" spans="15:48" x14ac:dyDescent="0.2">
      <c r="O180" s="147">
        <v>1000</v>
      </c>
      <c r="P180" t="s">
        <v>1981</v>
      </c>
      <c r="Q180" s="147">
        <v>3097</v>
      </c>
      <c r="R180" t="s">
        <v>1981</v>
      </c>
      <c r="AU180" s="147">
        <v>1100</v>
      </c>
      <c r="AV180" s="147">
        <v>1099</v>
      </c>
    </row>
    <row r="181" spans="15:48" x14ac:dyDescent="0.2">
      <c r="O181" s="147">
        <v>1165</v>
      </c>
      <c r="P181" t="s">
        <v>1981</v>
      </c>
      <c r="Q181" s="147">
        <v>4997</v>
      </c>
      <c r="R181" t="s">
        <v>1981</v>
      </c>
      <c r="AU181" s="147">
        <v>1098</v>
      </c>
      <c r="AV181" s="147">
        <v>1100</v>
      </c>
    </row>
    <row r="182" spans="15:48" x14ac:dyDescent="0.2">
      <c r="O182" s="147">
        <v>3399</v>
      </c>
      <c r="P182" t="s">
        <v>1981</v>
      </c>
      <c r="Q182" s="147">
        <v>3564</v>
      </c>
      <c r="R182" t="s">
        <v>1981</v>
      </c>
      <c r="AU182" s="147">
        <v>1200</v>
      </c>
      <c r="AV182" s="147">
        <v>1032</v>
      </c>
    </row>
    <row r="183" spans="15:48" x14ac:dyDescent="0.2">
      <c r="O183" s="147">
        <v>1034</v>
      </c>
      <c r="P183" t="s">
        <v>1981</v>
      </c>
      <c r="Q183" s="147">
        <v>933</v>
      </c>
      <c r="R183" t="s">
        <v>1981</v>
      </c>
      <c r="AU183" s="147">
        <v>1233</v>
      </c>
      <c r="AV183" s="147">
        <v>733</v>
      </c>
    </row>
    <row r="184" spans="15:48" x14ac:dyDescent="0.2">
      <c r="O184" s="147">
        <v>2733</v>
      </c>
      <c r="P184" t="s">
        <v>1981</v>
      </c>
      <c r="Q184" s="147">
        <v>5030</v>
      </c>
      <c r="R184" t="s">
        <v>1981</v>
      </c>
      <c r="AU184" s="147">
        <v>2032</v>
      </c>
      <c r="AV184" s="147">
        <v>800</v>
      </c>
    </row>
    <row r="185" spans="15:48" x14ac:dyDescent="0.2">
      <c r="O185" s="147">
        <v>933</v>
      </c>
      <c r="P185" t="s">
        <v>1981</v>
      </c>
      <c r="Q185" s="147">
        <v>2165</v>
      </c>
      <c r="R185" t="s">
        <v>1981</v>
      </c>
      <c r="AU185" s="147">
        <v>732</v>
      </c>
      <c r="AV185" s="147">
        <v>833</v>
      </c>
    </row>
    <row r="186" spans="15:48" x14ac:dyDescent="0.2">
      <c r="O186" s="147">
        <v>5029</v>
      </c>
      <c r="P186" t="s">
        <v>1981</v>
      </c>
      <c r="Q186" s="147">
        <v>5063</v>
      </c>
      <c r="R186" t="s">
        <v>1981</v>
      </c>
      <c r="AU186" s="147">
        <v>1865</v>
      </c>
      <c r="AV186" s="147">
        <v>999</v>
      </c>
    </row>
    <row r="187" spans="15:48" x14ac:dyDescent="0.2">
      <c r="O187" s="147">
        <v>799</v>
      </c>
      <c r="P187" t="s">
        <v>1981</v>
      </c>
      <c r="Q187" s="147">
        <v>3164</v>
      </c>
      <c r="R187" t="s">
        <v>1981</v>
      </c>
      <c r="AU187" s="147">
        <v>1098</v>
      </c>
      <c r="AV187" s="147">
        <v>865</v>
      </c>
    </row>
    <row r="188" spans="15:48" x14ac:dyDescent="0.2">
      <c r="O188" s="147">
        <v>2732</v>
      </c>
      <c r="P188" t="s">
        <v>1981</v>
      </c>
      <c r="Q188" s="147">
        <v>2732</v>
      </c>
      <c r="R188" t="s">
        <v>1981</v>
      </c>
      <c r="AU188" s="147">
        <v>1032</v>
      </c>
      <c r="AV188" s="147">
        <v>1366</v>
      </c>
    </row>
    <row r="189" spans="15:48" x14ac:dyDescent="0.2">
      <c r="O189" s="147">
        <v>666</v>
      </c>
      <c r="P189" t="s">
        <v>1981</v>
      </c>
      <c r="Q189" s="147">
        <v>1033</v>
      </c>
      <c r="R189" t="s">
        <v>1981</v>
      </c>
      <c r="AU189" s="147">
        <v>734</v>
      </c>
      <c r="AV189" s="147">
        <v>765</v>
      </c>
    </row>
    <row r="190" spans="15:48" x14ac:dyDescent="0.2">
      <c r="O190" s="147">
        <v>1133</v>
      </c>
      <c r="P190" t="s">
        <v>1981</v>
      </c>
      <c r="Q190" s="147">
        <v>3932</v>
      </c>
      <c r="R190" t="s">
        <v>1981</v>
      </c>
      <c r="AU190" s="147">
        <v>800</v>
      </c>
      <c r="AV190" s="147">
        <v>898</v>
      </c>
    </row>
    <row r="191" spans="15:48" x14ac:dyDescent="0.2">
      <c r="O191" s="147">
        <v>1299</v>
      </c>
      <c r="P191" t="s">
        <v>1981</v>
      </c>
      <c r="Q191" s="147">
        <v>2898</v>
      </c>
      <c r="R191" t="s">
        <v>1981</v>
      </c>
      <c r="AU191" s="147">
        <v>1132</v>
      </c>
      <c r="AV191" s="147">
        <v>998</v>
      </c>
    </row>
    <row r="192" spans="15:48" x14ac:dyDescent="0.2">
      <c r="O192" s="147">
        <v>832</v>
      </c>
      <c r="P192" t="s">
        <v>1981</v>
      </c>
      <c r="Q192" s="147">
        <v>3531</v>
      </c>
      <c r="R192" t="s">
        <v>1981</v>
      </c>
      <c r="AU192" s="147">
        <v>799</v>
      </c>
      <c r="AV192" s="147">
        <v>734</v>
      </c>
    </row>
    <row r="193" spans="15:48" x14ac:dyDescent="0.2">
      <c r="O193" s="147">
        <v>1199</v>
      </c>
      <c r="P193" t="s">
        <v>1981</v>
      </c>
      <c r="Q193" s="147">
        <v>1499</v>
      </c>
      <c r="R193" t="s">
        <v>1981</v>
      </c>
      <c r="AU193" s="147">
        <v>1299</v>
      </c>
      <c r="AV193" s="147">
        <v>1033</v>
      </c>
    </row>
    <row r="194" spans="15:48" x14ac:dyDescent="0.2">
      <c r="O194" s="147">
        <v>1997</v>
      </c>
      <c r="P194" t="s">
        <v>1981</v>
      </c>
      <c r="Q194" s="147">
        <v>1599</v>
      </c>
      <c r="R194" t="s">
        <v>1981</v>
      </c>
      <c r="AU194" s="147">
        <v>833</v>
      </c>
      <c r="AV194" s="147">
        <v>999</v>
      </c>
    </row>
    <row r="195" spans="15:48" x14ac:dyDescent="0.2">
      <c r="O195" s="147">
        <v>999</v>
      </c>
      <c r="P195" t="s">
        <v>1981</v>
      </c>
      <c r="Q195" s="147">
        <v>1331</v>
      </c>
      <c r="R195" t="s">
        <v>1981</v>
      </c>
      <c r="AU195" s="147">
        <v>1498</v>
      </c>
      <c r="AV195" s="147">
        <v>800</v>
      </c>
    </row>
    <row r="196" spans="15:48" x14ac:dyDescent="0.2">
      <c r="O196" s="147">
        <v>1167</v>
      </c>
      <c r="P196" t="s">
        <v>1981</v>
      </c>
      <c r="Q196" s="147">
        <v>4696</v>
      </c>
      <c r="R196" t="s">
        <v>1981</v>
      </c>
      <c r="AU196" s="147">
        <v>1899</v>
      </c>
      <c r="AV196" s="147">
        <v>898</v>
      </c>
    </row>
    <row r="197" spans="15:48" x14ac:dyDescent="0.2">
      <c r="O197" s="147">
        <v>2163</v>
      </c>
      <c r="P197" t="s">
        <v>1981</v>
      </c>
      <c r="Q197" s="147">
        <v>3864</v>
      </c>
      <c r="R197" t="s">
        <v>1981</v>
      </c>
      <c r="AU197" s="147">
        <v>1233</v>
      </c>
      <c r="AV197" s="147">
        <v>932</v>
      </c>
    </row>
    <row r="198" spans="15:48" x14ac:dyDescent="0.2">
      <c r="O198" s="147">
        <v>2032</v>
      </c>
      <c r="P198" t="s">
        <v>1981</v>
      </c>
      <c r="Q198" s="147">
        <v>2831</v>
      </c>
      <c r="R198" t="s">
        <v>1981</v>
      </c>
      <c r="AU198" s="147">
        <v>1664</v>
      </c>
      <c r="AV198" s="147">
        <v>1132</v>
      </c>
    </row>
    <row r="199" spans="15:48" x14ac:dyDescent="0.2">
      <c r="O199" s="147">
        <v>2199</v>
      </c>
      <c r="P199" t="s">
        <v>1981</v>
      </c>
      <c r="Q199" s="147">
        <v>3064</v>
      </c>
      <c r="R199" t="s">
        <v>1981</v>
      </c>
      <c r="AU199" s="147">
        <v>1065</v>
      </c>
      <c r="AV199" s="147">
        <v>832</v>
      </c>
    </row>
    <row r="200" spans="15:48" x14ac:dyDescent="0.2">
      <c r="O200" s="147">
        <v>1332</v>
      </c>
      <c r="P200" t="s">
        <v>1981</v>
      </c>
      <c r="Q200" s="147">
        <v>4994</v>
      </c>
      <c r="R200" t="s">
        <v>1981</v>
      </c>
      <c r="AU200" s="147">
        <v>1066</v>
      </c>
      <c r="AV200" s="147">
        <v>1001</v>
      </c>
    </row>
    <row r="201" spans="15:48" x14ac:dyDescent="0.2">
      <c r="O201" s="147">
        <v>898</v>
      </c>
      <c r="P201" t="s">
        <v>1981</v>
      </c>
      <c r="Q201" s="147">
        <v>3064</v>
      </c>
      <c r="R201" t="s">
        <v>1981</v>
      </c>
      <c r="AU201" s="147">
        <v>899</v>
      </c>
      <c r="AV201" s="147">
        <v>933</v>
      </c>
    </row>
    <row r="202" spans="15:48" x14ac:dyDescent="0.2">
      <c r="O202" s="147">
        <v>1166</v>
      </c>
      <c r="P202" t="s">
        <v>1981</v>
      </c>
      <c r="Q202" s="147">
        <v>2496</v>
      </c>
      <c r="R202" t="s">
        <v>1981</v>
      </c>
      <c r="AU202" s="147">
        <v>1166</v>
      </c>
      <c r="AV202" s="147">
        <v>1133</v>
      </c>
    </row>
    <row r="203" spans="15:48" x14ac:dyDescent="0.2">
      <c r="O203" s="147">
        <v>1233</v>
      </c>
      <c r="P203" t="s">
        <v>1981</v>
      </c>
      <c r="Q203" s="147">
        <v>2366</v>
      </c>
      <c r="R203" t="s">
        <v>1981</v>
      </c>
      <c r="AU203" s="147">
        <v>1200</v>
      </c>
      <c r="AV203" s="147">
        <v>1133</v>
      </c>
    </row>
    <row r="204" spans="15:48" x14ac:dyDescent="0.2">
      <c r="O204" s="147">
        <v>766</v>
      </c>
      <c r="P204" t="s">
        <v>1981</v>
      </c>
      <c r="Q204" s="147">
        <v>1933</v>
      </c>
      <c r="R204" t="s">
        <v>1981</v>
      </c>
      <c r="AU204" s="147">
        <v>832</v>
      </c>
      <c r="AV204" s="147">
        <v>833</v>
      </c>
    </row>
    <row r="205" spans="15:48" x14ac:dyDescent="0.2">
      <c r="O205" s="147">
        <v>934</v>
      </c>
      <c r="P205" t="s">
        <v>1981</v>
      </c>
      <c r="Q205" s="147">
        <v>2730</v>
      </c>
      <c r="R205" t="s">
        <v>1981</v>
      </c>
      <c r="AU205" s="147">
        <v>1132</v>
      </c>
      <c r="AV205" s="147">
        <v>800</v>
      </c>
    </row>
    <row r="206" spans="15:48" x14ac:dyDescent="0.2">
      <c r="O206" s="147">
        <v>897</v>
      </c>
      <c r="P206" t="s">
        <v>1981</v>
      </c>
      <c r="Q206" s="147">
        <v>4995</v>
      </c>
      <c r="R206" t="s">
        <v>1981</v>
      </c>
      <c r="AU206" s="147">
        <v>1699</v>
      </c>
      <c r="AV206" s="147">
        <v>965</v>
      </c>
    </row>
    <row r="207" spans="15:48" x14ac:dyDescent="0.2">
      <c r="O207" s="147">
        <v>701</v>
      </c>
      <c r="P207" t="s">
        <v>1981</v>
      </c>
      <c r="Q207" s="147">
        <v>5030</v>
      </c>
      <c r="R207" t="s">
        <v>1981</v>
      </c>
      <c r="AU207" s="147">
        <v>800</v>
      </c>
      <c r="AV207" s="147">
        <v>732</v>
      </c>
    </row>
    <row r="208" spans="15:48" x14ac:dyDescent="0.2">
      <c r="O208" s="147">
        <v>934</v>
      </c>
      <c r="P208" t="s">
        <v>1981</v>
      </c>
      <c r="Q208" s="147">
        <v>1533</v>
      </c>
      <c r="R208" t="s">
        <v>1981</v>
      </c>
      <c r="AU208" s="147">
        <v>1667</v>
      </c>
      <c r="AV208" s="147">
        <v>766</v>
      </c>
    </row>
    <row r="209" spans="15:48" x14ac:dyDescent="0.2">
      <c r="O209" s="147">
        <v>667</v>
      </c>
      <c r="P209" t="s">
        <v>1981</v>
      </c>
      <c r="Q209" s="147">
        <v>2464</v>
      </c>
      <c r="R209" t="s">
        <v>1981</v>
      </c>
      <c r="AU209" s="147">
        <v>798</v>
      </c>
      <c r="AV209" s="147">
        <v>599</v>
      </c>
    </row>
    <row r="210" spans="15:48" x14ac:dyDescent="0.2">
      <c r="O210" s="147">
        <v>899</v>
      </c>
      <c r="P210" t="s">
        <v>1981</v>
      </c>
      <c r="Q210" s="147">
        <v>5029</v>
      </c>
      <c r="R210" t="s">
        <v>1981</v>
      </c>
      <c r="AU210" s="147">
        <v>1632</v>
      </c>
      <c r="AV210" s="147">
        <v>866</v>
      </c>
    </row>
    <row r="211" spans="15:48" x14ac:dyDescent="0.2">
      <c r="O211" s="147">
        <v>932</v>
      </c>
      <c r="P211" t="s">
        <v>1981</v>
      </c>
      <c r="Q211" s="147">
        <v>2897</v>
      </c>
      <c r="R211" t="s">
        <v>1981</v>
      </c>
      <c r="AU211" s="147">
        <v>1365</v>
      </c>
      <c r="AV211" s="147">
        <v>899</v>
      </c>
    </row>
    <row r="212" spans="15:48" x14ac:dyDescent="0.2">
      <c r="O212" s="147">
        <v>898</v>
      </c>
      <c r="P212" t="s">
        <v>1981</v>
      </c>
      <c r="Q212" s="147">
        <v>3231</v>
      </c>
      <c r="R212" t="s">
        <v>1981</v>
      </c>
      <c r="AU212" s="147">
        <v>768</v>
      </c>
      <c r="AV212" s="147">
        <v>698</v>
      </c>
    </row>
    <row r="213" spans="15:48" x14ac:dyDescent="0.2">
      <c r="O213" s="147">
        <v>1065</v>
      </c>
      <c r="P213" t="s">
        <v>1981</v>
      </c>
      <c r="Q213" s="147">
        <v>3564</v>
      </c>
      <c r="R213" t="s">
        <v>1981</v>
      </c>
      <c r="AU213" s="147">
        <v>1265</v>
      </c>
      <c r="AV213" s="147">
        <v>900</v>
      </c>
    </row>
    <row r="214" spans="15:48" x14ac:dyDescent="0.2">
      <c r="O214" s="147">
        <v>1166</v>
      </c>
      <c r="P214" t="s">
        <v>1981</v>
      </c>
      <c r="Q214" s="147">
        <v>1432</v>
      </c>
      <c r="R214" t="s">
        <v>1981</v>
      </c>
      <c r="AU214" s="147">
        <v>2665</v>
      </c>
      <c r="AV214" s="147">
        <v>1965</v>
      </c>
    </row>
    <row r="215" spans="15:48" x14ac:dyDescent="0.2">
      <c r="O215" s="147">
        <v>933</v>
      </c>
      <c r="P215" t="s">
        <v>1981</v>
      </c>
      <c r="Q215" s="147">
        <v>2364</v>
      </c>
      <c r="R215" t="s">
        <v>1981</v>
      </c>
      <c r="AU215" s="147">
        <v>1630</v>
      </c>
      <c r="AV215" s="147">
        <v>799</v>
      </c>
    </row>
    <row r="216" spans="15:48" x14ac:dyDescent="0.2">
      <c r="O216" s="147">
        <v>1465</v>
      </c>
      <c r="P216" t="s">
        <v>1981</v>
      </c>
      <c r="Q216" s="147">
        <v>1199</v>
      </c>
      <c r="R216" t="s">
        <v>1981</v>
      </c>
      <c r="AU216" s="147">
        <v>999</v>
      </c>
      <c r="AV216" s="147">
        <v>965</v>
      </c>
    </row>
    <row r="217" spans="15:48" x14ac:dyDescent="0.2">
      <c r="O217" s="147">
        <v>3231</v>
      </c>
      <c r="P217" t="s">
        <v>1981</v>
      </c>
      <c r="Q217" s="147">
        <v>2133</v>
      </c>
      <c r="R217" t="s">
        <v>1981</v>
      </c>
      <c r="AU217" s="147">
        <v>1367</v>
      </c>
      <c r="AV217" s="147">
        <v>1032</v>
      </c>
    </row>
    <row r="218" spans="15:48" x14ac:dyDescent="0.2">
      <c r="O218" s="147">
        <v>1632</v>
      </c>
      <c r="P218" t="s">
        <v>1981</v>
      </c>
      <c r="Q218" s="147">
        <v>3365</v>
      </c>
      <c r="R218" t="s">
        <v>1981</v>
      </c>
      <c r="AU218" s="147">
        <v>1832</v>
      </c>
      <c r="AV218" s="147">
        <v>765</v>
      </c>
    </row>
    <row r="219" spans="15:48" x14ac:dyDescent="0.2">
      <c r="O219" s="147">
        <v>1065</v>
      </c>
      <c r="P219" t="s">
        <v>1981</v>
      </c>
      <c r="Q219" s="147">
        <v>2763</v>
      </c>
      <c r="R219" t="s">
        <v>1981</v>
      </c>
      <c r="AU219" s="147">
        <v>1430</v>
      </c>
      <c r="AV219" s="147">
        <v>1531</v>
      </c>
    </row>
    <row r="220" spans="15:48" x14ac:dyDescent="0.2">
      <c r="O220" s="147">
        <v>1199</v>
      </c>
      <c r="P220" t="s">
        <v>1981</v>
      </c>
      <c r="Q220" s="147">
        <v>3297</v>
      </c>
      <c r="R220" t="s">
        <v>1981</v>
      </c>
      <c r="AU220" s="147">
        <v>999</v>
      </c>
      <c r="AV220" s="147">
        <v>1000</v>
      </c>
    </row>
    <row r="221" spans="15:48" x14ac:dyDescent="0.2">
      <c r="O221" s="147">
        <v>1099</v>
      </c>
      <c r="P221" t="s">
        <v>1981</v>
      </c>
      <c r="Q221" s="147">
        <v>1832</v>
      </c>
      <c r="R221" t="s">
        <v>1981</v>
      </c>
      <c r="AU221" s="147">
        <v>766</v>
      </c>
      <c r="AV221" s="147">
        <v>765</v>
      </c>
    </row>
    <row r="222" spans="15:48" x14ac:dyDescent="0.2">
      <c r="O222" s="147">
        <v>1197</v>
      </c>
      <c r="P222" t="s">
        <v>1981</v>
      </c>
      <c r="Q222" s="147">
        <v>1300</v>
      </c>
      <c r="R222" t="s">
        <v>1981</v>
      </c>
      <c r="AU222" s="147">
        <v>1266</v>
      </c>
      <c r="AV222" s="147">
        <v>1299</v>
      </c>
    </row>
    <row r="223" spans="15:48" x14ac:dyDescent="0.2">
      <c r="O223" s="147">
        <v>899</v>
      </c>
      <c r="P223" t="s">
        <v>1981</v>
      </c>
      <c r="Q223" s="147">
        <v>1298</v>
      </c>
      <c r="R223" t="s">
        <v>1981</v>
      </c>
      <c r="AU223" s="147">
        <v>2266</v>
      </c>
      <c r="AV223" s="147">
        <v>1067</v>
      </c>
    </row>
    <row r="224" spans="15:48" x14ac:dyDescent="0.2">
      <c r="O224" s="147">
        <v>999</v>
      </c>
      <c r="P224" t="s">
        <v>1981</v>
      </c>
      <c r="Q224" s="147">
        <v>2732</v>
      </c>
      <c r="R224" t="s">
        <v>1981</v>
      </c>
      <c r="AU224" s="147">
        <v>932</v>
      </c>
      <c r="AV224" s="147">
        <v>666</v>
      </c>
    </row>
    <row r="225" spans="15:48" x14ac:dyDescent="0.2">
      <c r="O225" s="147">
        <v>1298</v>
      </c>
      <c r="P225" t="s">
        <v>1981</v>
      </c>
      <c r="Q225" s="147">
        <v>2532</v>
      </c>
      <c r="R225" t="s">
        <v>1981</v>
      </c>
      <c r="AU225" s="147">
        <v>1032</v>
      </c>
      <c r="AV225" s="147">
        <v>1133</v>
      </c>
    </row>
    <row r="226" spans="15:48" x14ac:dyDescent="0.2">
      <c r="O226" s="147">
        <v>3264</v>
      </c>
      <c r="P226" t="s">
        <v>1981</v>
      </c>
      <c r="Q226" s="147">
        <v>5028</v>
      </c>
      <c r="R226" t="s">
        <v>1981</v>
      </c>
      <c r="AU226" s="147">
        <v>1498</v>
      </c>
      <c r="AV226" s="147">
        <v>1067</v>
      </c>
    </row>
    <row r="227" spans="15:48" x14ac:dyDescent="0.2">
      <c r="O227" s="147">
        <v>1499</v>
      </c>
      <c r="P227" t="s">
        <v>1981</v>
      </c>
      <c r="Q227" s="147">
        <v>1332</v>
      </c>
      <c r="R227" t="s">
        <v>1981</v>
      </c>
      <c r="AU227" s="147">
        <v>2165</v>
      </c>
      <c r="AV227" s="147">
        <v>833</v>
      </c>
    </row>
    <row r="228" spans="15:48" x14ac:dyDescent="0.2">
      <c r="O228" s="147">
        <v>2100</v>
      </c>
      <c r="P228" t="s">
        <v>1981</v>
      </c>
      <c r="Q228" s="147">
        <v>3764</v>
      </c>
      <c r="R228" t="s">
        <v>1981</v>
      </c>
      <c r="AU228" s="147">
        <v>932</v>
      </c>
      <c r="AV228" s="147">
        <v>866</v>
      </c>
    </row>
    <row r="229" spans="15:48" x14ac:dyDescent="0.2">
      <c r="O229" s="147">
        <v>1100</v>
      </c>
      <c r="P229" t="s">
        <v>1981</v>
      </c>
      <c r="Q229" s="147">
        <v>1000</v>
      </c>
      <c r="R229" t="s">
        <v>1981</v>
      </c>
      <c r="AU229" s="147">
        <v>1598</v>
      </c>
      <c r="AV229" s="147">
        <v>999</v>
      </c>
    </row>
    <row r="230" spans="15:48" x14ac:dyDescent="0.2">
      <c r="O230" s="147">
        <v>1099</v>
      </c>
      <c r="P230" t="s">
        <v>1981</v>
      </c>
      <c r="Q230" s="147">
        <v>1332</v>
      </c>
      <c r="R230" t="s">
        <v>1981</v>
      </c>
      <c r="AU230" s="147">
        <v>967</v>
      </c>
      <c r="AV230" s="147">
        <v>966</v>
      </c>
    </row>
    <row r="231" spans="15:48" x14ac:dyDescent="0.2">
      <c r="O231" s="147">
        <v>1432</v>
      </c>
      <c r="P231" t="s">
        <v>1981</v>
      </c>
      <c r="Q231" s="147">
        <v>5028</v>
      </c>
      <c r="R231" t="s">
        <v>1981</v>
      </c>
      <c r="AU231" s="147">
        <v>1167</v>
      </c>
      <c r="AV231" s="147">
        <v>1165</v>
      </c>
    </row>
    <row r="232" spans="15:48" x14ac:dyDescent="0.2">
      <c r="O232" s="147">
        <v>1400</v>
      </c>
      <c r="P232" t="s">
        <v>1981</v>
      </c>
      <c r="Q232" s="147">
        <v>1232</v>
      </c>
      <c r="R232" t="s">
        <v>1981</v>
      </c>
      <c r="AU232" s="147">
        <v>800</v>
      </c>
      <c r="AV232" s="147">
        <v>800</v>
      </c>
    </row>
    <row r="233" spans="15:48" x14ac:dyDescent="0.2">
      <c r="O233" s="147">
        <v>1798</v>
      </c>
      <c r="P233" t="s">
        <v>1981</v>
      </c>
      <c r="Q233" s="147">
        <v>2364</v>
      </c>
      <c r="R233" t="s">
        <v>1981</v>
      </c>
      <c r="AU233" s="147">
        <v>1433</v>
      </c>
      <c r="AV233" s="147">
        <v>1100</v>
      </c>
    </row>
    <row r="234" spans="15:48" x14ac:dyDescent="0.2">
      <c r="O234" s="147">
        <v>2332</v>
      </c>
      <c r="P234" t="s">
        <v>1981</v>
      </c>
      <c r="Q234" s="147">
        <v>1632</v>
      </c>
      <c r="R234" t="s">
        <v>1981</v>
      </c>
      <c r="AU234" s="147">
        <v>1299</v>
      </c>
      <c r="AV234" s="147">
        <v>1032</v>
      </c>
    </row>
    <row r="235" spans="15:48" x14ac:dyDescent="0.2">
      <c r="O235" s="147">
        <v>4231</v>
      </c>
      <c r="P235" t="s">
        <v>1981</v>
      </c>
      <c r="Q235" s="147">
        <v>3230</v>
      </c>
      <c r="R235" t="s">
        <v>1981</v>
      </c>
      <c r="AU235" s="147">
        <v>1465</v>
      </c>
      <c r="AV235" s="147">
        <v>1066</v>
      </c>
    </row>
    <row r="236" spans="15:48" x14ac:dyDescent="0.2">
      <c r="O236" s="147">
        <v>1132</v>
      </c>
      <c r="P236" t="s">
        <v>1981</v>
      </c>
      <c r="Q236" s="147">
        <v>1167</v>
      </c>
      <c r="R236" t="s">
        <v>1981</v>
      </c>
      <c r="AU236" s="147">
        <v>965</v>
      </c>
      <c r="AV236" s="147">
        <v>900</v>
      </c>
    </row>
    <row r="237" spans="15:48" x14ac:dyDescent="0.2">
      <c r="O237" s="147">
        <v>1365</v>
      </c>
      <c r="P237" t="s">
        <v>1981</v>
      </c>
      <c r="Q237" s="147">
        <v>2864</v>
      </c>
      <c r="R237" t="s">
        <v>1981</v>
      </c>
      <c r="AU237" s="147">
        <v>2764</v>
      </c>
      <c r="AV237" s="147">
        <v>867</v>
      </c>
    </row>
    <row r="238" spans="15:48" x14ac:dyDescent="0.2">
      <c r="O238" s="147">
        <v>1865</v>
      </c>
      <c r="P238" t="s">
        <v>1981</v>
      </c>
      <c r="Q238" s="147">
        <v>2664</v>
      </c>
      <c r="R238" t="s">
        <v>1981</v>
      </c>
      <c r="AU238" s="147">
        <v>2364</v>
      </c>
      <c r="AV238" s="147">
        <v>1498</v>
      </c>
    </row>
    <row r="239" spans="15:48" x14ac:dyDescent="0.2">
      <c r="O239" s="147">
        <v>1999</v>
      </c>
      <c r="P239" t="s">
        <v>1981</v>
      </c>
      <c r="Q239" s="147">
        <v>3196</v>
      </c>
      <c r="R239" t="s">
        <v>1981</v>
      </c>
      <c r="AU239" s="147">
        <v>1267</v>
      </c>
      <c r="AV239" s="147">
        <v>1599</v>
      </c>
    </row>
    <row r="240" spans="15:48" x14ac:dyDescent="0.2">
      <c r="O240" s="147">
        <v>1466</v>
      </c>
      <c r="P240" t="s">
        <v>1981</v>
      </c>
      <c r="Q240" s="147">
        <v>3064</v>
      </c>
      <c r="R240" t="s">
        <v>1981</v>
      </c>
      <c r="AU240" s="147">
        <v>933</v>
      </c>
      <c r="AV240" s="147">
        <v>1133</v>
      </c>
    </row>
    <row r="241" spans="15:48" x14ac:dyDescent="0.2">
      <c r="O241" s="147">
        <v>965</v>
      </c>
      <c r="P241" t="s">
        <v>1981</v>
      </c>
      <c r="Q241" s="147">
        <v>2631</v>
      </c>
      <c r="R241" t="s">
        <v>1981</v>
      </c>
      <c r="AU241" s="147">
        <v>1033</v>
      </c>
      <c r="AV241" s="147">
        <v>1133</v>
      </c>
    </row>
    <row r="242" spans="15:48" x14ac:dyDescent="0.2">
      <c r="O242" s="147">
        <v>1499</v>
      </c>
      <c r="P242" t="s">
        <v>1981</v>
      </c>
      <c r="Q242" s="147">
        <v>2532</v>
      </c>
      <c r="R242" t="s">
        <v>1981</v>
      </c>
      <c r="AU242" s="147">
        <v>1100</v>
      </c>
      <c r="AV242" s="147">
        <v>1200</v>
      </c>
    </row>
    <row r="243" spans="15:48" x14ac:dyDescent="0.2">
      <c r="O243" s="147">
        <v>1033</v>
      </c>
      <c r="P243" t="s">
        <v>1981</v>
      </c>
      <c r="Q243" s="147">
        <v>1232</v>
      </c>
      <c r="R243" t="s">
        <v>1981</v>
      </c>
      <c r="AU243" s="147">
        <v>1133</v>
      </c>
      <c r="AV243" s="147">
        <v>933</v>
      </c>
    </row>
    <row r="244" spans="15:48" x14ac:dyDescent="0.2">
      <c r="O244" s="147">
        <v>1267</v>
      </c>
      <c r="P244" t="s">
        <v>1981</v>
      </c>
      <c r="Q244" s="147">
        <v>2164</v>
      </c>
      <c r="R244" t="s">
        <v>1981</v>
      </c>
      <c r="AU244" s="147">
        <v>1066</v>
      </c>
      <c r="AV244" s="147">
        <v>1432</v>
      </c>
    </row>
    <row r="245" spans="15:48" x14ac:dyDescent="0.2">
      <c r="O245" s="147">
        <v>1232</v>
      </c>
      <c r="P245" t="s">
        <v>1981</v>
      </c>
      <c r="Q245" s="147">
        <v>2232</v>
      </c>
      <c r="R245" t="s">
        <v>1981</v>
      </c>
      <c r="AU245" s="147">
        <v>899</v>
      </c>
      <c r="AV245" s="147">
        <v>1000</v>
      </c>
    </row>
    <row r="246" spans="15:48" x14ac:dyDescent="0.2">
      <c r="O246" s="147">
        <v>1666</v>
      </c>
      <c r="P246" t="s">
        <v>1981</v>
      </c>
      <c r="Q246" s="147">
        <v>1498</v>
      </c>
      <c r="R246" t="s">
        <v>1981</v>
      </c>
      <c r="AU246" s="147">
        <v>1498</v>
      </c>
      <c r="AV246" s="147">
        <v>2996</v>
      </c>
    </row>
    <row r="247" spans="15:48" x14ac:dyDescent="0.2">
      <c r="O247" s="147">
        <v>2099</v>
      </c>
      <c r="P247" t="s">
        <v>1981</v>
      </c>
      <c r="Q247" s="147">
        <v>3330</v>
      </c>
      <c r="R247" t="s">
        <v>1981</v>
      </c>
      <c r="AU247" s="147">
        <v>1332</v>
      </c>
      <c r="AV247" s="147">
        <v>1000</v>
      </c>
    </row>
    <row r="248" spans="15:48" x14ac:dyDescent="0.2">
      <c r="O248" s="147">
        <v>2632</v>
      </c>
      <c r="P248" t="s">
        <v>1981</v>
      </c>
      <c r="Q248" s="147">
        <v>4996</v>
      </c>
      <c r="R248" t="s">
        <v>1981</v>
      </c>
      <c r="AU248" s="147">
        <v>1100</v>
      </c>
      <c r="AV248" s="147">
        <v>767</v>
      </c>
    </row>
    <row r="249" spans="15:48" x14ac:dyDescent="0.2">
      <c r="O249" s="147">
        <v>999</v>
      </c>
      <c r="P249" t="s">
        <v>1981</v>
      </c>
      <c r="Q249" s="147">
        <v>1400</v>
      </c>
      <c r="R249" t="s">
        <v>1981</v>
      </c>
      <c r="AU249" s="147">
        <v>765</v>
      </c>
      <c r="AV249" s="147">
        <v>832</v>
      </c>
    </row>
    <row r="250" spans="15:48" x14ac:dyDescent="0.2">
      <c r="O250" s="147">
        <v>1399</v>
      </c>
      <c r="P250" t="s">
        <v>1981</v>
      </c>
      <c r="Q250" s="147">
        <v>1433</v>
      </c>
      <c r="R250" t="s">
        <v>1981</v>
      </c>
      <c r="AU250" s="147">
        <v>898</v>
      </c>
      <c r="AV250" s="147">
        <v>899</v>
      </c>
    </row>
    <row r="251" spans="15:48" x14ac:dyDescent="0.2">
      <c r="O251" s="147">
        <v>2164</v>
      </c>
      <c r="P251" t="s">
        <v>1981</v>
      </c>
      <c r="Q251" s="147">
        <v>1999</v>
      </c>
      <c r="R251" t="s">
        <v>1981</v>
      </c>
      <c r="AU251" s="147">
        <v>1799</v>
      </c>
      <c r="AV251" s="147">
        <v>1499</v>
      </c>
    </row>
    <row r="252" spans="15:48" x14ac:dyDescent="0.2">
      <c r="O252" s="147">
        <v>1398</v>
      </c>
      <c r="P252" t="s">
        <v>1981</v>
      </c>
      <c r="Q252" s="147">
        <v>1832</v>
      </c>
      <c r="R252" t="s">
        <v>1981</v>
      </c>
      <c r="AU252" s="147">
        <v>968</v>
      </c>
      <c r="AV252" s="147">
        <v>766</v>
      </c>
    </row>
    <row r="253" spans="15:48" x14ac:dyDescent="0.2">
      <c r="O253" s="147">
        <v>1465</v>
      </c>
      <c r="P253" t="s">
        <v>1981</v>
      </c>
      <c r="Q253" s="147">
        <v>1399</v>
      </c>
      <c r="R253" t="s">
        <v>1981</v>
      </c>
      <c r="AU253" s="147">
        <v>1233</v>
      </c>
      <c r="AV253" s="147">
        <v>1132</v>
      </c>
    </row>
    <row r="254" spans="15:48" x14ac:dyDescent="0.2">
      <c r="O254" s="147">
        <v>1799</v>
      </c>
      <c r="P254" t="s">
        <v>1981</v>
      </c>
      <c r="Q254" s="147">
        <v>1866</v>
      </c>
      <c r="R254" t="s">
        <v>1981</v>
      </c>
      <c r="AU254" s="147">
        <v>1167</v>
      </c>
      <c r="AV254" s="147">
        <v>999</v>
      </c>
    </row>
    <row r="255" spans="15:48" x14ac:dyDescent="0.2">
      <c r="O255" s="147">
        <v>1266</v>
      </c>
      <c r="P255" t="s">
        <v>1981</v>
      </c>
      <c r="Q255" s="147">
        <v>3464</v>
      </c>
      <c r="R255" t="s">
        <v>1981</v>
      </c>
      <c r="AU255" s="147">
        <v>1099</v>
      </c>
      <c r="AV255" s="147">
        <v>967</v>
      </c>
    </row>
    <row r="256" spans="15:48" x14ac:dyDescent="0.2">
      <c r="O256" s="147">
        <v>1065</v>
      </c>
      <c r="P256" t="s">
        <v>1981</v>
      </c>
      <c r="Q256" s="147">
        <v>3064</v>
      </c>
      <c r="R256" t="s">
        <v>1981</v>
      </c>
      <c r="AU256" s="147">
        <v>899</v>
      </c>
      <c r="AV256" s="147">
        <v>866</v>
      </c>
    </row>
    <row r="257" spans="15:48" x14ac:dyDescent="0.2">
      <c r="O257" s="147">
        <v>1699</v>
      </c>
      <c r="P257" t="s">
        <v>1981</v>
      </c>
      <c r="Q257" s="147">
        <v>1898</v>
      </c>
      <c r="R257" t="s">
        <v>1981</v>
      </c>
      <c r="AU257" s="147">
        <v>1000</v>
      </c>
      <c r="AV257" s="147">
        <v>1133</v>
      </c>
    </row>
    <row r="258" spans="15:48" x14ac:dyDescent="0.2">
      <c r="O258" s="147">
        <v>3530</v>
      </c>
      <c r="P258" t="s">
        <v>1981</v>
      </c>
      <c r="Q258" s="147">
        <v>2931</v>
      </c>
      <c r="R258" t="s">
        <v>1981</v>
      </c>
      <c r="AU258" s="147">
        <v>1330</v>
      </c>
      <c r="AV258" s="147">
        <v>1134</v>
      </c>
    </row>
    <row r="259" spans="15:48" x14ac:dyDescent="0.2">
      <c r="O259" s="147">
        <v>2100</v>
      </c>
      <c r="P259" t="s">
        <v>1981</v>
      </c>
      <c r="Q259" s="147">
        <v>1666</v>
      </c>
      <c r="R259" t="s">
        <v>1981</v>
      </c>
      <c r="AU259" s="147">
        <v>1099</v>
      </c>
      <c r="AV259" s="147">
        <v>1332</v>
      </c>
    </row>
    <row r="260" spans="15:48" x14ac:dyDescent="0.2">
      <c r="O260" s="147">
        <v>1232</v>
      </c>
      <c r="P260" t="s">
        <v>1981</v>
      </c>
      <c r="Q260" s="147">
        <v>4630</v>
      </c>
      <c r="R260" t="s">
        <v>1981</v>
      </c>
      <c r="AU260" s="147">
        <v>1432</v>
      </c>
      <c r="AV260" s="147">
        <v>1066</v>
      </c>
    </row>
    <row r="261" spans="15:48" x14ac:dyDescent="0.2">
      <c r="O261" s="147">
        <v>1067</v>
      </c>
      <c r="P261" t="s">
        <v>1981</v>
      </c>
      <c r="Q261" s="147">
        <v>1166</v>
      </c>
      <c r="R261" t="s">
        <v>1981</v>
      </c>
      <c r="AU261" s="147">
        <v>1666</v>
      </c>
      <c r="AV261" s="147">
        <v>1167</v>
      </c>
    </row>
    <row r="262" spans="15:48" x14ac:dyDescent="0.2">
      <c r="O262" s="147">
        <v>2565</v>
      </c>
      <c r="P262" t="s">
        <v>1981</v>
      </c>
      <c r="Q262" s="147">
        <v>2465</v>
      </c>
      <c r="R262" t="s">
        <v>1981</v>
      </c>
      <c r="AU262" s="147">
        <v>1465</v>
      </c>
      <c r="AV262" s="147">
        <v>866</v>
      </c>
    </row>
    <row r="263" spans="15:48" x14ac:dyDescent="0.2">
      <c r="O263" s="147">
        <v>1466</v>
      </c>
      <c r="P263" t="s">
        <v>1981</v>
      </c>
      <c r="Q263" s="147">
        <v>1199</v>
      </c>
      <c r="R263" t="s">
        <v>1981</v>
      </c>
      <c r="AU263" s="147">
        <v>1465</v>
      </c>
      <c r="AV263" s="147">
        <v>865</v>
      </c>
    </row>
    <row r="264" spans="15:48" x14ac:dyDescent="0.2">
      <c r="O264" s="147">
        <v>1465</v>
      </c>
      <c r="P264" t="s">
        <v>1981</v>
      </c>
      <c r="Q264" s="147">
        <v>1167</v>
      </c>
      <c r="R264" t="s">
        <v>1981</v>
      </c>
      <c r="AU264" s="147">
        <v>1798</v>
      </c>
      <c r="AV264" s="147">
        <v>767</v>
      </c>
    </row>
    <row r="265" spans="15:48" x14ac:dyDescent="0.2">
      <c r="O265" s="147">
        <v>1166</v>
      </c>
      <c r="P265" t="s">
        <v>1981</v>
      </c>
      <c r="Q265" s="147">
        <v>1100</v>
      </c>
      <c r="R265" t="s">
        <v>1981</v>
      </c>
      <c r="AU265" s="147">
        <v>966</v>
      </c>
      <c r="AV265" s="147">
        <v>765</v>
      </c>
    </row>
    <row r="266" spans="15:48" x14ac:dyDescent="0.2">
      <c r="O266" s="147">
        <v>865</v>
      </c>
      <c r="P266" t="s">
        <v>1981</v>
      </c>
      <c r="Q266" s="147">
        <v>1165</v>
      </c>
      <c r="R266" t="s">
        <v>1981</v>
      </c>
      <c r="AU266" s="147">
        <v>2131</v>
      </c>
      <c r="AV266" s="147">
        <v>1399</v>
      </c>
    </row>
    <row r="267" spans="15:48" x14ac:dyDescent="0.2">
      <c r="O267" s="147">
        <v>967</v>
      </c>
      <c r="P267" t="s">
        <v>1981</v>
      </c>
      <c r="Q267" s="147">
        <v>1665</v>
      </c>
      <c r="R267" t="s">
        <v>1981</v>
      </c>
      <c r="AU267" s="147">
        <v>1133</v>
      </c>
      <c r="AV267" s="147">
        <v>699</v>
      </c>
    </row>
    <row r="268" spans="15:48" x14ac:dyDescent="0.2">
      <c r="O268" s="147">
        <v>2165</v>
      </c>
      <c r="P268" t="s">
        <v>1981</v>
      </c>
      <c r="Q268" s="147">
        <v>2597</v>
      </c>
      <c r="R268" t="s">
        <v>1981</v>
      </c>
      <c r="AU268" s="147">
        <v>2164</v>
      </c>
      <c r="AV268" s="147">
        <v>1131</v>
      </c>
    </row>
    <row r="269" spans="15:48" x14ac:dyDescent="0.2">
      <c r="O269" s="147">
        <v>767</v>
      </c>
      <c r="P269" t="s">
        <v>1981</v>
      </c>
      <c r="Q269" s="147">
        <v>1134</v>
      </c>
      <c r="R269" t="s">
        <v>1981</v>
      </c>
      <c r="AU269" s="147">
        <v>1565</v>
      </c>
      <c r="AV269" s="147">
        <v>600</v>
      </c>
    </row>
    <row r="270" spans="15:48" x14ac:dyDescent="0.2">
      <c r="O270" s="147">
        <v>965</v>
      </c>
      <c r="P270" t="s">
        <v>1981</v>
      </c>
      <c r="Q270" s="147">
        <v>999</v>
      </c>
      <c r="R270" t="s">
        <v>1981</v>
      </c>
      <c r="AU270" s="147">
        <v>1531</v>
      </c>
      <c r="AV270" s="147">
        <v>798</v>
      </c>
    </row>
    <row r="271" spans="15:48" x14ac:dyDescent="0.2">
      <c r="O271" s="147">
        <v>1099</v>
      </c>
      <c r="P271" t="s">
        <v>1981</v>
      </c>
      <c r="Q271" s="147">
        <v>2166</v>
      </c>
      <c r="R271" t="s">
        <v>1981</v>
      </c>
      <c r="AU271" s="147">
        <v>965</v>
      </c>
      <c r="AV271" s="147">
        <v>1167</v>
      </c>
    </row>
    <row r="272" spans="15:48" x14ac:dyDescent="0.2">
      <c r="O272" s="147">
        <v>799</v>
      </c>
      <c r="P272" t="s">
        <v>1981</v>
      </c>
      <c r="Q272" s="147">
        <v>867</v>
      </c>
      <c r="R272" t="s">
        <v>1981</v>
      </c>
      <c r="AU272" s="147">
        <v>734</v>
      </c>
      <c r="AV272" s="147">
        <v>699</v>
      </c>
    </row>
    <row r="273" spans="15:48" x14ac:dyDescent="0.2">
      <c r="O273" s="147">
        <v>1432</v>
      </c>
      <c r="P273" t="s">
        <v>1981</v>
      </c>
      <c r="Q273" s="147">
        <v>2032</v>
      </c>
      <c r="R273" t="s">
        <v>1981</v>
      </c>
      <c r="AU273" s="147">
        <v>1065</v>
      </c>
      <c r="AV273" s="147">
        <v>1000</v>
      </c>
    </row>
    <row r="274" spans="15:48" x14ac:dyDescent="0.2">
      <c r="O274" s="147">
        <v>1332</v>
      </c>
      <c r="P274" t="s">
        <v>1981</v>
      </c>
      <c r="Q274" s="147">
        <v>1099</v>
      </c>
      <c r="R274" t="s">
        <v>1981</v>
      </c>
      <c r="AU274" s="147">
        <v>998</v>
      </c>
      <c r="AV274" s="147">
        <v>766</v>
      </c>
    </row>
    <row r="275" spans="15:48" x14ac:dyDescent="0.2">
      <c r="O275" s="147">
        <v>799</v>
      </c>
      <c r="P275" t="s">
        <v>1981</v>
      </c>
      <c r="Q275" s="147">
        <v>898</v>
      </c>
      <c r="R275" t="s">
        <v>1981</v>
      </c>
      <c r="AU275" s="147">
        <v>1866</v>
      </c>
      <c r="AV275" s="147">
        <v>1299</v>
      </c>
    </row>
    <row r="276" spans="15:48" x14ac:dyDescent="0.2">
      <c r="O276" s="147">
        <v>999</v>
      </c>
      <c r="P276" t="s">
        <v>1981</v>
      </c>
      <c r="Q276" s="147">
        <v>899</v>
      </c>
      <c r="R276" t="s">
        <v>1981</v>
      </c>
      <c r="AU276" s="147">
        <v>833</v>
      </c>
      <c r="AV276" s="147">
        <v>799</v>
      </c>
    </row>
    <row r="277" spans="15:48" x14ac:dyDescent="0.2">
      <c r="O277" s="147">
        <v>1032</v>
      </c>
      <c r="P277" t="s">
        <v>1981</v>
      </c>
      <c r="Q277" s="147">
        <v>1499</v>
      </c>
      <c r="R277" t="s">
        <v>1981</v>
      </c>
      <c r="AU277" s="147">
        <v>2665</v>
      </c>
      <c r="AV277" s="147">
        <v>932</v>
      </c>
    </row>
    <row r="278" spans="15:48" x14ac:dyDescent="0.2">
      <c r="O278" s="147">
        <v>1300</v>
      </c>
      <c r="P278" t="s">
        <v>1981</v>
      </c>
      <c r="Q278" s="147">
        <v>1332</v>
      </c>
      <c r="R278" t="s">
        <v>1981</v>
      </c>
      <c r="AU278" s="147">
        <v>1499</v>
      </c>
      <c r="AV278" s="147">
        <v>666</v>
      </c>
    </row>
    <row r="279" spans="15:48" x14ac:dyDescent="0.2">
      <c r="O279" s="147">
        <v>1165</v>
      </c>
      <c r="P279" t="s">
        <v>1981</v>
      </c>
      <c r="Q279" s="147">
        <v>2465</v>
      </c>
      <c r="R279" t="s">
        <v>1981</v>
      </c>
      <c r="AU279" s="147">
        <v>4996</v>
      </c>
      <c r="AV279" s="147">
        <v>1266</v>
      </c>
    </row>
    <row r="280" spans="15:48" x14ac:dyDescent="0.2">
      <c r="O280" s="147">
        <v>865</v>
      </c>
      <c r="P280" t="s">
        <v>1981</v>
      </c>
      <c r="Q280" s="147">
        <v>3565</v>
      </c>
      <c r="R280" t="s">
        <v>1981</v>
      </c>
      <c r="AU280" s="147">
        <v>1133</v>
      </c>
      <c r="AV280" s="147">
        <v>999</v>
      </c>
    </row>
    <row r="281" spans="15:48" x14ac:dyDescent="0.2">
      <c r="O281" s="147">
        <v>800</v>
      </c>
      <c r="P281" t="s">
        <v>1981</v>
      </c>
      <c r="Q281" s="147">
        <v>865</v>
      </c>
      <c r="R281" t="s">
        <v>1981</v>
      </c>
      <c r="AU281" s="147">
        <v>1033</v>
      </c>
      <c r="AV281" s="147">
        <v>767</v>
      </c>
    </row>
    <row r="282" spans="15:48" x14ac:dyDescent="0.2">
      <c r="O282" s="147">
        <v>1100</v>
      </c>
      <c r="P282" t="s">
        <v>1981</v>
      </c>
      <c r="Q282" s="147">
        <v>2530</v>
      </c>
      <c r="R282" t="s">
        <v>1981</v>
      </c>
      <c r="AU282" s="147">
        <v>1133</v>
      </c>
      <c r="AV282" s="147">
        <v>966</v>
      </c>
    </row>
    <row r="283" spans="15:48" x14ac:dyDescent="0.2">
      <c r="O283" s="147">
        <v>999</v>
      </c>
      <c r="P283" t="s">
        <v>1981</v>
      </c>
      <c r="Q283" s="147">
        <v>4663</v>
      </c>
      <c r="R283" t="s">
        <v>1981</v>
      </c>
      <c r="AU283" s="147">
        <v>966</v>
      </c>
      <c r="AV283" s="147">
        <v>865</v>
      </c>
    </row>
    <row r="284" spans="15:48" x14ac:dyDescent="0.2">
      <c r="O284" s="147">
        <v>999</v>
      </c>
      <c r="P284" t="s">
        <v>1981</v>
      </c>
      <c r="Q284" s="147">
        <v>2064</v>
      </c>
      <c r="R284" t="s">
        <v>1981</v>
      </c>
      <c r="AU284" s="147">
        <v>1832</v>
      </c>
      <c r="AV284" s="147">
        <v>733</v>
      </c>
    </row>
    <row r="285" spans="15:48" x14ac:dyDescent="0.2">
      <c r="O285" s="147">
        <v>1267</v>
      </c>
      <c r="P285" t="s">
        <v>1981</v>
      </c>
      <c r="Q285" s="147">
        <v>2398</v>
      </c>
      <c r="R285" t="s">
        <v>1981</v>
      </c>
      <c r="AU285" s="147">
        <v>1700</v>
      </c>
      <c r="AV285" s="147">
        <v>933</v>
      </c>
    </row>
    <row r="286" spans="15:48" x14ac:dyDescent="0.2">
      <c r="O286" s="147">
        <v>4630</v>
      </c>
      <c r="P286" t="s">
        <v>1981</v>
      </c>
      <c r="Q286" s="147">
        <v>2799</v>
      </c>
      <c r="R286" t="s">
        <v>1981</v>
      </c>
      <c r="AU286" s="147">
        <v>3963</v>
      </c>
      <c r="AV286" s="147">
        <v>1197</v>
      </c>
    </row>
    <row r="287" spans="15:48" x14ac:dyDescent="0.2">
      <c r="O287" s="147">
        <v>2199</v>
      </c>
      <c r="P287" t="s">
        <v>1981</v>
      </c>
      <c r="Q287" s="147">
        <v>1730</v>
      </c>
      <c r="R287" t="s">
        <v>1981</v>
      </c>
      <c r="AU287" s="147">
        <v>898</v>
      </c>
      <c r="AV287" s="147">
        <v>832</v>
      </c>
    </row>
    <row r="288" spans="15:48" x14ac:dyDescent="0.2">
      <c r="O288" s="147">
        <v>1666</v>
      </c>
      <c r="P288" t="s">
        <v>1981</v>
      </c>
      <c r="Q288" s="147">
        <v>4963</v>
      </c>
      <c r="R288" t="s">
        <v>1981</v>
      </c>
      <c r="AU288" s="147">
        <v>1532</v>
      </c>
      <c r="AV288" s="147">
        <v>1065</v>
      </c>
    </row>
    <row r="289" spans="15:48" x14ac:dyDescent="0.2">
      <c r="O289" s="147">
        <v>2533</v>
      </c>
      <c r="P289" t="s">
        <v>1981</v>
      </c>
      <c r="Q289" s="147">
        <v>3330</v>
      </c>
      <c r="R289" t="s">
        <v>1981</v>
      </c>
      <c r="AU289" s="147">
        <v>800</v>
      </c>
      <c r="AV289" s="147">
        <v>700</v>
      </c>
    </row>
    <row r="290" spans="15:48" x14ac:dyDescent="0.2">
      <c r="O290" s="147">
        <v>933</v>
      </c>
      <c r="P290" t="s">
        <v>1981</v>
      </c>
      <c r="Q290" s="147">
        <v>4996</v>
      </c>
      <c r="R290" t="s">
        <v>1981</v>
      </c>
      <c r="AU290" s="147">
        <v>966</v>
      </c>
      <c r="AV290" s="147">
        <v>1665</v>
      </c>
    </row>
    <row r="291" spans="15:48" x14ac:dyDescent="0.2">
      <c r="O291" s="147">
        <v>966</v>
      </c>
      <c r="P291" t="s">
        <v>1981</v>
      </c>
      <c r="Q291" s="147">
        <v>3030</v>
      </c>
      <c r="R291" t="s">
        <v>1981</v>
      </c>
      <c r="AU291" s="147">
        <v>965</v>
      </c>
      <c r="AV291" s="147">
        <v>1700</v>
      </c>
    </row>
    <row r="292" spans="15:48" x14ac:dyDescent="0.2">
      <c r="O292" s="147">
        <v>1065</v>
      </c>
      <c r="P292" t="s">
        <v>1981</v>
      </c>
      <c r="Q292" s="147">
        <v>1799</v>
      </c>
      <c r="R292" t="s">
        <v>1981</v>
      </c>
      <c r="AU292" s="147">
        <v>867</v>
      </c>
      <c r="AV292" s="147">
        <v>999</v>
      </c>
    </row>
    <row r="293" spans="15:48" x14ac:dyDescent="0.2">
      <c r="O293" s="147">
        <v>1499</v>
      </c>
      <c r="P293" t="s">
        <v>1981</v>
      </c>
      <c r="Q293" s="147">
        <v>1698</v>
      </c>
      <c r="R293" t="s">
        <v>1981</v>
      </c>
      <c r="AU293" s="147">
        <v>1999</v>
      </c>
      <c r="AV293" s="147">
        <v>1032</v>
      </c>
    </row>
    <row r="294" spans="15:48" x14ac:dyDescent="0.2">
      <c r="O294" s="147">
        <v>1332</v>
      </c>
      <c r="P294" t="s">
        <v>1981</v>
      </c>
      <c r="Q294" s="147">
        <v>2697</v>
      </c>
      <c r="R294" t="s">
        <v>1981</v>
      </c>
      <c r="AU294" s="147">
        <v>1434</v>
      </c>
      <c r="AV294" s="147">
        <v>999</v>
      </c>
    </row>
    <row r="295" spans="15:48" x14ac:dyDescent="0.2">
      <c r="O295" s="147">
        <v>766</v>
      </c>
      <c r="P295" t="s">
        <v>1981</v>
      </c>
      <c r="Q295" s="147">
        <v>2432</v>
      </c>
      <c r="R295" t="s">
        <v>1981</v>
      </c>
      <c r="AU295" s="147">
        <v>998</v>
      </c>
      <c r="AV295" s="147">
        <v>965</v>
      </c>
    </row>
    <row r="296" spans="15:48" x14ac:dyDescent="0.2">
      <c r="O296" s="147">
        <v>1400</v>
      </c>
      <c r="P296" t="s">
        <v>1981</v>
      </c>
      <c r="Q296" s="147">
        <v>1200</v>
      </c>
      <c r="R296" t="s">
        <v>1981</v>
      </c>
      <c r="AU296" s="147">
        <v>965</v>
      </c>
      <c r="AV296" s="147">
        <v>833</v>
      </c>
    </row>
    <row r="297" spans="15:48" x14ac:dyDescent="0.2">
      <c r="O297" s="147">
        <v>1133</v>
      </c>
      <c r="P297" t="s">
        <v>1981</v>
      </c>
      <c r="Q297" s="147">
        <v>2698</v>
      </c>
      <c r="R297" t="s">
        <v>1981</v>
      </c>
      <c r="AU297" s="147">
        <v>2298</v>
      </c>
      <c r="AV297" s="147">
        <v>1000</v>
      </c>
    </row>
    <row r="298" spans="15:48" x14ac:dyDescent="0.2">
      <c r="O298" s="147">
        <v>1098</v>
      </c>
      <c r="P298" t="s">
        <v>1981</v>
      </c>
      <c r="Q298" s="147">
        <v>3397</v>
      </c>
      <c r="R298" t="s">
        <v>1981</v>
      </c>
      <c r="AU298" s="147">
        <v>1298</v>
      </c>
      <c r="AV298" s="147">
        <v>1400</v>
      </c>
    </row>
    <row r="299" spans="15:48" x14ac:dyDescent="0.2">
      <c r="O299" s="147">
        <v>2697</v>
      </c>
      <c r="P299" t="s">
        <v>1981</v>
      </c>
      <c r="Q299" s="147">
        <v>3397</v>
      </c>
      <c r="R299" t="s">
        <v>1981</v>
      </c>
      <c r="AU299" s="147">
        <v>1033</v>
      </c>
      <c r="AV299" s="147">
        <v>1166</v>
      </c>
    </row>
    <row r="300" spans="15:48" x14ac:dyDescent="0.2">
      <c r="O300" s="147">
        <v>900</v>
      </c>
      <c r="P300" t="s">
        <v>1981</v>
      </c>
      <c r="Q300" s="147">
        <v>1698</v>
      </c>
      <c r="R300" t="s">
        <v>1981</v>
      </c>
      <c r="AU300" s="147">
        <v>1399</v>
      </c>
      <c r="AV300" s="147">
        <v>999</v>
      </c>
    </row>
    <row r="301" spans="15:48" x14ac:dyDescent="0.2">
      <c r="O301" s="147">
        <v>832</v>
      </c>
      <c r="P301" t="s">
        <v>1981</v>
      </c>
      <c r="Q301" s="147">
        <v>5030</v>
      </c>
      <c r="R301" t="s">
        <v>1981</v>
      </c>
      <c r="AU301" s="147">
        <v>997</v>
      </c>
      <c r="AV301" s="147">
        <v>732</v>
      </c>
    </row>
    <row r="302" spans="15:48" x14ac:dyDescent="0.2">
      <c r="O302" s="147">
        <v>1265</v>
      </c>
      <c r="P302" t="s">
        <v>1981</v>
      </c>
      <c r="Q302" s="147">
        <v>4995</v>
      </c>
      <c r="R302" t="s">
        <v>1981</v>
      </c>
      <c r="AU302" s="147">
        <v>1165</v>
      </c>
      <c r="AV302" s="147">
        <v>1366</v>
      </c>
    </row>
    <row r="303" spans="15:48" x14ac:dyDescent="0.2">
      <c r="O303" s="147">
        <v>1432</v>
      </c>
      <c r="P303" t="s">
        <v>1981</v>
      </c>
      <c r="Q303" s="147">
        <v>4596</v>
      </c>
      <c r="R303" t="s">
        <v>1981</v>
      </c>
      <c r="AU303" s="147">
        <v>1100</v>
      </c>
      <c r="AV303" s="147">
        <v>1232</v>
      </c>
    </row>
    <row r="304" spans="15:48" x14ac:dyDescent="0.2">
      <c r="O304" s="147">
        <v>2831</v>
      </c>
      <c r="P304" t="s">
        <v>1981</v>
      </c>
      <c r="Q304" s="147">
        <v>1864</v>
      </c>
      <c r="R304" t="s">
        <v>1981</v>
      </c>
      <c r="AU304" s="147">
        <v>1164</v>
      </c>
      <c r="AV304" s="147">
        <v>1199</v>
      </c>
    </row>
    <row r="305" spans="15:48" x14ac:dyDescent="0.2">
      <c r="O305" s="147">
        <v>966</v>
      </c>
      <c r="P305" t="s">
        <v>1981</v>
      </c>
      <c r="Q305" s="147">
        <v>3563</v>
      </c>
      <c r="R305" t="s">
        <v>1981</v>
      </c>
      <c r="AU305" s="147">
        <v>1732</v>
      </c>
      <c r="AV305" s="147">
        <v>900</v>
      </c>
    </row>
    <row r="306" spans="15:48" x14ac:dyDescent="0.2">
      <c r="O306" s="147">
        <v>1332</v>
      </c>
      <c r="P306" t="s">
        <v>1981</v>
      </c>
      <c r="Q306" s="147">
        <v>5029</v>
      </c>
      <c r="R306" t="s">
        <v>1981</v>
      </c>
      <c r="AU306" s="147">
        <v>1333</v>
      </c>
      <c r="AV306" s="147">
        <v>2697</v>
      </c>
    </row>
    <row r="307" spans="15:48" x14ac:dyDescent="0.2">
      <c r="O307" s="147">
        <v>2464</v>
      </c>
      <c r="P307" t="s">
        <v>1981</v>
      </c>
      <c r="Q307" s="147">
        <v>1798</v>
      </c>
      <c r="R307" t="s">
        <v>1981</v>
      </c>
      <c r="AU307" s="147">
        <v>1965</v>
      </c>
      <c r="AV307" s="147">
        <v>1098</v>
      </c>
    </row>
    <row r="308" spans="15:48" x14ac:dyDescent="0.2">
      <c r="O308" s="147">
        <v>2998</v>
      </c>
      <c r="P308" t="s">
        <v>1981</v>
      </c>
      <c r="Q308" s="147">
        <v>1899</v>
      </c>
      <c r="R308" t="s">
        <v>1981</v>
      </c>
      <c r="AU308" s="147">
        <v>1664</v>
      </c>
      <c r="AV308" s="147">
        <v>1100</v>
      </c>
    </row>
    <row r="309" spans="15:48" x14ac:dyDescent="0.2">
      <c r="O309" s="147">
        <v>934</v>
      </c>
      <c r="P309" t="s">
        <v>1981</v>
      </c>
      <c r="Q309" s="147">
        <v>1465</v>
      </c>
      <c r="R309" t="s">
        <v>1981</v>
      </c>
      <c r="AU309" s="147">
        <v>1000</v>
      </c>
      <c r="AV309" s="147">
        <v>1133</v>
      </c>
    </row>
    <row r="310" spans="15:48" x14ac:dyDescent="0.2">
      <c r="O310" s="147">
        <v>1398</v>
      </c>
      <c r="P310" t="s">
        <v>1981</v>
      </c>
      <c r="Q310" s="147">
        <v>3462</v>
      </c>
      <c r="R310" t="s">
        <v>1981</v>
      </c>
      <c r="AU310" s="147">
        <v>1065</v>
      </c>
      <c r="AV310" s="147">
        <v>1066</v>
      </c>
    </row>
    <row r="311" spans="15:48" x14ac:dyDescent="0.2">
      <c r="O311" s="147">
        <v>1632</v>
      </c>
      <c r="P311" t="s">
        <v>1981</v>
      </c>
      <c r="Q311" s="147">
        <v>4995</v>
      </c>
      <c r="R311" t="s">
        <v>1981</v>
      </c>
      <c r="AU311" s="147">
        <v>1665</v>
      </c>
      <c r="AV311" s="147">
        <v>3465</v>
      </c>
    </row>
    <row r="312" spans="15:48" x14ac:dyDescent="0.2">
      <c r="O312" s="147">
        <v>1033</v>
      </c>
      <c r="P312" t="s">
        <v>1981</v>
      </c>
      <c r="Q312" s="147">
        <v>2831</v>
      </c>
      <c r="R312" t="s">
        <v>1981</v>
      </c>
      <c r="AU312" s="147">
        <v>799</v>
      </c>
      <c r="AV312" s="147">
        <v>766</v>
      </c>
    </row>
    <row r="313" spans="15:48" x14ac:dyDescent="0.2">
      <c r="O313" s="147">
        <v>1133</v>
      </c>
      <c r="P313" t="s">
        <v>1981</v>
      </c>
      <c r="Q313" s="147">
        <v>2897</v>
      </c>
      <c r="R313" t="s">
        <v>1981</v>
      </c>
      <c r="AU313" s="147">
        <v>1199</v>
      </c>
      <c r="AV313" s="147">
        <v>1032</v>
      </c>
    </row>
    <row r="314" spans="15:48" x14ac:dyDescent="0.2">
      <c r="O314" s="147">
        <v>1932</v>
      </c>
      <c r="P314" t="s">
        <v>1981</v>
      </c>
      <c r="Q314" s="147">
        <v>1932</v>
      </c>
      <c r="R314" t="s">
        <v>1981</v>
      </c>
      <c r="AU314" s="147">
        <v>932</v>
      </c>
      <c r="AV314" s="147">
        <v>1199</v>
      </c>
    </row>
    <row r="315" spans="15:48" x14ac:dyDescent="0.2">
      <c r="O315" s="147">
        <v>999</v>
      </c>
      <c r="P315" t="s">
        <v>1981</v>
      </c>
      <c r="Q315" s="147">
        <v>3363</v>
      </c>
      <c r="R315" t="s">
        <v>1981</v>
      </c>
      <c r="AU315" s="147">
        <v>1934</v>
      </c>
      <c r="AV315" s="147">
        <v>1134</v>
      </c>
    </row>
    <row r="316" spans="15:48" x14ac:dyDescent="0.2">
      <c r="O316" s="147">
        <v>1033</v>
      </c>
      <c r="P316" t="s">
        <v>1981</v>
      </c>
      <c r="Q316" s="147">
        <v>3962</v>
      </c>
      <c r="R316" t="s">
        <v>1981</v>
      </c>
      <c r="AU316" s="147">
        <v>999</v>
      </c>
      <c r="AV316" s="147">
        <v>1232</v>
      </c>
    </row>
    <row r="317" spans="15:48" x14ac:dyDescent="0.2">
      <c r="O317" s="147">
        <v>3130</v>
      </c>
      <c r="P317" t="s">
        <v>1981</v>
      </c>
      <c r="Q317" s="147">
        <v>4997</v>
      </c>
      <c r="R317" t="s">
        <v>1981</v>
      </c>
      <c r="AU317" s="147">
        <v>1898</v>
      </c>
      <c r="AV317" s="147">
        <v>1666</v>
      </c>
    </row>
    <row r="318" spans="15:48" x14ac:dyDescent="0.2">
      <c r="O318" s="147">
        <v>3963</v>
      </c>
      <c r="P318" t="s">
        <v>1981</v>
      </c>
      <c r="Q318" s="147">
        <v>1698</v>
      </c>
      <c r="R318" t="s">
        <v>1981</v>
      </c>
      <c r="AU318" s="147">
        <v>1166</v>
      </c>
      <c r="AV318" s="147">
        <v>766</v>
      </c>
    </row>
    <row r="319" spans="15:48" x14ac:dyDescent="0.2">
      <c r="O319" s="147">
        <v>1331</v>
      </c>
      <c r="P319" t="s">
        <v>1981</v>
      </c>
      <c r="Q319" s="147">
        <v>3098</v>
      </c>
      <c r="R319" t="s">
        <v>1981</v>
      </c>
      <c r="AU319" s="147">
        <v>1800</v>
      </c>
      <c r="AV319" s="147">
        <v>1730</v>
      </c>
    </row>
    <row r="320" spans="15:48" x14ac:dyDescent="0.2">
      <c r="O320" s="147">
        <v>4063</v>
      </c>
      <c r="P320" t="s">
        <v>1981</v>
      </c>
      <c r="Q320" s="147">
        <v>2032</v>
      </c>
      <c r="R320" t="s">
        <v>1981</v>
      </c>
      <c r="AU320" s="147">
        <v>1198</v>
      </c>
      <c r="AV320" s="147">
        <v>1199</v>
      </c>
    </row>
    <row r="321" spans="15:48" x14ac:dyDescent="0.2">
      <c r="O321" s="147">
        <v>1400</v>
      </c>
      <c r="P321" t="s">
        <v>1981</v>
      </c>
      <c r="Q321" s="147">
        <v>4029</v>
      </c>
      <c r="R321" t="s">
        <v>1981</v>
      </c>
      <c r="AU321" s="147">
        <v>1365</v>
      </c>
      <c r="AV321" s="147">
        <v>965</v>
      </c>
    </row>
    <row r="322" spans="15:48" x14ac:dyDescent="0.2">
      <c r="O322" s="147">
        <v>1198</v>
      </c>
      <c r="P322" t="s">
        <v>1981</v>
      </c>
      <c r="Q322" s="147">
        <v>2899</v>
      </c>
      <c r="R322" t="s">
        <v>1981</v>
      </c>
      <c r="AU322" s="147">
        <v>1199</v>
      </c>
      <c r="AV322" s="147">
        <v>1432</v>
      </c>
    </row>
    <row r="323" spans="15:48" x14ac:dyDescent="0.2">
      <c r="O323" s="147">
        <v>1399</v>
      </c>
      <c r="P323" t="s">
        <v>1981</v>
      </c>
      <c r="Q323" s="147">
        <v>3730</v>
      </c>
      <c r="R323" t="s">
        <v>1981</v>
      </c>
      <c r="AU323" s="147">
        <v>798</v>
      </c>
      <c r="AV323" s="147">
        <v>1333</v>
      </c>
    </row>
    <row r="324" spans="15:48" x14ac:dyDescent="0.2">
      <c r="O324" s="147">
        <v>2597</v>
      </c>
      <c r="P324" t="s">
        <v>1981</v>
      </c>
      <c r="Q324" s="147">
        <v>3931</v>
      </c>
      <c r="R324" t="s">
        <v>1981</v>
      </c>
      <c r="AU324" s="147">
        <v>1533</v>
      </c>
      <c r="AV324" s="147">
        <v>1632</v>
      </c>
    </row>
    <row r="325" spans="15:48" x14ac:dyDescent="0.2">
      <c r="O325" s="147">
        <v>4130</v>
      </c>
      <c r="P325" t="s">
        <v>1981</v>
      </c>
      <c r="Q325" s="147">
        <v>5063</v>
      </c>
      <c r="R325" t="s">
        <v>1981</v>
      </c>
      <c r="AU325" s="147">
        <v>2298</v>
      </c>
      <c r="AV325" s="147">
        <v>901</v>
      </c>
    </row>
    <row r="326" spans="15:48" x14ac:dyDescent="0.2">
      <c r="O326" s="147">
        <v>1466</v>
      </c>
      <c r="P326" t="s">
        <v>1981</v>
      </c>
      <c r="Q326" s="147">
        <v>5028</v>
      </c>
      <c r="R326" t="s">
        <v>1981</v>
      </c>
      <c r="AU326" s="147">
        <v>1865</v>
      </c>
      <c r="AV326" s="147">
        <v>1432</v>
      </c>
    </row>
    <row r="327" spans="15:48" x14ac:dyDescent="0.2">
      <c r="O327" s="147">
        <v>4496</v>
      </c>
      <c r="P327" t="s">
        <v>1981</v>
      </c>
      <c r="Q327" s="147">
        <v>2565</v>
      </c>
      <c r="R327" t="s">
        <v>1981</v>
      </c>
      <c r="AU327" s="147">
        <v>1166</v>
      </c>
      <c r="AV327" s="147">
        <v>1598</v>
      </c>
    </row>
    <row r="328" spans="15:48" x14ac:dyDescent="0.2">
      <c r="O328" s="147">
        <v>3165</v>
      </c>
      <c r="P328" t="s">
        <v>1981</v>
      </c>
      <c r="Q328" s="147">
        <v>4431</v>
      </c>
      <c r="R328" t="s">
        <v>1981</v>
      </c>
      <c r="AU328" s="147">
        <v>1367</v>
      </c>
      <c r="AV328" s="147">
        <v>2132</v>
      </c>
    </row>
    <row r="329" spans="15:48" x14ac:dyDescent="0.2">
      <c r="O329" s="147">
        <v>1731</v>
      </c>
      <c r="P329" t="s">
        <v>1981</v>
      </c>
      <c r="Q329" s="147">
        <v>2498</v>
      </c>
      <c r="R329" t="s">
        <v>1981</v>
      </c>
      <c r="AU329" s="147">
        <v>1232</v>
      </c>
      <c r="AV329" s="147">
        <v>1100</v>
      </c>
    </row>
    <row r="330" spans="15:48" x14ac:dyDescent="0.2">
      <c r="O330" s="147">
        <v>1366</v>
      </c>
      <c r="P330" t="s">
        <v>1981</v>
      </c>
      <c r="Q330" s="147">
        <v>1798</v>
      </c>
      <c r="R330" t="s">
        <v>1981</v>
      </c>
      <c r="AU330" s="147">
        <v>1166</v>
      </c>
      <c r="AV330" s="147">
        <v>1167</v>
      </c>
    </row>
    <row r="331" spans="15:48" x14ac:dyDescent="0.2">
      <c r="O331" s="147">
        <v>1999</v>
      </c>
      <c r="P331" t="s">
        <v>1981</v>
      </c>
      <c r="Q331" s="147">
        <v>4996</v>
      </c>
      <c r="R331" t="s">
        <v>1981</v>
      </c>
      <c r="AU331" s="147">
        <v>2165</v>
      </c>
      <c r="AV331" s="147">
        <v>1199</v>
      </c>
    </row>
    <row r="332" spans="15:48" x14ac:dyDescent="0.2">
      <c r="O332" s="147">
        <v>1232</v>
      </c>
      <c r="P332" t="s">
        <v>1981</v>
      </c>
      <c r="Q332" s="147">
        <v>3064</v>
      </c>
      <c r="R332" t="s">
        <v>1981</v>
      </c>
      <c r="AU332" s="147">
        <v>865</v>
      </c>
      <c r="AV332" s="147">
        <v>798</v>
      </c>
    </row>
    <row r="333" spans="15:48" x14ac:dyDescent="0.2">
      <c r="O333" s="147">
        <v>3162</v>
      </c>
      <c r="P333" t="s">
        <v>1981</v>
      </c>
      <c r="Q333" s="147">
        <v>5064</v>
      </c>
      <c r="R333" t="s">
        <v>1981</v>
      </c>
      <c r="AU333" s="147">
        <v>1599</v>
      </c>
      <c r="AV333" s="147">
        <v>1333</v>
      </c>
    </row>
    <row r="334" spans="15:48" x14ac:dyDescent="0.2">
      <c r="O334" s="147">
        <v>2997</v>
      </c>
      <c r="P334" t="s">
        <v>1981</v>
      </c>
      <c r="Q334" s="147">
        <v>2864</v>
      </c>
      <c r="R334" t="s">
        <v>1981</v>
      </c>
      <c r="AU334" s="147">
        <v>1298</v>
      </c>
      <c r="AV334" s="147">
        <v>1166</v>
      </c>
    </row>
    <row r="335" spans="15:48" x14ac:dyDescent="0.2">
      <c r="O335" s="147">
        <v>2065</v>
      </c>
      <c r="P335" t="s">
        <v>1981</v>
      </c>
      <c r="Q335" s="147">
        <v>4930</v>
      </c>
      <c r="R335" t="s">
        <v>1981</v>
      </c>
      <c r="AU335" s="147">
        <v>1166</v>
      </c>
      <c r="AV335" s="147">
        <v>966</v>
      </c>
    </row>
    <row r="336" spans="15:48" x14ac:dyDescent="0.2">
      <c r="O336" s="147">
        <v>1166</v>
      </c>
      <c r="P336" t="s">
        <v>1981</v>
      </c>
      <c r="Q336" s="147">
        <v>3863</v>
      </c>
      <c r="R336" t="s">
        <v>1981</v>
      </c>
      <c r="AU336" s="147">
        <v>900</v>
      </c>
      <c r="AV336" s="147">
        <v>1332</v>
      </c>
    </row>
    <row r="337" spans="15:48" x14ac:dyDescent="0.2">
      <c r="O337" s="147">
        <v>4229</v>
      </c>
      <c r="P337" t="s">
        <v>1981</v>
      </c>
      <c r="Q337" s="147">
        <v>4896</v>
      </c>
      <c r="R337" t="s">
        <v>1981</v>
      </c>
      <c r="AU337" s="147">
        <v>1332</v>
      </c>
      <c r="AV337" s="147">
        <v>1399</v>
      </c>
    </row>
    <row r="338" spans="15:48" x14ac:dyDescent="0.2">
      <c r="O338" s="147">
        <v>2898</v>
      </c>
      <c r="P338" t="s">
        <v>1981</v>
      </c>
      <c r="Q338" s="147">
        <v>1799</v>
      </c>
      <c r="R338" t="s">
        <v>1981</v>
      </c>
      <c r="AU338" s="147">
        <v>1699</v>
      </c>
      <c r="AV338" s="147">
        <v>1299</v>
      </c>
    </row>
    <row r="339" spans="15:48" x14ac:dyDescent="0.2">
      <c r="O339" s="147">
        <v>1800</v>
      </c>
      <c r="P339" t="s">
        <v>1981</v>
      </c>
      <c r="Q339" s="147">
        <v>2764</v>
      </c>
      <c r="R339" t="s">
        <v>1981</v>
      </c>
      <c r="AU339" s="147">
        <v>1899</v>
      </c>
      <c r="AV339" s="147">
        <v>1433</v>
      </c>
    </row>
    <row r="340" spans="15:48" x14ac:dyDescent="0.2">
      <c r="O340" s="147">
        <v>2364</v>
      </c>
      <c r="P340" t="s">
        <v>1981</v>
      </c>
      <c r="Q340" s="147">
        <v>2364</v>
      </c>
      <c r="R340" t="s">
        <v>1981</v>
      </c>
      <c r="AU340" s="147">
        <v>1398</v>
      </c>
      <c r="AV340" s="147">
        <v>1266</v>
      </c>
    </row>
    <row r="341" spans="15:48" x14ac:dyDescent="0.2">
      <c r="O341" s="147">
        <v>1133</v>
      </c>
      <c r="P341" t="s">
        <v>1981</v>
      </c>
      <c r="Q341" s="147">
        <v>4995</v>
      </c>
      <c r="R341" t="s">
        <v>1981</v>
      </c>
      <c r="AU341" s="147">
        <v>1066</v>
      </c>
      <c r="AV341" s="147">
        <v>1331</v>
      </c>
    </row>
    <row r="342" spans="15:48" x14ac:dyDescent="0.2">
      <c r="O342" s="147">
        <v>1265</v>
      </c>
      <c r="P342" t="s">
        <v>1981</v>
      </c>
      <c r="Q342" s="147">
        <v>2132</v>
      </c>
      <c r="R342" t="s">
        <v>1981</v>
      </c>
      <c r="AU342" s="147">
        <v>1565</v>
      </c>
      <c r="AV342" s="147">
        <v>1333</v>
      </c>
    </row>
    <row r="343" spans="15:48" x14ac:dyDescent="0.2">
      <c r="O343" s="147">
        <v>1766</v>
      </c>
      <c r="P343" t="s">
        <v>1981</v>
      </c>
      <c r="Q343" s="147">
        <v>1764</v>
      </c>
      <c r="R343" t="s">
        <v>1981</v>
      </c>
      <c r="AU343" s="147">
        <v>1400</v>
      </c>
      <c r="AV343" s="147">
        <v>932</v>
      </c>
    </row>
    <row r="344" spans="15:48" x14ac:dyDescent="0.2">
      <c r="O344" s="147">
        <v>2266</v>
      </c>
      <c r="P344" t="s">
        <v>1981</v>
      </c>
      <c r="Q344" s="147">
        <v>3031</v>
      </c>
      <c r="R344" t="s">
        <v>1981</v>
      </c>
      <c r="AU344" s="147">
        <v>931</v>
      </c>
      <c r="AV344" s="147">
        <v>1066</v>
      </c>
    </row>
    <row r="345" spans="15:48" x14ac:dyDescent="0.2">
      <c r="O345" s="147">
        <v>1599</v>
      </c>
      <c r="P345" t="s">
        <v>1981</v>
      </c>
      <c r="Q345" s="147">
        <v>2099</v>
      </c>
      <c r="R345" t="s">
        <v>1981</v>
      </c>
      <c r="AU345" s="147">
        <v>1132</v>
      </c>
      <c r="AV345" s="147">
        <v>1132</v>
      </c>
    </row>
    <row r="346" spans="15:48" x14ac:dyDescent="0.2">
      <c r="O346" s="147">
        <v>1731</v>
      </c>
      <c r="P346" t="s">
        <v>1981</v>
      </c>
      <c r="Q346" s="147">
        <v>4929</v>
      </c>
      <c r="R346" t="s">
        <v>1981</v>
      </c>
      <c r="AU346" s="147">
        <v>1633</v>
      </c>
      <c r="AV346" s="147">
        <v>2198</v>
      </c>
    </row>
    <row r="347" spans="15:48" x14ac:dyDescent="0.2">
      <c r="O347" s="147">
        <v>2365</v>
      </c>
      <c r="P347" t="s">
        <v>1981</v>
      </c>
      <c r="Q347" s="147">
        <v>1932</v>
      </c>
      <c r="R347" t="s">
        <v>1981</v>
      </c>
      <c r="AU347" s="147">
        <v>1600</v>
      </c>
      <c r="AV347" s="147">
        <v>1266</v>
      </c>
    </row>
    <row r="348" spans="15:48" x14ac:dyDescent="0.2">
      <c r="O348" s="147">
        <v>2532</v>
      </c>
      <c r="P348" t="s">
        <v>1981</v>
      </c>
      <c r="Q348" s="147">
        <v>2866</v>
      </c>
      <c r="R348" t="s">
        <v>1981</v>
      </c>
      <c r="AU348" s="147">
        <v>1133</v>
      </c>
      <c r="AV348" s="147">
        <v>1000</v>
      </c>
    </row>
    <row r="349" spans="15:48" x14ac:dyDescent="0.2">
      <c r="O349" s="147">
        <v>2531</v>
      </c>
      <c r="P349" t="s">
        <v>1981</v>
      </c>
      <c r="Q349" s="147">
        <v>1864</v>
      </c>
      <c r="R349" t="s">
        <v>1981</v>
      </c>
      <c r="AU349" s="147">
        <v>1665</v>
      </c>
      <c r="AV349" s="147">
        <v>800</v>
      </c>
    </row>
    <row r="350" spans="15:48" x14ac:dyDescent="0.2">
      <c r="O350" s="147">
        <v>2100</v>
      </c>
      <c r="P350" t="s">
        <v>1981</v>
      </c>
      <c r="Q350" s="147">
        <v>1931</v>
      </c>
      <c r="R350" t="s">
        <v>1981</v>
      </c>
      <c r="AU350" s="147">
        <v>867</v>
      </c>
      <c r="AV350" s="147">
        <v>965</v>
      </c>
    </row>
    <row r="351" spans="15:48" x14ac:dyDescent="0.2">
      <c r="O351" s="147">
        <v>2065</v>
      </c>
      <c r="P351" t="s">
        <v>1981</v>
      </c>
      <c r="Q351" s="147">
        <v>2732</v>
      </c>
      <c r="R351" t="s">
        <v>1981</v>
      </c>
      <c r="AU351" s="147">
        <v>1599</v>
      </c>
      <c r="AV351" s="147">
        <v>1365</v>
      </c>
    </row>
    <row r="352" spans="15:48" x14ac:dyDescent="0.2">
      <c r="O352" s="147">
        <v>1898</v>
      </c>
      <c r="P352" t="s">
        <v>1981</v>
      </c>
      <c r="Q352" s="147">
        <v>1431</v>
      </c>
      <c r="R352" t="s">
        <v>1981</v>
      </c>
      <c r="AU352" s="147">
        <v>1065</v>
      </c>
      <c r="AV352" s="147">
        <v>899</v>
      </c>
    </row>
    <row r="353" spans="15:48" x14ac:dyDescent="0.2">
      <c r="O353" s="147">
        <v>1764</v>
      </c>
      <c r="P353" t="s">
        <v>1981</v>
      </c>
      <c r="Q353" s="147">
        <v>3696</v>
      </c>
      <c r="R353" t="s">
        <v>1981</v>
      </c>
      <c r="AU353" s="147">
        <v>1166</v>
      </c>
      <c r="AV353" s="147">
        <v>1599</v>
      </c>
    </row>
    <row r="354" spans="15:48" x14ac:dyDescent="0.2">
      <c r="O354" s="147">
        <v>2565</v>
      </c>
      <c r="P354" t="s">
        <v>1981</v>
      </c>
      <c r="Q354" s="147">
        <v>3298</v>
      </c>
      <c r="R354" t="s">
        <v>1981</v>
      </c>
      <c r="AU354" s="147">
        <v>3397</v>
      </c>
      <c r="AV354" s="147">
        <v>1166</v>
      </c>
    </row>
    <row r="355" spans="15:48" x14ac:dyDescent="0.2">
      <c r="O355" s="147">
        <v>1632</v>
      </c>
      <c r="P355" t="s">
        <v>1981</v>
      </c>
      <c r="Q355" s="147">
        <v>1432</v>
      </c>
      <c r="R355" t="s">
        <v>1981</v>
      </c>
      <c r="AU355" s="147">
        <v>1698</v>
      </c>
      <c r="AV355" s="147">
        <v>965</v>
      </c>
    </row>
    <row r="356" spans="15:48" x14ac:dyDescent="0.2">
      <c r="O356" s="147">
        <v>1398</v>
      </c>
      <c r="P356" t="s">
        <v>1981</v>
      </c>
      <c r="Q356" s="147">
        <v>3364</v>
      </c>
      <c r="R356" t="s">
        <v>1981</v>
      </c>
      <c r="AU356" s="147">
        <v>1198</v>
      </c>
      <c r="AV356" s="147">
        <v>1300</v>
      </c>
    </row>
    <row r="357" spans="15:48" x14ac:dyDescent="0.2">
      <c r="O357" s="147">
        <v>2365</v>
      </c>
      <c r="P357" t="s">
        <v>1981</v>
      </c>
      <c r="Q357" s="147">
        <v>4996</v>
      </c>
      <c r="R357" t="s">
        <v>1981</v>
      </c>
      <c r="AU357" s="147">
        <v>1332</v>
      </c>
      <c r="AV357" s="147">
        <v>1367</v>
      </c>
    </row>
    <row r="358" spans="15:48" x14ac:dyDescent="0.2">
      <c r="O358" s="147">
        <v>1466</v>
      </c>
      <c r="P358" t="s">
        <v>1981</v>
      </c>
      <c r="Q358" s="147">
        <v>2032</v>
      </c>
      <c r="R358" t="s">
        <v>1981</v>
      </c>
      <c r="AU358" s="147">
        <v>2331</v>
      </c>
      <c r="AV358" s="147">
        <v>1832</v>
      </c>
    </row>
    <row r="359" spans="15:48" x14ac:dyDescent="0.2">
      <c r="O359" s="147">
        <v>3731</v>
      </c>
      <c r="P359" t="s">
        <v>1981</v>
      </c>
      <c r="Q359" s="147">
        <v>1932</v>
      </c>
      <c r="R359" t="s">
        <v>1981</v>
      </c>
      <c r="AU359" s="147">
        <v>1400</v>
      </c>
      <c r="AV359" s="147">
        <v>1066</v>
      </c>
    </row>
    <row r="360" spans="15:48" x14ac:dyDescent="0.2">
      <c r="O360" s="147">
        <v>1332</v>
      </c>
      <c r="P360" t="s">
        <v>1981</v>
      </c>
      <c r="Q360" s="147">
        <v>4996</v>
      </c>
      <c r="R360" t="s">
        <v>1981</v>
      </c>
      <c r="AU360" s="147">
        <v>2165</v>
      </c>
      <c r="AV360" s="147">
        <v>1565</v>
      </c>
    </row>
    <row r="361" spans="15:48" x14ac:dyDescent="0.2">
      <c r="O361" s="147">
        <v>1698</v>
      </c>
      <c r="P361" t="s">
        <v>1981</v>
      </c>
      <c r="Q361" s="147">
        <v>1998</v>
      </c>
      <c r="R361" t="s">
        <v>1981</v>
      </c>
      <c r="AU361" s="147">
        <v>1232</v>
      </c>
      <c r="AV361" s="147">
        <v>1298</v>
      </c>
    </row>
    <row r="362" spans="15:48" x14ac:dyDescent="0.2">
      <c r="O362" s="147">
        <v>4230</v>
      </c>
      <c r="P362" t="s">
        <v>1981</v>
      </c>
      <c r="Q362" s="147">
        <v>4996</v>
      </c>
      <c r="R362" t="s">
        <v>1981</v>
      </c>
      <c r="AU362" s="147">
        <v>1099</v>
      </c>
      <c r="AV362" s="147">
        <v>1198</v>
      </c>
    </row>
    <row r="363" spans="15:48" x14ac:dyDescent="0.2">
      <c r="O363" s="147">
        <v>2399</v>
      </c>
      <c r="P363" t="s">
        <v>1981</v>
      </c>
      <c r="Q363" s="147">
        <v>1867</v>
      </c>
      <c r="R363" t="s">
        <v>1981</v>
      </c>
      <c r="AU363" s="147">
        <v>865</v>
      </c>
      <c r="AV363" s="147">
        <v>966</v>
      </c>
    </row>
    <row r="364" spans="15:48" x14ac:dyDescent="0.2">
      <c r="O364" s="147">
        <v>2331</v>
      </c>
      <c r="P364" t="s">
        <v>1981</v>
      </c>
      <c r="Q364" s="147">
        <v>2464</v>
      </c>
      <c r="R364" t="s">
        <v>1981</v>
      </c>
      <c r="AU364" s="147">
        <v>1733</v>
      </c>
      <c r="AV364" s="147">
        <v>1033</v>
      </c>
    </row>
    <row r="365" spans="15:48" x14ac:dyDescent="0.2">
      <c r="O365" s="147">
        <v>3529</v>
      </c>
      <c r="P365" t="s">
        <v>1981</v>
      </c>
      <c r="Q365" s="147">
        <v>5028</v>
      </c>
      <c r="R365" t="s">
        <v>1981</v>
      </c>
      <c r="AU365" s="147">
        <v>1333</v>
      </c>
      <c r="AV365" s="147">
        <v>1199</v>
      </c>
    </row>
    <row r="366" spans="15:48" x14ac:dyDescent="0.2">
      <c r="O366" s="147">
        <v>4995</v>
      </c>
      <c r="P366" t="s">
        <v>1981</v>
      </c>
      <c r="Q366" s="147">
        <v>4996</v>
      </c>
      <c r="R366" t="s">
        <v>1981</v>
      </c>
      <c r="AU366" s="147">
        <v>1764</v>
      </c>
      <c r="AV366" s="147">
        <v>1498</v>
      </c>
    </row>
    <row r="367" spans="15:48" x14ac:dyDescent="0.2">
      <c r="O367" s="147">
        <v>2964</v>
      </c>
      <c r="P367" t="s">
        <v>1981</v>
      </c>
      <c r="Q367" s="147">
        <v>1731</v>
      </c>
      <c r="R367" t="s">
        <v>1981</v>
      </c>
      <c r="AU367" s="147">
        <v>1166</v>
      </c>
      <c r="AV367" s="147">
        <v>1233</v>
      </c>
    </row>
    <row r="368" spans="15:48" x14ac:dyDescent="0.2">
      <c r="O368" s="147">
        <v>1665</v>
      </c>
      <c r="P368" t="s">
        <v>1981</v>
      </c>
      <c r="Q368" s="147">
        <v>5029</v>
      </c>
      <c r="R368" t="s">
        <v>1981</v>
      </c>
      <c r="AU368" s="147">
        <v>2032</v>
      </c>
      <c r="AV368" s="147">
        <v>898</v>
      </c>
    </row>
    <row r="369" spans="15:48" x14ac:dyDescent="0.2">
      <c r="O369" s="147">
        <v>3065</v>
      </c>
      <c r="P369" t="s">
        <v>1981</v>
      </c>
      <c r="Q369" s="147">
        <v>5029</v>
      </c>
      <c r="R369" t="s">
        <v>1981</v>
      </c>
      <c r="AU369" s="147">
        <v>1032</v>
      </c>
      <c r="AV369" s="147">
        <v>1399</v>
      </c>
    </row>
    <row r="370" spans="15:48" x14ac:dyDescent="0.2">
      <c r="O370" s="147">
        <v>2931</v>
      </c>
      <c r="P370" t="s">
        <v>1981</v>
      </c>
      <c r="Q370" s="147">
        <v>2499</v>
      </c>
      <c r="R370" t="s">
        <v>1981</v>
      </c>
      <c r="AU370" s="147">
        <v>1366</v>
      </c>
      <c r="AV370" s="147">
        <v>1232</v>
      </c>
    </row>
    <row r="371" spans="15:48" x14ac:dyDescent="0.2">
      <c r="O371" s="147">
        <v>1432</v>
      </c>
      <c r="P371" t="s">
        <v>1981</v>
      </c>
      <c r="Q371" s="147">
        <v>1832</v>
      </c>
      <c r="R371" t="s">
        <v>1981</v>
      </c>
      <c r="AU371" s="147">
        <v>2066</v>
      </c>
      <c r="AV371" s="147">
        <v>2332</v>
      </c>
    </row>
    <row r="372" spans="15:48" x14ac:dyDescent="0.2">
      <c r="O372" s="147">
        <v>1765</v>
      </c>
      <c r="P372" t="s">
        <v>1981</v>
      </c>
      <c r="Q372" s="147">
        <v>1799</v>
      </c>
      <c r="R372" t="s">
        <v>1981</v>
      </c>
      <c r="AU372" s="147">
        <v>765</v>
      </c>
      <c r="AV372" s="147">
        <v>800</v>
      </c>
    </row>
    <row r="373" spans="15:48" x14ac:dyDescent="0.2">
      <c r="O373" s="147">
        <v>2266</v>
      </c>
      <c r="P373" t="s">
        <v>1981</v>
      </c>
      <c r="Q373" s="147">
        <v>2865</v>
      </c>
      <c r="R373" t="s">
        <v>1981</v>
      </c>
      <c r="AU373" s="147">
        <v>1165</v>
      </c>
      <c r="AV373" s="147">
        <v>1265</v>
      </c>
    </row>
    <row r="374" spans="15:48" x14ac:dyDescent="0.2">
      <c r="O374" s="147">
        <v>3297</v>
      </c>
      <c r="P374" t="s">
        <v>1981</v>
      </c>
      <c r="Q374" s="147">
        <v>3429</v>
      </c>
      <c r="R374" t="s">
        <v>1981</v>
      </c>
      <c r="AU374" s="147">
        <v>1432</v>
      </c>
      <c r="AV374" s="147">
        <v>1100</v>
      </c>
    </row>
    <row r="375" spans="15:48" x14ac:dyDescent="0.2">
      <c r="O375" s="147">
        <v>2498</v>
      </c>
      <c r="P375" t="s">
        <v>1981</v>
      </c>
      <c r="Q375" s="147">
        <v>5031</v>
      </c>
      <c r="R375" t="s">
        <v>1981</v>
      </c>
      <c r="AU375" s="147">
        <v>1597</v>
      </c>
      <c r="AV375" s="147">
        <v>1299</v>
      </c>
    </row>
    <row r="376" spans="15:48" x14ac:dyDescent="0.2">
      <c r="O376" s="147">
        <v>2064</v>
      </c>
      <c r="P376" t="s">
        <v>1981</v>
      </c>
      <c r="Q376" s="147">
        <v>2732</v>
      </c>
      <c r="R376" t="s">
        <v>1981</v>
      </c>
      <c r="AU376" s="147">
        <v>2298</v>
      </c>
      <c r="AV376" s="147">
        <v>1465</v>
      </c>
    </row>
    <row r="377" spans="15:48" x14ac:dyDescent="0.2">
      <c r="O377" s="147">
        <v>1666</v>
      </c>
      <c r="P377" t="s">
        <v>1981</v>
      </c>
      <c r="Q377" s="147">
        <v>4996</v>
      </c>
      <c r="R377" t="s">
        <v>1981</v>
      </c>
      <c r="AU377" s="147">
        <v>1534</v>
      </c>
      <c r="AV377" s="147">
        <v>1964</v>
      </c>
    </row>
    <row r="378" spans="15:48" x14ac:dyDescent="0.2">
      <c r="O378" s="147">
        <v>2264</v>
      </c>
      <c r="P378" t="s">
        <v>1981</v>
      </c>
      <c r="Q378" s="147">
        <v>3298</v>
      </c>
      <c r="R378" t="s">
        <v>1981</v>
      </c>
      <c r="AU378" s="147">
        <v>1432</v>
      </c>
      <c r="AV378" s="147">
        <v>1232</v>
      </c>
    </row>
    <row r="379" spans="15:48" x14ac:dyDescent="0.2">
      <c r="O379" s="147">
        <v>1565</v>
      </c>
      <c r="P379" t="s">
        <v>1981</v>
      </c>
      <c r="Q379" s="147">
        <v>3064</v>
      </c>
      <c r="R379" t="s">
        <v>1981</v>
      </c>
      <c r="AU379" s="147">
        <v>1064</v>
      </c>
      <c r="AV379" s="147">
        <v>1366</v>
      </c>
    </row>
    <row r="380" spans="15:48" x14ac:dyDescent="0.2">
      <c r="O380" s="147">
        <v>1533</v>
      </c>
      <c r="P380" t="s">
        <v>1981</v>
      </c>
      <c r="Q380" s="147">
        <v>2964</v>
      </c>
      <c r="R380" t="s">
        <v>1981</v>
      </c>
      <c r="AU380" s="147">
        <v>2032</v>
      </c>
      <c r="AV380" s="147">
        <v>2032</v>
      </c>
    </row>
    <row r="381" spans="15:48" x14ac:dyDescent="0.2">
      <c r="O381" s="147">
        <v>1999</v>
      </c>
      <c r="P381" t="s">
        <v>1981</v>
      </c>
      <c r="Q381" s="147">
        <v>1466</v>
      </c>
      <c r="R381" t="s">
        <v>1981</v>
      </c>
      <c r="AU381" s="147">
        <v>1067</v>
      </c>
      <c r="AV381" s="147">
        <v>933</v>
      </c>
    </row>
    <row r="382" spans="15:48" x14ac:dyDescent="0.2">
      <c r="O382" s="147">
        <v>1165</v>
      </c>
      <c r="P382" t="s">
        <v>1981</v>
      </c>
      <c r="Q382" s="147">
        <v>2465</v>
      </c>
      <c r="R382" t="s">
        <v>1981</v>
      </c>
      <c r="AU382" s="147">
        <v>1200</v>
      </c>
      <c r="AV382" s="147">
        <v>1266</v>
      </c>
    </row>
    <row r="383" spans="15:48" x14ac:dyDescent="0.2">
      <c r="O383" s="147">
        <v>1466</v>
      </c>
      <c r="P383" t="s">
        <v>1981</v>
      </c>
      <c r="Q383" s="147">
        <v>1433</v>
      </c>
      <c r="R383" t="s">
        <v>1981</v>
      </c>
      <c r="AU383" s="147">
        <v>1199</v>
      </c>
      <c r="AV383" s="147">
        <v>1599</v>
      </c>
    </row>
    <row r="384" spans="15:48" x14ac:dyDescent="0.2">
      <c r="O384" s="147">
        <v>2664</v>
      </c>
      <c r="P384" t="s">
        <v>1981</v>
      </c>
      <c r="Q384" s="147">
        <v>2631</v>
      </c>
      <c r="R384" t="s">
        <v>1981</v>
      </c>
      <c r="AU384" s="147">
        <v>1765</v>
      </c>
      <c r="AV384" s="147">
        <v>1366</v>
      </c>
    </row>
    <row r="385" spans="15:48" x14ac:dyDescent="0.2">
      <c r="O385" s="147">
        <v>1632</v>
      </c>
      <c r="P385" t="s">
        <v>1981</v>
      </c>
      <c r="Q385" s="147">
        <v>1464</v>
      </c>
      <c r="R385" t="s">
        <v>1981</v>
      </c>
      <c r="AU385" s="147">
        <v>1266</v>
      </c>
      <c r="AV385" s="147">
        <v>965</v>
      </c>
    </row>
    <row r="386" spans="15:48" x14ac:dyDescent="0.2">
      <c r="O386" s="147">
        <v>1333</v>
      </c>
      <c r="P386" t="s">
        <v>1981</v>
      </c>
      <c r="Q386" s="147">
        <v>3330</v>
      </c>
      <c r="R386" t="s">
        <v>1981</v>
      </c>
      <c r="AU386" s="147">
        <v>1565</v>
      </c>
      <c r="AV386" s="147">
        <v>1167</v>
      </c>
    </row>
    <row r="387" spans="15:48" x14ac:dyDescent="0.2">
      <c r="O387" s="147">
        <v>1898</v>
      </c>
      <c r="P387" t="s">
        <v>1981</v>
      </c>
      <c r="Q387" s="147">
        <v>5030</v>
      </c>
      <c r="R387" t="s">
        <v>1981</v>
      </c>
      <c r="AU387" s="147">
        <v>1465</v>
      </c>
      <c r="AV387" s="147">
        <v>1332</v>
      </c>
    </row>
    <row r="388" spans="15:48" x14ac:dyDescent="0.2">
      <c r="O388" s="147">
        <v>2399</v>
      </c>
      <c r="P388" t="s">
        <v>1981</v>
      </c>
      <c r="Q388" s="147">
        <v>1432</v>
      </c>
      <c r="R388" t="s">
        <v>1981</v>
      </c>
      <c r="AU388" s="147">
        <v>1065</v>
      </c>
      <c r="AV388" s="147">
        <v>1332</v>
      </c>
    </row>
    <row r="389" spans="15:48" x14ac:dyDescent="0.2">
      <c r="O389" s="147">
        <v>1665</v>
      </c>
      <c r="P389" t="s">
        <v>1981</v>
      </c>
      <c r="Q389" s="147">
        <v>1966</v>
      </c>
      <c r="R389" t="s">
        <v>1981</v>
      </c>
      <c r="AU389" s="147">
        <v>1166</v>
      </c>
      <c r="AV389" s="147">
        <v>1034</v>
      </c>
    </row>
    <row r="390" spans="15:48" x14ac:dyDescent="0.2">
      <c r="O390" s="147">
        <v>1865</v>
      </c>
      <c r="P390" t="s">
        <v>1981</v>
      </c>
      <c r="Q390" s="147">
        <v>2298</v>
      </c>
      <c r="R390" t="s">
        <v>1981</v>
      </c>
      <c r="AU390" s="147">
        <v>1564</v>
      </c>
      <c r="AV390" s="147">
        <v>1266</v>
      </c>
    </row>
    <row r="391" spans="15:48" x14ac:dyDescent="0.2">
      <c r="O391" s="147">
        <v>1566</v>
      </c>
      <c r="P391" t="s">
        <v>1981</v>
      </c>
      <c r="Q391" s="147">
        <v>1332</v>
      </c>
      <c r="R391" t="s">
        <v>1981</v>
      </c>
      <c r="AU391" s="147">
        <v>1565</v>
      </c>
      <c r="AV391" s="147">
        <v>1133</v>
      </c>
    </row>
    <row r="392" spans="15:48" x14ac:dyDescent="0.2">
      <c r="O392" s="147">
        <v>1233</v>
      </c>
      <c r="P392" t="s">
        <v>1981</v>
      </c>
      <c r="Q392" s="147">
        <v>1465</v>
      </c>
      <c r="R392" t="s">
        <v>1981</v>
      </c>
      <c r="AU392" s="147">
        <v>932</v>
      </c>
      <c r="AV392" s="147">
        <v>1433</v>
      </c>
    </row>
    <row r="393" spans="15:48" x14ac:dyDescent="0.2">
      <c r="O393" s="147">
        <v>2298</v>
      </c>
      <c r="P393" t="s">
        <v>1981</v>
      </c>
      <c r="Q393" s="147">
        <v>2998</v>
      </c>
      <c r="R393" t="s">
        <v>1981</v>
      </c>
      <c r="AU393" s="147">
        <v>1599</v>
      </c>
      <c r="AV393" s="147">
        <v>1366</v>
      </c>
    </row>
    <row r="394" spans="15:48" x14ac:dyDescent="0.2">
      <c r="O394" s="147">
        <v>2964</v>
      </c>
      <c r="P394" t="s">
        <v>1981</v>
      </c>
      <c r="Q394" s="147">
        <v>2864</v>
      </c>
      <c r="R394" t="s">
        <v>1981</v>
      </c>
      <c r="AU394" s="147">
        <v>1431</v>
      </c>
      <c r="AV394" s="147">
        <v>1465</v>
      </c>
    </row>
    <row r="395" spans="15:48" x14ac:dyDescent="0.2">
      <c r="O395" s="147">
        <v>2731</v>
      </c>
      <c r="P395" t="s">
        <v>1981</v>
      </c>
      <c r="Q395" s="147">
        <v>2199</v>
      </c>
      <c r="R395" t="s">
        <v>1981</v>
      </c>
      <c r="AU395" s="147">
        <v>1898</v>
      </c>
      <c r="AV395" s="147">
        <v>1500</v>
      </c>
    </row>
    <row r="396" spans="15:48" x14ac:dyDescent="0.2">
      <c r="O396" s="147">
        <v>1666</v>
      </c>
      <c r="P396" t="s">
        <v>1981</v>
      </c>
      <c r="Q396" s="147">
        <v>1998</v>
      </c>
      <c r="R396" t="s">
        <v>1981</v>
      </c>
      <c r="AU396" s="147">
        <v>1132</v>
      </c>
      <c r="AV396" s="147">
        <v>1165</v>
      </c>
    </row>
    <row r="397" spans="15:48" x14ac:dyDescent="0.2">
      <c r="O397" s="147">
        <v>1165</v>
      </c>
      <c r="P397" t="s">
        <v>1981</v>
      </c>
      <c r="Q397" s="147">
        <v>1499</v>
      </c>
      <c r="R397" t="s">
        <v>1981</v>
      </c>
      <c r="AU397" s="147">
        <v>1865</v>
      </c>
      <c r="AV397" s="147">
        <v>1799</v>
      </c>
    </row>
    <row r="398" spans="15:48" x14ac:dyDescent="0.2">
      <c r="O398" s="147">
        <v>2197</v>
      </c>
      <c r="P398" t="s">
        <v>1981</v>
      </c>
      <c r="Q398" s="147">
        <v>2033</v>
      </c>
      <c r="R398" t="s">
        <v>1981</v>
      </c>
      <c r="AU398" s="147">
        <v>2165</v>
      </c>
      <c r="AV398" s="147">
        <v>1866</v>
      </c>
    </row>
    <row r="399" spans="15:48" x14ac:dyDescent="0.2">
      <c r="O399" s="147">
        <v>2432</v>
      </c>
      <c r="P399" t="s">
        <v>1981</v>
      </c>
      <c r="Q399" s="147">
        <v>3563</v>
      </c>
      <c r="R399" t="s">
        <v>1981</v>
      </c>
      <c r="AU399" s="147">
        <v>1565</v>
      </c>
      <c r="AV399" s="147">
        <v>1132</v>
      </c>
    </row>
    <row r="400" spans="15:48" x14ac:dyDescent="0.2">
      <c r="O400" s="147">
        <v>1430</v>
      </c>
      <c r="P400" t="s">
        <v>1981</v>
      </c>
      <c r="Q400" s="147">
        <v>1365</v>
      </c>
      <c r="R400" t="s">
        <v>1981</v>
      </c>
      <c r="AU400" s="147">
        <v>1365</v>
      </c>
      <c r="AV400" s="147">
        <v>1232</v>
      </c>
    </row>
    <row r="401" spans="15:48" x14ac:dyDescent="0.2">
      <c r="O401" s="147">
        <v>1832</v>
      </c>
      <c r="P401" t="s">
        <v>1981</v>
      </c>
      <c r="Q401" s="147">
        <v>2097</v>
      </c>
      <c r="R401" t="s">
        <v>1981</v>
      </c>
      <c r="AU401" s="147">
        <v>1665</v>
      </c>
      <c r="AV401" s="147">
        <v>1200</v>
      </c>
    </row>
    <row r="402" spans="15:48" x14ac:dyDescent="0.2">
      <c r="O402" s="147">
        <v>1399</v>
      </c>
      <c r="P402" t="s">
        <v>1981</v>
      </c>
      <c r="Q402" s="147">
        <v>2698</v>
      </c>
      <c r="R402" t="s">
        <v>1981</v>
      </c>
      <c r="AU402" s="147">
        <v>1465</v>
      </c>
      <c r="AV402" s="147">
        <v>1499</v>
      </c>
    </row>
    <row r="403" spans="15:48" x14ac:dyDescent="0.2">
      <c r="O403" s="147">
        <v>1532</v>
      </c>
      <c r="P403" t="s">
        <v>1981</v>
      </c>
      <c r="Q403" s="147">
        <v>4364</v>
      </c>
      <c r="R403" t="s">
        <v>1981</v>
      </c>
      <c r="AU403" s="147">
        <v>965</v>
      </c>
      <c r="AV403" s="147">
        <v>2365</v>
      </c>
    </row>
    <row r="404" spans="15:48" x14ac:dyDescent="0.2">
      <c r="O404" s="147">
        <v>2431</v>
      </c>
      <c r="P404" t="s">
        <v>1981</v>
      </c>
      <c r="Q404" s="147">
        <v>2665</v>
      </c>
      <c r="R404" t="s">
        <v>1981</v>
      </c>
      <c r="AU404" s="147">
        <v>2030</v>
      </c>
      <c r="AV404" s="147">
        <v>3329</v>
      </c>
    </row>
    <row r="405" spans="15:48" x14ac:dyDescent="0.2">
      <c r="O405" s="147">
        <v>1933</v>
      </c>
      <c r="P405" t="s">
        <v>1981</v>
      </c>
      <c r="Q405" s="147">
        <v>4696</v>
      </c>
      <c r="R405" t="s">
        <v>1981</v>
      </c>
      <c r="AU405" s="147">
        <v>1364</v>
      </c>
      <c r="AV405" s="147">
        <v>1565</v>
      </c>
    </row>
    <row r="406" spans="15:48" x14ac:dyDescent="0.2">
      <c r="O406" s="147">
        <v>3365</v>
      </c>
      <c r="P406" t="s">
        <v>1981</v>
      </c>
      <c r="Q406" s="147">
        <v>5028</v>
      </c>
      <c r="R406" t="s">
        <v>1981</v>
      </c>
      <c r="AU406" s="147">
        <v>1534</v>
      </c>
      <c r="AV406" s="147">
        <v>2598</v>
      </c>
    </row>
    <row r="407" spans="15:48" x14ac:dyDescent="0.2">
      <c r="O407" s="147">
        <v>2831</v>
      </c>
      <c r="P407" t="s">
        <v>1981</v>
      </c>
      <c r="Q407" s="147">
        <v>4530</v>
      </c>
      <c r="R407" t="s">
        <v>1981</v>
      </c>
      <c r="AU407" s="147">
        <v>1732</v>
      </c>
      <c r="AV407" s="147">
        <v>1565</v>
      </c>
    </row>
    <row r="408" spans="15:48" x14ac:dyDescent="0.2">
      <c r="O408" s="147">
        <v>2798</v>
      </c>
      <c r="P408" t="s">
        <v>1981</v>
      </c>
      <c r="Q408" s="147">
        <v>3629</v>
      </c>
      <c r="R408" t="s">
        <v>1981</v>
      </c>
      <c r="AU408" s="147">
        <v>1299</v>
      </c>
      <c r="AV408" s="147">
        <v>1931</v>
      </c>
    </row>
    <row r="409" spans="15:48" x14ac:dyDescent="0.2">
      <c r="O409" s="147">
        <v>2065</v>
      </c>
      <c r="P409" t="s">
        <v>1981</v>
      </c>
      <c r="Q409" s="147">
        <v>2365</v>
      </c>
      <c r="R409" t="s">
        <v>1981</v>
      </c>
      <c r="AU409" s="147">
        <v>899</v>
      </c>
      <c r="AV409" s="147">
        <v>834</v>
      </c>
    </row>
    <row r="410" spans="15:48" x14ac:dyDescent="0.2">
      <c r="O410" s="147">
        <v>2299</v>
      </c>
      <c r="P410" t="s">
        <v>1981</v>
      </c>
      <c r="Q410" s="147">
        <v>2565</v>
      </c>
      <c r="R410" t="s">
        <v>1981</v>
      </c>
      <c r="AU410" s="147">
        <v>1366</v>
      </c>
      <c r="AV410" s="147">
        <v>1399</v>
      </c>
    </row>
    <row r="411" spans="15:48" x14ac:dyDescent="0.2">
      <c r="O411" s="147">
        <v>2297</v>
      </c>
      <c r="P411" t="s">
        <v>1981</v>
      </c>
      <c r="Q411" s="147">
        <v>5030</v>
      </c>
      <c r="R411" t="s">
        <v>1981</v>
      </c>
      <c r="AU411" s="147">
        <v>3098</v>
      </c>
      <c r="AV411" s="147">
        <v>1466</v>
      </c>
    </row>
    <row r="412" spans="15:48" x14ac:dyDescent="0.2">
      <c r="O412" s="147">
        <v>2231</v>
      </c>
      <c r="P412" t="s">
        <v>1981</v>
      </c>
      <c r="Q412" s="147">
        <v>3231</v>
      </c>
      <c r="R412" t="s">
        <v>1981</v>
      </c>
      <c r="AU412" s="147">
        <v>1365</v>
      </c>
      <c r="AV412" s="147">
        <v>1232</v>
      </c>
    </row>
    <row r="413" spans="15:48" x14ac:dyDescent="0.2">
      <c r="O413" s="147">
        <v>1698</v>
      </c>
      <c r="P413" t="s">
        <v>1981</v>
      </c>
      <c r="Q413" s="147">
        <v>5095</v>
      </c>
      <c r="R413" t="s">
        <v>1981</v>
      </c>
      <c r="AU413" s="147">
        <v>1931</v>
      </c>
      <c r="AV413" s="147">
        <v>2531</v>
      </c>
    </row>
    <row r="414" spans="15:48" x14ac:dyDescent="0.2">
      <c r="O414" s="147">
        <v>2598</v>
      </c>
      <c r="P414" t="s">
        <v>1981</v>
      </c>
      <c r="Q414" s="147">
        <v>3364</v>
      </c>
      <c r="R414" t="s">
        <v>1981</v>
      </c>
      <c r="AU414" s="147">
        <v>1500</v>
      </c>
      <c r="AV414" s="147">
        <v>1867</v>
      </c>
    </row>
    <row r="415" spans="15:48" x14ac:dyDescent="0.2">
      <c r="O415" s="147">
        <v>1731</v>
      </c>
      <c r="P415" t="s">
        <v>1981</v>
      </c>
      <c r="Q415" s="147">
        <v>3565</v>
      </c>
      <c r="R415" t="s">
        <v>1981</v>
      </c>
      <c r="AU415" s="147">
        <v>1799</v>
      </c>
      <c r="AV415" s="147">
        <v>1531</v>
      </c>
    </row>
    <row r="416" spans="15:48" x14ac:dyDescent="0.2">
      <c r="O416" s="147">
        <v>2431</v>
      </c>
      <c r="P416" t="s">
        <v>1981</v>
      </c>
      <c r="Q416" s="147">
        <v>3465</v>
      </c>
      <c r="R416" t="s">
        <v>1981</v>
      </c>
      <c r="AU416" s="147">
        <v>1099</v>
      </c>
      <c r="AV416" s="147">
        <v>1032</v>
      </c>
    </row>
    <row r="417" spans="15:48" x14ac:dyDescent="0.2">
      <c r="O417" s="147">
        <v>3265</v>
      </c>
      <c r="P417" t="s">
        <v>1981</v>
      </c>
      <c r="Q417" s="147">
        <v>4996</v>
      </c>
      <c r="R417" t="s">
        <v>1981</v>
      </c>
      <c r="AU417" s="147">
        <v>2032</v>
      </c>
      <c r="AV417" s="147">
        <v>1632</v>
      </c>
    </row>
    <row r="418" spans="15:48" x14ac:dyDescent="0.2">
      <c r="O418" s="147">
        <v>3431</v>
      </c>
      <c r="P418" t="s">
        <v>1981</v>
      </c>
      <c r="Q418" s="147">
        <v>2598</v>
      </c>
      <c r="R418" t="s">
        <v>1981</v>
      </c>
      <c r="AU418" s="147">
        <v>1499</v>
      </c>
      <c r="AV418" s="147">
        <v>1932</v>
      </c>
    </row>
    <row r="419" spans="15:48" x14ac:dyDescent="0.2">
      <c r="O419" s="147">
        <v>1733</v>
      </c>
      <c r="P419" t="s">
        <v>1981</v>
      </c>
      <c r="Q419" s="147">
        <v>2131</v>
      </c>
      <c r="R419" t="s">
        <v>1981</v>
      </c>
      <c r="AU419" s="147">
        <v>1766</v>
      </c>
      <c r="AV419" s="147">
        <v>1397</v>
      </c>
    </row>
    <row r="420" spans="15:48" x14ac:dyDescent="0.2">
      <c r="O420" s="147">
        <v>3231</v>
      </c>
      <c r="P420" t="s">
        <v>1981</v>
      </c>
      <c r="Q420" s="147">
        <v>4995</v>
      </c>
      <c r="R420" t="s">
        <v>1981</v>
      </c>
      <c r="AU420" s="147">
        <v>1631</v>
      </c>
      <c r="AV420" s="147">
        <v>1864</v>
      </c>
    </row>
    <row r="421" spans="15:48" x14ac:dyDescent="0.2">
      <c r="O421" s="147">
        <v>2031</v>
      </c>
      <c r="P421" t="s">
        <v>1981</v>
      </c>
      <c r="Q421" s="147">
        <v>4896</v>
      </c>
      <c r="R421" t="s">
        <v>1981</v>
      </c>
      <c r="AU421" s="147">
        <v>1399</v>
      </c>
      <c r="AV421" s="147">
        <v>1097</v>
      </c>
    </row>
    <row r="422" spans="15:48" x14ac:dyDescent="0.2">
      <c r="O422" s="147">
        <v>2532</v>
      </c>
      <c r="P422" t="s">
        <v>1981</v>
      </c>
      <c r="Q422" s="147">
        <v>2565</v>
      </c>
      <c r="R422" t="s">
        <v>1981</v>
      </c>
      <c r="AU422" s="147">
        <v>1564</v>
      </c>
      <c r="AV422" s="147">
        <v>1200</v>
      </c>
    </row>
    <row r="423" spans="15:48" x14ac:dyDescent="0.2">
      <c r="O423" s="147">
        <v>1298</v>
      </c>
      <c r="P423" t="s">
        <v>1981</v>
      </c>
      <c r="Q423" s="147">
        <v>2764</v>
      </c>
      <c r="R423" t="s">
        <v>1981</v>
      </c>
      <c r="AU423" s="147">
        <v>1098</v>
      </c>
      <c r="AV423" s="147">
        <v>1134</v>
      </c>
    </row>
    <row r="424" spans="15:48" x14ac:dyDescent="0.2">
      <c r="O424" s="147">
        <v>2331</v>
      </c>
      <c r="P424" t="s">
        <v>1981</v>
      </c>
      <c r="Q424" s="147">
        <v>2897</v>
      </c>
      <c r="R424" t="s">
        <v>1981</v>
      </c>
      <c r="AU424" s="147">
        <v>2231</v>
      </c>
      <c r="AV424" s="147">
        <v>2530</v>
      </c>
    </row>
    <row r="425" spans="15:48" x14ac:dyDescent="0.2">
      <c r="O425" s="147">
        <v>2399</v>
      </c>
      <c r="P425" t="s">
        <v>1981</v>
      </c>
      <c r="Q425" s="147">
        <v>1466</v>
      </c>
      <c r="R425" t="s">
        <v>1981</v>
      </c>
      <c r="AU425" s="147">
        <v>1533</v>
      </c>
      <c r="AV425" s="147">
        <v>1466</v>
      </c>
    </row>
    <row r="426" spans="15:48" x14ac:dyDescent="0.2">
      <c r="O426" s="147">
        <v>1866</v>
      </c>
      <c r="P426" t="s">
        <v>1981</v>
      </c>
      <c r="Q426" s="147">
        <v>1833</v>
      </c>
      <c r="R426" t="s">
        <v>1981</v>
      </c>
      <c r="AU426" s="147">
        <v>1533</v>
      </c>
      <c r="AV426" s="147">
        <v>1532</v>
      </c>
    </row>
    <row r="427" spans="15:48" x14ac:dyDescent="0.2">
      <c r="O427" s="147">
        <v>1565</v>
      </c>
      <c r="P427" t="s">
        <v>1981</v>
      </c>
      <c r="Q427" s="147">
        <v>1764</v>
      </c>
      <c r="R427" t="s">
        <v>1981</v>
      </c>
      <c r="AU427" s="147">
        <v>1632</v>
      </c>
      <c r="AV427" s="147">
        <v>2032</v>
      </c>
    </row>
    <row r="428" spans="15:48" x14ac:dyDescent="0.2">
      <c r="O428" s="147">
        <v>1965</v>
      </c>
      <c r="P428" t="s">
        <v>1981</v>
      </c>
      <c r="Q428" s="147">
        <v>2897</v>
      </c>
      <c r="R428" t="s">
        <v>1981</v>
      </c>
      <c r="AU428" s="147">
        <v>1499</v>
      </c>
      <c r="AV428" s="147">
        <v>1565</v>
      </c>
    </row>
    <row r="429" spans="15:48" x14ac:dyDescent="0.2">
      <c r="O429" s="147">
        <v>2166</v>
      </c>
      <c r="P429" t="s">
        <v>1981</v>
      </c>
      <c r="Q429" s="147">
        <v>1600</v>
      </c>
      <c r="R429" t="s">
        <v>1981</v>
      </c>
      <c r="AU429" s="147">
        <v>1165</v>
      </c>
      <c r="AV429" s="147">
        <v>1133</v>
      </c>
    </row>
    <row r="430" spans="15:48" x14ac:dyDescent="0.2">
      <c r="O430" s="147">
        <v>1467</v>
      </c>
      <c r="P430" t="s">
        <v>1981</v>
      </c>
      <c r="Q430" s="147">
        <v>1699</v>
      </c>
      <c r="R430" t="s">
        <v>1981</v>
      </c>
      <c r="AU430" s="147">
        <v>1067</v>
      </c>
      <c r="AV430" s="147">
        <v>1564</v>
      </c>
    </row>
    <row r="431" spans="15:48" x14ac:dyDescent="0.2">
      <c r="O431" s="147">
        <v>1966</v>
      </c>
      <c r="P431" t="s">
        <v>1981</v>
      </c>
      <c r="Q431" s="147">
        <v>3196</v>
      </c>
      <c r="R431" t="s">
        <v>1981</v>
      </c>
      <c r="AU431" s="147">
        <v>2298</v>
      </c>
      <c r="AV431" s="147">
        <v>1767</v>
      </c>
    </row>
    <row r="432" spans="15:48" x14ac:dyDescent="0.2">
      <c r="O432" s="147">
        <v>1298</v>
      </c>
      <c r="P432" t="s">
        <v>1981</v>
      </c>
      <c r="Q432" s="147">
        <v>1333</v>
      </c>
      <c r="R432" t="s">
        <v>1981</v>
      </c>
      <c r="AU432" s="147">
        <v>1132</v>
      </c>
      <c r="AV432" s="147">
        <v>1199</v>
      </c>
    </row>
    <row r="433" spans="15:48" x14ac:dyDescent="0.2">
      <c r="O433" s="147">
        <v>2265</v>
      </c>
      <c r="P433" t="s">
        <v>1981</v>
      </c>
      <c r="Q433" s="147">
        <v>2997</v>
      </c>
      <c r="R433" t="s">
        <v>1981</v>
      </c>
      <c r="AU433" s="147">
        <v>1732</v>
      </c>
      <c r="AV433" s="147">
        <v>2831</v>
      </c>
    </row>
    <row r="434" spans="15:48" x14ac:dyDescent="0.2">
      <c r="O434" s="147">
        <v>4030</v>
      </c>
      <c r="P434" t="s">
        <v>1981</v>
      </c>
      <c r="Q434" s="147">
        <v>3597</v>
      </c>
      <c r="R434" t="s">
        <v>1981</v>
      </c>
      <c r="AU434" s="147">
        <v>1497</v>
      </c>
      <c r="AV434" s="147">
        <v>1932</v>
      </c>
    </row>
    <row r="435" spans="15:48" x14ac:dyDescent="0.2">
      <c r="O435" s="147">
        <v>1965</v>
      </c>
      <c r="P435" t="s">
        <v>1981</v>
      </c>
      <c r="Q435" s="147">
        <v>1932</v>
      </c>
      <c r="R435" t="s">
        <v>1981</v>
      </c>
      <c r="AU435" s="147">
        <v>1465</v>
      </c>
      <c r="AV435" s="147">
        <v>1433</v>
      </c>
    </row>
    <row r="436" spans="15:48" x14ac:dyDescent="0.2">
      <c r="O436" s="147">
        <v>1366</v>
      </c>
      <c r="P436" t="s">
        <v>1981</v>
      </c>
      <c r="Q436" s="147">
        <v>2365</v>
      </c>
      <c r="R436" t="s">
        <v>1981</v>
      </c>
      <c r="AU436" s="147">
        <v>999</v>
      </c>
      <c r="AV436" s="147">
        <v>1100</v>
      </c>
    </row>
    <row r="437" spans="15:48" x14ac:dyDescent="0.2">
      <c r="O437" s="147">
        <v>2065</v>
      </c>
      <c r="P437" t="s">
        <v>1981</v>
      </c>
      <c r="Q437" s="147">
        <v>2632</v>
      </c>
      <c r="R437" t="s">
        <v>1981</v>
      </c>
      <c r="AU437" s="147">
        <v>1430</v>
      </c>
      <c r="AV437" s="147">
        <v>1698</v>
      </c>
    </row>
    <row r="438" spans="15:48" x14ac:dyDescent="0.2">
      <c r="O438" s="147">
        <v>2031</v>
      </c>
      <c r="P438" t="s">
        <v>1981</v>
      </c>
      <c r="Q438" s="147">
        <v>2032</v>
      </c>
      <c r="R438" t="s">
        <v>1981</v>
      </c>
      <c r="AU438" s="147">
        <v>1264</v>
      </c>
      <c r="AV438" s="147">
        <v>2065</v>
      </c>
    </row>
    <row r="439" spans="15:48" x14ac:dyDescent="0.2">
      <c r="O439" s="147">
        <v>1399</v>
      </c>
      <c r="P439" t="s">
        <v>1981</v>
      </c>
      <c r="Q439" s="147">
        <v>2432</v>
      </c>
      <c r="R439" t="s">
        <v>1981</v>
      </c>
      <c r="AU439" s="147">
        <v>1764</v>
      </c>
      <c r="AV439" s="147">
        <v>1899</v>
      </c>
    </row>
    <row r="440" spans="15:48" x14ac:dyDescent="0.2">
      <c r="O440" s="147">
        <v>2099</v>
      </c>
      <c r="P440" t="s">
        <v>1981</v>
      </c>
      <c r="Q440" s="147">
        <v>1299</v>
      </c>
      <c r="R440" t="s">
        <v>1981</v>
      </c>
      <c r="AU440" s="147">
        <v>1333</v>
      </c>
      <c r="AV440" s="147">
        <v>1766</v>
      </c>
    </row>
    <row r="441" spans="15:48" x14ac:dyDescent="0.2">
      <c r="O441" s="147">
        <v>1398</v>
      </c>
      <c r="P441" t="s">
        <v>1981</v>
      </c>
      <c r="Q441" s="147">
        <v>1933</v>
      </c>
      <c r="R441" t="s">
        <v>1981</v>
      </c>
      <c r="AU441" s="147">
        <v>1465</v>
      </c>
      <c r="AV441" s="147">
        <v>1098</v>
      </c>
    </row>
    <row r="442" spans="15:48" x14ac:dyDescent="0.2">
      <c r="O442" s="147">
        <v>1965</v>
      </c>
      <c r="P442" t="s">
        <v>1981</v>
      </c>
      <c r="Q442" s="147">
        <v>1565</v>
      </c>
      <c r="R442" t="s">
        <v>1981</v>
      </c>
      <c r="AU442" s="147">
        <v>1867</v>
      </c>
      <c r="AV442" s="147">
        <v>2098</v>
      </c>
    </row>
    <row r="443" spans="15:48" x14ac:dyDescent="0.2">
      <c r="O443" s="147">
        <v>2132</v>
      </c>
      <c r="P443" t="s">
        <v>1981</v>
      </c>
      <c r="Q443" s="147">
        <v>2196</v>
      </c>
      <c r="R443" t="s">
        <v>1981</v>
      </c>
      <c r="AU443" s="147">
        <v>1199</v>
      </c>
      <c r="AV443" s="147">
        <v>1331</v>
      </c>
    </row>
    <row r="444" spans="15:48" x14ac:dyDescent="0.2">
      <c r="O444" s="147">
        <v>3066</v>
      </c>
      <c r="P444" t="s">
        <v>1981</v>
      </c>
      <c r="Q444" s="147">
        <v>2097</v>
      </c>
      <c r="R444" t="s">
        <v>1981</v>
      </c>
      <c r="AU444" s="147">
        <v>2032</v>
      </c>
      <c r="AV444" s="147">
        <v>1232</v>
      </c>
    </row>
    <row r="445" spans="15:48" x14ac:dyDescent="0.2">
      <c r="O445" s="147">
        <v>2131</v>
      </c>
      <c r="P445" t="s">
        <v>1981</v>
      </c>
      <c r="Q445" s="147">
        <v>1764</v>
      </c>
      <c r="R445" t="s">
        <v>1981</v>
      </c>
      <c r="AU445" s="147">
        <v>1799</v>
      </c>
      <c r="AV445" s="147">
        <v>1632</v>
      </c>
    </row>
    <row r="446" spans="15:48" x14ac:dyDescent="0.2">
      <c r="O446" s="147">
        <v>1799</v>
      </c>
      <c r="P446" t="s">
        <v>1981</v>
      </c>
      <c r="Q446" s="147">
        <v>2399</v>
      </c>
      <c r="R446" t="s">
        <v>1981</v>
      </c>
      <c r="AU446" s="147">
        <v>1799</v>
      </c>
      <c r="AV446" s="147">
        <v>1532</v>
      </c>
    </row>
    <row r="447" spans="15:48" x14ac:dyDescent="0.2">
      <c r="O447" s="147">
        <v>1666</v>
      </c>
      <c r="P447" t="s">
        <v>1981</v>
      </c>
      <c r="Q447" s="147">
        <v>2363</v>
      </c>
      <c r="R447" t="s">
        <v>1981</v>
      </c>
      <c r="AU447" s="147">
        <v>1865</v>
      </c>
      <c r="AV447" s="147">
        <v>1298</v>
      </c>
    </row>
    <row r="448" spans="15:48" x14ac:dyDescent="0.2">
      <c r="O448" s="147">
        <v>1598</v>
      </c>
      <c r="P448" t="s">
        <v>1981</v>
      </c>
      <c r="Q448" s="147">
        <v>2797</v>
      </c>
      <c r="R448" t="s">
        <v>1981</v>
      </c>
      <c r="AU448" s="147">
        <v>1465</v>
      </c>
      <c r="AV448" s="147">
        <v>1531</v>
      </c>
    </row>
    <row r="449" spans="15:48" x14ac:dyDescent="0.2">
      <c r="O449" s="147">
        <v>2500</v>
      </c>
      <c r="P449" t="s">
        <v>1981</v>
      </c>
      <c r="Q449" s="147">
        <v>3197</v>
      </c>
      <c r="R449" t="s">
        <v>1981</v>
      </c>
      <c r="AU449" s="147">
        <v>2199</v>
      </c>
      <c r="AV449" s="147">
        <v>1133</v>
      </c>
    </row>
    <row r="450" spans="15:48" x14ac:dyDescent="0.2">
      <c r="O450" s="147">
        <v>1866</v>
      </c>
      <c r="P450" t="s">
        <v>1981</v>
      </c>
      <c r="Q450" s="147">
        <v>2030</v>
      </c>
      <c r="R450" t="s">
        <v>1981</v>
      </c>
      <c r="AU450" s="147">
        <v>1998</v>
      </c>
      <c r="AV450" s="147">
        <v>1632</v>
      </c>
    </row>
    <row r="451" spans="15:48" x14ac:dyDescent="0.2">
      <c r="O451" s="147">
        <v>2365</v>
      </c>
      <c r="P451" t="s">
        <v>1981</v>
      </c>
      <c r="Q451" s="147">
        <v>2532</v>
      </c>
      <c r="R451" t="s">
        <v>1981</v>
      </c>
      <c r="AU451" s="147">
        <v>1465</v>
      </c>
      <c r="AV451" s="147">
        <v>2198</v>
      </c>
    </row>
    <row r="452" spans="15:48" x14ac:dyDescent="0.2">
      <c r="O452" s="147">
        <v>2432</v>
      </c>
      <c r="P452" t="s">
        <v>1981</v>
      </c>
      <c r="Q452" s="147">
        <v>1698</v>
      </c>
      <c r="R452" t="s">
        <v>1981</v>
      </c>
      <c r="AU452" s="147">
        <v>966</v>
      </c>
      <c r="AV452" s="147">
        <v>1266</v>
      </c>
    </row>
    <row r="453" spans="15:48" x14ac:dyDescent="0.2">
      <c r="O453" s="147">
        <v>3630</v>
      </c>
      <c r="P453" t="s">
        <v>1981</v>
      </c>
      <c r="Q453" s="147">
        <v>2566</v>
      </c>
      <c r="R453" t="s">
        <v>1981</v>
      </c>
      <c r="AU453" s="147">
        <v>1634</v>
      </c>
      <c r="AV453" s="147">
        <v>2698</v>
      </c>
    </row>
    <row r="454" spans="15:48" x14ac:dyDescent="0.2">
      <c r="O454" s="147">
        <v>2864</v>
      </c>
      <c r="P454" t="s">
        <v>1981</v>
      </c>
      <c r="Q454" s="147">
        <v>3199</v>
      </c>
      <c r="R454" t="s">
        <v>1981</v>
      </c>
      <c r="AU454" s="147">
        <v>1600</v>
      </c>
      <c r="AV454" s="147">
        <v>2631</v>
      </c>
    </row>
    <row r="455" spans="15:48" x14ac:dyDescent="0.2">
      <c r="O455" s="147">
        <v>1698</v>
      </c>
      <c r="P455" t="s">
        <v>1981</v>
      </c>
      <c r="Q455" s="147">
        <v>2099</v>
      </c>
      <c r="R455" t="s">
        <v>1981</v>
      </c>
      <c r="AU455" s="147">
        <v>1499</v>
      </c>
      <c r="AV455" s="147">
        <v>1499</v>
      </c>
    </row>
    <row r="456" spans="15:48" x14ac:dyDescent="0.2">
      <c r="O456" s="147">
        <v>2899</v>
      </c>
      <c r="P456" t="s">
        <v>1981</v>
      </c>
      <c r="Q456" s="147">
        <v>2064</v>
      </c>
      <c r="R456" t="s">
        <v>1981</v>
      </c>
      <c r="AU456" s="147">
        <v>1199</v>
      </c>
      <c r="AV456" s="147">
        <v>1432</v>
      </c>
    </row>
    <row r="457" spans="15:48" x14ac:dyDescent="0.2">
      <c r="O457" s="147">
        <v>1866</v>
      </c>
      <c r="P457" t="s">
        <v>1981</v>
      </c>
      <c r="Q457" s="147">
        <v>2964</v>
      </c>
      <c r="R457" t="s">
        <v>1981</v>
      </c>
      <c r="AU457" s="147">
        <v>1499</v>
      </c>
      <c r="AV457" s="147">
        <v>1199</v>
      </c>
    </row>
    <row r="458" spans="15:48" x14ac:dyDescent="0.2">
      <c r="O458" s="147">
        <v>2232</v>
      </c>
      <c r="P458" t="s">
        <v>1981</v>
      </c>
      <c r="Q458" s="147">
        <v>2432</v>
      </c>
      <c r="R458" t="s">
        <v>1981</v>
      </c>
      <c r="AU458" s="147">
        <v>1565</v>
      </c>
      <c r="AV458" s="147">
        <v>2798</v>
      </c>
    </row>
    <row r="459" spans="15:48" x14ac:dyDescent="0.2">
      <c r="O459" s="147">
        <v>1699</v>
      </c>
      <c r="P459" t="s">
        <v>1981</v>
      </c>
      <c r="Q459" s="147">
        <v>2132</v>
      </c>
      <c r="R459" t="s">
        <v>1981</v>
      </c>
      <c r="AU459" s="147">
        <v>1700</v>
      </c>
      <c r="AV459" s="147">
        <v>1597</v>
      </c>
    </row>
    <row r="460" spans="15:48" x14ac:dyDescent="0.2">
      <c r="O460" s="147">
        <v>2031</v>
      </c>
      <c r="P460" t="s">
        <v>1981</v>
      </c>
      <c r="Q460" s="147">
        <v>2231</v>
      </c>
      <c r="R460" t="s">
        <v>1981</v>
      </c>
      <c r="AU460" s="147">
        <v>1565</v>
      </c>
      <c r="AV460" s="147">
        <v>1665</v>
      </c>
    </row>
    <row r="461" spans="15:48" x14ac:dyDescent="0.2">
      <c r="O461" s="147">
        <v>3030</v>
      </c>
      <c r="P461" t="s">
        <v>1981</v>
      </c>
      <c r="Q461" s="147">
        <v>1466</v>
      </c>
      <c r="R461" t="s">
        <v>1981</v>
      </c>
      <c r="AU461" s="147">
        <v>1965</v>
      </c>
      <c r="AV461" s="147">
        <v>1432</v>
      </c>
    </row>
    <row r="462" spans="15:48" x14ac:dyDescent="0.2">
      <c r="O462" s="147">
        <v>2532</v>
      </c>
      <c r="P462" t="s">
        <v>1981</v>
      </c>
      <c r="Q462" s="147">
        <v>2032</v>
      </c>
      <c r="R462" t="s">
        <v>1981</v>
      </c>
      <c r="AU462" s="147">
        <v>1265</v>
      </c>
      <c r="AV462" s="147">
        <v>1266</v>
      </c>
    </row>
    <row r="463" spans="15:48" x14ac:dyDescent="0.2">
      <c r="O463" s="147">
        <v>1400</v>
      </c>
      <c r="P463" t="s">
        <v>1981</v>
      </c>
      <c r="Q463" s="147">
        <v>4795</v>
      </c>
      <c r="R463" t="s">
        <v>1981</v>
      </c>
      <c r="AU463" s="147">
        <v>1198</v>
      </c>
      <c r="AV463" s="147">
        <v>1299</v>
      </c>
    </row>
    <row r="464" spans="15:48" x14ac:dyDescent="0.2">
      <c r="O464" s="147">
        <v>2631</v>
      </c>
      <c r="P464" t="s">
        <v>1981</v>
      </c>
      <c r="Q464" s="147">
        <v>3163</v>
      </c>
      <c r="R464" t="s">
        <v>1981</v>
      </c>
      <c r="AU464" s="147">
        <v>2464</v>
      </c>
      <c r="AV464" s="147">
        <v>1667</v>
      </c>
    </row>
    <row r="465" spans="15:48" x14ac:dyDescent="0.2">
      <c r="O465" s="147">
        <v>1599</v>
      </c>
      <c r="P465" t="s">
        <v>1981</v>
      </c>
      <c r="Q465" s="147">
        <v>4996</v>
      </c>
      <c r="R465" t="s">
        <v>1981</v>
      </c>
      <c r="AU465" s="147">
        <v>1632</v>
      </c>
      <c r="AV465" s="147">
        <v>1831</v>
      </c>
    </row>
    <row r="466" spans="15:48" x14ac:dyDescent="0.2">
      <c r="O466" s="147">
        <v>1434</v>
      </c>
      <c r="P466" t="s">
        <v>1981</v>
      </c>
      <c r="Q466" s="147">
        <v>4996</v>
      </c>
      <c r="R466" t="s">
        <v>1981</v>
      </c>
      <c r="AU466" s="147">
        <v>1698</v>
      </c>
      <c r="AV466" s="147">
        <v>1532</v>
      </c>
    </row>
    <row r="467" spans="15:48" x14ac:dyDescent="0.2">
      <c r="O467" s="147">
        <v>1899</v>
      </c>
      <c r="P467" t="s">
        <v>1981</v>
      </c>
      <c r="Q467" s="147">
        <v>3430</v>
      </c>
      <c r="R467" t="s">
        <v>1981</v>
      </c>
      <c r="AU467" s="147">
        <v>1267</v>
      </c>
      <c r="AV467" s="147">
        <v>1798</v>
      </c>
    </row>
    <row r="468" spans="15:48" x14ac:dyDescent="0.2">
      <c r="O468" s="147">
        <v>2098</v>
      </c>
      <c r="P468" t="s">
        <v>1981</v>
      </c>
      <c r="Q468" s="147">
        <v>2032</v>
      </c>
      <c r="R468" t="s">
        <v>1981</v>
      </c>
      <c r="AU468" s="147">
        <v>1599</v>
      </c>
      <c r="AV468" s="147">
        <v>1100</v>
      </c>
    </row>
    <row r="469" spans="15:48" x14ac:dyDescent="0.2">
      <c r="O469" s="147">
        <v>2333</v>
      </c>
      <c r="P469" t="s">
        <v>1981</v>
      </c>
      <c r="Q469" s="147">
        <v>1731</v>
      </c>
      <c r="R469" t="s">
        <v>1981</v>
      </c>
      <c r="AU469" s="147">
        <v>1400</v>
      </c>
      <c r="AV469" s="147">
        <v>1465</v>
      </c>
    </row>
    <row r="470" spans="15:48" x14ac:dyDescent="0.2">
      <c r="O470" s="147">
        <v>1265</v>
      </c>
      <c r="P470" t="s">
        <v>1981</v>
      </c>
      <c r="Q470" s="147">
        <v>2365</v>
      </c>
      <c r="R470" t="s">
        <v>1981</v>
      </c>
      <c r="AU470" s="147">
        <v>1532</v>
      </c>
      <c r="AV470" s="147">
        <v>1098</v>
      </c>
    </row>
    <row r="471" spans="15:48" x14ac:dyDescent="0.2">
      <c r="O471" s="147">
        <v>4396</v>
      </c>
      <c r="P471" t="s">
        <v>1981</v>
      </c>
      <c r="Q471" s="147">
        <v>2131</v>
      </c>
      <c r="R471" t="s">
        <v>1981</v>
      </c>
      <c r="AU471" s="147">
        <v>1732</v>
      </c>
      <c r="AV471" s="147">
        <v>1433</v>
      </c>
    </row>
    <row r="472" spans="15:48" x14ac:dyDescent="0.2">
      <c r="O472" s="147">
        <v>2299</v>
      </c>
      <c r="P472" t="s">
        <v>1981</v>
      </c>
      <c r="Q472" s="147">
        <v>1399</v>
      </c>
      <c r="R472" t="s">
        <v>1981</v>
      </c>
      <c r="AU472" s="147">
        <v>1333</v>
      </c>
      <c r="AV472" s="147">
        <v>1200</v>
      </c>
    </row>
    <row r="473" spans="15:48" x14ac:dyDescent="0.2">
      <c r="O473" s="147">
        <v>1732</v>
      </c>
      <c r="P473" t="s">
        <v>1981</v>
      </c>
      <c r="Q473" s="147">
        <v>3231</v>
      </c>
      <c r="R473" t="s">
        <v>1981</v>
      </c>
      <c r="AU473" s="147">
        <v>1465</v>
      </c>
      <c r="AV473" s="147">
        <v>1598</v>
      </c>
    </row>
    <row r="474" spans="15:48" x14ac:dyDescent="0.2">
      <c r="O474" s="147">
        <v>3264</v>
      </c>
      <c r="P474" t="s">
        <v>1981</v>
      </c>
      <c r="Q474" s="147">
        <v>2864</v>
      </c>
      <c r="R474" t="s">
        <v>1981</v>
      </c>
      <c r="AU474" s="147">
        <v>1797</v>
      </c>
      <c r="AV474" s="147">
        <v>1666</v>
      </c>
    </row>
    <row r="475" spans="15:48" x14ac:dyDescent="0.2">
      <c r="O475" s="147">
        <v>1465</v>
      </c>
      <c r="P475" t="s">
        <v>1981</v>
      </c>
      <c r="Q475" s="147">
        <v>4995</v>
      </c>
      <c r="R475" t="s">
        <v>1981</v>
      </c>
      <c r="AU475" s="147">
        <v>1465</v>
      </c>
      <c r="AV475" s="147">
        <v>1365</v>
      </c>
    </row>
    <row r="476" spans="15:48" x14ac:dyDescent="0.2">
      <c r="O476" s="147">
        <v>2332</v>
      </c>
      <c r="P476" t="s">
        <v>1981</v>
      </c>
      <c r="Q476" s="147">
        <v>4964</v>
      </c>
      <c r="R476" t="s">
        <v>1981</v>
      </c>
      <c r="AU476" s="147">
        <v>1301</v>
      </c>
      <c r="AV476" s="147">
        <v>1300</v>
      </c>
    </row>
    <row r="477" spans="15:48" x14ac:dyDescent="0.2">
      <c r="O477" s="147">
        <v>2165</v>
      </c>
      <c r="P477" t="s">
        <v>1981</v>
      </c>
      <c r="Q477" s="147">
        <v>1899</v>
      </c>
      <c r="R477" t="s">
        <v>1981</v>
      </c>
      <c r="AU477" s="147">
        <v>1499</v>
      </c>
      <c r="AV477" s="147">
        <v>1765</v>
      </c>
    </row>
    <row r="478" spans="15:48" x14ac:dyDescent="0.2">
      <c r="O478" s="147">
        <v>2031</v>
      </c>
      <c r="P478" t="s">
        <v>1981</v>
      </c>
      <c r="Q478" s="147">
        <v>4996</v>
      </c>
      <c r="R478" t="s">
        <v>1981</v>
      </c>
      <c r="AU478" s="147">
        <v>1300</v>
      </c>
      <c r="AV478" s="147">
        <v>2031</v>
      </c>
    </row>
    <row r="479" spans="15:48" x14ac:dyDescent="0.2">
      <c r="O479" s="147">
        <v>1932</v>
      </c>
      <c r="P479" t="s">
        <v>1981</v>
      </c>
      <c r="Q479" s="147">
        <v>4998</v>
      </c>
      <c r="R479" t="s">
        <v>1981</v>
      </c>
      <c r="AU479" s="147">
        <v>2199</v>
      </c>
      <c r="AV479" s="147">
        <v>1931</v>
      </c>
    </row>
    <row r="480" spans="15:48" x14ac:dyDescent="0.2">
      <c r="O480" s="147">
        <v>1532</v>
      </c>
      <c r="P480" t="s">
        <v>1981</v>
      </c>
      <c r="Q480" s="147">
        <v>2731</v>
      </c>
      <c r="R480" t="s">
        <v>1981</v>
      </c>
      <c r="AU480" s="147">
        <v>1567</v>
      </c>
      <c r="AV480" s="147">
        <v>1366</v>
      </c>
    </row>
    <row r="481" spans="15:48" x14ac:dyDescent="0.2">
      <c r="O481" s="147">
        <v>2199</v>
      </c>
      <c r="P481" t="s">
        <v>1981</v>
      </c>
      <c r="Q481" s="147">
        <v>1765</v>
      </c>
      <c r="R481" t="s">
        <v>1981</v>
      </c>
      <c r="AU481" s="147">
        <v>2331</v>
      </c>
      <c r="AV481" s="147">
        <v>1766</v>
      </c>
    </row>
  </sheetData>
  <conditionalFormatting sqref="O2:O481">
    <cfRule type="colorScale" priority="4">
      <colorScale>
        <cfvo type="min"/>
        <cfvo type="percentile" val="50"/>
        <cfvo type="max"/>
        <color rgb="FF63BE7B"/>
        <color rgb="FFFCFCFF"/>
        <color rgb="FFF8696B"/>
      </colorScale>
    </cfRule>
  </conditionalFormatting>
  <conditionalFormatting sqref="Q2:Q481">
    <cfRule type="colorScale" priority="3">
      <colorScale>
        <cfvo type="min"/>
        <cfvo type="percentile" val="50"/>
        <cfvo type="max"/>
        <color rgb="FF63BE7B"/>
        <color rgb="FFFCFCFF"/>
        <color rgb="FFF8696B"/>
      </colorScale>
    </cfRule>
  </conditionalFormatting>
  <conditionalFormatting sqref="AU2:AU481">
    <cfRule type="colorScale" priority="2">
      <colorScale>
        <cfvo type="min"/>
        <cfvo type="percentile" val="50"/>
        <cfvo type="max"/>
        <color rgb="FF63BE7B"/>
        <color rgb="FFFCFCFF"/>
        <color rgb="FFF8696B"/>
      </colorScale>
    </cfRule>
  </conditionalFormatting>
  <conditionalFormatting sqref="AV2:AV481">
    <cfRule type="colorScale" priority="1">
      <colorScale>
        <cfvo type="min"/>
        <cfvo type="percentile" val="50"/>
        <cfvo type="max"/>
        <color rgb="FF63BE7B"/>
        <color rgb="FFFCFCFF"/>
        <color rgb="FFF8696B"/>
      </colorScale>
    </cfRule>
  </conditionalFormatting>
  <pageMargins left="0.511811024" right="0.511811024" top="0.78740157499999996" bottom="0.78740157499999996" header="0.31496062000000002" footer="0.31496062000000002"/>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77"/>
  <sheetViews>
    <sheetView zoomScale="95" zoomScaleNormal="95" workbookViewId="0"/>
  </sheetViews>
  <sheetFormatPr baseColWidth="10" defaultColWidth="8.83203125" defaultRowHeight="15" x14ac:dyDescent="0.2"/>
  <cols>
    <col min="1" max="1" width="43" customWidth="1"/>
    <col min="2" max="2" width="13.83203125" customWidth="1"/>
    <col min="3" max="3" width="10.33203125" customWidth="1"/>
    <col min="4" max="36" width="8.6640625" customWidth="1"/>
    <col min="37" max="37" width="14.6640625" customWidth="1"/>
    <col min="38" max="38" width="10.83203125" customWidth="1"/>
    <col min="39" max="1025" width="8.6640625" customWidth="1"/>
  </cols>
  <sheetData>
    <row r="1" spans="1:33" ht="16" x14ac:dyDescent="0.2">
      <c r="A1" s="1" t="s">
        <v>0</v>
      </c>
    </row>
    <row r="3" spans="1:33" x14ac:dyDescent="0.2">
      <c r="A3" s="2" t="s">
        <v>1</v>
      </c>
    </row>
    <row r="5" spans="1:33" x14ac:dyDescent="0.2">
      <c r="A5" s="303" t="s">
        <v>2</v>
      </c>
      <c r="B5" s="303"/>
      <c r="C5" s="303"/>
    </row>
    <row r="6" spans="1:33" x14ac:dyDescent="0.2">
      <c r="A6" s="3"/>
      <c r="B6" s="4" t="s">
        <v>3</v>
      </c>
      <c r="C6" s="5" t="s">
        <v>4</v>
      </c>
    </row>
    <row r="7" spans="1:33" ht="21.5" customHeight="1" x14ac:dyDescent="0.2">
      <c r="A7" s="6" t="s">
        <v>5</v>
      </c>
      <c r="B7" s="7">
        <v>5</v>
      </c>
      <c r="C7" s="8">
        <v>0.25</v>
      </c>
      <c r="H7" s="9" t="s">
        <v>6</v>
      </c>
      <c r="I7" s="9" t="s">
        <v>7</v>
      </c>
      <c r="J7" s="9" t="s">
        <v>8</v>
      </c>
      <c r="K7" s="9" t="s">
        <v>9</v>
      </c>
      <c r="L7" s="10" t="s">
        <v>10</v>
      </c>
      <c r="M7" s="10" t="s">
        <v>11</v>
      </c>
      <c r="N7" s="10" t="s">
        <v>12</v>
      </c>
      <c r="O7" s="10" t="s">
        <v>13</v>
      </c>
      <c r="P7" s="10" t="s">
        <v>14</v>
      </c>
      <c r="Q7" s="10" t="s">
        <v>15</v>
      </c>
      <c r="R7" s="10" t="s">
        <v>16</v>
      </c>
      <c r="S7" s="10" t="s">
        <v>17</v>
      </c>
      <c r="T7" s="10" t="s">
        <v>18</v>
      </c>
      <c r="U7" s="10" t="s">
        <v>19</v>
      </c>
      <c r="V7" s="10" t="s">
        <v>20</v>
      </c>
      <c r="W7" s="10" t="s">
        <v>21</v>
      </c>
      <c r="X7" s="11" t="s">
        <v>22</v>
      </c>
      <c r="Y7" s="11" t="s">
        <v>23</v>
      </c>
      <c r="Z7" s="12" t="s">
        <v>24</v>
      </c>
      <c r="AA7" s="12" t="s">
        <v>25</v>
      </c>
      <c r="AB7" s="12" t="s">
        <v>26</v>
      </c>
      <c r="AC7" s="12" t="s">
        <v>27</v>
      </c>
      <c r="AD7" s="13"/>
      <c r="AE7" s="13"/>
      <c r="AF7" s="13"/>
      <c r="AG7" s="13"/>
    </row>
    <row r="8" spans="1:33" x14ac:dyDescent="0.2">
      <c r="A8" s="14" t="s">
        <v>28</v>
      </c>
      <c r="B8" s="15">
        <v>15</v>
      </c>
      <c r="C8" s="16">
        <v>0.75</v>
      </c>
      <c r="H8" s="17">
        <v>5</v>
      </c>
      <c r="I8" s="17">
        <v>5</v>
      </c>
      <c r="J8" s="17">
        <v>4</v>
      </c>
      <c r="K8" s="17">
        <v>3</v>
      </c>
      <c r="L8" s="17">
        <v>6</v>
      </c>
      <c r="M8" s="17">
        <v>5</v>
      </c>
      <c r="N8" s="17">
        <v>3</v>
      </c>
      <c r="O8" s="17">
        <v>6</v>
      </c>
      <c r="P8" s="17">
        <v>5</v>
      </c>
      <c r="Q8" s="17">
        <v>3</v>
      </c>
      <c r="R8" s="17">
        <v>3</v>
      </c>
      <c r="S8" s="17">
        <v>6</v>
      </c>
      <c r="T8" s="17">
        <v>6</v>
      </c>
      <c r="U8" s="17">
        <v>5</v>
      </c>
      <c r="V8" s="17">
        <v>5</v>
      </c>
      <c r="W8" s="17">
        <v>5</v>
      </c>
      <c r="X8" s="18">
        <v>2038.6666666666699</v>
      </c>
      <c r="Y8" s="18">
        <v>2828.4166666666702</v>
      </c>
      <c r="Z8" s="18">
        <v>1356.0833333333301</v>
      </c>
      <c r="AA8" s="18">
        <v>1374.125</v>
      </c>
      <c r="AB8" s="18">
        <v>1498.5833333333301</v>
      </c>
      <c r="AC8" s="18">
        <v>1451.4166666666699</v>
      </c>
      <c r="AD8" s="19">
        <v>0.64667467523570998</v>
      </c>
      <c r="AE8">
        <v>0.44539570952677698</v>
      </c>
      <c r="AF8" s="20">
        <v>-5.3099180633498201E-2</v>
      </c>
      <c r="AG8">
        <v>0.10931217604280299</v>
      </c>
    </row>
    <row r="9" spans="1:33" x14ac:dyDescent="0.2">
      <c r="H9" s="17">
        <v>4</v>
      </c>
      <c r="I9" s="17">
        <v>2</v>
      </c>
      <c r="J9" s="17">
        <v>4</v>
      </c>
      <c r="K9" s="17">
        <v>5</v>
      </c>
      <c r="L9" s="17">
        <v>5</v>
      </c>
      <c r="M9" s="17">
        <v>4</v>
      </c>
      <c r="N9" s="17">
        <v>3</v>
      </c>
      <c r="O9" s="17">
        <v>6</v>
      </c>
      <c r="P9" s="17">
        <v>5</v>
      </c>
      <c r="Q9" s="17">
        <v>3</v>
      </c>
      <c r="R9" s="17">
        <v>3</v>
      </c>
      <c r="S9" s="17">
        <v>6</v>
      </c>
      <c r="T9" s="17">
        <v>6</v>
      </c>
      <c r="U9" s="17">
        <v>5</v>
      </c>
      <c r="V9" s="17">
        <v>3</v>
      </c>
      <c r="W9" s="17">
        <v>5</v>
      </c>
      <c r="X9" s="18">
        <v>1582.25</v>
      </c>
      <c r="Y9" s="18">
        <v>2653.3333333333298</v>
      </c>
      <c r="Z9" s="18">
        <v>1261.6666666666699</v>
      </c>
      <c r="AA9" s="18">
        <v>1186.5</v>
      </c>
      <c r="AB9" s="18">
        <v>1650.0416666666699</v>
      </c>
      <c r="AC9" s="18">
        <v>1631.875</v>
      </c>
      <c r="AD9" s="19">
        <v>0.31398121855414501</v>
      </c>
      <c r="AE9">
        <v>0.43838168980623798</v>
      </c>
      <c r="AF9">
        <v>-0.59816722526155996</v>
      </c>
      <c r="AG9">
        <v>0.21864675423226901</v>
      </c>
    </row>
    <row r="10" spans="1:33" x14ac:dyDescent="0.2">
      <c r="A10" s="303" t="s">
        <v>29</v>
      </c>
      <c r="B10" s="303"/>
      <c r="C10" s="303"/>
      <c r="H10" s="17">
        <v>5</v>
      </c>
      <c r="I10" s="17">
        <v>3</v>
      </c>
      <c r="J10" s="17">
        <v>5</v>
      </c>
      <c r="K10" s="17">
        <v>2</v>
      </c>
      <c r="L10" s="17">
        <v>5</v>
      </c>
      <c r="M10" s="17">
        <v>2</v>
      </c>
      <c r="N10" s="17">
        <v>4</v>
      </c>
      <c r="O10" s="17">
        <v>4</v>
      </c>
      <c r="P10" s="17">
        <v>5</v>
      </c>
      <c r="Q10" s="17">
        <v>1</v>
      </c>
      <c r="R10" s="17">
        <v>3</v>
      </c>
      <c r="S10" s="17">
        <v>5</v>
      </c>
      <c r="T10" s="17">
        <v>7</v>
      </c>
      <c r="U10" s="17">
        <v>1</v>
      </c>
      <c r="V10" s="17">
        <v>5</v>
      </c>
      <c r="W10" s="17">
        <v>3</v>
      </c>
      <c r="X10" s="18">
        <v>1974.875</v>
      </c>
      <c r="Y10" s="18">
        <v>2503.4583333333298</v>
      </c>
      <c r="Z10" s="18">
        <v>1518.0833333333301</v>
      </c>
      <c r="AA10" s="18">
        <v>1254.625</v>
      </c>
      <c r="AB10" s="18">
        <v>2709.125</v>
      </c>
      <c r="AC10" s="18">
        <v>2371.5833333333298</v>
      </c>
      <c r="AD10" s="19">
        <v>0.417042554196559</v>
      </c>
      <c r="AE10">
        <v>0.11654235419999701</v>
      </c>
      <c r="AF10" s="20">
        <v>-4.84454449660984E-2</v>
      </c>
      <c r="AG10">
        <v>-0.35018517301790802</v>
      </c>
    </row>
    <row r="11" spans="1:33" x14ac:dyDescent="0.2">
      <c r="A11" s="3"/>
      <c r="B11" s="4" t="s">
        <v>3</v>
      </c>
      <c r="C11" s="5" t="s">
        <v>4</v>
      </c>
      <c r="H11" s="17">
        <v>2</v>
      </c>
      <c r="I11" s="17">
        <v>4</v>
      </c>
      <c r="J11" s="17">
        <v>1</v>
      </c>
      <c r="K11" s="17">
        <v>5</v>
      </c>
      <c r="L11" s="17">
        <v>6</v>
      </c>
      <c r="M11" s="17">
        <v>7</v>
      </c>
      <c r="N11" s="17">
        <v>2</v>
      </c>
      <c r="O11" s="17">
        <v>3</v>
      </c>
      <c r="P11" s="17">
        <v>6</v>
      </c>
      <c r="Q11" s="17">
        <v>5</v>
      </c>
      <c r="R11" s="17">
        <v>2</v>
      </c>
      <c r="S11" s="17">
        <v>3</v>
      </c>
      <c r="T11" s="17">
        <v>3</v>
      </c>
      <c r="U11" s="17">
        <v>3</v>
      </c>
      <c r="V11" s="17">
        <v>6</v>
      </c>
      <c r="W11" s="17">
        <v>5</v>
      </c>
      <c r="X11" s="18">
        <v>1582.2916666666699</v>
      </c>
      <c r="Y11" s="18">
        <v>2561.6666666666702</v>
      </c>
      <c r="Z11" s="18">
        <v>1298.7916666666699</v>
      </c>
      <c r="AA11" s="18">
        <v>1192.2083333333301</v>
      </c>
      <c r="AB11" s="18">
        <v>2003.7083333333301</v>
      </c>
      <c r="AC11" s="18">
        <v>2031.7083333333301</v>
      </c>
      <c r="AD11" s="19">
        <v>0.103531164746535</v>
      </c>
      <c r="AE11">
        <v>-0.18685229153942801</v>
      </c>
      <c r="AF11">
        <v>0.112268261248217</v>
      </c>
      <c r="AG11" s="20">
        <v>-4.7420774201051799E-2</v>
      </c>
    </row>
    <row r="12" spans="1:33" x14ac:dyDescent="0.2">
      <c r="A12" s="6" t="s">
        <v>5</v>
      </c>
      <c r="B12" s="7">
        <v>1</v>
      </c>
      <c r="C12" s="8">
        <v>0.05</v>
      </c>
      <c r="H12" s="17">
        <v>5</v>
      </c>
      <c r="I12" s="17">
        <v>5</v>
      </c>
      <c r="J12" s="17">
        <v>4</v>
      </c>
      <c r="K12" s="17">
        <v>0</v>
      </c>
      <c r="L12" s="17">
        <v>5</v>
      </c>
      <c r="M12" s="17">
        <v>7</v>
      </c>
      <c r="N12" s="17">
        <v>1</v>
      </c>
      <c r="O12" s="17">
        <v>7</v>
      </c>
      <c r="P12" s="17">
        <v>6</v>
      </c>
      <c r="Q12" s="17">
        <v>4</v>
      </c>
      <c r="R12" s="17">
        <v>1</v>
      </c>
      <c r="S12" s="17">
        <v>7</v>
      </c>
      <c r="T12" s="17">
        <v>7</v>
      </c>
      <c r="U12" s="17">
        <v>6</v>
      </c>
      <c r="V12" s="17">
        <v>7</v>
      </c>
      <c r="W12" s="17">
        <v>6</v>
      </c>
      <c r="X12" s="21">
        <v>2608.9583333333298</v>
      </c>
      <c r="Y12" s="18">
        <v>3935.625</v>
      </c>
      <c r="Z12" s="18">
        <v>1894.2916666666699</v>
      </c>
      <c r="AA12" s="18">
        <v>1823.4166666666699</v>
      </c>
      <c r="AB12" s="18">
        <v>2450.875</v>
      </c>
      <c r="AC12" s="18">
        <v>2828.375</v>
      </c>
      <c r="AD12" s="22"/>
      <c r="AE12" s="17"/>
      <c r="AF12" s="17"/>
      <c r="AG12" s="17"/>
    </row>
    <row r="13" spans="1:33" x14ac:dyDescent="0.2">
      <c r="A13" s="14" t="s">
        <v>28</v>
      </c>
      <c r="B13" s="15">
        <v>19</v>
      </c>
      <c r="C13" s="16">
        <v>0.95</v>
      </c>
      <c r="H13" s="17">
        <v>5</v>
      </c>
      <c r="I13" s="17">
        <v>0</v>
      </c>
      <c r="J13" s="17">
        <v>0</v>
      </c>
      <c r="K13" s="17">
        <v>0</v>
      </c>
      <c r="L13" s="17">
        <v>7</v>
      </c>
      <c r="M13" s="17">
        <v>4</v>
      </c>
      <c r="N13" s="17">
        <v>3</v>
      </c>
      <c r="O13" s="17">
        <v>2</v>
      </c>
      <c r="P13" s="17">
        <v>7</v>
      </c>
      <c r="Q13" s="17">
        <v>6</v>
      </c>
      <c r="R13" s="17">
        <v>1</v>
      </c>
      <c r="S13" s="17">
        <v>3</v>
      </c>
      <c r="T13" s="17">
        <v>5</v>
      </c>
      <c r="U13" s="17">
        <v>4</v>
      </c>
      <c r="V13" s="17">
        <v>4</v>
      </c>
      <c r="W13" s="17">
        <v>1</v>
      </c>
      <c r="X13" s="18">
        <v>1739.125</v>
      </c>
      <c r="Y13" s="18">
        <v>2851.625</v>
      </c>
      <c r="Z13" s="18">
        <v>1361.5833333333301</v>
      </c>
      <c r="AA13" s="18">
        <v>1215.5</v>
      </c>
      <c r="AB13" s="18">
        <v>1995.625</v>
      </c>
      <c r="AC13" s="18">
        <v>1555.6666666666699</v>
      </c>
      <c r="AD13" s="19">
        <v>0.64389711087131096</v>
      </c>
      <c r="AE13">
        <v>0.389657954026496</v>
      </c>
      <c r="AF13" s="23">
        <v>3.35507088341465E-2</v>
      </c>
      <c r="AG13">
        <v>-0.42711308471786602</v>
      </c>
    </row>
    <row r="14" spans="1:33" x14ac:dyDescent="0.2">
      <c r="H14" s="17">
        <v>5</v>
      </c>
      <c r="I14" s="17">
        <v>3</v>
      </c>
      <c r="J14" s="17">
        <v>4</v>
      </c>
      <c r="K14" s="17">
        <v>3</v>
      </c>
      <c r="L14" s="17">
        <v>6</v>
      </c>
      <c r="M14" s="17">
        <v>4</v>
      </c>
      <c r="N14" s="17">
        <v>2</v>
      </c>
      <c r="O14" s="17">
        <v>4</v>
      </c>
      <c r="P14" s="17">
        <v>6</v>
      </c>
      <c r="Q14" s="17">
        <v>4</v>
      </c>
      <c r="R14" s="17">
        <v>2</v>
      </c>
      <c r="S14" s="17">
        <v>5</v>
      </c>
      <c r="T14" s="17">
        <v>5</v>
      </c>
      <c r="U14" s="17">
        <v>5</v>
      </c>
      <c r="V14" s="17">
        <v>4</v>
      </c>
      <c r="W14" s="17">
        <v>4</v>
      </c>
      <c r="X14" s="18">
        <v>2072.375</v>
      </c>
      <c r="Y14" s="18">
        <v>3003.2083333333298</v>
      </c>
      <c r="Z14" s="18">
        <v>1344.7916666666699</v>
      </c>
      <c r="AA14" s="18">
        <v>1191.9166666666699</v>
      </c>
      <c r="AB14" s="18">
        <v>2585.1666666666702</v>
      </c>
      <c r="AC14" s="18">
        <v>1624.9166666666699</v>
      </c>
      <c r="AD14" s="19">
        <v>0.91945649127303097</v>
      </c>
      <c r="AE14" s="20">
        <v>-2.9383730872625601E-2</v>
      </c>
      <c r="AF14" s="20">
        <v>-7.8877273366853601E-2</v>
      </c>
      <c r="AG14">
        <v>0.232894708197974</v>
      </c>
    </row>
    <row r="15" spans="1:33" x14ac:dyDescent="0.2">
      <c r="A15" s="300" t="s">
        <v>30</v>
      </c>
      <c r="B15" s="300"/>
      <c r="H15" s="17">
        <v>5</v>
      </c>
      <c r="I15" s="17">
        <v>3</v>
      </c>
      <c r="J15" s="17">
        <v>5</v>
      </c>
      <c r="K15" s="17">
        <v>5</v>
      </c>
      <c r="L15" s="17">
        <v>5</v>
      </c>
      <c r="M15" s="17">
        <v>1</v>
      </c>
      <c r="N15" s="17">
        <v>4</v>
      </c>
      <c r="O15" s="17">
        <v>1</v>
      </c>
      <c r="P15" s="17">
        <v>7</v>
      </c>
      <c r="Q15" s="17">
        <v>4</v>
      </c>
      <c r="R15" s="17">
        <v>3</v>
      </c>
      <c r="S15" s="17">
        <v>7</v>
      </c>
      <c r="T15" s="17">
        <v>7</v>
      </c>
      <c r="U15" s="17">
        <v>1</v>
      </c>
      <c r="V15" s="17">
        <v>4</v>
      </c>
      <c r="W15" s="17">
        <v>1</v>
      </c>
      <c r="X15" s="18">
        <v>1643.5416666666699</v>
      </c>
      <c r="Y15" s="18">
        <v>2144.2083333333298</v>
      </c>
      <c r="Z15" s="18">
        <v>1205.9166666666699</v>
      </c>
      <c r="AA15" s="18">
        <v>1111.7916666666699</v>
      </c>
      <c r="AB15" s="18">
        <v>1501.5833333333301</v>
      </c>
      <c r="AC15" s="18">
        <v>1740.2083333333301</v>
      </c>
      <c r="AD15" s="22"/>
      <c r="AE15" s="17"/>
      <c r="AF15" s="17"/>
      <c r="AG15" s="17"/>
    </row>
    <row r="16" spans="1:33" x14ac:dyDescent="0.2">
      <c r="A16" s="6" t="s">
        <v>31</v>
      </c>
      <c r="B16" s="8">
        <v>1.7712300000000001</v>
      </c>
      <c r="H16" s="17">
        <v>4</v>
      </c>
      <c r="I16" s="17">
        <v>3</v>
      </c>
      <c r="J16" s="17">
        <v>5</v>
      </c>
      <c r="K16" s="17">
        <v>3</v>
      </c>
      <c r="L16" s="17">
        <v>6</v>
      </c>
      <c r="M16" s="17">
        <v>4</v>
      </c>
      <c r="N16" s="17">
        <v>2</v>
      </c>
      <c r="O16" s="17">
        <v>5</v>
      </c>
      <c r="P16" s="17">
        <v>6</v>
      </c>
      <c r="Q16" s="17">
        <v>5</v>
      </c>
      <c r="R16" s="17">
        <v>1</v>
      </c>
      <c r="S16" s="17">
        <v>4</v>
      </c>
      <c r="T16" s="17">
        <v>4</v>
      </c>
      <c r="U16" s="17">
        <v>1</v>
      </c>
      <c r="V16" s="17">
        <v>4</v>
      </c>
      <c r="W16" s="17">
        <v>3</v>
      </c>
      <c r="X16" s="18">
        <v>1537.7083333333301</v>
      </c>
      <c r="Y16" s="18">
        <v>2385.4166666666702</v>
      </c>
      <c r="Z16" s="18">
        <v>1230.9583333333301</v>
      </c>
      <c r="AA16" s="18">
        <v>1166.9583333333301</v>
      </c>
      <c r="AB16" s="18">
        <v>1765.0416666666699</v>
      </c>
      <c r="AC16" s="18">
        <v>1543.25</v>
      </c>
      <c r="AD16" s="19">
        <v>0.47415551986002802</v>
      </c>
      <c r="AE16">
        <v>0.63902890642619703</v>
      </c>
      <c r="AF16">
        <v>-0.29841465935084999</v>
      </c>
      <c r="AG16">
        <v>-0.114799272779707</v>
      </c>
    </row>
    <row r="17" spans="1:33" x14ac:dyDescent="0.2">
      <c r="A17" s="6" t="s">
        <v>32</v>
      </c>
      <c r="B17" s="8">
        <v>7.6522499999999993E-2</v>
      </c>
      <c r="H17" s="17">
        <v>5</v>
      </c>
      <c r="I17" s="17">
        <v>5</v>
      </c>
      <c r="J17" s="17">
        <v>5</v>
      </c>
      <c r="K17" s="17">
        <v>5</v>
      </c>
      <c r="L17" s="17">
        <v>6</v>
      </c>
      <c r="M17" s="17">
        <v>6</v>
      </c>
      <c r="N17" s="17">
        <v>3</v>
      </c>
      <c r="O17" s="17">
        <v>3</v>
      </c>
      <c r="P17" s="17">
        <v>5</v>
      </c>
      <c r="Q17" s="17">
        <v>5</v>
      </c>
      <c r="R17" s="17">
        <v>2</v>
      </c>
      <c r="S17" s="17">
        <v>2</v>
      </c>
      <c r="T17" s="17">
        <v>5</v>
      </c>
      <c r="U17" s="17">
        <v>4</v>
      </c>
      <c r="V17" s="17">
        <v>4</v>
      </c>
      <c r="W17" s="17">
        <v>4</v>
      </c>
      <c r="X17" s="18">
        <v>1842.875</v>
      </c>
      <c r="Y17" s="18">
        <v>3022.4583333333298</v>
      </c>
      <c r="Z17" s="18">
        <v>1608.375</v>
      </c>
      <c r="AA17" s="18">
        <v>1493.5</v>
      </c>
      <c r="AB17" s="18">
        <v>2252.375</v>
      </c>
      <c r="AC17" s="18">
        <v>1665.5833333333301</v>
      </c>
      <c r="AD17" s="19">
        <v>0.76401898836481497</v>
      </c>
      <c r="AE17">
        <v>-0.38683060966041399</v>
      </c>
      <c r="AF17" s="20">
        <v>-1.6667580176577101E-2</v>
      </c>
      <c r="AG17">
        <v>0.58327659797133902</v>
      </c>
    </row>
    <row r="18" spans="1:33" x14ac:dyDescent="0.2">
      <c r="A18" s="6" t="s">
        <v>33</v>
      </c>
      <c r="B18" s="8">
        <v>0.25</v>
      </c>
      <c r="H18" s="17">
        <v>3</v>
      </c>
      <c r="I18" s="17">
        <v>0</v>
      </c>
      <c r="J18" s="17">
        <v>2</v>
      </c>
      <c r="K18" s="17">
        <v>3</v>
      </c>
      <c r="L18" s="17">
        <v>6</v>
      </c>
      <c r="M18" s="17">
        <v>3</v>
      </c>
      <c r="N18" s="17">
        <v>1</v>
      </c>
      <c r="O18" s="17">
        <v>5</v>
      </c>
      <c r="P18" s="17">
        <v>6</v>
      </c>
      <c r="Q18" s="17">
        <v>4</v>
      </c>
      <c r="R18" s="17">
        <v>1</v>
      </c>
      <c r="S18" s="17">
        <v>3</v>
      </c>
      <c r="T18" s="17">
        <v>4</v>
      </c>
      <c r="U18" s="17">
        <v>1</v>
      </c>
      <c r="V18" s="17">
        <v>1</v>
      </c>
      <c r="W18" s="17">
        <v>4</v>
      </c>
      <c r="X18" s="18">
        <v>1608.4166666666699</v>
      </c>
      <c r="Y18" s="18">
        <v>2187.0416666666702</v>
      </c>
      <c r="Z18" s="18">
        <v>1043.5416666666699</v>
      </c>
      <c r="AA18" s="18">
        <v>974.16666666666697</v>
      </c>
      <c r="AB18" s="18">
        <v>1723.625</v>
      </c>
      <c r="AC18" s="18">
        <v>2145.5416666666702</v>
      </c>
      <c r="AD18" s="24">
        <v>9.0495214483407808E-3</v>
      </c>
      <c r="AE18">
        <v>0.71857627348155695</v>
      </c>
      <c r="AF18">
        <v>-0.58467735351753103</v>
      </c>
      <c r="AG18">
        <v>-0.116155573026394</v>
      </c>
    </row>
    <row r="19" spans="1:33" x14ac:dyDescent="0.2">
      <c r="A19" s="6" t="s">
        <v>34</v>
      </c>
      <c r="B19" s="8">
        <v>0.05</v>
      </c>
      <c r="H19" s="17">
        <v>5</v>
      </c>
      <c r="I19" s="17">
        <v>0</v>
      </c>
      <c r="J19" s="17">
        <v>1</v>
      </c>
      <c r="K19" s="17">
        <v>1</v>
      </c>
      <c r="L19" s="17">
        <v>7</v>
      </c>
      <c r="M19" s="17">
        <v>7</v>
      </c>
      <c r="N19" s="17">
        <v>1</v>
      </c>
      <c r="O19" s="17">
        <v>3</v>
      </c>
      <c r="P19" s="17">
        <v>5</v>
      </c>
      <c r="Q19" s="17">
        <v>5</v>
      </c>
      <c r="R19" s="17">
        <v>2</v>
      </c>
      <c r="S19" s="17">
        <v>3</v>
      </c>
      <c r="T19" s="17">
        <v>6</v>
      </c>
      <c r="U19" s="17">
        <v>6</v>
      </c>
      <c r="V19" s="17">
        <v>4</v>
      </c>
      <c r="W19" s="17">
        <v>4</v>
      </c>
      <c r="X19" s="18">
        <v>1849.625</v>
      </c>
      <c r="Y19" s="18">
        <v>2765.9166666666702</v>
      </c>
      <c r="Z19" s="18">
        <v>1416.9166666666699</v>
      </c>
      <c r="AA19" s="18">
        <v>1464.25</v>
      </c>
      <c r="AB19" s="18">
        <v>1772.375</v>
      </c>
      <c r="AC19" s="18">
        <v>1439.2083333333301</v>
      </c>
      <c r="AD19" s="19">
        <v>0.86208958400464397</v>
      </c>
      <c r="AE19">
        <v>0.37851804943246398</v>
      </c>
      <c r="AF19">
        <v>-0.460218208464579</v>
      </c>
      <c r="AG19">
        <v>0.42066447137221602</v>
      </c>
    </row>
    <row r="20" spans="1:33" x14ac:dyDescent="0.2">
      <c r="A20" s="6" t="s">
        <v>35</v>
      </c>
      <c r="B20" s="8" t="s">
        <v>36</v>
      </c>
      <c r="H20" s="17">
        <v>4</v>
      </c>
      <c r="I20" s="17">
        <v>3</v>
      </c>
      <c r="J20" s="17">
        <v>3</v>
      </c>
      <c r="K20" s="17">
        <v>4</v>
      </c>
      <c r="L20" s="17">
        <v>5</v>
      </c>
      <c r="M20" s="17">
        <v>2</v>
      </c>
      <c r="N20" s="17">
        <v>3</v>
      </c>
      <c r="O20" s="17">
        <v>3</v>
      </c>
      <c r="P20" s="17">
        <v>4</v>
      </c>
      <c r="Q20" s="17">
        <v>3</v>
      </c>
      <c r="R20" s="17">
        <v>2</v>
      </c>
      <c r="S20" s="17">
        <v>3</v>
      </c>
      <c r="T20" s="17">
        <v>4</v>
      </c>
      <c r="U20" s="17">
        <v>1</v>
      </c>
      <c r="V20" s="17">
        <v>4</v>
      </c>
      <c r="W20" s="17">
        <v>1</v>
      </c>
      <c r="X20" s="18">
        <v>2520.125</v>
      </c>
      <c r="Y20" s="18">
        <v>2529.875</v>
      </c>
      <c r="Z20" s="18">
        <v>1458.5416666666699</v>
      </c>
      <c r="AA20" s="18">
        <v>1350.4583333333301</v>
      </c>
      <c r="AB20" s="18">
        <v>2052.4166666666702</v>
      </c>
      <c r="AC20" s="18">
        <v>1741.0416666666699</v>
      </c>
      <c r="AD20" s="19">
        <v>0.48605597854475702</v>
      </c>
      <c r="AE20">
        <v>0.33852449629408798</v>
      </c>
      <c r="AF20">
        <v>-0.16584590636426799</v>
      </c>
      <c r="AG20">
        <v>-0.110446852939146</v>
      </c>
    </row>
    <row r="21" spans="1:33" x14ac:dyDescent="0.2">
      <c r="A21" s="6" t="s">
        <v>37</v>
      </c>
      <c r="B21" s="25">
        <v>0.95</v>
      </c>
      <c r="H21" s="17">
        <v>5</v>
      </c>
      <c r="I21" s="17">
        <v>3</v>
      </c>
      <c r="J21" s="17">
        <v>5</v>
      </c>
      <c r="K21" s="17">
        <v>5</v>
      </c>
      <c r="L21" s="17">
        <v>7</v>
      </c>
      <c r="M21" s="17">
        <v>6</v>
      </c>
      <c r="N21" s="17">
        <v>1</v>
      </c>
      <c r="O21" s="17">
        <v>7</v>
      </c>
      <c r="P21" s="17">
        <v>6</v>
      </c>
      <c r="Q21" s="17">
        <v>3</v>
      </c>
      <c r="R21" s="17">
        <v>1</v>
      </c>
      <c r="S21" s="17">
        <v>6</v>
      </c>
      <c r="T21" s="17">
        <v>6</v>
      </c>
      <c r="U21" s="17">
        <v>5</v>
      </c>
      <c r="V21" s="17">
        <v>5</v>
      </c>
      <c r="W21" s="17">
        <v>4</v>
      </c>
      <c r="X21" s="18">
        <v>1674.7916666666699</v>
      </c>
      <c r="Y21" s="18">
        <v>2516.0416666666702</v>
      </c>
      <c r="Z21" s="18">
        <v>1390.5</v>
      </c>
      <c r="AA21" s="18">
        <v>1154.625</v>
      </c>
      <c r="AB21" s="18">
        <v>1737.4166666666699</v>
      </c>
      <c r="AC21" s="18">
        <v>1680.4583333333301</v>
      </c>
      <c r="AD21" s="19">
        <v>0.74810987109785998</v>
      </c>
      <c r="AE21">
        <v>0.31585500514137299</v>
      </c>
      <c r="AF21">
        <v>-0.28830387327405399</v>
      </c>
      <c r="AG21" s="20">
        <v>8.99168208877546E-2</v>
      </c>
    </row>
    <row r="22" spans="1:33" x14ac:dyDescent="0.2">
      <c r="A22" s="6" t="s">
        <v>38</v>
      </c>
      <c r="B22" s="8">
        <v>-1.2455030000000001E-2</v>
      </c>
      <c r="H22" s="17">
        <v>5</v>
      </c>
      <c r="I22" s="17">
        <v>3</v>
      </c>
      <c r="J22" s="17">
        <v>5</v>
      </c>
      <c r="K22" s="17">
        <v>1</v>
      </c>
      <c r="L22" s="17">
        <v>4</v>
      </c>
      <c r="M22" s="17">
        <v>1</v>
      </c>
      <c r="N22" s="17">
        <v>1</v>
      </c>
      <c r="O22" s="17">
        <v>7</v>
      </c>
      <c r="P22" s="17">
        <v>7</v>
      </c>
      <c r="Q22" s="17">
        <v>4</v>
      </c>
      <c r="R22" s="17">
        <v>7</v>
      </c>
      <c r="S22" s="17">
        <v>4</v>
      </c>
      <c r="T22" s="17">
        <v>4</v>
      </c>
      <c r="U22" s="17">
        <v>6</v>
      </c>
      <c r="V22" s="17">
        <v>1</v>
      </c>
      <c r="W22" s="17">
        <v>4</v>
      </c>
      <c r="X22" s="18">
        <v>1683.4166666666699</v>
      </c>
      <c r="Y22" s="18">
        <v>2846.2916666666702</v>
      </c>
      <c r="Z22" s="18">
        <v>1154.6666666666699</v>
      </c>
      <c r="AA22" s="18">
        <v>1235.375</v>
      </c>
      <c r="AB22" s="18">
        <v>2098.2916666666702</v>
      </c>
      <c r="AC22" s="18">
        <v>1659.75</v>
      </c>
      <c r="AD22" s="19">
        <v>1.0779206096752301</v>
      </c>
      <c r="AE22">
        <v>-0.95638963627435403</v>
      </c>
      <c r="AF22">
        <v>0.61406166537428497</v>
      </c>
      <c r="AG22">
        <v>0.36388457157915999</v>
      </c>
    </row>
    <row r="23" spans="1:33" x14ac:dyDescent="0.2">
      <c r="A23" s="14" t="s">
        <v>39</v>
      </c>
      <c r="B23" s="16">
        <v>0.41245500000000002</v>
      </c>
      <c r="H23" s="17">
        <v>5</v>
      </c>
      <c r="I23" s="17">
        <v>4</v>
      </c>
      <c r="J23" s="17">
        <v>5</v>
      </c>
      <c r="K23" s="17">
        <v>5</v>
      </c>
      <c r="L23" s="17">
        <v>7</v>
      </c>
      <c r="M23" s="17">
        <v>6</v>
      </c>
      <c r="N23" s="17">
        <v>1</v>
      </c>
      <c r="O23" s="17">
        <v>7</v>
      </c>
      <c r="P23" s="17">
        <v>7</v>
      </c>
      <c r="Q23" s="17">
        <v>7</v>
      </c>
      <c r="R23" s="17">
        <v>1</v>
      </c>
      <c r="S23" s="17">
        <v>7</v>
      </c>
      <c r="T23" s="17">
        <v>7</v>
      </c>
      <c r="U23" s="17">
        <v>7</v>
      </c>
      <c r="V23" s="17">
        <v>5</v>
      </c>
      <c r="W23" s="17">
        <v>1</v>
      </c>
      <c r="X23" s="18">
        <v>1927.625</v>
      </c>
      <c r="Y23" s="18">
        <v>3086.5833333333298</v>
      </c>
      <c r="Z23" s="18">
        <v>1533.5833333333301</v>
      </c>
      <c r="AA23" s="18">
        <v>1301.75</v>
      </c>
      <c r="AB23" s="18">
        <v>2198.25</v>
      </c>
      <c r="AC23" s="18">
        <v>2246.75</v>
      </c>
      <c r="AD23" s="19">
        <v>0.27515818411533</v>
      </c>
      <c r="AE23">
        <v>0.92809484069661197</v>
      </c>
      <c r="AF23" s="20">
        <v>9.5077205540906005E-3</v>
      </c>
      <c r="AG23">
        <v>-0.112307140357795</v>
      </c>
    </row>
    <row r="24" spans="1:33" x14ac:dyDescent="0.2">
      <c r="H24" s="17">
        <v>4</v>
      </c>
      <c r="I24" s="17">
        <v>2</v>
      </c>
      <c r="J24" s="17">
        <v>2</v>
      </c>
      <c r="K24" s="17">
        <v>4</v>
      </c>
      <c r="L24" s="17">
        <v>6</v>
      </c>
      <c r="M24" s="17">
        <v>1</v>
      </c>
      <c r="N24" s="17">
        <v>3</v>
      </c>
      <c r="O24" s="17">
        <v>3</v>
      </c>
      <c r="P24" s="17">
        <v>7</v>
      </c>
      <c r="Q24" s="17">
        <v>2</v>
      </c>
      <c r="R24" s="17">
        <v>2</v>
      </c>
      <c r="S24" s="17">
        <v>1</v>
      </c>
      <c r="T24" s="17">
        <v>5</v>
      </c>
      <c r="U24" s="17">
        <v>4</v>
      </c>
      <c r="V24" s="17">
        <v>4</v>
      </c>
      <c r="W24" s="17">
        <v>1</v>
      </c>
      <c r="X24" s="18">
        <v>2038.375</v>
      </c>
      <c r="Y24" s="18">
        <v>2574.4166666666702</v>
      </c>
      <c r="Z24" s="18">
        <v>1418.0833333333301</v>
      </c>
      <c r="AA24" s="18">
        <v>1493.25</v>
      </c>
      <c r="AB24" s="18">
        <v>1841.5833333333301</v>
      </c>
      <c r="AC24" s="18">
        <v>1811.2083333333301</v>
      </c>
      <c r="AD24" s="19">
        <v>0.75977784203494403</v>
      </c>
      <c r="AE24">
        <v>-0.46084396555336599</v>
      </c>
      <c r="AF24">
        <v>-0.43060824010683602</v>
      </c>
      <c r="AG24" s="20">
        <v>-9.3458635651037097E-2</v>
      </c>
    </row>
    <row r="25" spans="1:33" x14ac:dyDescent="0.2">
      <c r="H25" s="17">
        <v>5</v>
      </c>
      <c r="I25" s="17">
        <v>2</v>
      </c>
      <c r="J25" s="17">
        <v>3</v>
      </c>
      <c r="K25" s="17">
        <v>5</v>
      </c>
      <c r="L25" s="17">
        <v>7</v>
      </c>
      <c r="M25" s="17">
        <v>5</v>
      </c>
      <c r="N25" s="17">
        <v>1</v>
      </c>
      <c r="O25" s="17">
        <v>4</v>
      </c>
      <c r="P25" s="17">
        <v>7</v>
      </c>
      <c r="Q25" s="17">
        <v>5</v>
      </c>
      <c r="R25" s="17">
        <v>1</v>
      </c>
      <c r="S25" s="17">
        <v>4</v>
      </c>
      <c r="T25" s="17">
        <v>5</v>
      </c>
      <c r="U25" s="17">
        <v>3</v>
      </c>
      <c r="V25" s="17">
        <v>4</v>
      </c>
      <c r="W25" s="17">
        <v>3</v>
      </c>
      <c r="X25" s="18">
        <v>1872.375</v>
      </c>
      <c r="Y25" s="18">
        <v>2876.6666666666702</v>
      </c>
      <c r="Z25" s="18">
        <v>1582.0833333333301</v>
      </c>
      <c r="AA25" s="18">
        <v>1337.5833333333301</v>
      </c>
      <c r="AB25" s="18">
        <v>2256.5833333333298</v>
      </c>
      <c r="AC25" s="18">
        <v>1920.5416666666699</v>
      </c>
      <c r="AD25" s="19">
        <v>0.53828459453871702</v>
      </c>
      <c r="AE25" s="20">
        <v>7.5057113659874599E-3</v>
      </c>
      <c r="AF25" s="20">
        <v>5.7889255022425701E-2</v>
      </c>
      <c r="AG25">
        <v>0.14067833157434001</v>
      </c>
    </row>
    <row r="26" spans="1:33" x14ac:dyDescent="0.2">
      <c r="H26" s="17">
        <v>4</v>
      </c>
      <c r="I26" s="17">
        <v>2</v>
      </c>
      <c r="J26" s="17">
        <v>3</v>
      </c>
      <c r="K26" s="17">
        <v>5</v>
      </c>
      <c r="L26" s="17">
        <v>4</v>
      </c>
      <c r="M26" s="17">
        <v>2</v>
      </c>
      <c r="N26" s="17">
        <v>3</v>
      </c>
      <c r="O26" s="17">
        <v>3</v>
      </c>
      <c r="P26" s="17">
        <v>5</v>
      </c>
      <c r="Q26" s="17">
        <v>4</v>
      </c>
      <c r="R26" s="17">
        <v>2</v>
      </c>
      <c r="S26" s="17">
        <v>5</v>
      </c>
      <c r="T26" s="17">
        <v>7</v>
      </c>
      <c r="U26" s="17">
        <v>5</v>
      </c>
      <c r="V26" s="17">
        <v>4</v>
      </c>
      <c r="W26" s="17">
        <v>3</v>
      </c>
      <c r="X26" s="18">
        <v>1876.25</v>
      </c>
      <c r="Y26" s="18">
        <v>3019.7083333333298</v>
      </c>
      <c r="Z26" s="18">
        <v>1354.5</v>
      </c>
      <c r="AA26" s="18">
        <v>1357.4166666666699</v>
      </c>
      <c r="AB26" s="18">
        <v>1948.3333333333301</v>
      </c>
      <c r="AC26" s="18">
        <v>1634.0833333333301</v>
      </c>
      <c r="AD26" s="19">
        <v>0.77290373239222498</v>
      </c>
      <c r="AE26">
        <v>1.2658294619933801</v>
      </c>
      <c r="AF26">
        <v>0.32053481092967001</v>
      </c>
      <c r="AG26">
        <v>-0.298238677796828</v>
      </c>
    </row>
    <row r="27" spans="1:33" x14ac:dyDescent="0.2">
      <c r="H27" s="17">
        <v>5</v>
      </c>
      <c r="I27" s="17">
        <v>3</v>
      </c>
      <c r="J27" s="17">
        <v>3</v>
      </c>
      <c r="K27" s="17">
        <v>2</v>
      </c>
      <c r="L27" s="17">
        <v>7</v>
      </c>
      <c r="M27" s="17">
        <v>5</v>
      </c>
      <c r="N27" s="17">
        <v>3</v>
      </c>
      <c r="O27" s="17">
        <v>5</v>
      </c>
      <c r="P27" s="17">
        <v>6</v>
      </c>
      <c r="Q27" s="17">
        <v>6</v>
      </c>
      <c r="R27" s="17">
        <v>1</v>
      </c>
      <c r="S27" s="17">
        <v>7</v>
      </c>
      <c r="T27" s="17">
        <v>6</v>
      </c>
      <c r="U27" s="17">
        <v>6</v>
      </c>
      <c r="V27" s="17">
        <v>6</v>
      </c>
      <c r="W27" s="17">
        <v>5</v>
      </c>
      <c r="X27" s="18">
        <v>1483.5416666666699</v>
      </c>
      <c r="Y27" s="18">
        <v>2778.0833333333298</v>
      </c>
      <c r="Z27" s="18">
        <v>1334.8333333333301</v>
      </c>
      <c r="AA27" s="18">
        <v>1112.875</v>
      </c>
      <c r="AB27" s="18">
        <v>2656.2916666666702</v>
      </c>
      <c r="AC27" s="18">
        <v>1491.8333333333301</v>
      </c>
      <c r="AD27" s="22"/>
      <c r="AE27" s="17"/>
      <c r="AF27" s="17"/>
      <c r="AG27" s="17"/>
    </row>
    <row r="29" spans="1:33" x14ac:dyDescent="0.2">
      <c r="H29">
        <f t="shared" ref="H29:W29" si="0">AVERAGE(H8:H27)</f>
        <v>4.5</v>
      </c>
      <c r="I29">
        <f t="shared" si="0"/>
        <v>2.75</v>
      </c>
      <c r="J29">
        <f t="shared" si="0"/>
        <v>3.45</v>
      </c>
      <c r="K29">
        <f t="shared" si="0"/>
        <v>3.3</v>
      </c>
      <c r="L29">
        <f t="shared" si="0"/>
        <v>5.85</v>
      </c>
      <c r="M29">
        <f t="shared" si="0"/>
        <v>4.0999999999999996</v>
      </c>
      <c r="N29">
        <f t="shared" si="0"/>
        <v>2.25</v>
      </c>
      <c r="O29">
        <f t="shared" si="0"/>
        <v>4.4000000000000004</v>
      </c>
      <c r="P29">
        <f t="shared" si="0"/>
        <v>5.9</v>
      </c>
      <c r="Q29">
        <f t="shared" si="0"/>
        <v>4.1500000000000004</v>
      </c>
      <c r="R29">
        <f t="shared" si="0"/>
        <v>2.0499999999999998</v>
      </c>
      <c r="S29">
        <f t="shared" si="0"/>
        <v>4.55</v>
      </c>
      <c r="T29">
        <f t="shared" si="0"/>
        <v>5.45</v>
      </c>
      <c r="U29">
        <f t="shared" si="0"/>
        <v>3.95</v>
      </c>
      <c r="V29">
        <f t="shared" si="0"/>
        <v>4.2</v>
      </c>
      <c r="W29">
        <f t="shared" si="0"/>
        <v>3.35</v>
      </c>
    </row>
    <row r="35" spans="7:41" ht="53" x14ac:dyDescent="0.2">
      <c r="H35" s="9" t="s">
        <v>6</v>
      </c>
      <c r="I35" s="9" t="s">
        <v>7</v>
      </c>
      <c r="J35" s="9" t="s">
        <v>8</v>
      </c>
      <c r="K35" s="9" t="s">
        <v>9</v>
      </c>
      <c r="L35" s="10" t="s">
        <v>10</v>
      </c>
      <c r="M35" s="10" t="s">
        <v>11</v>
      </c>
      <c r="N35" s="10" t="s">
        <v>12</v>
      </c>
      <c r="O35" s="10" t="s">
        <v>13</v>
      </c>
      <c r="P35" s="10" t="s">
        <v>14</v>
      </c>
      <c r="Q35" s="10" t="s">
        <v>15</v>
      </c>
      <c r="R35" s="10" t="s">
        <v>16</v>
      </c>
      <c r="S35" s="10" t="s">
        <v>17</v>
      </c>
      <c r="T35" s="10" t="s">
        <v>18</v>
      </c>
      <c r="U35" s="10" t="s">
        <v>19</v>
      </c>
      <c r="V35" s="10" t="s">
        <v>20</v>
      </c>
      <c r="W35" s="10" t="s">
        <v>21</v>
      </c>
      <c r="X35" s="11" t="s">
        <v>22</v>
      </c>
      <c r="Y35" s="11" t="s">
        <v>23</v>
      </c>
      <c r="Z35" s="12" t="s">
        <v>24</v>
      </c>
      <c r="AA35" s="12" t="s">
        <v>25</v>
      </c>
      <c r="AB35" s="12" t="s">
        <v>26</v>
      </c>
      <c r="AC35" s="12" t="s">
        <v>27</v>
      </c>
      <c r="AD35" s="13"/>
      <c r="AE35" s="13"/>
      <c r="AF35" s="13"/>
      <c r="AG35" s="13"/>
      <c r="AI35" s="26" t="s">
        <v>40</v>
      </c>
      <c r="AM35" s="26" t="s">
        <v>41</v>
      </c>
    </row>
    <row r="36" spans="7:41" x14ac:dyDescent="0.2">
      <c r="H36" t="s">
        <v>42</v>
      </c>
      <c r="AM36" t="s">
        <v>43</v>
      </c>
      <c r="AN36">
        <v>0.05</v>
      </c>
    </row>
    <row r="37" spans="7:41" x14ac:dyDescent="0.2">
      <c r="H37" s="17">
        <v>5</v>
      </c>
      <c r="I37" s="17">
        <v>5</v>
      </c>
      <c r="J37" s="17">
        <v>4</v>
      </c>
      <c r="K37" s="17">
        <v>3</v>
      </c>
      <c r="L37" s="17">
        <v>6</v>
      </c>
      <c r="M37" s="17">
        <v>5</v>
      </c>
      <c r="N37" s="17">
        <v>3</v>
      </c>
      <c r="O37" s="17">
        <v>6</v>
      </c>
      <c r="P37" s="17">
        <v>5</v>
      </c>
      <c r="Q37" s="17">
        <v>3</v>
      </c>
      <c r="R37" s="17">
        <v>3</v>
      </c>
      <c r="S37" s="17">
        <v>6</v>
      </c>
      <c r="T37" s="17">
        <v>6</v>
      </c>
      <c r="U37" s="17">
        <v>5</v>
      </c>
      <c r="V37" s="17">
        <v>5</v>
      </c>
      <c r="W37" s="17">
        <v>5</v>
      </c>
      <c r="X37" s="18">
        <v>2038.6666666666699</v>
      </c>
      <c r="Y37" s="18">
        <v>2828.4166666666702</v>
      </c>
      <c r="Z37" s="18">
        <v>1356.0833333333301</v>
      </c>
      <c r="AA37" s="18">
        <v>1374.125</v>
      </c>
      <c r="AB37" s="18">
        <v>1498.5833333333301</v>
      </c>
      <c r="AC37" s="18">
        <v>1451.4166666666699</v>
      </c>
      <c r="AD37" s="19">
        <v>0.64667467523570998</v>
      </c>
      <c r="AE37">
        <v>0.44539570952677698</v>
      </c>
      <c r="AF37" s="20">
        <v>-5.3099180633498201E-2</v>
      </c>
      <c r="AG37">
        <v>0.10931217604280299</v>
      </c>
      <c r="AI37">
        <f t="shared" ref="AI37:AI46" si="1">AVERAGE(AD37:AG37)</f>
        <v>0.28707084504294794</v>
      </c>
      <c r="AM37" t="s">
        <v>44</v>
      </c>
      <c r="AN37">
        <v>0</v>
      </c>
    </row>
    <row r="38" spans="7:41" x14ac:dyDescent="0.2">
      <c r="H38" s="17">
        <v>5</v>
      </c>
      <c r="I38" s="17">
        <v>3</v>
      </c>
      <c r="J38" s="17">
        <v>5</v>
      </c>
      <c r="K38" s="17">
        <v>2</v>
      </c>
      <c r="L38" s="17">
        <v>5</v>
      </c>
      <c r="M38" s="17">
        <v>2</v>
      </c>
      <c r="N38" s="17">
        <v>4</v>
      </c>
      <c r="O38" s="17">
        <v>4</v>
      </c>
      <c r="P38" s="17">
        <v>5</v>
      </c>
      <c r="Q38" s="17">
        <v>1</v>
      </c>
      <c r="R38" s="17">
        <v>3</v>
      </c>
      <c r="S38" s="17">
        <v>5</v>
      </c>
      <c r="T38" s="17">
        <v>7</v>
      </c>
      <c r="U38" s="17">
        <v>1</v>
      </c>
      <c r="V38" s="17">
        <v>5</v>
      </c>
      <c r="W38" s="17">
        <v>3</v>
      </c>
      <c r="X38" s="18">
        <v>1974.875</v>
      </c>
      <c r="Y38" s="18">
        <v>2503.4583333333298</v>
      </c>
      <c r="Z38" s="18">
        <v>1518.0833333333301</v>
      </c>
      <c r="AA38" s="18">
        <v>1254.625</v>
      </c>
      <c r="AB38" s="18">
        <v>2709.125</v>
      </c>
      <c r="AC38" s="18">
        <v>2371.5833333333298</v>
      </c>
      <c r="AD38" s="19">
        <v>0.417042554196559</v>
      </c>
      <c r="AE38">
        <v>0.11654235419999701</v>
      </c>
      <c r="AF38" s="20">
        <v>-4.84454449660984E-2</v>
      </c>
      <c r="AG38">
        <v>-0.35018517301790802</v>
      </c>
      <c r="AI38">
        <f t="shared" si="1"/>
        <v>3.3738572603137409E-2</v>
      </c>
      <c r="AN38" s="26" t="s">
        <v>45</v>
      </c>
      <c r="AO38" s="26" t="s">
        <v>46</v>
      </c>
    </row>
    <row r="39" spans="7:41" x14ac:dyDescent="0.2">
      <c r="H39" s="17">
        <v>5</v>
      </c>
      <c r="I39" s="17">
        <v>0</v>
      </c>
      <c r="J39" s="17">
        <v>0</v>
      </c>
      <c r="K39" s="17">
        <v>0</v>
      </c>
      <c r="L39" s="17">
        <v>7</v>
      </c>
      <c r="M39" s="17">
        <v>4</v>
      </c>
      <c r="N39" s="17">
        <v>3</v>
      </c>
      <c r="O39" s="17">
        <v>2</v>
      </c>
      <c r="P39" s="17">
        <v>7</v>
      </c>
      <c r="Q39" s="17">
        <v>6</v>
      </c>
      <c r="R39" s="17">
        <v>1</v>
      </c>
      <c r="S39" s="17">
        <v>3</v>
      </c>
      <c r="T39" s="17">
        <v>5</v>
      </c>
      <c r="U39" s="17">
        <v>4</v>
      </c>
      <c r="V39" s="17">
        <v>4</v>
      </c>
      <c r="W39" s="17">
        <v>1</v>
      </c>
      <c r="X39" s="18">
        <v>1739.125</v>
      </c>
      <c r="Y39" s="18">
        <v>2851.625</v>
      </c>
      <c r="Z39" s="18">
        <v>1361.5833333333301</v>
      </c>
      <c r="AA39" s="18">
        <v>1215.5</v>
      </c>
      <c r="AB39" s="18">
        <v>1995.625</v>
      </c>
      <c r="AC39" s="18">
        <v>1555.6666666666699</v>
      </c>
      <c r="AD39" s="19">
        <v>0.64389711087131096</v>
      </c>
      <c r="AE39">
        <v>0.389657954026496</v>
      </c>
      <c r="AF39" s="23">
        <v>3.35507088341465E-2</v>
      </c>
      <c r="AG39">
        <v>-0.42711308471786602</v>
      </c>
      <c r="AI39">
        <f t="shared" si="1"/>
        <v>0.15999817225352184</v>
      </c>
      <c r="AM39" t="s">
        <v>47</v>
      </c>
      <c r="AN39">
        <f>AVERAGE(Plan13_PropTestTwo!$AI$37:$AI$46)</f>
        <v>0.22305095948477063</v>
      </c>
      <c r="AO39">
        <f>AVERAGE(Plan13_PropTestTwo!$AH$51:$AH$57)</f>
        <v>0.17217628970783996</v>
      </c>
    </row>
    <row r="40" spans="7:41" x14ac:dyDescent="0.2">
      <c r="H40" s="17">
        <v>5</v>
      </c>
      <c r="I40" s="17">
        <v>3</v>
      </c>
      <c r="J40" s="17">
        <v>4</v>
      </c>
      <c r="K40" s="17">
        <v>3</v>
      </c>
      <c r="L40" s="17">
        <v>6</v>
      </c>
      <c r="M40" s="17">
        <v>4</v>
      </c>
      <c r="N40" s="17">
        <v>2</v>
      </c>
      <c r="O40" s="17">
        <v>4</v>
      </c>
      <c r="P40" s="17">
        <v>6</v>
      </c>
      <c r="Q40" s="17">
        <v>4</v>
      </c>
      <c r="R40" s="17">
        <v>2</v>
      </c>
      <c r="S40" s="17">
        <v>5</v>
      </c>
      <c r="T40" s="17">
        <v>5</v>
      </c>
      <c r="U40" s="17">
        <v>5</v>
      </c>
      <c r="V40" s="17">
        <v>4</v>
      </c>
      <c r="W40" s="17">
        <v>4</v>
      </c>
      <c r="X40" s="18">
        <v>2072.375</v>
      </c>
      <c r="Y40" s="18">
        <v>3003.2083333333298</v>
      </c>
      <c r="Z40" s="18">
        <v>1344.7916666666699</v>
      </c>
      <c r="AA40" s="18">
        <v>1191.9166666666699</v>
      </c>
      <c r="AB40" s="18">
        <v>2585.1666666666702</v>
      </c>
      <c r="AC40" s="18">
        <v>1624.9166666666699</v>
      </c>
      <c r="AD40" s="19">
        <v>0.91945649127303097</v>
      </c>
      <c r="AE40" s="20">
        <v>-2.9383730872625601E-2</v>
      </c>
      <c r="AF40" s="20">
        <v>-7.8877273366853601E-2</v>
      </c>
      <c r="AG40">
        <v>0.232894708197974</v>
      </c>
      <c r="AI40">
        <f t="shared" si="1"/>
        <v>0.26102254880788145</v>
      </c>
      <c r="AM40" t="s">
        <v>48</v>
      </c>
      <c r="AN40">
        <f>VAR(Plan13_PropTestTwo!$AI$37:$AI$46)</f>
        <v>6.4766067834733194E-3</v>
      </c>
      <c r="AO40">
        <f>VAR(Plan13_PropTestTwo!$AH$51:$AH$57)</f>
        <v>3.671085731838257E-2</v>
      </c>
    </row>
    <row r="41" spans="7:41" x14ac:dyDescent="0.2">
      <c r="H41" s="17">
        <v>5</v>
      </c>
      <c r="I41" s="17">
        <v>5</v>
      </c>
      <c r="J41" s="17">
        <v>5</v>
      </c>
      <c r="K41" s="17">
        <v>5</v>
      </c>
      <c r="L41" s="17">
        <v>6</v>
      </c>
      <c r="M41" s="17">
        <v>6</v>
      </c>
      <c r="N41" s="17">
        <v>3</v>
      </c>
      <c r="O41" s="17">
        <v>3</v>
      </c>
      <c r="P41" s="17">
        <v>5</v>
      </c>
      <c r="Q41" s="17">
        <v>5</v>
      </c>
      <c r="R41" s="17">
        <v>2</v>
      </c>
      <c r="S41" s="17">
        <v>2</v>
      </c>
      <c r="T41" s="17">
        <v>5</v>
      </c>
      <c r="U41" s="17">
        <v>4</v>
      </c>
      <c r="V41" s="17">
        <v>4</v>
      </c>
      <c r="W41" s="17">
        <v>4</v>
      </c>
      <c r="X41" s="18">
        <v>1842.875</v>
      </c>
      <c r="Y41" s="18">
        <v>3022.4583333333298</v>
      </c>
      <c r="Z41" s="18">
        <v>1608.375</v>
      </c>
      <c r="AA41" s="18">
        <v>1493.5</v>
      </c>
      <c r="AB41" s="18">
        <v>2252.375</v>
      </c>
      <c r="AC41" s="18">
        <v>1665.5833333333301</v>
      </c>
      <c r="AD41" s="19">
        <v>0.76401898836481497</v>
      </c>
      <c r="AE41">
        <v>-0.38683060966041399</v>
      </c>
      <c r="AF41" s="20">
        <v>-1.6667580176577101E-2</v>
      </c>
      <c r="AG41">
        <v>0.58327659797133902</v>
      </c>
      <c r="AI41">
        <f t="shared" si="1"/>
        <v>0.23594934912479071</v>
      </c>
      <c r="AM41" t="s">
        <v>49</v>
      </c>
      <c r="AN41">
        <f>COUNT(Plan13_PropTestTwo!$AI$37:$AI$46)</f>
        <v>10</v>
      </c>
      <c r="AO41">
        <f>COUNT(Plan13_PropTestTwo!$AH$51:$AH$57)</f>
        <v>7</v>
      </c>
    </row>
    <row r="42" spans="7:41" x14ac:dyDescent="0.2">
      <c r="H42" s="17">
        <v>5</v>
      </c>
      <c r="I42" s="17">
        <v>0</v>
      </c>
      <c r="J42" s="17">
        <v>1</v>
      </c>
      <c r="K42" s="17">
        <v>1</v>
      </c>
      <c r="L42" s="17">
        <v>7</v>
      </c>
      <c r="M42" s="17">
        <v>7</v>
      </c>
      <c r="N42" s="17">
        <v>1</v>
      </c>
      <c r="O42" s="17">
        <v>3</v>
      </c>
      <c r="P42" s="17">
        <v>5</v>
      </c>
      <c r="Q42" s="17">
        <v>5</v>
      </c>
      <c r="R42" s="17">
        <v>2</v>
      </c>
      <c r="S42" s="17">
        <v>3</v>
      </c>
      <c r="T42" s="17">
        <v>6</v>
      </c>
      <c r="U42" s="17">
        <v>6</v>
      </c>
      <c r="V42" s="17">
        <v>4</v>
      </c>
      <c r="W42" s="17">
        <v>4</v>
      </c>
      <c r="X42" s="18">
        <v>1849.625</v>
      </c>
      <c r="Y42" s="18">
        <v>2765.9166666666702</v>
      </c>
      <c r="Z42" s="18">
        <v>1416.9166666666699</v>
      </c>
      <c r="AA42" s="18">
        <v>1464.25</v>
      </c>
      <c r="AB42" s="18">
        <v>1772.375</v>
      </c>
      <c r="AC42" s="18">
        <v>1439.2083333333301</v>
      </c>
      <c r="AD42" s="19">
        <v>0.86208958400464397</v>
      </c>
      <c r="AE42">
        <v>0.37851804943246398</v>
      </c>
      <c r="AF42">
        <v>-0.460218208464579</v>
      </c>
      <c r="AG42">
        <v>0.42066447137221602</v>
      </c>
      <c r="AI42">
        <f t="shared" si="1"/>
        <v>0.30026347408618626</v>
      </c>
      <c r="AM42" t="s">
        <v>50</v>
      </c>
      <c r="AN42" t="e">
        <f>CORREL(Plan13_PropTestTwo!$AI$37:$AI$46,Plan13_PropTestTwo!$AH$51:$AH$57)</f>
        <v>#N/A</v>
      </c>
    </row>
    <row r="43" spans="7:41" x14ac:dyDescent="0.2">
      <c r="H43" s="17">
        <v>5</v>
      </c>
      <c r="I43" s="17">
        <v>3</v>
      </c>
      <c r="J43" s="17">
        <v>5</v>
      </c>
      <c r="K43" s="17">
        <v>5</v>
      </c>
      <c r="L43" s="17">
        <v>7</v>
      </c>
      <c r="M43" s="17">
        <v>6</v>
      </c>
      <c r="N43" s="17">
        <v>1</v>
      </c>
      <c r="O43" s="17">
        <v>7</v>
      </c>
      <c r="P43" s="17">
        <v>6</v>
      </c>
      <c r="Q43" s="17">
        <v>3</v>
      </c>
      <c r="R43" s="17">
        <v>1</v>
      </c>
      <c r="S43" s="17">
        <v>6</v>
      </c>
      <c r="T43" s="17">
        <v>6</v>
      </c>
      <c r="U43" s="17">
        <v>5</v>
      </c>
      <c r="V43" s="17">
        <v>5</v>
      </c>
      <c r="W43" s="17">
        <v>4</v>
      </c>
      <c r="X43" s="18">
        <v>1674.7916666666699</v>
      </c>
      <c r="Y43" s="18">
        <v>2516.0416666666702</v>
      </c>
      <c r="Z43" s="18">
        <v>1390.5</v>
      </c>
      <c r="AA43" s="18">
        <v>1154.625</v>
      </c>
      <c r="AB43" s="18">
        <v>1737.4166666666699</v>
      </c>
      <c r="AC43" s="18">
        <v>1680.4583333333301</v>
      </c>
      <c r="AD43" s="19">
        <v>0.74810987109785998</v>
      </c>
      <c r="AE43">
        <v>0.31585500514137299</v>
      </c>
      <c r="AF43">
        <v>-0.28830387327405399</v>
      </c>
      <c r="AG43" s="20">
        <v>8.99168208877546E-2</v>
      </c>
      <c r="AI43">
        <f t="shared" si="1"/>
        <v>0.21639445596323342</v>
      </c>
      <c r="AM43" t="s">
        <v>51</v>
      </c>
      <c r="AN43" t="e">
        <f t="array" ref="AN43">AVERAGE(IF(ISODD(IF(ISNUMBER(Plan13_PropTestTwo!$AI$37:$AI$46), 1, 0) * IF(ISNUMBER(Plan13_PropTestTwo!$AH$51:$AH$57), 1, 0)), Plan13_PropTestTwo!$AI$37:$AI$46 - Plan13_PropTestTwo!$AH$51:$AH$57, "NA"))</f>
        <v>#N/A</v>
      </c>
    </row>
    <row r="44" spans="7:41" x14ac:dyDescent="0.2">
      <c r="H44" s="17">
        <v>5</v>
      </c>
      <c r="I44" s="17">
        <v>3</v>
      </c>
      <c r="J44" s="17">
        <v>5</v>
      </c>
      <c r="K44" s="17">
        <v>1</v>
      </c>
      <c r="L44" s="17">
        <v>4</v>
      </c>
      <c r="M44" s="17">
        <v>1</v>
      </c>
      <c r="N44" s="17">
        <v>1</v>
      </c>
      <c r="O44" s="17">
        <v>7</v>
      </c>
      <c r="P44" s="17">
        <v>7</v>
      </c>
      <c r="Q44" s="17">
        <v>4</v>
      </c>
      <c r="R44" s="17">
        <v>7</v>
      </c>
      <c r="S44" s="17">
        <v>4</v>
      </c>
      <c r="T44" s="17">
        <v>4</v>
      </c>
      <c r="U44" s="17">
        <v>6</v>
      </c>
      <c r="V44" s="17">
        <v>1</v>
      </c>
      <c r="W44" s="17">
        <v>4</v>
      </c>
      <c r="X44" s="18">
        <v>1683.4166666666699</v>
      </c>
      <c r="Y44" s="18">
        <v>2846.2916666666702</v>
      </c>
      <c r="Z44" s="18">
        <v>1154.6666666666699</v>
      </c>
      <c r="AA44" s="18">
        <v>1235.375</v>
      </c>
      <c r="AB44" s="18">
        <v>2098.2916666666702</v>
      </c>
      <c r="AC44" s="18">
        <v>1659.75</v>
      </c>
      <c r="AD44" s="19">
        <v>1.0779206096752301</v>
      </c>
      <c r="AE44">
        <v>-0.95638963627435403</v>
      </c>
      <c r="AF44">
        <v>0.61406166537428497</v>
      </c>
      <c r="AG44">
        <v>0.36388457157915999</v>
      </c>
      <c r="AI44">
        <f t="shared" si="1"/>
        <v>0.27486930258858022</v>
      </c>
      <c r="AM44" t="s">
        <v>52</v>
      </c>
      <c r="AN44" t="e">
        <f t="array" ref="AN44">VAR(IF(ISODD(IF(ISNUMBER(Plan13_PropTestTwo!$AI$37:$AI$46), 1, 0) * IF(ISNUMBER(Plan13_PropTestTwo!$AH$51:$AH$57), 1, 0)), Plan13_PropTestTwo!$AI$37:$AI$46 - Plan13_PropTestTwo!$AH$51:$AH$57, "NA"))</f>
        <v>#N/A</v>
      </c>
    </row>
    <row r="45" spans="7:41" x14ac:dyDescent="0.2">
      <c r="H45" s="17">
        <v>5</v>
      </c>
      <c r="I45" s="17">
        <v>4</v>
      </c>
      <c r="J45" s="17">
        <v>5</v>
      </c>
      <c r="K45" s="17">
        <v>5</v>
      </c>
      <c r="L45" s="17">
        <v>7</v>
      </c>
      <c r="M45" s="17">
        <v>6</v>
      </c>
      <c r="N45" s="17">
        <v>1</v>
      </c>
      <c r="O45" s="17">
        <v>7</v>
      </c>
      <c r="P45" s="17">
        <v>7</v>
      </c>
      <c r="Q45" s="17">
        <v>7</v>
      </c>
      <c r="R45" s="17">
        <v>1</v>
      </c>
      <c r="S45" s="17">
        <v>7</v>
      </c>
      <c r="T45" s="17">
        <v>7</v>
      </c>
      <c r="U45" s="17">
        <v>7</v>
      </c>
      <c r="V45" s="17">
        <v>5</v>
      </c>
      <c r="W45" s="17">
        <v>1</v>
      </c>
      <c r="X45" s="18">
        <v>1927.625</v>
      </c>
      <c r="Y45" s="18">
        <v>3086.5833333333298</v>
      </c>
      <c r="Z45" s="18">
        <v>1533.5833333333301</v>
      </c>
      <c r="AA45" s="18">
        <v>1301.75</v>
      </c>
      <c r="AB45" s="18">
        <v>2198.25</v>
      </c>
      <c r="AC45" s="18">
        <v>2246.75</v>
      </c>
      <c r="AD45" s="19">
        <v>0.27515818411533</v>
      </c>
      <c r="AE45">
        <v>0.92809484069661197</v>
      </c>
      <c r="AF45" s="20">
        <v>9.5077205540906005E-3</v>
      </c>
      <c r="AG45">
        <v>-0.112307140357795</v>
      </c>
      <c r="AI45">
        <f t="shared" si="1"/>
        <v>0.27511340125205935</v>
      </c>
      <c r="AM45" t="s">
        <v>53</v>
      </c>
      <c r="AN45" t="e">
        <f t="array" ref="AN45">SUM(IF(ISNUMBER(Plan13_PropTestTwo!$AI$37:$AI$46), 1, 0) * IF(ISNUMBER(Plan13_PropTestTwo!$AH$51:$AH$57), 1, 0)) - 1</f>
        <v>#N/A</v>
      </c>
    </row>
    <row r="46" spans="7:41" x14ac:dyDescent="0.2">
      <c r="H46" s="17">
        <v>5</v>
      </c>
      <c r="I46" s="17">
        <v>2</v>
      </c>
      <c r="J46" s="17">
        <v>3</v>
      </c>
      <c r="K46" s="17">
        <v>5</v>
      </c>
      <c r="L46" s="17">
        <v>7</v>
      </c>
      <c r="M46" s="17">
        <v>5</v>
      </c>
      <c r="N46" s="17">
        <v>1</v>
      </c>
      <c r="O46" s="17">
        <v>4</v>
      </c>
      <c r="P46" s="17">
        <v>7</v>
      </c>
      <c r="Q46" s="17">
        <v>5</v>
      </c>
      <c r="R46" s="17">
        <v>1</v>
      </c>
      <c r="S46" s="17">
        <v>4</v>
      </c>
      <c r="T46" s="17">
        <v>5</v>
      </c>
      <c r="U46" s="17">
        <v>3</v>
      </c>
      <c r="V46" s="17">
        <v>4</v>
      </c>
      <c r="W46" s="17">
        <v>3</v>
      </c>
      <c r="X46" s="18">
        <v>1872.375</v>
      </c>
      <c r="Y46" s="18">
        <v>2876.6666666666702</v>
      </c>
      <c r="Z46" s="18">
        <v>1582.0833333333301</v>
      </c>
      <c r="AA46" s="18">
        <v>1337.5833333333301</v>
      </c>
      <c r="AB46" s="18">
        <v>2256.5833333333298</v>
      </c>
      <c r="AC46" s="18">
        <v>1920.5416666666699</v>
      </c>
      <c r="AD46" s="19">
        <v>0.53828459453871702</v>
      </c>
      <c r="AE46" s="20">
        <v>7.5057113659874599E-3</v>
      </c>
      <c r="AF46" s="20">
        <v>5.7889255022425701E-2</v>
      </c>
      <c r="AG46">
        <v>0.14067833157434001</v>
      </c>
      <c r="AI46">
        <f t="shared" si="1"/>
        <v>0.18608947312536755</v>
      </c>
      <c r="AM46" t="s">
        <v>54</v>
      </c>
      <c r="AN46" t="e">
        <f>(Plan13_PropTestTwo!$AN$43 - Plan13_PropTestTwo!$AN$37) / (Plan13_PropTestTwo!$AN$44 / ( Plan13_PropTestTwo!$AN$45 + 1)) ^ 0.5</f>
        <v>#N/A</v>
      </c>
    </row>
    <row r="47" spans="7:41" x14ac:dyDescent="0.2">
      <c r="AM47" t="s">
        <v>55</v>
      </c>
      <c r="AN47" t="e">
        <f>TDIST(ABS(Plan13_PropTestTwo!$AN$46), Plan13_PropTestTwo!$AN$45, 1)</f>
        <v>#N/A</v>
      </c>
    </row>
    <row r="48" spans="7:41" x14ac:dyDescent="0.2">
      <c r="G48" t="s">
        <v>56</v>
      </c>
      <c r="H48">
        <f>COUNTA(H37:H46)</f>
        <v>10</v>
      </c>
      <c r="T48" s="26">
        <f t="shared" ref="T48:AG48" si="2">AVERAGE(T37:T46)</f>
        <v>5.6</v>
      </c>
      <c r="U48" s="26">
        <f t="shared" si="2"/>
        <v>4.5999999999999996</v>
      </c>
      <c r="V48" s="26">
        <f t="shared" si="2"/>
        <v>4.0999999999999996</v>
      </c>
      <c r="W48" s="26">
        <f t="shared" si="2"/>
        <v>3.3</v>
      </c>
      <c r="X48">
        <f t="shared" si="2"/>
        <v>1867.5750000000007</v>
      </c>
      <c r="Y48">
        <f t="shared" si="2"/>
        <v>2830.0666666666675</v>
      </c>
      <c r="Z48">
        <f t="shared" si="2"/>
        <v>1426.6666666666661</v>
      </c>
      <c r="AA48">
        <f t="shared" si="2"/>
        <v>1302.325</v>
      </c>
      <c r="AB48">
        <f t="shared" si="2"/>
        <v>2110.3791666666666</v>
      </c>
      <c r="AC48">
        <f t="shared" si="2"/>
        <v>1761.5875000000001</v>
      </c>
      <c r="AD48">
        <f t="shared" si="2"/>
        <v>0.68926526633732066</v>
      </c>
      <c r="AE48">
        <f t="shared" si="2"/>
        <v>0.12089656475823127</v>
      </c>
      <c r="AF48" s="20">
        <f t="shared" si="2"/>
        <v>-2.3060221109671247E-2</v>
      </c>
      <c r="AG48">
        <f t="shared" si="2"/>
        <v>0.10510222795320175</v>
      </c>
      <c r="AM48" t="s">
        <v>57</v>
      </c>
      <c r="AN48" t="e">
        <f>TINV(2*Plan13_PropTestTwo!$AN$36, Plan13_PropTestTwo!$AN$45)</f>
        <v>#N/A</v>
      </c>
    </row>
    <row r="49" spans="7:41" ht="53" x14ac:dyDescent="0.2">
      <c r="H49" s="9" t="s">
        <v>6</v>
      </c>
      <c r="I49" s="9" t="s">
        <v>7</v>
      </c>
      <c r="J49" s="9" t="s">
        <v>8</v>
      </c>
      <c r="K49" s="9" t="s">
        <v>9</v>
      </c>
      <c r="L49" s="10" t="s">
        <v>10</v>
      </c>
      <c r="M49" s="10" t="s">
        <v>11</v>
      </c>
      <c r="N49" s="10" t="s">
        <v>12</v>
      </c>
      <c r="O49" s="10" t="s">
        <v>13</v>
      </c>
      <c r="P49" s="10" t="s">
        <v>14</v>
      </c>
      <c r="Q49" s="10" t="s">
        <v>15</v>
      </c>
      <c r="R49" s="10" t="s">
        <v>16</v>
      </c>
      <c r="S49" s="10" t="s">
        <v>17</v>
      </c>
      <c r="T49" s="10" t="s">
        <v>18</v>
      </c>
      <c r="U49" s="10" t="s">
        <v>19</v>
      </c>
      <c r="V49" s="10" t="s">
        <v>20</v>
      </c>
      <c r="W49" s="10" t="s">
        <v>21</v>
      </c>
      <c r="X49" s="11" t="s">
        <v>22</v>
      </c>
      <c r="Y49" s="11" t="s">
        <v>23</v>
      </c>
      <c r="Z49" s="12" t="s">
        <v>24</v>
      </c>
      <c r="AA49" s="12" t="s">
        <v>25</v>
      </c>
      <c r="AB49" s="12" t="s">
        <v>26</v>
      </c>
      <c r="AC49" s="12" t="s">
        <v>27</v>
      </c>
      <c r="AD49" s="13"/>
      <c r="AE49" s="13"/>
      <c r="AF49" s="13"/>
      <c r="AG49" s="13"/>
      <c r="AI49">
        <f>AVERAGE(AD48:AG48)</f>
        <v>0.22305095948477063</v>
      </c>
      <c r="AJ49">
        <f>AVERAGE(AI37:AI46)</f>
        <v>0.22305095948477063</v>
      </c>
      <c r="AM49" t="s">
        <v>58</v>
      </c>
      <c r="AN49" t="e">
        <f>TDIST(ABS(Plan13_PropTestTwo!$AN$46), Plan13_PropTestTwo!$AN$45, 2)</f>
        <v>#N/A</v>
      </c>
      <c r="AO49" s="26" t="s">
        <v>59</v>
      </c>
    </row>
    <row r="50" spans="7:41" x14ac:dyDescent="0.2">
      <c r="H50" t="s">
        <v>60</v>
      </c>
      <c r="AM50" t="s">
        <v>61</v>
      </c>
      <c r="AN50" t="e">
        <f>TINV(Plan13_PropTestTwo!$AN$36, Plan13_PropTestTwo!$AN$45)</f>
        <v>#N/A</v>
      </c>
    </row>
    <row r="51" spans="7:41" x14ac:dyDescent="0.2">
      <c r="H51" s="17">
        <v>4</v>
      </c>
      <c r="I51" s="17">
        <v>2</v>
      </c>
      <c r="J51" s="17">
        <v>4</v>
      </c>
      <c r="K51" s="17">
        <v>5</v>
      </c>
      <c r="L51" s="17">
        <v>5</v>
      </c>
      <c r="M51" s="17">
        <v>4</v>
      </c>
      <c r="N51" s="17">
        <v>3</v>
      </c>
      <c r="O51" s="17">
        <v>6</v>
      </c>
      <c r="P51" s="17">
        <v>5</v>
      </c>
      <c r="Q51" s="17">
        <v>3</v>
      </c>
      <c r="R51" s="17">
        <v>3</v>
      </c>
      <c r="S51" s="17">
        <v>6</v>
      </c>
      <c r="T51" s="17">
        <v>6</v>
      </c>
      <c r="U51" s="17">
        <v>5</v>
      </c>
      <c r="V51" s="17">
        <v>3</v>
      </c>
      <c r="W51" s="17">
        <v>5</v>
      </c>
      <c r="X51" s="18">
        <v>1582.25</v>
      </c>
      <c r="Y51" s="18">
        <v>2653.3333333333298</v>
      </c>
      <c r="Z51" s="18">
        <v>1261.6666666666699</v>
      </c>
      <c r="AA51" s="18">
        <v>1186.5</v>
      </c>
      <c r="AB51" s="18">
        <v>1650.0416666666699</v>
      </c>
      <c r="AC51" s="18">
        <v>1631.875</v>
      </c>
      <c r="AD51" s="19">
        <v>0.31398121855414501</v>
      </c>
      <c r="AE51">
        <v>0.43838168980623798</v>
      </c>
      <c r="AF51">
        <v>-0.59816722526155996</v>
      </c>
      <c r="AG51">
        <v>0.21864675423226901</v>
      </c>
      <c r="AH51" s="26">
        <f t="shared" ref="AH51:AH57" si="3">AVERAGE(AD51:AG51)</f>
        <v>9.3210609332773003E-2</v>
      </c>
      <c r="AL51" s="26" t="s">
        <v>62</v>
      </c>
    </row>
    <row r="52" spans="7:41" x14ac:dyDescent="0.2">
      <c r="H52" s="17">
        <v>5</v>
      </c>
      <c r="I52" s="17">
        <v>0</v>
      </c>
      <c r="J52" s="17">
        <v>0</v>
      </c>
      <c r="K52" s="17">
        <v>0</v>
      </c>
      <c r="L52" s="17">
        <v>7</v>
      </c>
      <c r="M52" s="17">
        <v>4</v>
      </c>
      <c r="N52" s="17">
        <v>3</v>
      </c>
      <c r="O52" s="17">
        <v>2</v>
      </c>
      <c r="P52" s="17">
        <v>7</v>
      </c>
      <c r="Q52" s="17">
        <v>6</v>
      </c>
      <c r="R52" s="17">
        <v>1</v>
      </c>
      <c r="S52" s="17">
        <v>3</v>
      </c>
      <c r="T52" s="17">
        <v>5</v>
      </c>
      <c r="U52" s="17">
        <v>4</v>
      </c>
      <c r="V52" s="17">
        <v>4</v>
      </c>
      <c r="W52" s="17">
        <v>1</v>
      </c>
      <c r="X52" s="18">
        <v>1739.125</v>
      </c>
      <c r="Y52" s="18">
        <v>2851.625</v>
      </c>
      <c r="Z52" s="18">
        <v>1361.5833333333301</v>
      </c>
      <c r="AA52" s="18">
        <v>1215.5</v>
      </c>
      <c r="AB52" s="18">
        <v>1995.625</v>
      </c>
      <c r="AC52" s="18">
        <v>1555.6666666666699</v>
      </c>
      <c r="AD52" s="19">
        <v>0.64389711087131096</v>
      </c>
      <c r="AE52">
        <v>0.389657954026496</v>
      </c>
      <c r="AF52" s="23">
        <v>3.35507088341465E-2</v>
      </c>
      <c r="AG52">
        <v>-0.42711308471786602</v>
      </c>
      <c r="AH52" s="26">
        <f t="shared" si="3"/>
        <v>0.15999817225352184</v>
      </c>
      <c r="AK52" t="s">
        <v>47</v>
      </c>
      <c r="AL52">
        <f>AVERAGE($AI$37:$AI$46)</f>
        <v>0.22305095948477063</v>
      </c>
    </row>
    <row r="53" spans="7:41" x14ac:dyDescent="0.2">
      <c r="H53" s="17">
        <v>3</v>
      </c>
      <c r="I53" s="17">
        <v>0</v>
      </c>
      <c r="J53" s="17">
        <v>2</v>
      </c>
      <c r="K53" s="17">
        <v>3</v>
      </c>
      <c r="L53" s="17">
        <v>6</v>
      </c>
      <c r="M53" s="17">
        <v>3</v>
      </c>
      <c r="N53" s="17">
        <v>1</v>
      </c>
      <c r="O53" s="17">
        <v>5</v>
      </c>
      <c r="P53" s="17">
        <v>6</v>
      </c>
      <c r="Q53" s="17">
        <v>4</v>
      </c>
      <c r="R53" s="17">
        <v>1</v>
      </c>
      <c r="S53" s="17">
        <v>3</v>
      </c>
      <c r="T53" s="17">
        <v>4</v>
      </c>
      <c r="U53" s="17">
        <v>1</v>
      </c>
      <c r="V53" s="17">
        <v>1</v>
      </c>
      <c r="W53" s="17">
        <v>4</v>
      </c>
      <c r="X53" s="18">
        <v>1608.4166666666699</v>
      </c>
      <c r="Y53" s="18">
        <v>2187.0416666666702</v>
      </c>
      <c r="Z53" s="18">
        <v>1043.5416666666699</v>
      </c>
      <c r="AA53" s="18">
        <v>974.16666666666697</v>
      </c>
      <c r="AB53" s="18">
        <v>1723.625</v>
      </c>
      <c r="AC53" s="18">
        <v>2145.5416666666702</v>
      </c>
      <c r="AD53" s="24">
        <v>9.0495214483407808E-3</v>
      </c>
      <c r="AE53">
        <v>0.71857627348155695</v>
      </c>
      <c r="AF53">
        <v>-0.58467735351753103</v>
      </c>
      <c r="AG53">
        <v>-0.116155573026394</v>
      </c>
      <c r="AH53" s="26">
        <f t="shared" si="3"/>
        <v>6.6982170964931843E-3</v>
      </c>
      <c r="AK53" t="s">
        <v>63</v>
      </c>
      <c r="AL53">
        <f>SQRT(VAR($AI$37:$AI$46)/COUNT($AI$37:$AI$46))</f>
        <v>2.5449178343265464E-2</v>
      </c>
    </row>
    <row r="54" spans="7:41" x14ac:dyDescent="0.2">
      <c r="H54" s="17">
        <v>5</v>
      </c>
      <c r="I54" s="17">
        <v>0</v>
      </c>
      <c r="J54" s="17">
        <v>1</v>
      </c>
      <c r="K54" s="17">
        <v>1</v>
      </c>
      <c r="L54" s="17">
        <v>7</v>
      </c>
      <c r="M54" s="17">
        <v>7</v>
      </c>
      <c r="N54" s="17">
        <v>1</v>
      </c>
      <c r="O54" s="17">
        <v>3</v>
      </c>
      <c r="P54" s="17">
        <v>5</v>
      </c>
      <c r="Q54" s="17">
        <v>5</v>
      </c>
      <c r="R54" s="17">
        <v>2</v>
      </c>
      <c r="S54" s="17">
        <v>3</v>
      </c>
      <c r="T54" s="17">
        <v>6</v>
      </c>
      <c r="U54" s="17">
        <v>6</v>
      </c>
      <c r="V54" s="17">
        <v>4</v>
      </c>
      <c r="W54" s="17">
        <v>4</v>
      </c>
      <c r="X54" s="18">
        <v>1849.625</v>
      </c>
      <c r="Y54" s="18">
        <v>2765.9166666666702</v>
      </c>
      <c r="Z54" s="18">
        <v>1416.9166666666699</v>
      </c>
      <c r="AA54" s="18">
        <v>1464.25</v>
      </c>
      <c r="AB54" s="18">
        <v>1772.375</v>
      </c>
      <c r="AC54" s="18">
        <v>1439.2083333333301</v>
      </c>
      <c r="AD54" s="19">
        <v>0.86208958400464397</v>
      </c>
      <c r="AE54">
        <v>0.37851804943246398</v>
      </c>
      <c r="AF54">
        <v>-0.460218208464579</v>
      </c>
      <c r="AG54">
        <v>0.42066447137221602</v>
      </c>
      <c r="AH54" s="26">
        <f t="shared" si="3"/>
        <v>0.30026347408618626</v>
      </c>
      <c r="AK54" t="s">
        <v>64</v>
      </c>
      <c r="AL54" t="e">
        <f>MODE($AI$37:$AI$46)</f>
        <v>#N/A</v>
      </c>
    </row>
    <row r="55" spans="7:41" x14ac:dyDescent="0.2">
      <c r="H55" s="17">
        <v>4</v>
      </c>
      <c r="I55" s="17">
        <v>2</v>
      </c>
      <c r="J55" s="17">
        <v>2</v>
      </c>
      <c r="K55" s="17">
        <v>4</v>
      </c>
      <c r="L55" s="17">
        <v>6</v>
      </c>
      <c r="M55" s="17">
        <v>1</v>
      </c>
      <c r="N55" s="17">
        <v>3</v>
      </c>
      <c r="O55" s="17">
        <v>3</v>
      </c>
      <c r="P55" s="17">
        <v>7</v>
      </c>
      <c r="Q55" s="17">
        <v>2</v>
      </c>
      <c r="R55" s="17">
        <v>2</v>
      </c>
      <c r="S55" s="17">
        <v>1</v>
      </c>
      <c r="T55" s="17">
        <v>5</v>
      </c>
      <c r="U55" s="17">
        <v>4</v>
      </c>
      <c r="V55" s="17">
        <v>4</v>
      </c>
      <c r="W55" s="17">
        <v>1</v>
      </c>
      <c r="X55" s="18">
        <v>2038.375</v>
      </c>
      <c r="Y55" s="18">
        <v>2574.4166666666702</v>
      </c>
      <c r="Z55" s="18">
        <v>1418.0833333333301</v>
      </c>
      <c r="AA55" s="18">
        <v>1493.25</v>
      </c>
      <c r="AB55" s="18">
        <v>1841.5833333333301</v>
      </c>
      <c r="AC55" s="18">
        <v>1811.2083333333301</v>
      </c>
      <c r="AD55" s="19">
        <v>0.75977784203494403</v>
      </c>
      <c r="AE55">
        <v>-0.46084396555336599</v>
      </c>
      <c r="AF55">
        <v>-0.43060824010683602</v>
      </c>
      <c r="AG55" s="20">
        <v>-9.3458635651037097E-2</v>
      </c>
      <c r="AH55" s="26">
        <f t="shared" si="3"/>
        <v>-5.6283249819073768E-2</v>
      </c>
      <c r="AK55" t="s">
        <v>65</v>
      </c>
      <c r="AL55">
        <f>MEDIAN($AI$37:$AI$46)</f>
        <v>0.24848594896633608</v>
      </c>
    </row>
    <row r="56" spans="7:41" x14ac:dyDescent="0.2">
      <c r="H56" s="17">
        <v>5</v>
      </c>
      <c r="I56" s="17">
        <v>2</v>
      </c>
      <c r="J56" s="17">
        <v>3</v>
      </c>
      <c r="K56" s="17">
        <v>5</v>
      </c>
      <c r="L56" s="17">
        <v>7</v>
      </c>
      <c r="M56" s="17">
        <v>5</v>
      </c>
      <c r="N56" s="17">
        <v>1</v>
      </c>
      <c r="O56" s="17">
        <v>4</v>
      </c>
      <c r="P56" s="17">
        <v>7</v>
      </c>
      <c r="Q56" s="17">
        <v>5</v>
      </c>
      <c r="R56" s="17">
        <v>1</v>
      </c>
      <c r="S56" s="17">
        <v>4</v>
      </c>
      <c r="T56" s="17">
        <v>5</v>
      </c>
      <c r="U56" s="17">
        <v>3</v>
      </c>
      <c r="V56" s="17">
        <v>4</v>
      </c>
      <c r="W56" s="17">
        <v>3</v>
      </c>
      <c r="X56" s="18">
        <v>1872.375</v>
      </c>
      <c r="Y56" s="18">
        <v>2876.6666666666702</v>
      </c>
      <c r="Z56" s="18">
        <v>1582.0833333333301</v>
      </c>
      <c r="AA56" s="18">
        <v>1337.5833333333301</v>
      </c>
      <c r="AB56" s="18">
        <v>2256.5833333333298</v>
      </c>
      <c r="AC56" s="18">
        <v>1920.5416666666699</v>
      </c>
      <c r="AD56" s="19">
        <v>0.53828459453871702</v>
      </c>
      <c r="AE56" s="20">
        <v>7.5057113659874599E-3</v>
      </c>
      <c r="AF56" s="20">
        <v>5.7889255022425701E-2</v>
      </c>
      <c r="AG56">
        <v>0.14067833157434001</v>
      </c>
      <c r="AH56" s="26">
        <f t="shared" si="3"/>
        <v>0.18608947312536755</v>
      </c>
      <c r="AK56" t="s">
        <v>66</v>
      </c>
      <c r="AL56">
        <f>QUARTILE($AI$37:$AI$46, 1)</f>
        <v>0.19366571883483402</v>
      </c>
    </row>
    <row r="57" spans="7:41" x14ac:dyDescent="0.2">
      <c r="H57" s="17">
        <v>4</v>
      </c>
      <c r="I57" s="17">
        <v>2</v>
      </c>
      <c r="J57" s="17">
        <v>3</v>
      </c>
      <c r="K57" s="17">
        <v>5</v>
      </c>
      <c r="L57" s="17">
        <v>4</v>
      </c>
      <c r="M57" s="17">
        <v>2</v>
      </c>
      <c r="N57" s="17">
        <v>3</v>
      </c>
      <c r="O57" s="17">
        <v>3</v>
      </c>
      <c r="P57" s="17">
        <v>5</v>
      </c>
      <c r="Q57" s="17">
        <v>4</v>
      </c>
      <c r="R57" s="17">
        <v>2</v>
      </c>
      <c r="S57" s="17">
        <v>5</v>
      </c>
      <c r="T57" s="17">
        <v>7</v>
      </c>
      <c r="U57" s="17">
        <v>5</v>
      </c>
      <c r="V57" s="17">
        <v>4</v>
      </c>
      <c r="W57" s="17">
        <v>3</v>
      </c>
      <c r="X57" s="18">
        <v>1876.25</v>
      </c>
      <c r="Y57" s="18">
        <v>3019.7083333333298</v>
      </c>
      <c r="Z57" s="18">
        <v>1354.5</v>
      </c>
      <c r="AA57" s="18">
        <v>1357.4166666666699</v>
      </c>
      <c r="AB57" s="18">
        <v>1948.3333333333301</v>
      </c>
      <c r="AC57" s="18">
        <v>1634.0833333333301</v>
      </c>
      <c r="AD57" s="19">
        <v>0.77290373239222498</v>
      </c>
      <c r="AE57">
        <v>1.2658294619933801</v>
      </c>
      <c r="AF57">
        <v>0.32053481092967001</v>
      </c>
      <c r="AG57">
        <v>-0.298238677796828</v>
      </c>
      <c r="AH57" s="26">
        <f t="shared" si="3"/>
        <v>0.51525733187961176</v>
      </c>
      <c r="AK57" t="s">
        <v>67</v>
      </c>
      <c r="AL57">
        <f>QUARTILE($AI$37:$AI$46, 3)</f>
        <v>0.27505237658618958</v>
      </c>
    </row>
    <row r="58" spans="7:41" x14ac:dyDescent="0.2">
      <c r="AH58" s="26"/>
      <c r="AK58" t="s">
        <v>48</v>
      </c>
      <c r="AL58">
        <f>VAR($AI$37:$AI$46)</f>
        <v>6.4766067834733194E-3</v>
      </c>
    </row>
    <row r="59" spans="7:41" x14ac:dyDescent="0.2">
      <c r="G59" t="s">
        <v>56</v>
      </c>
      <c r="H59">
        <f>COUNTA(H51:H57)</f>
        <v>7</v>
      </c>
      <c r="T59" s="26">
        <f t="shared" ref="T59:AH59" si="4">AVERAGE(T51:T57)</f>
        <v>5.4285714285714288</v>
      </c>
      <c r="U59" s="26">
        <f t="shared" si="4"/>
        <v>4</v>
      </c>
      <c r="V59" s="26">
        <f t="shared" si="4"/>
        <v>3.4285714285714284</v>
      </c>
      <c r="W59" s="26">
        <f t="shared" si="4"/>
        <v>3</v>
      </c>
      <c r="X59">
        <f t="shared" si="4"/>
        <v>1795.2023809523814</v>
      </c>
      <c r="Y59">
        <f t="shared" si="4"/>
        <v>2704.1011904761913</v>
      </c>
      <c r="Z59">
        <f t="shared" si="4"/>
        <v>1348.3392857142858</v>
      </c>
      <c r="AA59">
        <f t="shared" si="4"/>
        <v>1289.8095238095241</v>
      </c>
      <c r="AB59">
        <f t="shared" si="4"/>
        <v>1884.0238095238087</v>
      </c>
      <c r="AC59">
        <f t="shared" si="4"/>
        <v>1734.0178571428571</v>
      </c>
      <c r="AD59" s="26">
        <f t="shared" si="4"/>
        <v>0.55714051483490379</v>
      </c>
      <c r="AE59" s="26">
        <f t="shared" si="4"/>
        <v>0.39108931065039382</v>
      </c>
      <c r="AF59" s="26">
        <f t="shared" si="4"/>
        <v>-0.23738517893775196</v>
      </c>
      <c r="AG59" s="26">
        <f t="shared" si="4"/>
        <v>-2.2139487716185725E-2</v>
      </c>
      <c r="AH59" s="26">
        <f t="shared" si="4"/>
        <v>0.17217628970783996</v>
      </c>
      <c r="AK59" t="s">
        <v>68</v>
      </c>
      <c r="AL59">
        <f>STDEV($AI$37:$AI$46)</f>
        <v>8.0477368144549311E-2</v>
      </c>
    </row>
    <row r="60" spans="7:41" x14ac:dyDescent="0.2">
      <c r="AK60" t="s">
        <v>69</v>
      </c>
      <c r="AL60">
        <f>KURT($AI$37:$AI$46)</f>
        <v>2.7948962453521524</v>
      </c>
    </row>
    <row r="61" spans="7:41" x14ac:dyDescent="0.2">
      <c r="AK61" t="s">
        <v>70</v>
      </c>
      <c r="AL61">
        <f>SKEW($AI$37:$AI$46)</f>
        <v>-1.6058483838915458</v>
      </c>
    </row>
    <row r="62" spans="7:41" x14ac:dyDescent="0.2">
      <c r="AE62" s="26" t="s">
        <v>71</v>
      </c>
      <c r="AK62" t="s">
        <v>72</v>
      </c>
      <c r="AL62">
        <f>MAX($AI$37:$AI$46)-MIN($AI$37:$AI$46)</f>
        <v>0.26652490148304886</v>
      </c>
    </row>
    <row r="63" spans="7:41" x14ac:dyDescent="0.2">
      <c r="AD63" t="s">
        <v>47</v>
      </c>
      <c r="AE63">
        <f>AVERAGE($AH$51:$AH$57)</f>
        <v>0.17217628970783996</v>
      </c>
      <c r="AK63" t="s">
        <v>73</v>
      </c>
      <c r="AL63">
        <f>MIN($AI$37:$AI$46)</f>
        <v>3.3738572603137409E-2</v>
      </c>
    </row>
    <row r="64" spans="7:41" x14ac:dyDescent="0.2">
      <c r="AD64" t="s">
        <v>63</v>
      </c>
      <c r="AE64">
        <f>SQRT(VAR($AH$51:$AH$57)/COUNT($AH$51:$AH$57))</f>
        <v>7.241828628420012E-2</v>
      </c>
      <c r="AK64" t="s">
        <v>74</v>
      </c>
      <c r="AL64">
        <f>MAX($AI$37:$AI$46)</f>
        <v>0.30026347408618626</v>
      </c>
    </row>
    <row r="65" spans="30:38" x14ac:dyDescent="0.2">
      <c r="AD65" t="s">
        <v>64</v>
      </c>
      <c r="AE65" t="e">
        <f>MODE($AH$51:$AH$57)</f>
        <v>#N/A</v>
      </c>
      <c r="AK65" t="s">
        <v>75</v>
      </c>
      <c r="AL65">
        <f>SUM($AI$37:$AI$46)</f>
        <v>2.2305095948477063</v>
      </c>
    </row>
    <row r="66" spans="30:38" x14ac:dyDescent="0.2">
      <c r="AD66" t="s">
        <v>65</v>
      </c>
      <c r="AE66">
        <f>MEDIAN($AH$51:$AH$57)</f>
        <v>0.15999817225352184</v>
      </c>
      <c r="AK66" t="s">
        <v>76</v>
      </c>
      <c r="AL66">
        <f>COUNT($AI$37:$AI$46)</f>
        <v>10</v>
      </c>
    </row>
    <row r="67" spans="30:38" x14ac:dyDescent="0.2">
      <c r="AD67" t="s">
        <v>66</v>
      </c>
      <c r="AE67">
        <f>QUARTILE($AH$51:$AH$57, 1)</f>
        <v>4.9954413214633092E-2</v>
      </c>
    </row>
    <row r="68" spans="30:38" x14ac:dyDescent="0.2">
      <c r="AD68" t="s">
        <v>67</v>
      </c>
      <c r="AE68">
        <f>QUARTILE($AH$51:$AH$57, 3)</f>
        <v>0.2431764736057769</v>
      </c>
    </row>
    <row r="69" spans="30:38" x14ac:dyDescent="0.2">
      <c r="AD69" t="s">
        <v>48</v>
      </c>
      <c r="AE69">
        <f>VAR($AH$51:$AH$57)</f>
        <v>3.671085731838257E-2</v>
      </c>
    </row>
    <row r="70" spans="30:38" x14ac:dyDescent="0.2">
      <c r="AD70" t="s">
        <v>68</v>
      </c>
      <c r="AE70">
        <f>STDEV($AH$51:$AH$57)</f>
        <v>0.19160077588147331</v>
      </c>
    </row>
    <row r="71" spans="30:38" x14ac:dyDescent="0.2">
      <c r="AD71" t="s">
        <v>69</v>
      </c>
      <c r="AE71">
        <f>KURT($AH$51:$AH$57)</f>
        <v>0.70703096253779929</v>
      </c>
    </row>
    <row r="72" spans="30:38" x14ac:dyDescent="0.2">
      <c r="AD72" t="s">
        <v>70</v>
      </c>
      <c r="AE72">
        <f>SKEW($AH$51:$AH$57)</f>
        <v>0.84712944764821241</v>
      </c>
    </row>
    <row r="73" spans="30:38" x14ac:dyDescent="0.2">
      <c r="AD73" t="s">
        <v>72</v>
      </c>
      <c r="AE73">
        <f>MAX($AH$51:$AH$57)-MIN($AH$51:$AH$57)</f>
        <v>0.57154058169868549</v>
      </c>
    </row>
    <row r="74" spans="30:38" x14ac:dyDescent="0.2">
      <c r="AD74" t="s">
        <v>73</v>
      </c>
      <c r="AE74">
        <f>MIN($AH$51:$AH$57)</f>
        <v>-5.6283249819073768E-2</v>
      </c>
    </row>
    <row r="75" spans="30:38" x14ac:dyDescent="0.2">
      <c r="AD75" t="s">
        <v>74</v>
      </c>
      <c r="AE75">
        <f>MAX($AH$51:$AH$57)</f>
        <v>0.51525733187961176</v>
      </c>
    </row>
    <row r="76" spans="30:38" x14ac:dyDescent="0.2">
      <c r="AD76" t="s">
        <v>75</v>
      </c>
      <c r="AE76">
        <f>SUM($AH$51:$AH$57)</f>
        <v>1.2052340279548797</v>
      </c>
    </row>
    <row r="77" spans="30:38" x14ac:dyDescent="0.2">
      <c r="AD77" t="s">
        <v>76</v>
      </c>
      <c r="AE77">
        <f>COUNT($AH$51:$AH$57)</f>
        <v>7</v>
      </c>
    </row>
  </sheetData>
  <mergeCells count="3">
    <mergeCell ref="A5:C5"/>
    <mergeCell ref="A10:C10"/>
    <mergeCell ref="A15:B15"/>
  </mergeCells>
  <conditionalFormatting sqref="X9:X27">
    <cfRule type="top10" dxfId="1404" priority="2" percent="1" bottom="1" rank="10"/>
    <cfRule type="top10" dxfId="1403" priority="3" percent="1" rank="10"/>
  </conditionalFormatting>
  <conditionalFormatting sqref="Y9:Y27">
    <cfRule type="top10" dxfId="1402" priority="4" percent="1" bottom="1" rank="10"/>
    <cfRule type="top10" dxfId="1401" priority="5" percent="1" rank="10"/>
  </conditionalFormatting>
  <conditionalFormatting sqref="Z9:Z27">
    <cfRule type="top10" dxfId="1400" priority="6" percent="1" bottom="1" rank="10"/>
    <cfRule type="top10" dxfId="1399" priority="7" percent="1" rank="10"/>
  </conditionalFormatting>
  <conditionalFormatting sqref="AA9:AA27">
    <cfRule type="top10" dxfId="1398" priority="8" percent="1" bottom="1" rank="10"/>
    <cfRule type="top10" dxfId="1397" priority="9" percent="1" rank="10"/>
  </conditionalFormatting>
  <conditionalFormatting sqref="AC9:AC27">
    <cfRule type="top10" dxfId="1396" priority="10" percent="1" bottom="1" rank="10"/>
    <cfRule type="top10" dxfId="1395" priority="11" percent="1" rank="10"/>
  </conditionalFormatting>
  <conditionalFormatting sqref="AB9:AB27">
    <cfRule type="top10" dxfId="1394" priority="12" percent="1" bottom="1" rank="10"/>
    <cfRule type="top10" dxfId="1393" priority="13" percent="1" rank="10"/>
  </conditionalFormatting>
  <conditionalFormatting sqref="H9:K27">
    <cfRule type="cellIs" dxfId="1392" priority="14" operator="greaterThan">
      <formula>3.5</formula>
    </cfRule>
    <cfRule type="cellIs" dxfId="1391" priority="15" operator="greaterThan">
      <formula>3.5</formula>
    </cfRule>
    <cfRule type="cellIs" dxfId="1390" priority="16" operator="equal">
      <formula>0</formula>
    </cfRule>
    <cfRule type="cellIs" dxfId="1389" priority="17" operator="lessThan">
      <formula>2.5</formula>
    </cfRule>
    <cfRule type="cellIs" dxfId="1388" priority="18" operator="equal">
      <formula>0</formula>
    </cfRule>
  </conditionalFormatting>
  <conditionalFormatting sqref="L9:W27">
    <cfRule type="cellIs" dxfId="1387" priority="19" operator="equal">
      <formula>4</formula>
    </cfRule>
    <cfRule type="cellIs" dxfId="1386" priority="20" operator="greaterThan">
      <formula>5</formula>
    </cfRule>
    <cfRule type="cellIs" dxfId="1385" priority="21" operator="lessThan">
      <formula>2</formula>
    </cfRule>
  </conditionalFormatting>
  <conditionalFormatting sqref="X37">
    <cfRule type="top10" dxfId="1384" priority="22" percent="1" bottom="1" rank="10"/>
    <cfRule type="top10" dxfId="1383" priority="23" percent="1" rank="10"/>
  </conditionalFormatting>
  <conditionalFormatting sqref="Y37">
    <cfRule type="top10" dxfId="1382" priority="24" percent="1" bottom="1" rank="10"/>
    <cfRule type="top10" dxfId="1381" priority="25" percent="1" rank="10"/>
  </conditionalFormatting>
  <conditionalFormatting sqref="Z37">
    <cfRule type="top10" dxfId="1380" priority="26" percent="1" bottom="1" rank="10"/>
    <cfRule type="top10" dxfId="1379" priority="27" percent="1" rank="10"/>
  </conditionalFormatting>
  <conditionalFormatting sqref="AA37">
    <cfRule type="top10" dxfId="1378" priority="28" percent="1" bottom="1" rank="10"/>
    <cfRule type="top10" dxfId="1377" priority="29" percent="1" rank="10"/>
  </conditionalFormatting>
  <conditionalFormatting sqref="AC37">
    <cfRule type="top10" dxfId="1376" priority="30" percent="1" bottom="1" rank="10"/>
    <cfRule type="top10" dxfId="1375" priority="31" percent="1" rank="10"/>
  </conditionalFormatting>
  <conditionalFormatting sqref="AB37">
    <cfRule type="top10" dxfId="1374" priority="32" percent="1" bottom="1" rank="10"/>
    <cfRule type="top10" dxfId="1373" priority="33" percent="1" rank="10"/>
  </conditionalFormatting>
  <conditionalFormatting sqref="H37:K37">
    <cfRule type="cellIs" dxfId="1372" priority="34" operator="greaterThan">
      <formula>3.5</formula>
    </cfRule>
    <cfRule type="cellIs" dxfId="1371" priority="35" operator="greaterThan">
      <formula>3.5</formula>
    </cfRule>
    <cfRule type="cellIs" dxfId="1370" priority="36" operator="equal">
      <formula>0</formula>
    </cfRule>
    <cfRule type="cellIs" dxfId="1369" priority="37" operator="lessThan">
      <formula>2.5</formula>
    </cfRule>
    <cfRule type="cellIs" dxfId="1368" priority="38" operator="equal">
      <formula>0</formula>
    </cfRule>
  </conditionalFormatting>
  <conditionalFormatting sqref="L37:W37">
    <cfRule type="cellIs" dxfId="1367" priority="39" operator="equal">
      <formula>4</formula>
    </cfRule>
    <cfRule type="cellIs" dxfId="1366" priority="40" operator="greaterThan">
      <formula>5</formula>
    </cfRule>
    <cfRule type="cellIs" dxfId="1365" priority="41" operator="lessThan">
      <formula>2</formula>
    </cfRule>
  </conditionalFormatting>
  <conditionalFormatting sqref="H8">
    <cfRule type="cellIs" dxfId="1364" priority="42" operator="greaterThan">
      <formula>3.5</formula>
    </cfRule>
    <cfRule type="cellIs" dxfId="1363" priority="43" operator="greaterThan">
      <formula>3.5</formula>
    </cfRule>
    <cfRule type="cellIs" dxfId="1362" priority="44" operator="equal">
      <formula>0</formula>
    </cfRule>
    <cfRule type="cellIs" dxfId="1361" priority="45" operator="lessThan">
      <formula>2.5</formula>
    </cfRule>
    <cfRule type="cellIs" dxfId="1360" priority="46" operator="equal">
      <formula>0</formula>
    </cfRule>
  </conditionalFormatting>
  <conditionalFormatting sqref="I8">
    <cfRule type="cellIs" dxfId="1359" priority="47" operator="greaterThan">
      <formula>3.5</formula>
    </cfRule>
    <cfRule type="cellIs" dxfId="1358" priority="48" operator="greaterThan">
      <formula>3.5</formula>
    </cfRule>
    <cfRule type="cellIs" dxfId="1357" priority="49" operator="equal">
      <formula>0</formula>
    </cfRule>
    <cfRule type="cellIs" dxfId="1356" priority="50" operator="lessThan">
      <formula>2.5</formula>
    </cfRule>
    <cfRule type="cellIs" dxfId="1355" priority="51" operator="equal">
      <formula>0</formula>
    </cfRule>
  </conditionalFormatting>
  <conditionalFormatting sqref="J8">
    <cfRule type="cellIs" dxfId="1354" priority="52" operator="greaterThan">
      <formula>3.5</formula>
    </cfRule>
    <cfRule type="cellIs" dxfId="1353" priority="53" operator="greaterThan">
      <formula>3.5</formula>
    </cfRule>
    <cfRule type="cellIs" dxfId="1352" priority="54" operator="equal">
      <formula>0</formula>
    </cfRule>
    <cfRule type="cellIs" dxfId="1351" priority="55" operator="lessThan">
      <formula>2.5</formula>
    </cfRule>
    <cfRule type="cellIs" dxfId="1350" priority="56" operator="equal">
      <formula>0</formula>
    </cfRule>
  </conditionalFormatting>
  <conditionalFormatting sqref="K8">
    <cfRule type="cellIs" dxfId="1349" priority="57" operator="greaterThan">
      <formula>3.5</formula>
    </cfRule>
    <cfRule type="cellIs" dxfId="1348" priority="58" operator="greaterThan">
      <formula>3.5</formula>
    </cfRule>
    <cfRule type="cellIs" dxfId="1347" priority="59" operator="equal">
      <formula>0</formula>
    </cfRule>
    <cfRule type="cellIs" dxfId="1346" priority="60" operator="lessThan">
      <formula>2.5</formula>
    </cfRule>
    <cfRule type="cellIs" dxfId="1345" priority="61" operator="equal">
      <formula>0</formula>
    </cfRule>
  </conditionalFormatting>
  <conditionalFormatting sqref="L8">
    <cfRule type="cellIs" dxfId="1344" priority="62" operator="greaterThan">
      <formula>3.5</formula>
    </cfRule>
    <cfRule type="cellIs" dxfId="1343" priority="63" operator="greaterThan">
      <formula>3.5</formula>
    </cfRule>
    <cfRule type="cellIs" dxfId="1342" priority="64" operator="equal">
      <formula>0</formula>
    </cfRule>
    <cfRule type="cellIs" dxfId="1341" priority="65" operator="lessThan">
      <formula>2.5</formula>
    </cfRule>
    <cfRule type="cellIs" dxfId="1340" priority="66" operator="equal">
      <formula>0</formula>
    </cfRule>
  </conditionalFormatting>
  <conditionalFormatting sqref="M8">
    <cfRule type="cellIs" dxfId="1339" priority="67" operator="greaterThan">
      <formula>3.5</formula>
    </cfRule>
    <cfRule type="cellIs" dxfId="1338" priority="68" operator="greaterThan">
      <formula>3.5</formula>
    </cfRule>
    <cfRule type="cellIs" dxfId="1337" priority="69" operator="equal">
      <formula>0</formula>
    </cfRule>
    <cfRule type="cellIs" dxfId="1336" priority="70" operator="lessThan">
      <formula>2.5</formula>
    </cfRule>
    <cfRule type="cellIs" dxfId="1335" priority="71" operator="equal">
      <formula>0</formula>
    </cfRule>
  </conditionalFormatting>
  <conditionalFormatting sqref="N8">
    <cfRule type="cellIs" dxfId="1334" priority="72" operator="greaterThan">
      <formula>3.5</formula>
    </cfRule>
    <cfRule type="cellIs" dxfId="1333" priority="73" operator="greaterThan">
      <formula>3.5</formula>
    </cfRule>
    <cfRule type="cellIs" dxfId="1332" priority="74" operator="equal">
      <formula>0</formula>
    </cfRule>
    <cfRule type="cellIs" dxfId="1331" priority="75" operator="lessThan">
      <formula>2.5</formula>
    </cfRule>
    <cfRule type="cellIs" dxfId="1330" priority="76" operator="equal">
      <formula>0</formula>
    </cfRule>
  </conditionalFormatting>
  <conditionalFormatting sqref="O8">
    <cfRule type="cellIs" dxfId="1329" priority="77" operator="greaterThan">
      <formula>3.5</formula>
    </cfRule>
    <cfRule type="cellIs" dxfId="1328" priority="78" operator="greaterThan">
      <formula>3.5</formula>
    </cfRule>
    <cfRule type="cellIs" dxfId="1327" priority="79" operator="equal">
      <formula>0</formula>
    </cfRule>
    <cfRule type="cellIs" dxfId="1326" priority="80" operator="lessThan">
      <formula>2.5</formula>
    </cfRule>
    <cfRule type="cellIs" dxfId="1325" priority="81" operator="equal">
      <formula>0</formula>
    </cfRule>
  </conditionalFormatting>
  <conditionalFormatting sqref="P8">
    <cfRule type="cellIs" dxfId="1324" priority="82" operator="greaterThan">
      <formula>3.5</formula>
    </cfRule>
    <cfRule type="cellIs" dxfId="1323" priority="83" operator="greaterThan">
      <formula>3.5</formula>
    </cfRule>
    <cfRule type="cellIs" dxfId="1322" priority="84" operator="equal">
      <formula>0</formula>
    </cfRule>
    <cfRule type="cellIs" dxfId="1321" priority="85" operator="lessThan">
      <formula>2.5</formula>
    </cfRule>
    <cfRule type="cellIs" dxfId="1320" priority="86" operator="equal">
      <formula>0</formula>
    </cfRule>
  </conditionalFormatting>
  <conditionalFormatting sqref="Q8">
    <cfRule type="cellIs" dxfId="1319" priority="87" operator="greaterThan">
      <formula>3.5</formula>
    </cfRule>
    <cfRule type="cellIs" dxfId="1318" priority="88" operator="greaterThan">
      <formula>3.5</formula>
    </cfRule>
    <cfRule type="cellIs" dxfId="1317" priority="89" operator="equal">
      <formula>0</formula>
    </cfRule>
    <cfRule type="cellIs" dxfId="1316" priority="90" operator="lessThan">
      <formula>2.5</formula>
    </cfRule>
    <cfRule type="cellIs" dxfId="1315" priority="91" operator="equal">
      <formula>0</formula>
    </cfRule>
  </conditionalFormatting>
  <conditionalFormatting sqref="R8">
    <cfRule type="cellIs" dxfId="1314" priority="92" operator="greaterThan">
      <formula>3.5</formula>
    </cfRule>
    <cfRule type="cellIs" dxfId="1313" priority="93" operator="greaterThan">
      <formula>3.5</formula>
    </cfRule>
    <cfRule type="cellIs" dxfId="1312" priority="94" operator="equal">
      <formula>0</formula>
    </cfRule>
    <cfRule type="cellIs" dxfId="1311" priority="95" operator="lessThan">
      <formula>2.5</formula>
    </cfRule>
    <cfRule type="cellIs" dxfId="1310" priority="96" operator="equal">
      <formula>0</formula>
    </cfRule>
  </conditionalFormatting>
  <conditionalFormatting sqref="S8">
    <cfRule type="cellIs" dxfId="1309" priority="97" operator="greaterThan">
      <formula>3.5</formula>
    </cfRule>
    <cfRule type="cellIs" dxfId="1308" priority="98" operator="greaterThan">
      <formula>3.5</formula>
    </cfRule>
    <cfRule type="cellIs" dxfId="1307" priority="99" operator="equal">
      <formula>0</formula>
    </cfRule>
    <cfRule type="cellIs" dxfId="1306" priority="100" operator="lessThan">
      <formula>2.5</formula>
    </cfRule>
    <cfRule type="cellIs" dxfId="1305" priority="101" operator="equal">
      <formula>0</formula>
    </cfRule>
  </conditionalFormatting>
  <conditionalFormatting sqref="T8">
    <cfRule type="cellIs" dxfId="1304" priority="102" operator="greaterThan">
      <formula>3.5</formula>
    </cfRule>
    <cfRule type="cellIs" dxfId="1303" priority="103" operator="greaterThan">
      <formula>3.5</formula>
    </cfRule>
    <cfRule type="cellIs" dxfId="1302" priority="104" operator="equal">
      <formula>0</formula>
    </cfRule>
    <cfRule type="cellIs" dxfId="1301" priority="105" operator="lessThan">
      <formula>2.5</formula>
    </cfRule>
    <cfRule type="cellIs" dxfId="1300" priority="106" operator="equal">
      <formula>0</formula>
    </cfRule>
  </conditionalFormatting>
  <conditionalFormatting sqref="U8">
    <cfRule type="cellIs" dxfId="1299" priority="107" operator="greaterThan">
      <formula>3.5</formula>
    </cfRule>
    <cfRule type="cellIs" dxfId="1298" priority="108" operator="greaterThan">
      <formula>3.5</formula>
    </cfRule>
    <cfRule type="cellIs" dxfId="1297" priority="109" operator="equal">
      <formula>0</formula>
    </cfRule>
    <cfRule type="cellIs" dxfId="1296" priority="110" operator="lessThan">
      <formula>2.5</formula>
    </cfRule>
    <cfRule type="cellIs" dxfId="1295" priority="111" operator="equal">
      <formula>0</formula>
    </cfRule>
  </conditionalFormatting>
  <conditionalFormatting sqref="V8">
    <cfRule type="cellIs" dxfId="1294" priority="112" operator="greaterThan">
      <formula>3.5</formula>
    </cfRule>
    <cfRule type="cellIs" dxfId="1293" priority="113" operator="greaterThan">
      <formula>3.5</formula>
    </cfRule>
    <cfRule type="cellIs" dxfId="1292" priority="114" operator="equal">
      <formula>0</formula>
    </cfRule>
    <cfRule type="cellIs" dxfId="1291" priority="115" operator="lessThan">
      <formula>2.5</formula>
    </cfRule>
    <cfRule type="cellIs" dxfId="1290" priority="116" operator="equal">
      <formula>0</formula>
    </cfRule>
  </conditionalFormatting>
  <conditionalFormatting sqref="W8">
    <cfRule type="cellIs" dxfId="1289" priority="117" operator="greaterThan">
      <formula>3.5</formula>
    </cfRule>
    <cfRule type="cellIs" dxfId="1288" priority="118" operator="greaterThan">
      <formula>3.5</formula>
    </cfRule>
    <cfRule type="cellIs" dxfId="1287" priority="119" operator="equal">
      <formula>0</formula>
    </cfRule>
    <cfRule type="cellIs" dxfId="1286" priority="120" operator="lessThan">
      <formula>2.5</formula>
    </cfRule>
    <cfRule type="cellIs" dxfId="1285" priority="121" operator="equal">
      <formula>0</formula>
    </cfRule>
  </conditionalFormatting>
  <conditionalFormatting sqref="X8">
    <cfRule type="cellIs" dxfId="1284" priority="122" operator="greaterThan">
      <formula>3.5</formula>
    </cfRule>
    <cfRule type="cellIs" dxfId="1283" priority="123" operator="greaterThan">
      <formula>3.5</formula>
    </cfRule>
    <cfRule type="cellIs" dxfId="1282" priority="124" operator="equal">
      <formula>0</formula>
    </cfRule>
    <cfRule type="cellIs" dxfId="1281" priority="125" operator="lessThan">
      <formula>2.5</formula>
    </cfRule>
    <cfRule type="cellIs" dxfId="1280" priority="126" operator="equal">
      <formula>0</formula>
    </cfRule>
  </conditionalFormatting>
  <conditionalFormatting sqref="Y8">
    <cfRule type="cellIs" dxfId="1279" priority="127" operator="greaterThan">
      <formula>3.5</formula>
    </cfRule>
    <cfRule type="cellIs" dxfId="1278" priority="128" operator="greaterThan">
      <formula>3.5</formula>
    </cfRule>
    <cfRule type="cellIs" dxfId="1277" priority="129" operator="equal">
      <formula>0</formula>
    </cfRule>
    <cfRule type="cellIs" dxfId="1276" priority="130" operator="lessThan">
      <formula>2.5</formula>
    </cfRule>
    <cfRule type="cellIs" dxfId="1275" priority="131" operator="equal">
      <formula>0</formula>
    </cfRule>
  </conditionalFormatting>
  <conditionalFormatting sqref="Z8">
    <cfRule type="cellIs" dxfId="1274" priority="132" operator="greaterThan">
      <formula>3.5</formula>
    </cfRule>
    <cfRule type="cellIs" dxfId="1273" priority="133" operator="greaterThan">
      <formula>3.5</formula>
    </cfRule>
    <cfRule type="cellIs" dxfId="1272" priority="134" operator="equal">
      <formula>0</formula>
    </cfRule>
    <cfRule type="cellIs" dxfId="1271" priority="135" operator="lessThan">
      <formula>2.5</formula>
    </cfRule>
    <cfRule type="cellIs" dxfId="1270" priority="136" operator="equal">
      <formula>0</formula>
    </cfRule>
  </conditionalFormatting>
  <conditionalFormatting sqref="AA8">
    <cfRule type="cellIs" dxfId="1269" priority="137" operator="greaterThan">
      <formula>3.5</formula>
    </cfRule>
    <cfRule type="cellIs" dxfId="1268" priority="138" operator="greaterThan">
      <formula>3.5</formula>
    </cfRule>
    <cfRule type="cellIs" dxfId="1267" priority="139" operator="equal">
      <formula>0</formula>
    </cfRule>
    <cfRule type="cellIs" dxfId="1266" priority="140" operator="lessThan">
      <formula>2.5</formula>
    </cfRule>
    <cfRule type="cellIs" dxfId="1265" priority="141" operator="equal">
      <formula>0</formula>
    </cfRule>
  </conditionalFormatting>
  <conditionalFormatting sqref="AB8">
    <cfRule type="cellIs" dxfId="1264" priority="142" operator="greaterThan">
      <formula>3.5</formula>
    </cfRule>
    <cfRule type="cellIs" dxfId="1263" priority="143" operator="greaterThan">
      <formula>3.5</formula>
    </cfRule>
    <cfRule type="cellIs" dxfId="1262" priority="144" operator="equal">
      <formula>0</formula>
    </cfRule>
    <cfRule type="cellIs" dxfId="1261" priority="145" operator="lessThan">
      <formula>2.5</formula>
    </cfRule>
    <cfRule type="cellIs" dxfId="1260" priority="146" operator="equal">
      <formula>0</formula>
    </cfRule>
  </conditionalFormatting>
  <conditionalFormatting sqref="AC8">
    <cfRule type="cellIs" dxfId="1259" priority="147" operator="greaterThan">
      <formula>3.5</formula>
    </cfRule>
    <cfRule type="cellIs" dxfId="1258" priority="148" operator="greaterThan">
      <formula>3.5</formula>
    </cfRule>
    <cfRule type="cellIs" dxfId="1257" priority="149" operator="equal">
      <formula>0</formula>
    </cfRule>
    <cfRule type="cellIs" dxfId="1256" priority="150" operator="lessThan">
      <formula>2.5</formula>
    </cfRule>
    <cfRule type="cellIs" dxfId="1255" priority="151" operator="equal">
      <formula>0</formula>
    </cfRule>
  </conditionalFormatting>
  <conditionalFormatting sqref="AD8">
    <cfRule type="cellIs" dxfId="1254" priority="152" operator="greaterThan">
      <formula>3.5</formula>
    </cfRule>
    <cfRule type="cellIs" dxfId="1253" priority="153" operator="greaterThan">
      <formula>3.5</formula>
    </cfRule>
    <cfRule type="cellIs" dxfId="1252" priority="154" operator="equal">
      <formula>0</formula>
    </cfRule>
    <cfRule type="cellIs" dxfId="1251" priority="155" operator="lessThan">
      <formula>2.5</formula>
    </cfRule>
    <cfRule type="cellIs" dxfId="1250" priority="156" operator="equal">
      <formula>0</formula>
    </cfRule>
  </conditionalFormatting>
  <conditionalFormatting sqref="AE8">
    <cfRule type="cellIs" dxfId="1249" priority="157" operator="greaterThan">
      <formula>3.5</formula>
    </cfRule>
    <cfRule type="cellIs" dxfId="1248" priority="158" operator="greaterThan">
      <formula>3.5</formula>
    </cfRule>
    <cfRule type="cellIs" dxfId="1247" priority="159" operator="equal">
      <formula>0</formula>
    </cfRule>
    <cfRule type="cellIs" dxfId="1246" priority="160" operator="lessThan">
      <formula>2.5</formula>
    </cfRule>
    <cfRule type="cellIs" dxfId="1245" priority="161" operator="equal">
      <formula>0</formula>
    </cfRule>
  </conditionalFormatting>
  <conditionalFormatting sqref="AF8">
    <cfRule type="cellIs" dxfId="1244" priority="162" operator="greaterThan">
      <formula>3.5</formula>
    </cfRule>
    <cfRule type="cellIs" dxfId="1243" priority="163" operator="greaterThan">
      <formula>3.5</formula>
    </cfRule>
    <cfRule type="cellIs" dxfId="1242" priority="164" operator="equal">
      <formula>0</formula>
    </cfRule>
    <cfRule type="cellIs" dxfId="1241" priority="165" operator="lessThan">
      <formula>2.5</formula>
    </cfRule>
    <cfRule type="cellIs" dxfId="1240" priority="166" operator="equal">
      <formula>0</formula>
    </cfRule>
  </conditionalFormatting>
  <conditionalFormatting sqref="AG8">
    <cfRule type="cellIs" dxfId="1239" priority="167" operator="greaterThan">
      <formula>3.5</formula>
    </cfRule>
    <cfRule type="cellIs" dxfId="1238" priority="168" operator="greaterThan">
      <formula>3.5</formula>
    </cfRule>
    <cfRule type="cellIs" dxfId="1237" priority="169" operator="equal">
      <formula>0</formula>
    </cfRule>
    <cfRule type="cellIs" dxfId="1236" priority="170" operator="lessThan">
      <formula>2.5</formula>
    </cfRule>
    <cfRule type="cellIs" dxfId="1235" priority="171" operator="equal">
      <formula>0</formula>
    </cfRule>
  </conditionalFormatting>
  <conditionalFormatting sqref="H38">
    <cfRule type="cellIs" dxfId="1234" priority="172" operator="greaterThan">
      <formula>3.5</formula>
    </cfRule>
    <cfRule type="cellIs" dxfId="1233" priority="173" operator="greaterThan">
      <formula>3.5</formula>
    </cfRule>
    <cfRule type="cellIs" dxfId="1232" priority="174" operator="equal">
      <formula>0</formula>
    </cfRule>
    <cfRule type="cellIs" dxfId="1231" priority="175" operator="lessThan">
      <formula>2.5</formula>
    </cfRule>
    <cfRule type="cellIs" dxfId="1230" priority="176" operator="equal">
      <formula>0</formula>
    </cfRule>
  </conditionalFormatting>
  <conditionalFormatting sqref="I38">
    <cfRule type="cellIs" dxfId="1229" priority="177" operator="greaterThan">
      <formula>3.5</formula>
    </cfRule>
    <cfRule type="cellIs" dxfId="1228" priority="178" operator="greaterThan">
      <formula>3.5</formula>
    </cfRule>
    <cfRule type="cellIs" dxfId="1227" priority="179" operator="equal">
      <formula>0</formula>
    </cfRule>
    <cfRule type="cellIs" dxfId="1226" priority="180" operator="lessThan">
      <formula>2.5</formula>
    </cfRule>
    <cfRule type="cellIs" dxfId="1225" priority="181" operator="equal">
      <formula>0</formula>
    </cfRule>
  </conditionalFormatting>
  <conditionalFormatting sqref="J38">
    <cfRule type="cellIs" dxfId="1224" priority="182" operator="greaterThan">
      <formula>3.5</formula>
    </cfRule>
    <cfRule type="cellIs" dxfId="1223" priority="183" operator="greaterThan">
      <formula>3.5</formula>
    </cfRule>
    <cfRule type="cellIs" dxfId="1222" priority="184" operator="equal">
      <formula>0</formula>
    </cfRule>
    <cfRule type="cellIs" dxfId="1221" priority="185" operator="lessThan">
      <formula>2.5</formula>
    </cfRule>
    <cfRule type="cellIs" dxfId="1220" priority="186" operator="equal">
      <formula>0</formula>
    </cfRule>
  </conditionalFormatting>
  <conditionalFormatting sqref="K38">
    <cfRule type="cellIs" dxfId="1219" priority="187" operator="greaterThan">
      <formula>3.5</formula>
    </cfRule>
    <cfRule type="cellIs" dxfId="1218" priority="188" operator="greaterThan">
      <formula>3.5</formula>
    </cfRule>
    <cfRule type="cellIs" dxfId="1217" priority="189" operator="equal">
      <formula>0</formula>
    </cfRule>
    <cfRule type="cellIs" dxfId="1216" priority="190" operator="lessThan">
      <formula>2.5</formula>
    </cfRule>
    <cfRule type="cellIs" dxfId="1215" priority="191" operator="equal">
      <formula>0</formula>
    </cfRule>
  </conditionalFormatting>
  <conditionalFormatting sqref="L38">
    <cfRule type="cellIs" dxfId="1214" priority="192" operator="greaterThan">
      <formula>3.5</formula>
    </cfRule>
    <cfRule type="cellIs" dxfId="1213" priority="193" operator="greaterThan">
      <formula>3.5</formula>
    </cfRule>
    <cfRule type="cellIs" dxfId="1212" priority="194" operator="equal">
      <formula>0</formula>
    </cfRule>
    <cfRule type="cellIs" dxfId="1211" priority="195" operator="lessThan">
      <formula>2.5</formula>
    </cfRule>
    <cfRule type="cellIs" dxfId="1210" priority="196" operator="equal">
      <formula>0</formula>
    </cfRule>
  </conditionalFormatting>
  <conditionalFormatting sqref="M38">
    <cfRule type="cellIs" dxfId="1209" priority="197" operator="greaterThan">
      <formula>3.5</formula>
    </cfRule>
    <cfRule type="cellIs" dxfId="1208" priority="198" operator="greaterThan">
      <formula>3.5</formula>
    </cfRule>
    <cfRule type="cellIs" dxfId="1207" priority="199" operator="equal">
      <formula>0</formula>
    </cfRule>
    <cfRule type="cellIs" dxfId="1206" priority="200" operator="lessThan">
      <formula>2.5</formula>
    </cfRule>
    <cfRule type="cellIs" dxfId="1205" priority="201" operator="equal">
      <formula>0</formula>
    </cfRule>
  </conditionalFormatting>
  <conditionalFormatting sqref="N38">
    <cfRule type="cellIs" dxfId="1204" priority="202" operator="greaterThan">
      <formula>3.5</formula>
    </cfRule>
    <cfRule type="cellIs" dxfId="1203" priority="203" operator="greaterThan">
      <formula>3.5</formula>
    </cfRule>
    <cfRule type="cellIs" dxfId="1202" priority="204" operator="equal">
      <formula>0</formula>
    </cfRule>
    <cfRule type="cellIs" dxfId="1201" priority="205" operator="lessThan">
      <formula>2.5</formula>
    </cfRule>
    <cfRule type="cellIs" dxfId="1200" priority="206" operator="equal">
      <formula>0</formula>
    </cfRule>
  </conditionalFormatting>
  <conditionalFormatting sqref="O38">
    <cfRule type="cellIs" dxfId="1199" priority="207" operator="greaterThan">
      <formula>3.5</formula>
    </cfRule>
    <cfRule type="cellIs" dxfId="1198" priority="208" operator="greaterThan">
      <formula>3.5</formula>
    </cfRule>
    <cfRule type="cellIs" dxfId="1197" priority="209" operator="equal">
      <formula>0</formula>
    </cfRule>
    <cfRule type="cellIs" dxfId="1196" priority="210" operator="lessThan">
      <formula>2.5</formula>
    </cfRule>
    <cfRule type="cellIs" dxfId="1195" priority="211" operator="equal">
      <formula>0</formula>
    </cfRule>
  </conditionalFormatting>
  <conditionalFormatting sqref="P38">
    <cfRule type="cellIs" dxfId="1194" priority="212" operator="greaterThan">
      <formula>3.5</formula>
    </cfRule>
    <cfRule type="cellIs" dxfId="1193" priority="213" operator="greaterThan">
      <formula>3.5</formula>
    </cfRule>
    <cfRule type="cellIs" dxfId="1192" priority="214" operator="equal">
      <formula>0</formula>
    </cfRule>
    <cfRule type="cellIs" dxfId="1191" priority="215" operator="lessThan">
      <formula>2.5</formula>
    </cfRule>
    <cfRule type="cellIs" dxfId="1190" priority="216" operator="equal">
      <formula>0</formula>
    </cfRule>
  </conditionalFormatting>
  <conditionalFormatting sqref="Q38">
    <cfRule type="cellIs" dxfId="1189" priority="217" operator="greaterThan">
      <formula>3.5</formula>
    </cfRule>
    <cfRule type="cellIs" dxfId="1188" priority="218" operator="greaterThan">
      <formula>3.5</formula>
    </cfRule>
    <cfRule type="cellIs" dxfId="1187" priority="219" operator="equal">
      <formula>0</formula>
    </cfRule>
    <cfRule type="cellIs" dxfId="1186" priority="220" operator="lessThan">
      <formula>2.5</formula>
    </cfRule>
    <cfRule type="cellIs" dxfId="1185" priority="221" operator="equal">
      <formula>0</formula>
    </cfRule>
  </conditionalFormatting>
  <conditionalFormatting sqref="R38">
    <cfRule type="cellIs" dxfId="1184" priority="222" operator="greaterThan">
      <formula>3.5</formula>
    </cfRule>
    <cfRule type="cellIs" dxfId="1183" priority="223" operator="greaterThan">
      <formula>3.5</formula>
    </cfRule>
    <cfRule type="cellIs" dxfId="1182" priority="224" operator="equal">
      <formula>0</formula>
    </cfRule>
    <cfRule type="cellIs" dxfId="1181" priority="225" operator="lessThan">
      <formula>2.5</formula>
    </cfRule>
    <cfRule type="cellIs" dxfId="1180" priority="226" operator="equal">
      <formula>0</formula>
    </cfRule>
  </conditionalFormatting>
  <conditionalFormatting sqref="S38">
    <cfRule type="cellIs" dxfId="1179" priority="227" operator="greaterThan">
      <formula>3.5</formula>
    </cfRule>
    <cfRule type="cellIs" dxfId="1178" priority="228" operator="greaterThan">
      <formula>3.5</formula>
    </cfRule>
    <cfRule type="cellIs" dxfId="1177" priority="229" operator="equal">
      <formula>0</formula>
    </cfRule>
    <cfRule type="cellIs" dxfId="1176" priority="230" operator="lessThan">
      <formula>2.5</formula>
    </cfRule>
    <cfRule type="cellIs" dxfId="1175" priority="231" operator="equal">
      <formula>0</formula>
    </cfRule>
  </conditionalFormatting>
  <conditionalFormatting sqref="T38">
    <cfRule type="cellIs" dxfId="1174" priority="232" operator="greaterThan">
      <formula>3.5</formula>
    </cfRule>
    <cfRule type="cellIs" dxfId="1173" priority="233" operator="greaterThan">
      <formula>3.5</formula>
    </cfRule>
    <cfRule type="cellIs" dxfId="1172" priority="234" operator="equal">
      <formula>0</formula>
    </cfRule>
    <cfRule type="cellIs" dxfId="1171" priority="235" operator="lessThan">
      <formula>2.5</formula>
    </cfRule>
    <cfRule type="cellIs" dxfId="1170" priority="236" operator="equal">
      <formula>0</formula>
    </cfRule>
  </conditionalFormatting>
  <conditionalFormatting sqref="U38">
    <cfRule type="cellIs" dxfId="1169" priority="237" operator="greaterThan">
      <formula>3.5</formula>
    </cfRule>
    <cfRule type="cellIs" dxfId="1168" priority="238" operator="greaterThan">
      <formula>3.5</formula>
    </cfRule>
    <cfRule type="cellIs" dxfId="1167" priority="239" operator="equal">
      <formula>0</formula>
    </cfRule>
    <cfRule type="cellIs" dxfId="1166" priority="240" operator="lessThan">
      <formula>2.5</formula>
    </cfRule>
    <cfRule type="cellIs" dxfId="1165" priority="241" operator="equal">
      <formula>0</formula>
    </cfRule>
  </conditionalFormatting>
  <conditionalFormatting sqref="V38">
    <cfRule type="cellIs" dxfId="1164" priority="242" operator="greaterThan">
      <formula>3.5</formula>
    </cfRule>
    <cfRule type="cellIs" dxfId="1163" priority="243" operator="greaterThan">
      <formula>3.5</formula>
    </cfRule>
    <cfRule type="cellIs" dxfId="1162" priority="244" operator="equal">
      <formula>0</formula>
    </cfRule>
    <cfRule type="cellIs" dxfId="1161" priority="245" operator="lessThan">
      <formula>2.5</formula>
    </cfRule>
    <cfRule type="cellIs" dxfId="1160" priority="246" operator="equal">
      <formula>0</formula>
    </cfRule>
  </conditionalFormatting>
  <conditionalFormatting sqref="W38">
    <cfRule type="cellIs" dxfId="1159" priority="247" operator="greaterThan">
      <formula>3.5</formula>
    </cfRule>
    <cfRule type="cellIs" dxfId="1158" priority="248" operator="greaterThan">
      <formula>3.5</formula>
    </cfRule>
    <cfRule type="cellIs" dxfId="1157" priority="249" operator="equal">
      <formula>0</formula>
    </cfRule>
    <cfRule type="cellIs" dxfId="1156" priority="250" operator="lessThan">
      <formula>2.5</formula>
    </cfRule>
    <cfRule type="cellIs" dxfId="1155" priority="251" operator="equal">
      <formula>0</formula>
    </cfRule>
  </conditionalFormatting>
  <conditionalFormatting sqref="X38">
    <cfRule type="cellIs" dxfId="1154" priority="252" operator="greaterThan">
      <formula>3.5</formula>
    </cfRule>
    <cfRule type="cellIs" dxfId="1153" priority="253" operator="greaterThan">
      <formula>3.5</formula>
    </cfRule>
    <cfRule type="cellIs" dxfId="1152" priority="254" operator="equal">
      <formula>0</formula>
    </cfRule>
    <cfRule type="cellIs" dxfId="1151" priority="255" operator="lessThan">
      <formula>2.5</formula>
    </cfRule>
    <cfRule type="cellIs" dxfId="1150" priority="256" operator="equal">
      <formula>0</formula>
    </cfRule>
  </conditionalFormatting>
  <conditionalFormatting sqref="Y38">
    <cfRule type="cellIs" dxfId="1149" priority="257" operator="greaterThan">
      <formula>3.5</formula>
    </cfRule>
    <cfRule type="cellIs" dxfId="1148" priority="258" operator="greaterThan">
      <formula>3.5</formula>
    </cfRule>
    <cfRule type="cellIs" dxfId="1147" priority="259" operator="equal">
      <formula>0</formula>
    </cfRule>
    <cfRule type="cellIs" dxfId="1146" priority="260" operator="lessThan">
      <formula>2.5</formula>
    </cfRule>
    <cfRule type="cellIs" dxfId="1145" priority="261" operator="equal">
      <formula>0</formula>
    </cfRule>
  </conditionalFormatting>
  <conditionalFormatting sqref="Z38">
    <cfRule type="cellIs" dxfId="1144" priority="262" operator="greaterThan">
      <formula>3.5</formula>
    </cfRule>
    <cfRule type="cellIs" dxfId="1143" priority="263" operator="greaterThan">
      <formula>3.5</formula>
    </cfRule>
    <cfRule type="cellIs" dxfId="1142" priority="264" operator="equal">
      <formula>0</formula>
    </cfRule>
    <cfRule type="cellIs" dxfId="1141" priority="265" operator="lessThan">
      <formula>2.5</formula>
    </cfRule>
    <cfRule type="cellIs" dxfId="1140" priority="266" operator="equal">
      <formula>0</formula>
    </cfRule>
  </conditionalFormatting>
  <conditionalFormatting sqref="AA38">
    <cfRule type="cellIs" dxfId="1139" priority="267" operator="greaterThan">
      <formula>3.5</formula>
    </cfRule>
    <cfRule type="cellIs" dxfId="1138" priority="268" operator="greaterThan">
      <formula>3.5</formula>
    </cfRule>
    <cfRule type="cellIs" dxfId="1137" priority="269" operator="equal">
      <formula>0</formula>
    </cfRule>
    <cfRule type="cellIs" dxfId="1136" priority="270" operator="lessThan">
      <formula>2.5</formula>
    </cfRule>
    <cfRule type="cellIs" dxfId="1135" priority="271" operator="equal">
      <formula>0</formula>
    </cfRule>
  </conditionalFormatting>
  <conditionalFormatting sqref="AB38">
    <cfRule type="cellIs" dxfId="1134" priority="272" operator="greaterThan">
      <formula>3.5</formula>
    </cfRule>
    <cfRule type="cellIs" dxfId="1133" priority="273" operator="greaterThan">
      <formula>3.5</formula>
    </cfRule>
    <cfRule type="cellIs" dxfId="1132" priority="274" operator="equal">
      <formula>0</formula>
    </cfRule>
    <cfRule type="cellIs" dxfId="1131" priority="275" operator="lessThan">
      <formula>2.5</formula>
    </cfRule>
    <cfRule type="cellIs" dxfId="1130" priority="276" operator="equal">
      <formula>0</formula>
    </cfRule>
  </conditionalFormatting>
  <conditionalFormatting sqref="AC38">
    <cfRule type="cellIs" dxfId="1129" priority="277" operator="greaterThan">
      <formula>3.5</formula>
    </cfRule>
    <cfRule type="cellIs" dxfId="1128" priority="278" operator="greaterThan">
      <formula>3.5</formula>
    </cfRule>
    <cfRule type="cellIs" dxfId="1127" priority="279" operator="equal">
      <formula>0</formula>
    </cfRule>
    <cfRule type="cellIs" dxfId="1126" priority="280" operator="lessThan">
      <formula>2.5</formula>
    </cfRule>
    <cfRule type="cellIs" dxfId="1125" priority="281" operator="equal">
      <formula>0</formula>
    </cfRule>
  </conditionalFormatting>
  <conditionalFormatting sqref="AD38">
    <cfRule type="cellIs" dxfId="1124" priority="282" operator="greaterThan">
      <formula>3.5</formula>
    </cfRule>
    <cfRule type="cellIs" dxfId="1123" priority="283" operator="greaterThan">
      <formula>3.5</formula>
    </cfRule>
    <cfRule type="cellIs" dxfId="1122" priority="284" operator="equal">
      <formula>0</formula>
    </cfRule>
    <cfRule type="cellIs" dxfId="1121" priority="285" operator="lessThan">
      <formula>2.5</formula>
    </cfRule>
    <cfRule type="cellIs" dxfId="1120" priority="286" operator="equal">
      <formula>0</formula>
    </cfRule>
  </conditionalFormatting>
  <conditionalFormatting sqref="AE38">
    <cfRule type="cellIs" dxfId="1119" priority="287" operator="greaterThan">
      <formula>3.5</formula>
    </cfRule>
    <cfRule type="cellIs" dxfId="1118" priority="288" operator="greaterThan">
      <formula>3.5</formula>
    </cfRule>
    <cfRule type="cellIs" dxfId="1117" priority="289" operator="equal">
      <formula>0</formula>
    </cfRule>
    <cfRule type="cellIs" dxfId="1116" priority="290" operator="lessThan">
      <formula>2.5</formula>
    </cfRule>
    <cfRule type="cellIs" dxfId="1115" priority="291" operator="equal">
      <formula>0</formula>
    </cfRule>
  </conditionalFormatting>
  <conditionalFormatting sqref="AF38">
    <cfRule type="cellIs" dxfId="1114" priority="292" operator="greaterThan">
      <formula>3.5</formula>
    </cfRule>
    <cfRule type="cellIs" dxfId="1113" priority="293" operator="greaterThan">
      <formula>3.5</formula>
    </cfRule>
    <cfRule type="cellIs" dxfId="1112" priority="294" operator="equal">
      <formula>0</formula>
    </cfRule>
    <cfRule type="cellIs" dxfId="1111" priority="295" operator="lessThan">
      <formula>2.5</formula>
    </cfRule>
    <cfRule type="cellIs" dxfId="1110" priority="296" operator="equal">
      <formula>0</formula>
    </cfRule>
  </conditionalFormatting>
  <conditionalFormatting sqref="AG38">
    <cfRule type="cellIs" dxfId="1109" priority="297" operator="greaterThan">
      <formula>3.5</formula>
    </cfRule>
    <cfRule type="cellIs" dxfId="1108" priority="298" operator="greaterThan">
      <formula>3.5</formula>
    </cfRule>
    <cfRule type="cellIs" dxfId="1107" priority="299" operator="equal">
      <formula>0</formula>
    </cfRule>
    <cfRule type="cellIs" dxfId="1106" priority="300" operator="lessThan">
      <formula>2.5</formula>
    </cfRule>
    <cfRule type="cellIs" dxfId="1105" priority="301" operator="equal">
      <formula>0</formula>
    </cfRule>
  </conditionalFormatting>
  <conditionalFormatting sqref="X39:X40">
    <cfRule type="top10" dxfId="1104" priority="302" percent="1" bottom="1" rank="10"/>
    <cfRule type="top10" dxfId="1103" priority="303" percent="1" rank="10"/>
  </conditionalFormatting>
  <conditionalFormatting sqref="Y39:Y40">
    <cfRule type="top10" dxfId="1102" priority="304" percent="1" bottom="1" rank="10"/>
    <cfRule type="top10" dxfId="1101" priority="305" percent="1" rank="10"/>
  </conditionalFormatting>
  <conditionalFormatting sqref="Z39:Z40">
    <cfRule type="top10" dxfId="1100" priority="306" percent="1" bottom="1" rank="10"/>
    <cfRule type="top10" dxfId="1099" priority="307" percent="1" rank="10"/>
  </conditionalFormatting>
  <conditionalFormatting sqref="AA39:AA40">
    <cfRule type="top10" dxfId="1098" priority="308" percent="1" bottom="1" rank="10"/>
    <cfRule type="top10" dxfId="1097" priority="309" percent="1" rank="10"/>
  </conditionalFormatting>
  <conditionalFormatting sqref="AC39:AC40">
    <cfRule type="top10" dxfId="1096" priority="310" percent="1" bottom="1" rank="10"/>
    <cfRule type="top10" dxfId="1095" priority="311" percent="1" rank="10"/>
  </conditionalFormatting>
  <conditionalFormatting sqref="AB39:AB40">
    <cfRule type="top10" dxfId="1094" priority="312" percent="1" bottom="1" rank="10"/>
    <cfRule type="top10" dxfId="1093" priority="313" percent="1" rank="10"/>
  </conditionalFormatting>
  <conditionalFormatting sqref="H39:K40">
    <cfRule type="cellIs" dxfId="1092" priority="314" operator="greaterThan">
      <formula>3.5</formula>
    </cfRule>
    <cfRule type="cellIs" dxfId="1091" priority="315" operator="greaterThan">
      <formula>3.5</formula>
    </cfRule>
    <cfRule type="cellIs" dxfId="1090" priority="316" operator="equal">
      <formula>0</formula>
    </cfRule>
    <cfRule type="cellIs" dxfId="1089" priority="317" operator="lessThan">
      <formula>2.5</formula>
    </cfRule>
    <cfRule type="cellIs" dxfId="1088" priority="318" operator="equal">
      <formula>0</formula>
    </cfRule>
  </conditionalFormatting>
  <conditionalFormatting sqref="L39:W40">
    <cfRule type="cellIs" dxfId="1087" priority="319" operator="equal">
      <formula>4</formula>
    </cfRule>
    <cfRule type="cellIs" dxfId="1086" priority="320" operator="greaterThan">
      <formula>5</formula>
    </cfRule>
    <cfRule type="cellIs" dxfId="1085" priority="321" operator="lessThan">
      <formula>2</formula>
    </cfRule>
  </conditionalFormatting>
  <conditionalFormatting sqref="H41">
    <cfRule type="cellIs" dxfId="1084" priority="322" operator="greaterThan">
      <formula>3.5</formula>
    </cfRule>
    <cfRule type="cellIs" dxfId="1083" priority="323" operator="greaterThan">
      <formula>3.5</formula>
    </cfRule>
    <cfRule type="cellIs" dxfId="1082" priority="324" operator="equal">
      <formula>0</formula>
    </cfRule>
    <cfRule type="cellIs" dxfId="1081" priority="325" operator="lessThan">
      <formula>2.5</formula>
    </cfRule>
    <cfRule type="cellIs" dxfId="1080" priority="326" operator="equal">
      <formula>0</formula>
    </cfRule>
  </conditionalFormatting>
  <conditionalFormatting sqref="I41">
    <cfRule type="cellIs" dxfId="1079" priority="327" operator="greaterThan">
      <formula>3.5</formula>
    </cfRule>
    <cfRule type="cellIs" dxfId="1078" priority="328" operator="greaterThan">
      <formula>3.5</formula>
    </cfRule>
    <cfRule type="cellIs" dxfId="1077" priority="329" operator="equal">
      <formula>0</formula>
    </cfRule>
    <cfRule type="cellIs" dxfId="1076" priority="330" operator="lessThan">
      <formula>2.5</formula>
    </cfRule>
    <cfRule type="cellIs" dxfId="1075" priority="331" operator="equal">
      <formula>0</formula>
    </cfRule>
  </conditionalFormatting>
  <conditionalFormatting sqref="J41">
    <cfRule type="cellIs" dxfId="1074" priority="332" operator="greaterThan">
      <formula>3.5</formula>
    </cfRule>
    <cfRule type="cellIs" dxfId="1073" priority="333" operator="greaterThan">
      <formula>3.5</formula>
    </cfRule>
    <cfRule type="cellIs" dxfId="1072" priority="334" operator="equal">
      <formula>0</formula>
    </cfRule>
    <cfRule type="cellIs" dxfId="1071" priority="335" operator="lessThan">
      <formula>2.5</formula>
    </cfRule>
    <cfRule type="cellIs" dxfId="1070" priority="336" operator="equal">
      <formula>0</formula>
    </cfRule>
  </conditionalFormatting>
  <conditionalFormatting sqref="K41">
    <cfRule type="cellIs" dxfId="1069" priority="337" operator="greaterThan">
      <formula>3.5</formula>
    </cfRule>
    <cfRule type="cellIs" dxfId="1068" priority="338" operator="greaterThan">
      <formula>3.5</formula>
    </cfRule>
    <cfRule type="cellIs" dxfId="1067" priority="339" operator="equal">
      <formula>0</formula>
    </cfRule>
    <cfRule type="cellIs" dxfId="1066" priority="340" operator="lessThan">
      <formula>2.5</formula>
    </cfRule>
    <cfRule type="cellIs" dxfId="1065" priority="341" operator="equal">
      <formula>0</formula>
    </cfRule>
  </conditionalFormatting>
  <conditionalFormatting sqref="L41">
    <cfRule type="cellIs" dxfId="1064" priority="342" operator="greaterThan">
      <formula>3.5</formula>
    </cfRule>
    <cfRule type="cellIs" dxfId="1063" priority="343" operator="greaterThan">
      <formula>3.5</formula>
    </cfRule>
    <cfRule type="cellIs" dxfId="1062" priority="344" operator="equal">
      <formula>0</formula>
    </cfRule>
    <cfRule type="cellIs" dxfId="1061" priority="345" operator="lessThan">
      <formula>2.5</formula>
    </cfRule>
    <cfRule type="cellIs" dxfId="1060" priority="346" operator="equal">
      <formula>0</formula>
    </cfRule>
  </conditionalFormatting>
  <conditionalFormatting sqref="M41">
    <cfRule type="cellIs" dxfId="1059" priority="347" operator="greaterThan">
      <formula>3.5</formula>
    </cfRule>
    <cfRule type="cellIs" dxfId="1058" priority="348" operator="greaterThan">
      <formula>3.5</formula>
    </cfRule>
    <cfRule type="cellIs" dxfId="1057" priority="349" operator="equal">
      <formula>0</formula>
    </cfRule>
    <cfRule type="cellIs" dxfId="1056" priority="350" operator="lessThan">
      <formula>2.5</formula>
    </cfRule>
    <cfRule type="cellIs" dxfId="1055" priority="351" operator="equal">
      <formula>0</formula>
    </cfRule>
  </conditionalFormatting>
  <conditionalFormatting sqref="N41">
    <cfRule type="cellIs" dxfId="1054" priority="352" operator="greaterThan">
      <formula>3.5</formula>
    </cfRule>
    <cfRule type="cellIs" dxfId="1053" priority="353" operator="greaterThan">
      <formula>3.5</formula>
    </cfRule>
    <cfRule type="cellIs" dxfId="1052" priority="354" operator="equal">
      <formula>0</formula>
    </cfRule>
    <cfRule type="cellIs" dxfId="1051" priority="355" operator="lessThan">
      <formula>2.5</formula>
    </cfRule>
    <cfRule type="cellIs" dxfId="1050" priority="356" operator="equal">
      <formula>0</formula>
    </cfRule>
  </conditionalFormatting>
  <conditionalFormatting sqref="O41">
    <cfRule type="cellIs" dxfId="1049" priority="357" operator="greaterThan">
      <formula>3.5</formula>
    </cfRule>
    <cfRule type="cellIs" dxfId="1048" priority="358" operator="greaterThan">
      <formula>3.5</formula>
    </cfRule>
    <cfRule type="cellIs" dxfId="1047" priority="359" operator="equal">
      <formula>0</formula>
    </cfRule>
    <cfRule type="cellIs" dxfId="1046" priority="360" operator="lessThan">
      <formula>2.5</formula>
    </cfRule>
    <cfRule type="cellIs" dxfId="1045" priority="361" operator="equal">
      <formula>0</formula>
    </cfRule>
  </conditionalFormatting>
  <conditionalFormatting sqref="P41">
    <cfRule type="cellIs" dxfId="1044" priority="362" operator="greaterThan">
      <formula>3.5</formula>
    </cfRule>
    <cfRule type="cellIs" dxfId="1043" priority="363" operator="greaterThan">
      <formula>3.5</formula>
    </cfRule>
    <cfRule type="cellIs" dxfId="1042" priority="364" operator="equal">
      <formula>0</formula>
    </cfRule>
    <cfRule type="cellIs" dxfId="1041" priority="365" operator="lessThan">
      <formula>2.5</formula>
    </cfRule>
    <cfRule type="cellIs" dxfId="1040" priority="366" operator="equal">
      <formula>0</formula>
    </cfRule>
  </conditionalFormatting>
  <conditionalFormatting sqref="Q41">
    <cfRule type="cellIs" dxfId="1039" priority="367" operator="greaterThan">
      <formula>3.5</formula>
    </cfRule>
    <cfRule type="cellIs" dxfId="1038" priority="368" operator="greaterThan">
      <formula>3.5</formula>
    </cfRule>
    <cfRule type="cellIs" dxfId="1037" priority="369" operator="equal">
      <formula>0</formula>
    </cfRule>
    <cfRule type="cellIs" dxfId="1036" priority="370" operator="lessThan">
      <formula>2.5</formula>
    </cfRule>
    <cfRule type="cellIs" dxfId="1035" priority="371" operator="equal">
      <formula>0</formula>
    </cfRule>
  </conditionalFormatting>
  <conditionalFormatting sqref="R41">
    <cfRule type="cellIs" dxfId="1034" priority="372" operator="greaterThan">
      <formula>3.5</formula>
    </cfRule>
    <cfRule type="cellIs" dxfId="1033" priority="373" operator="greaterThan">
      <formula>3.5</formula>
    </cfRule>
    <cfRule type="cellIs" dxfId="1032" priority="374" operator="equal">
      <formula>0</formula>
    </cfRule>
    <cfRule type="cellIs" dxfId="1031" priority="375" operator="lessThan">
      <formula>2.5</formula>
    </cfRule>
    <cfRule type="cellIs" dxfId="1030" priority="376" operator="equal">
      <formula>0</formula>
    </cfRule>
  </conditionalFormatting>
  <conditionalFormatting sqref="S41">
    <cfRule type="cellIs" dxfId="1029" priority="377" operator="greaterThan">
      <formula>3.5</formula>
    </cfRule>
    <cfRule type="cellIs" dxfId="1028" priority="378" operator="greaterThan">
      <formula>3.5</formula>
    </cfRule>
    <cfRule type="cellIs" dxfId="1027" priority="379" operator="equal">
      <formula>0</formula>
    </cfRule>
    <cfRule type="cellIs" dxfId="1026" priority="380" operator="lessThan">
      <formula>2.5</formula>
    </cfRule>
    <cfRule type="cellIs" dxfId="1025" priority="381" operator="equal">
      <formula>0</formula>
    </cfRule>
  </conditionalFormatting>
  <conditionalFormatting sqref="T41">
    <cfRule type="cellIs" dxfId="1024" priority="382" operator="greaterThan">
      <formula>3.5</formula>
    </cfRule>
    <cfRule type="cellIs" dxfId="1023" priority="383" operator="greaterThan">
      <formula>3.5</formula>
    </cfRule>
    <cfRule type="cellIs" dxfId="1022" priority="384" operator="equal">
      <formula>0</formula>
    </cfRule>
    <cfRule type="cellIs" dxfId="1021" priority="385" operator="lessThan">
      <formula>2.5</formula>
    </cfRule>
    <cfRule type="cellIs" dxfId="1020" priority="386" operator="equal">
      <formula>0</formula>
    </cfRule>
  </conditionalFormatting>
  <conditionalFormatting sqref="U41">
    <cfRule type="cellIs" dxfId="1019" priority="387" operator="greaterThan">
      <formula>3.5</formula>
    </cfRule>
    <cfRule type="cellIs" dxfId="1018" priority="388" operator="greaterThan">
      <formula>3.5</formula>
    </cfRule>
    <cfRule type="cellIs" dxfId="1017" priority="389" operator="equal">
      <formula>0</formula>
    </cfRule>
    <cfRule type="cellIs" dxfId="1016" priority="390" operator="lessThan">
      <formula>2.5</formula>
    </cfRule>
    <cfRule type="cellIs" dxfId="1015" priority="391" operator="equal">
      <formula>0</formula>
    </cfRule>
  </conditionalFormatting>
  <conditionalFormatting sqref="V41">
    <cfRule type="cellIs" dxfId="1014" priority="392" operator="greaterThan">
      <formula>3.5</formula>
    </cfRule>
    <cfRule type="cellIs" dxfId="1013" priority="393" operator="greaterThan">
      <formula>3.5</formula>
    </cfRule>
    <cfRule type="cellIs" dxfId="1012" priority="394" operator="equal">
      <formula>0</formula>
    </cfRule>
    <cfRule type="cellIs" dxfId="1011" priority="395" operator="lessThan">
      <formula>2.5</formula>
    </cfRule>
    <cfRule type="cellIs" dxfId="1010" priority="396" operator="equal">
      <formula>0</formula>
    </cfRule>
  </conditionalFormatting>
  <conditionalFormatting sqref="W41">
    <cfRule type="cellIs" dxfId="1009" priority="397" operator="greaterThan">
      <formula>3.5</formula>
    </cfRule>
    <cfRule type="cellIs" dxfId="1008" priority="398" operator="greaterThan">
      <formula>3.5</formula>
    </cfRule>
    <cfRule type="cellIs" dxfId="1007" priority="399" operator="equal">
      <formula>0</formula>
    </cfRule>
    <cfRule type="cellIs" dxfId="1006" priority="400" operator="lessThan">
      <formula>2.5</formula>
    </cfRule>
    <cfRule type="cellIs" dxfId="1005" priority="401" operator="equal">
      <formula>0</formula>
    </cfRule>
  </conditionalFormatting>
  <conditionalFormatting sqref="X41">
    <cfRule type="cellIs" dxfId="1004" priority="402" operator="greaterThan">
      <formula>3.5</formula>
    </cfRule>
    <cfRule type="cellIs" dxfId="1003" priority="403" operator="greaterThan">
      <formula>3.5</formula>
    </cfRule>
    <cfRule type="cellIs" dxfId="1002" priority="404" operator="equal">
      <formula>0</formula>
    </cfRule>
    <cfRule type="cellIs" dxfId="1001" priority="405" operator="lessThan">
      <formula>2.5</formula>
    </cfRule>
    <cfRule type="cellIs" dxfId="1000" priority="406" operator="equal">
      <formula>0</formula>
    </cfRule>
  </conditionalFormatting>
  <conditionalFormatting sqref="Y41">
    <cfRule type="cellIs" dxfId="999" priority="407" operator="greaterThan">
      <formula>3.5</formula>
    </cfRule>
    <cfRule type="cellIs" dxfId="998" priority="408" operator="greaterThan">
      <formula>3.5</formula>
    </cfRule>
    <cfRule type="cellIs" dxfId="997" priority="409" operator="equal">
      <formula>0</formula>
    </cfRule>
    <cfRule type="cellIs" dxfId="996" priority="410" operator="lessThan">
      <formula>2.5</formula>
    </cfRule>
    <cfRule type="cellIs" dxfId="995" priority="411" operator="equal">
      <formula>0</formula>
    </cfRule>
  </conditionalFormatting>
  <conditionalFormatting sqref="Z41">
    <cfRule type="cellIs" dxfId="994" priority="412" operator="greaterThan">
      <formula>3.5</formula>
    </cfRule>
    <cfRule type="cellIs" dxfId="993" priority="413" operator="greaterThan">
      <formula>3.5</formula>
    </cfRule>
    <cfRule type="cellIs" dxfId="992" priority="414" operator="equal">
      <formula>0</formula>
    </cfRule>
    <cfRule type="cellIs" dxfId="991" priority="415" operator="lessThan">
      <formula>2.5</formula>
    </cfRule>
    <cfRule type="cellIs" dxfId="990" priority="416" operator="equal">
      <formula>0</formula>
    </cfRule>
  </conditionalFormatting>
  <conditionalFormatting sqref="AA41">
    <cfRule type="cellIs" dxfId="989" priority="417" operator="greaterThan">
      <formula>3.5</formula>
    </cfRule>
    <cfRule type="cellIs" dxfId="988" priority="418" operator="greaterThan">
      <formula>3.5</formula>
    </cfRule>
    <cfRule type="cellIs" dxfId="987" priority="419" operator="equal">
      <formula>0</formula>
    </cfRule>
    <cfRule type="cellIs" dxfId="986" priority="420" operator="lessThan">
      <formula>2.5</formula>
    </cfRule>
    <cfRule type="cellIs" dxfId="985" priority="421" operator="equal">
      <formula>0</formula>
    </cfRule>
  </conditionalFormatting>
  <conditionalFormatting sqref="AB41">
    <cfRule type="cellIs" dxfId="984" priority="422" operator="greaterThan">
      <formula>3.5</formula>
    </cfRule>
    <cfRule type="cellIs" dxfId="983" priority="423" operator="greaterThan">
      <formula>3.5</formula>
    </cfRule>
    <cfRule type="cellIs" dxfId="982" priority="424" operator="equal">
      <formula>0</formula>
    </cfRule>
    <cfRule type="cellIs" dxfId="981" priority="425" operator="lessThan">
      <formula>2.5</formula>
    </cfRule>
    <cfRule type="cellIs" dxfId="980" priority="426" operator="equal">
      <formula>0</formula>
    </cfRule>
  </conditionalFormatting>
  <conditionalFormatting sqref="AC41">
    <cfRule type="cellIs" dxfId="979" priority="427" operator="greaterThan">
      <formula>3.5</formula>
    </cfRule>
    <cfRule type="cellIs" dxfId="978" priority="428" operator="greaterThan">
      <formula>3.5</formula>
    </cfRule>
    <cfRule type="cellIs" dxfId="977" priority="429" operator="equal">
      <formula>0</formula>
    </cfRule>
    <cfRule type="cellIs" dxfId="976" priority="430" operator="lessThan">
      <formula>2.5</formula>
    </cfRule>
    <cfRule type="cellIs" dxfId="975" priority="431" operator="equal">
      <formula>0</formula>
    </cfRule>
  </conditionalFormatting>
  <conditionalFormatting sqref="AD41">
    <cfRule type="cellIs" dxfId="974" priority="432" operator="greaterThan">
      <formula>3.5</formula>
    </cfRule>
    <cfRule type="cellIs" dxfId="973" priority="433" operator="greaterThan">
      <formula>3.5</formula>
    </cfRule>
    <cfRule type="cellIs" dxfId="972" priority="434" operator="equal">
      <formula>0</formula>
    </cfRule>
    <cfRule type="cellIs" dxfId="971" priority="435" operator="lessThan">
      <formula>2.5</formula>
    </cfRule>
    <cfRule type="cellIs" dxfId="970" priority="436" operator="equal">
      <formula>0</formula>
    </cfRule>
  </conditionalFormatting>
  <conditionalFormatting sqref="AE41">
    <cfRule type="cellIs" dxfId="969" priority="437" operator="greaterThan">
      <formula>3.5</formula>
    </cfRule>
    <cfRule type="cellIs" dxfId="968" priority="438" operator="greaterThan">
      <formula>3.5</formula>
    </cfRule>
    <cfRule type="cellIs" dxfId="967" priority="439" operator="equal">
      <formula>0</formula>
    </cfRule>
    <cfRule type="cellIs" dxfId="966" priority="440" operator="lessThan">
      <formula>2.5</formula>
    </cfRule>
    <cfRule type="cellIs" dxfId="965" priority="441" operator="equal">
      <formula>0</formula>
    </cfRule>
  </conditionalFormatting>
  <conditionalFormatting sqref="AF41">
    <cfRule type="cellIs" dxfId="964" priority="442" operator="greaterThan">
      <formula>3.5</formula>
    </cfRule>
    <cfRule type="cellIs" dxfId="963" priority="443" operator="greaterThan">
      <formula>3.5</formula>
    </cfRule>
    <cfRule type="cellIs" dxfId="962" priority="444" operator="equal">
      <formula>0</formula>
    </cfRule>
    <cfRule type="cellIs" dxfId="961" priority="445" operator="lessThan">
      <formula>2.5</formula>
    </cfRule>
    <cfRule type="cellIs" dxfId="960" priority="446" operator="equal">
      <formula>0</formula>
    </cfRule>
  </conditionalFormatting>
  <conditionalFormatting sqref="AG41">
    <cfRule type="cellIs" dxfId="959" priority="447" operator="greaterThan">
      <formula>3.5</formula>
    </cfRule>
    <cfRule type="cellIs" dxfId="958" priority="448" operator="greaterThan">
      <formula>3.5</formula>
    </cfRule>
    <cfRule type="cellIs" dxfId="957" priority="449" operator="equal">
      <formula>0</formula>
    </cfRule>
    <cfRule type="cellIs" dxfId="956" priority="450" operator="lessThan">
      <formula>2.5</formula>
    </cfRule>
    <cfRule type="cellIs" dxfId="955" priority="451" operator="equal">
      <formula>0</formula>
    </cfRule>
  </conditionalFormatting>
  <conditionalFormatting sqref="H42">
    <cfRule type="cellIs" dxfId="954" priority="452" operator="greaterThan">
      <formula>3.5</formula>
    </cfRule>
    <cfRule type="cellIs" dxfId="953" priority="453" operator="greaterThan">
      <formula>3.5</formula>
    </cfRule>
    <cfRule type="cellIs" dxfId="952" priority="454" operator="equal">
      <formula>0</formula>
    </cfRule>
    <cfRule type="cellIs" dxfId="951" priority="455" operator="lessThan">
      <formula>2.5</formula>
    </cfRule>
    <cfRule type="cellIs" dxfId="950" priority="456" operator="equal">
      <formula>0</formula>
    </cfRule>
  </conditionalFormatting>
  <conditionalFormatting sqref="I42">
    <cfRule type="cellIs" dxfId="949" priority="457" operator="greaterThan">
      <formula>3.5</formula>
    </cfRule>
    <cfRule type="cellIs" dxfId="948" priority="458" operator="greaterThan">
      <formula>3.5</formula>
    </cfRule>
    <cfRule type="cellIs" dxfId="947" priority="459" operator="equal">
      <formula>0</formula>
    </cfRule>
    <cfRule type="cellIs" dxfId="946" priority="460" operator="lessThan">
      <formula>2.5</formula>
    </cfRule>
    <cfRule type="cellIs" dxfId="945" priority="461" operator="equal">
      <formula>0</formula>
    </cfRule>
  </conditionalFormatting>
  <conditionalFormatting sqref="J42">
    <cfRule type="cellIs" dxfId="944" priority="462" operator="greaterThan">
      <formula>3.5</formula>
    </cfRule>
    <cfRule type="cellIs" dxfId="943" priority="463" operator="greaterThan">
      <formula>3.5</formula>
    </cfRule>
    <cfRule type="cellIs" dxfId="942" priority="464" operator="equal">
      <formula>0</formula>
    </cfRule>
    <cfRule type="cellIs" dxfId="941" priority="465" operator="lessThan">
      <formula>2.5</formula>
    </cfRule>
    <cfRule type="cellIs" dxfId="940" priority="466" operator="equal">
      <formula>0</formula>
    </cfRule>
  </conditionalFormatting>
  <conditionalFormatting sqref="K42">
    <cfRule type="cellIs" dxfId="939" priority="467" operator="greaterThan">
      <formula>3.5</formula>
    </cfRule>
    <cfRule type="cellIs" dxfId="938" priority="468" operator="greaterThan">
      <formula>3.5</formula>
    </cfRule>
    <cfRule type="cellIs" dxfId="937" priority="469" operator="equal">
      <formula>0</formula>
    </cfRule>
    <cfRule type="cellIs" dxfId="936" priority="470" operator="lessThan">
      <formula>2.5</formula>
    </cfRule>
    <cfRule type="cellIs" dxfId="935" priority="471" operator="equal">
      <formula>0</formula>
    </cfRule>
  </conditionalFormatting>
  <conditionalFormatting sqref="L42">
    <cfRule type="cellIs" dxfId="934" priority="472" operator="greaterThan">
      <formula>3.5</formula>
    </cfRule>
    <cfRule type="cellIs" dxfId="933" priority="473" operator="greaterThan">
      <formula>3.5</formula>
    </cfRule>
    <cfRule type="cellIs" dxfId="932" priority="474" operator="equal">
      <formula>0</formula>
    </cfRule>
    <cfRule type="cellIs" dxfId="931" priority="475" operator="lessThan">
      <formula>2.5</formula>
    </cfRule>
    <cfRule type="cellIs" dxfId="930" priority="476" operator="equal">
      <formula>0</formula>
    </cfRule>
  </conditionalFormatting>
  <conditionalFormatting sqref="M42">
    <cfRule type="cellIs" dxfId="929" priority="477" operator="greaterThan">
      <formula>3.5</formula>
    </cfRule>
    <cfRule type="cellIs" dxfId="928" priority="478" operator="greaterThan">
      <formula>3.5</formula>
    </cfRule>
    <cfRule type="cellIs" dxfId="927" priority="479" operator="equal">
      <formula>0</formula>
    </cfRule>
    <cfRule type="cellIs" dxfId="926" priority="480" operator="lessThan">
      <formula>2.5</formula>
    </cfRule>
    <cfRule type="cellIs" dxfId="925" priority="481" operator="equal">
      <formula>0</formula>
    </cfRule>
  </conditionalFormatting>
  <conditionalFormatting sqref="N42">
    <cfRule type="cellIs" dxfId="924" priority="482" operator="greaterThan">
      <formula>3.5</formula>
    </cfRule>
    <cfRule type="cellIs" dxfId="923" priority="483" operator="greaterThan">
      <formula>3.5</formula>
    </cfRule>
    <cfRule type="cellIs" dxfId="922" priority="484" operator="equal">
      <formula>0</formula>
    </cfRule>
    <cfRule type="cellIs" dxfId="921" priority="485" operator="lessThan">
      <formula>2.5</formula>
    </cfRule>
    <cfRule type="cellIs" dxfId="920" priority="486" operator="equal">
      <formula>0</formula>
    </cfRule>
  </conditionalFormatting>
  <conditionalFormatting sqref="O42">
    <cfRule type="cellIs" dxfId="919" priority="487" operator="greaterThan">
      <formula>3.5</formula>
    </cfRule>
    <cfRule type="cellIs" dxfId="918" priority="488" operator="greaterThan">
      <formula>3.5</formula>
    </cfRule>
    <cfRule type="cellIs" dxfId="917" priority="489" operator="equal">
      <formula>0</formula>
    </cfRule>
    <cfRule type="cellIs" dxfId="916" priority="490" operator="lessThan">
      <formula>2.5</formula>
    </cfRule>
    <cfRule type="cellIs" dxfId="915" priority="491" operator="equal">
      <formula>0</formula>
    </cfRule>
  </conditionalFormatting>
  <conditionalFormatting sqref="P42">
    <cfRule type="cellIs" dxfId="914" priority="492" operator="greaterThan">
      <formula>3.5</formula>
    </cfRule>
    <cfRule type="cellIs" dxfId="913" priority="493" operator="greaterThan">
      <formula>3.5</formula>
    </cfRule>
    <cfRule type="cellIs" dxfId="912" priority="494" operator="equal">
      <formula>0</formula>
    </cfRule>
    <cfRule type="cellIs" dxfId="911" priority="495" operator="lessThan">
      <formula>2.5</formula>
    </cfRule>
    <cfRule type="cellIs" dxfId="910" priority="496" operator="equal">
      <formula>0</formula>
    </cfRule>
  </conditionalFormatting>
  <conditionalFormatting sqref="Q42">
    <cfRule type="cellIs" dxfId="909" priority="497" operator="greaterThan">
      <formula>3.5</formula>
    </cfRule>
    <cfRule type="cellIs" dxfId="908" priority="498" operator="greaterThan">
      <formula>3.5</formula>
    </cfRule>
    <cfRule type="cellIs" dxfId="907" priority="499" operator="equal">
      <formula>0</formula>
    </cfRule>
    <cfRule type="cellIs" dxfId="906" priority="500" operator="lessThan">
      <formula>2.5</formula>
    </cfRule>
    <cfRule type="cellIs" dxfId="905" priority="501" operator="equal">
      <formula>0</formula>
    </cfRule>
  </conditionalFormatting>
  <conditionalFormatting sqref="R42">
    <cfRule type="cellIs" dxfId="904" priority="502" operator="greaterThan">
      <formula>3.5</formula>
    </cfRule>
    <cfRule type="cellIs" dxfId="903" priority="503" operator="greaterThan">
      <formula>3.5</formula>
    </cfRule>
    <cfRule type="cellIs" dxfId="902" priority="504" operator="equal">
      <formula>0</formula>
    </cfRule>
    <cfRule type="cellIs" dxfId="901" priority="505" operator="lessThan">
      <formula>2.5</formula>
    </cfRule>
    <cfRule type="cellIs" dxfId="900" priority="506" operator="equal">
      <formula>0</formula>
    </cfRule>
  </conditionalFormatting>
  <conditionalFormatting sqref="S42">
    <cfRule type="cellIs" dxfId="899" priority="507" operator="greaterThan">
      <formula>3.5</formula>
    </cfRule>
    <cfRule type="cellIs" dxfId="898" priority="508" operator="greaterThan">
      <formula>3.5</formula>
    </cfRule>
    <cfRule type="cellIs" dxfId="897" priority="509" operator="equal">
      <formula>0</formula>
    </cfRule>
    <cfRule type="cellIs" dxfId="896" priority="510" operator="lessThan">
      <formula>2.5</formula>
    </cfRule>
    <cfRule type="cellIs" dxfId="895" priority="511" operator="equal">
      <formula>0</formula>
    </cfRule>
  </conditionalFormatting>
  <conditionalFormatting sqref="T42">
    <cfRule type="cellIs" dxfId="894" priority="512" operator="greaterThan">
      <formula>3.5</formula>
    </cfRule>
    <cfRule type="cellIs" dxfId="893" priority="513" operator="greaterThan">
      <formula>3.5</formula>
    </cfRule>
    <cfRule type="cellIs" dxfId="892" priority="514" operator="equal">
      <formula>0</formula>
    </cfRule>
    <cfRule type="cellIs" dxfId="891" priority="515" operator="lessThan">
      <formula>2.5</formula>
    </cfRule>
    <cfRule type="cellIs" dxfId="890" priority="516" operator="equal">
      <formula>0</formula>
    </cfRule>
  </conditionalFormatting>
  <conditionalFormatting sqref="U42">
    <cfRule type="cellIs" dxfId="889" priority="517" operator="greaterThan">
      <formula>3.5</formula>
    </cfRule>
    <cfRule type="cellIs" dxfId="888" priority="518" operator="greaterThan">
      <formula>3.5</formula>
    </cfRule>
    <cfRule type="cellIs" dxfId="887" priority="519" operator="equal">
      <formula>0</formula>
    </cfRule>
    <cfRule type="cellIs" dxfId="886" priority="520" operator="lessThan">
      <formula>2.5</formula>
    </cfRule>
    <cfRule type="cellIs" dxfId="885" priority="521" operator="equal">
      <formula>0</formula>
    </cfRule>
  </conditionalFormatting>
  <conditionalFormatting sqref="V42">
    <cfRule type="cellIs" dxfId="884" priority="522" operator="greaterThan">
      <formula>3.5</formula>
    </cfRule>
    <cfRule type="cellIs" dxfId="883" priority="523" operator="greaterThan">
      <formula>3.5</formula>
    </cfRule>
    <cfRule type="cellIs" dxfId="882" priority="524" operator="equal">
      <formula>0</formula>
    </cfRule>
    <cfRule type="cellIs" dxfId="881" priority="525" operator="lessThan">
      <formula>2.5</formula>
    </cfRule>
    <cfRule type="cellIs" dxfId="880" priority="526" operator="equal">
      <formula>0</formula>
    </cfRule>
  </conditionalFormatting>
  <conditionalFormatting sqref="W42">
    <cfRule type="cellIs" dxfId="879" priority="527" operator="greaterThan">
      <formula>3.5</formula>
    </cfRule>
    <cfRule type="cellIs" dxfId="878" priority="528" operator="greaterThan">
      <formula>3.5</formula>
    </cfRule>
    <cfRule type="cellIs" dxfId="877" priority="529" operator="equal">
      <formula>0</formula>
    </cfRule>
    <cfRule type="cellIs" dxfId="876" priority="530" operator="lessThan">
      <formula>2.5</formula>
    </cfRule>
    <cfRule type="cellIs" dxfId="875" priority="531" operator="equal">
      <formula>0</formula>
    </cfRule>
  </conditionalFormatting>
  <conditionalFormatting sqref="X42">
    <cfRule type="cellIs" dxfId="874" priority="532" operator="greaterThan">
      <formula>3.5</formula>
    </cfRule>
    <cfRule type="cellIs" dxfId="873" priority="533" operator="greaterThan">
      <formula>3.5</formula>
    </cfRule>
    <cfRule type="cellIs" dxfId="872" priority="534" operator="equal">
      <formula>0</formula>
    </cfRule>
    <cfRule type="cellIs" dxfId="871" priority="535" operator="lessThan">
      <formula>2.5</formula>
    </cfRule>
    <cfRule type="cellIs" dxfId="870" priority="536" operator="equal">
      <formula>0</formula>
    </cfRule>
  </conditionalFormatting>
  <conditionalFormatting sqref="Y42">
    <cfRule type="cellIs" dxfId="869" priority="537" operator="greaterThan">
      <formula>3.5</formula>
    </cfRule>
    <cfRule type="cellIs" dxfId="868" priority="538" operator="greaterThan">
      <formula>3.5</formula>
    </cfRule>
    <cfRule type="cellIs" dxfId="867" priority="539" operator="equal">
      <formula>0</formula>
    </cfRule>
    <cfRule type="cellIs" dxfId="866" priority="540" operator="lessThan">
      <formula>2.5</formula>
    </cfRule>
    <cfRule type="cellIs" dxfId="865" priority="541" operator="equal">
      <formula>0</formula>
    </cfRule>
  </conditionalFormatting>
  <conditionalFormatting sqref="Z42">
    <cfRule type="cellIs" dxfId="864" priority="542" operator="greaterThan">
      <formula>3.5</formula>
    </cfRule>
    <cfRule type="cellIs" dxfId="863" priority="543" operator="greaterThan">
      <formula>3.5</formula>
    </cfRule>
    <cfRule type="cellIs" dxfId="862" priority="544" operator="equal">
      <formula>0</formula>
    </cfRule>
    <cfRule type="cellIs" dxfId="861" priority="545" operator="lessThan">
      <formula>2.5</formula>
    </cfRule>
    <cfRule type="cellIs" dxfId="860" priority="546" operator="equal">
      <formula>0</formula>
    </cfRule>
  </conditionalFormatting>
  <conditionalFormatting sqref="AA42">
    <cfRule type="cellIs" dxfId="859" priority="547" operator="greaterThan">
      <formula>3.5</formula>
    </cfRule>
    <cfRule type="cellIs" dxfId="858" priority="548" operator="greaterThan">
      <formula>3.5</formula>
    </cfRule>
    <cfRule type="cellIs" dxfId="857" priority="549" operator="equal">
      <formula>0</formula>
    </cfRule>
    <cfRule type="cellIs" dxfId="856" priority="550" operator="lessThan">
      <formula>2.5</formula>
    </cfRule>
    <cfRule type="cellIs" dxfId="855" priority="551" operator="equal">
      <formula>0</formula>
    </cfRule>
  </conditionalFormatting>
  <conditionalFormatting sqref="AB42">
    <cfRule type="cellIs" dxfId="854" priority="552" operator="greaterThan">
      <formula>3.5</formula>
    </cfRule>
    <cfRule type="cellIs" dxfId="853" priority="553" operator="greaterThan">
      <formula>3.5</formula>
    </cfRule>
    <cfRule type="cellIs" dxfId="852" priority="554" operator="equal">
      <formula>0</formula>
    </cfRule>
    <cfRule type="cellIs" dxfId="851" priority="555" operator="lessThan">
      <formula>2.5</formula>
    </cfRule>
    <cfRule type="cellIs" dxfId="850" priority="556" operator="equal">
      <formula>0</formula>
    </cfRule>
  </conditionalFormatting>
  <conditionalFormatting sqref="AC42">
    <cfRule type="cellIs" dxfId="849" priority="557" operator="greaterThan">
      <formula>3.5</formula>
    </cfRule>
    <cfRule type="cellIs" dxfId="848" priority="558" operator="greaterThan">
      <formula>3.5</formula>
    </cfRule>
    <cfRule type="cellIs" dxfId="847" priority="559" operator="equal">
      <formula>0</formula>
    </cfRule>
    <cfRule type="cellIs" dxfId="846" priority="560" operator="lessThan">
      <formula>2.5</formula>
    </cfRule>
    <cfRule type="cellIs" dxfId="845" priority="561" operator="equal">
      <formula>0</formula>
    </cfRule>
  </conditionalFormatting>
  <conditionalFormatting sqref="AD42">
    <cfRule type="cellIs" dxfId="844" priority="562" operator="greaterThan">
      <formula>3.5</formula>
    </cfRule>
    <cfRule type="cellIs" dxfId="843" priority="563" operator="greaterThan">
      <formula>3.5</formula>
    </cfRule>
    <cfRule type="cellIs" dxfId="842" priority="564" operator="equal">
      <formula>0</formula>
    </cfRule>
    <cfRule type="cellIs" dxfId="841" priority="565" operator="lessThan">
      <formula>2.5</formula>
    </cfRule>
    <cfRule type="cellIs" dxfId="840" priority="566" operator="equal">
      <formula>0</formula>
    </cfRule>
  </conditionalFormatting>
  <conditionalFormatting sqref="AE42">
    <cfRule type="cellIs" dxfId="839" priority="567" operator="greaterThan">
      <formula>3.5</formula>
    </cfRule>
    <cfRule type="cellIs" dxfId="838" priority="568" operator="greaterThan">
      <formula>3.5</formula>
    </cfRule>
    <cfRule type="cellIs" dxfId="837" priority="569" operator="equal">
      <formula>0</formula>
    </cfRule>
    <cfRule type="cellIs" dxfId="836" priority="570" operator="lessThan">
      <formula>2.5</formula>
    </cfRule>
    <cfRule type="cellIs" dxfId="835" priority="571" operator="equal">
      <formula>0</formula>
    </cfRule>
  </conditionalFormatting>
  <conditionalFormatting sqref="AF42">
    <cfRule type="cellIs" dxfId="834" priority="572" operator="greaterThan">
      <formula>3.5</formula>
    </cfRule>
    <cfRule type="cellIs" dxfId="833" priority="573" operator="greaterThan">
      <formula>3.5</formula>
    </cfRule>
    <cfRule type="cellIs" dxfId="832" priority="574" operator="equal">
      <formula>0</formula>
    </cfRule>
    <cfRule type="cellIs" dxfId="831" priority="575" operator="lessThan">
      <formula>2.5</formula>
    </cfRule>
    <cfRule type="cellIs" dxfId="830" priority="576" operator="equal">
      <formula>0</formula>
    </cfRule>
  </conditionalFormatting>
  <conditionalFormatting sqref="AG42">
    <cfRule type="cellIs" dxfId="829" priority="577" operator="greaterThan">
      <formula>3.5</formula>
    </cfRule>
    <cfRule type="cellIs" dxfId="828" priority="578" operator="greaterThan">
      <formula>3.5</formula>
    </cfRule>
    <cfRule type="cellIs" dxfId="827" priority="579" operator="equal">
      <formula>0</formula>
    </cfRule>
    <cfRule type="cellIs" dxfId="826" priority="580" operator="lessThan">
      <formula>2.5</formula>
    </cfRule>
    <cfRule type="cellIs" dxfId="825" priority="581" operator="equal">
      <formula>0</formula>
    </cfRule>
  </conditionalFormatting>
  <conditionalFormatting sqref="H43">
    <cfRule type="cellIs" dxfId="824" priority="582" operator="greaterThan">
      <formula>3.5</formula>
    </cfRule>
    <cfRule type="cellIs" dxfId="823" priority="583" operator="greaterThan">
      <formula>3.5</formula>
    </cfRule>
    <cfRule type="cellIs" dxfId="822" priority="584" operator="equal">
      <formula>0</formula>
    </cfRule>
    <cfRule type="cellIs" dxfId="821" priority="585" operator="lessThan">
      <formula>2.5</formula>
    </cfRule>
    <cfRule type="cellIs" dxfId="820" priority="586" operator="equal">
      <formula>0</formula>
    </cfRule>
  </conditionalFormatting>
  <conditionalFormatting sqref="I43">
    <cfRule type="cellIs" dxfId="819" priority="587" operator="greaterThan">
      <formula>3.5</formula>
    </cfRule>
    <cfRule type="cellIs" dxfId="818" priority="588" operator="greaterThan">
      <formula>3.5</formula>
    </cfRule>
    <cfRule type="cellIs" dxfId="817" priority="589" operator="equal">
      <formula>0</formula>
    </cfRule>
    <cfRule type="cellIs" dxfId="816" priority="590" operator="lessThan">
      <formula>2.5</formula>
    </cfRule>
    <cfRule type="cellIs" dxfId="815" priority="591" operator="equal">
      <formula>0</formula>
    </cfRule>
  </conditionalFormatting>
  <conditionalFormatting sqref="J43">
    <cfRule type="cellIs" dxfId="814" priority="592" operator="greaterThan">
      <formula>3.5</formula>
    </cfRule>
    <cfRule type="cellIs" dxfId="813" priority="593" operator="greaterThan">
      <formula>3.5</formula>
    </cfRule>
    <cfRule type="cellIs" dxfId="812" priority="594" operator="equal">
      <formula>0</formula>
    </cfRule>
    <cfRule type="cellIs" dxfId="811" priority="595" operator="lessThan">
      <formula>2.5</formula>
    </cfRule>
    <cfRule type="cellIs" dxfId="810" priority="596" operator="equal">
      <formula>0</formula>
    </cfRule>
  </conditionalFormatting>
  <conditionalFormatting sqref="K43">
    <cfRule type="cellIs" dxfId="809" priority="597" operator="greaterThan">
      <formula>3.5</formula>
    </cfRule>
    <cfRule type="cellIs" dxfId="808" priority="598" operator="greaterThan">
      <formula>3.5</formula>
    </cfRule>
    <cfRule type="cellIs" dxfId="807" priority="599" operator="equal">
      <formula>0</formula>
    </cfRule>
    <cfRule type="cellIs" dxfId="806" priority="600" operator="lessThan">
      <formula>2.5</formula>
    </cfRule>
    <cfRule type="cellIs" dxfId="805" priority="601" operator="equal">
      <formula>0</formula>
    </cfRule>
  </conditionalFormatting>
  <conditionalFormatting sqref="L43">
    <cfRule type="cellIs" dxfId="804" priority="602" operator="greaterThan">
      <formula>3.5</formula>
    </cfRule>
    <cfRule type="cellIs" dxfId="803" priority="603" operator="greaterThan">
      <formula>3.5</formula>
    </cfRule>
    <cfRule type="cellIs" dxfId="802" priority="604" operator="equal">
      <formula>0</formula>
    </cfRule>
    <cfRule type="cellIs" dxfId="801" priority="605" operator="lessThan">
      <formula>2.5</formula>
    </cfRule>
    <cfRule type="cellIs" dxfId="800" priority="606" operator="equal">
      <formula>0</formula>
    </cfRule>
  </conditionalFormatting>
  <conditionalFormatting sqref="M43">
    <cfRule type="cellIs" dxfId="799" priority="607" operator="greaterThan">
      <formula>3.5</formula>
    </cfRule>
    <cfRule type="cellIs" dxfId="798" priority="608" operator="greaterThan">
      <formula>3.5</formula>
    </cfRule>
    <cfRule type="cellIs" dxfId="797" priority="609" operator="equal">
      <formula>0</formula>
    </cfRule>
    <cfRule type="cellIs" dxfId="796" priority="610" operator="lessThan">
      <formula>2.5</formula>
    </cfRule>
    <cfRule type="cellIs" dxfId="795" priority="611" operator="equal">
      <formula>0</formula>
    </cfRule>
  </conditionalFormatting>
  <conditionalFormatting sqref="N43">
    <cfRule type="cellIs" dxfId="794" priority="612" operator="greaterThan">
      <formula>3.5</formula>
    </cfRule>
    <cfRule type="cellIs" dxfId="793" priority="613" operator="greaterThan">
      <formula>3.5</formula>
    </cfRule>
    <cfRule type="cellIs" dxfId="792" priority="614" operator="equal">
      <formula>0</formula>
    </cfRule>
    <cfRule type="cellIs" dxfId="791" priority="615" operator="lessThan">
      <formula>2.5</formula>
    </cfRule>
    <cfRule type="cellIs" dxfId="790" priority="616" operator="equal">
      <formula>0</formula>
    </cfRule>
  </conditionalFormatting>
  <conditionalFormatting sqref="O43">
    <cfRule type="cellIs" dxfId="789" priority="617" operator="greaterThan">
      <formula>3.5</formula>
    </cfRule>
    <cfRule type="cellIs" dxfId="788" priority="618" operator="greaterThan">
      <formula>3.5</formula>
    </cfRule>
    <cfRule type="cellIs" dxfId="787" priority="619" operator="equal">
      <formula>0</formula>
    </cfRule>
    <cfRule type="cellIs" dxfId="786" priority="620" operator="lessThan">
      <formula>2.5</formula>
    </cfRule>
    <cfRule type="cellIs" dxfId="785" priority="621" operator="equal">
      <formula>0</formula>
    </cfRule>
  </conditionalFormatting>
  <conditionalFormatting sqref="P43">
    <cfRule type="cellIs" dxfId="784" priority="622" operator="greaterThan">
      <formula>3.5</formula>
    </cfRule>
    <cfRule type="cellIs" dxfId="783" priority="623" operator="greaterThan">
      <formula>3.5</formula>
    </cfRule>
    <cfRule type="cellIs" dxfId="782" priority="624" operator="equal">
      <formula>0</formula>
    </cfRule>
    <cfRule type="cellIs" dxfId="781" priority="625" operator="lessThan">
      <formula>2.5</formula>
    </cfRule>
    <cfRule type="cellIs" dxfId="780" priority="626" operator="equal">
      <formula>0</formula>
    </cfRule>
  </conditionalFormatting>
  <conditionalFormatting sqref="Q43">
    <cfRule type="cellIs" dxfId="779" priority="627" operator="greaterThan">
      <formula>3.5</formula>
    </cfRule>
    <cfRule type="cellIs" dxfId="778" priority="628" operator="greaterThan">
      <formula>3.5</formula>
    </cfRule>
    <cfRule type="cellIs" dxfId="777" priority="629" operator="equal">
      <formula>0</formula>
    </cfRule>
    <cfRule type="cellIs" dxfId="776" priority="630" operator="lessThan">
      <formula>2.5</formula>
    </cfRule>
    <cfRule type="cellIs" dxfId="775" priority="631" operator="equal">
      <formula>0</formula>
    </cfRule>
  </conditionalFormatting>
  <conditionalFormatting sqref="R43">
    <cfRule type="cellIs" dxfId="774" priority="632" operator="greaterThan">
      <formula>3.5</formula>
    </cfRule>
    <cfRule type="cellIs" dxfId="773" priority="633" operator="greaterThan">
      <formula>3.5</formula>
    </cfRule>
    <cfRule type="cellIs" dxfId="772" priority="634" operator="equal">
      <formula>0</formula>
    </cfRule>
    <cfRule type="cellIs" dxfId="771" priority="635" operator="lessThan">
      <formula>2.5</formula>
    </cfRule>
    <cfRule type="cellIs" dxfId="770" priority="636" operator="equal">
      <formula>0</formula>
    </cfRule>
  </conditionalFormatting>
  <conditionalFormatting sqref="S43">
    <cfRule type="cellIs" dxfId="769" priority="637" operator="greaterThan">
      <formula>3.5</formula>
    </cfRule>
    <cfRule type="cellIs" dxfId="768" priority="638" operator="greaterThan">
      <formula>3.5</formula>
    </cfRule>
    <cfRule type="cellIs" dxfId="767" priority="639" operator="equal">
      <formula>0</formula>
    </cfRule>
    <cfRule type="cellIs" dxfId="766" priority="640" operator="lessThan">
      <formula>2.5</formula>
    </cfRule>
    <cfRule type="cellIs" dxfId="765" priority="641" operator="equal">
      <formula>0</formula>
    </cfRule>
  </conditionalFormatting>
  <conditionalFormatting sqref="T43">
    <cfRule type="cellIs" dxfId="764" priority="642" operator="greaterThan">
      <formula>3.5</formula>
    </cfRule>
    <cfRule type="cellIs" dxfId="763" priority="643" operator="greaterThan">
      <formula>3.5</formula>
    </cfRule>
    <cfRule type="cellIs" dxfId="762" priority="644" operator="equal">
      <formula>0</formula>
    </cfRule>
    <cfRule type="cellIs" dxfId="761" priority="645" operator="lessThan">
      <formula>2.5</formula>
    </cfRule>
    <cfRule type="cellIs" dxfId="760" priority="646" operator="equal">
      <formula>0</formula>
    </cfRule>
  </conditionalFormatting>
  <conditionalFormatting sqref="U43">
    <cfRule type="cellIs" dxfId="759" priority="647" operator="greaterThan">
      <formula>3.5</formula>
    </cfRule>
    <cfRule type="cellIs" dxfId="758" priority="648" operator="greaterThan">
      <formula>3.5</formula>
    </cfRule>
    <cfRule type="cellIs" dxfId="757" priority="649" operator="equal">
      <formula>0</formula>
    </cfRule>
    <cfRule type="cellIs" dxfId="756" priority="650" operator="lessThan">
      <formula>2.5</formula>
    </cfRule>
    <cfRule type="cellIs" dxfId="755" priority="651" operator="equal">
      <formula>0</formula>
    </cfRule>
  </conditionalFormatting>
  <conditionalFormatting sqref="V43">
    <cfRule type="cellIs" dxfId="754" priority="652" operator="greaterThan">
      <formula>3.5</formula>
    </cfRule>
    <cfRule type="cellIs" dxfId="753" priority="653" operator="greaterThan">
      <formula>3.5</formula>
    </cfRule>
    <cfRule type="cellIs" dxfId="752" priority="654" operator="equal">
      <formula>0</formula>
    </cfRule>
    <cfRule type="cellIs" dxfId="751" priority="655" operator="lessThan">
      <formula>2.5</formula>
    </cfRule>
    <cfRule type="cellIs" dxfId="750" priority="656" operator="equal">
      <formula>0</formula>
    </cfRule>
  </conditionalFormatting>
  <conditionalFormatting sqref="W43">
    <cfRule type="cellIs" dxfId="749" priority="657" operator="greaterThan">
      <formula>3.5</formula>
    </cfRule>
    <cfRule type="cellIs" dxfId="748" priority="658" operator="greaterThan">
      <formula>3.5</formula>
    </cfRule>
    <cfRule type="cellIs" dxfId="747" priority="659" operator="equal">
      <formula>0</formula>
    </cfRule>
    <cfRule type="cellIs" dxfId="746" priority="660" operator="lessThan">
      <formula>2.5</formula>
    </cfRule>
    <cfRule type="cellIs" dxfId="745" priority="661" operator="equal">
      <formula>0</formula>
    </cfRule>
  </conditionalFormatting>
  <conditionalFormatting sqref="X43">
    <cfRule type="cellIs" dxfId="744" priority="662" operator="greaterThan">
      <formula>3.5</formula>
    </cfRule>
    <cfRule type="cellIs" dxfId="743" priority="663" operator="greaterThan">
      <formula>3.5</formula>
    </cfRule>
    <cfRule type="cellIs" dxfId="742" priority="664" operator="equal">
      <formula>0</formula>
    </cfRule>
    <cfRule type="cellIs" dxfId="741" priority="665" operator="lessThan">
      <formula>2.5</formula>
    </cfRule>
    <cfRule type="cellIs" dxfId="740" priority="666" operator="equal">
      <formula>0</formula>
    </cfRule>
  </conditionalFormatting>
  <conditionalFormatting sqref="Y43">
    <cfRule type="cellIs" dxfId="739" priority="667" operator="greaterThan">
      <formula>3.5</formula>
    </cfRule>
    <cfRule type="cellIs" dxfId="738" priority="668" operator="greaterThan">
      <formula>3.5</formula>
    </cfRule>
    <cfRule type="cellIs" dxfId="737" priority="669" operator="equal">
      <formula>0</formula>
    </cfRule>
    <cfRule type="cellIs" dxfId="736" priority="670" operator="lessThan">
      <formula>2.5</formula>
    </cfRule>
    <cfRule type="cellIs" dxfId="735" priority="671" operator="equal">
      <formula>0</formula>
    </cfRule>
  </conditionalFormatting>
  <conditionalFormatting sqref="Z43">
    <cfRule type="cellIs" dxfId="734" priority="672" operator="greaterThan">
      <formula>3.5</formula>
    </cfRule>
    <cfRule type="cellIs" dxfId="733" priority="673" operator="greaterThan">
      <formula>3.5</formula>
    </cfRule>
    <cfRule type="cellIs" dxfId="732" priority="674" operator="equal">
      <formula>0</formula>
    </cfRule>
    <cfRule type="cellIs" dxfId="731" priority="675" operator="lessThan">
      <formula>2.5</formula>
    </cfRule>
    <cfRule type="cellIs" dxfId="730" priority="676" operator="equal">
      <formula>0</formula>
    </cfRule>
  </conditionalFormatting>
  <conditionalFormatting sqref="AA43">
    <cfRule type="cellIs" dxfId="729" priority="677" operator="greaterThan">
      <formula>3.5</formula>
    </cfRule>
    <cfRule type="cellIs" dxfId="728" priority="678" operator="greaterThan">
      <formula>3.5</formula>
    </cfRule>
    <cfRule type="cellIs" dxfId="727" priority="679" operator="equal">
      <formula>0</formula>
    </cfRule>
    <cfRule type="cellIs" dxfId="726" priority="680" operator="lessThan">
      <formula>2.5</formula>
    </cfRule>
    <cfRule type="cellIs" dxfId="725" priority="681" operator="equal">
      <formula>0</formula>
    </cfRule>
  </conditionalFormatting>
  <conditionalFormatting sqref="AB43">
    <cfRule type="cellIs" dxfId="724" priority="682" operator="greaterThan">
      <formula>3.5</formula>
    </cfRule>
    <cfRule type="cellIs" dxfId="723" priority="683" operator="greaterThan">
      <formula>3.5</formula>
    </cfRule>
    <cfRule type="cellIs" dxfId="722" priority="684" operator="equal">
      <formula>0</formula>
    </cfRule>
    <cfRule type="cellIs" dxfId="721" priority="685" operator="lessThan">
      <formula>2.5</formula>
    </cfRule>
    <cfRule type="cellIs" dxfId="720" priority="686" operator="equal">
      <formula>0</formula>
    </cfRule>
  </conditionalFormatting>
  <conditionalFormatting sqref="AC43">
    <cfRule type="cellIs" dxfId="719" priority="687" operator="greaterThan">
      <formula>3.5</formula>
    </cfRule>
    <cfRule type="cellIs" dxfId="718" priority="688" operator="greaterThan">
      <formula>3.5</formula>
    </cfRule>
    <cfRule type="cellIs" dxfId="717" priority="689" operator="equal">
      <formula>0</formula>
    </cfRule>
    <cfRule type="cellIs" dxfId="716" priority="690" operator="lessThan">
      <formula>2.5</formula>
    </cfRule>
    <cfRule type="cellIs" dxfId="715" priority="691" operator="equal">
      <formula>0</formula>
    </cfRule>
  </conditionalFormatting>
  <conditionalFormatting sqref="AD43">
    <cfRule type="cellIs" dxfId="714" priority="692" operator="greaterThan">
      <formula>3.5</formula>
    </cfRule>
    <cfRule type="cellIs" dxfId="713" priority="693" operator="greaterThan">
      <formula>3.5</formula>
    </cfRule>
    <cfRule type="cellIs" dxfId="712" priority="694" operator="equal">
      <formula>0</formula>
    </cfRule>
    <cfRule type="cellIs" dxfId="711" priority="695" operator="lessThan">
      <formula>2.5</formula>
    </cfRule>
    <cfRule type="cellIs" dxfId="710" priority="696" operator="equal">
      <formula>0</formula>
    </cfRule>
  </conditionalFormatting>
  <conditionalFormatting sqref="AE43">
    <cfRule type="cellIs" dxfId="709" priority="697" operator="greaterThan">
      <formula>3.5</formula>
    </cfRule>
    <cfRule type="cellIs" dxfId="708" priority="698" operator="greaterThan">
      <formula>3.5</formula>
    </cfRule>
    <cfRule type="cellIs" dxfId="707" priority="699" operator="equal">
      <formula>0</formula>
    </cfRule>
    <cfRule type="cellIs" dxfId="706" priority="700" operator="lessThan">
      <formula>2.5</formula>
    </cfRule>
    <cfRule type="cellIs" dxfId="705" priority="701" operator="equal">
      <formula>0</formula>
    </cfRule>
  </conditionalFormatting>
  <conditionalFormatting sqref="AF43">
    <cfRule type="cellIs" dxfId="704" priority="702" operator="greaterThan">
      <formula>3.5</formula>
    </cfRule>
    <cfRule type="cellIs" dxfId="703" priority="703" operator="greaterThan">
      <formula>3.5</formula>
    </cfRule>
    <cfRule type="cellIs" dxfId="702" priority="704" operator="equal">
      <formula>0</formula>
    </cfRule>
    <cfRule type="cellIs" dxfId="701" priority="705" operator="lessThan">
      <formula>2.5</formula>
    </cfRule>
    <cfRule type="cellIs" dxfId="700" priority="706" operator="equal">
      <formula>0</formula>
    </cfRule>
  </conditionalFormatting>
  <conditionalFormatting sqref="AG43">
    <cfRule type="cellIs" dxfId="699" priority="707" operator="greaterThan">
      <formula>3.5</formula>
    </cfRule>
    <cfRule type="cellIs" dxfId="698" priority="708" operator="greaterThan">
      <formula>3.5</formula>
    </cfRule>
    <cfRule type="cellIs" dxfId="697" priority="709" operator="equal">
      <formula>0</formula>
    </cfRule>
    <cfRule type="cellIs" dxfId="696" priority="710" operator="lessThan">
      <formula>2.5</formula>
    </cfRule>
    <cfRule type="cellIs" dxfId="695" priority="711" operator="equal">
      <formula>0</formula>
    </cfRule>
  </conditionalFormatting>
  <conditionalFormatting sqref="H44">
    <cfRule type="cellIs" dxfId="694" priority="712" operator="greaterThan">
      <formula>3.5</formula>
    </cfRule>
    <cfRule type="cellIs" dxfId="693" priority="713" operator="greaterThan">
      <formula>3.5</formula>
    </cfRule>
    <cfRule type="cellIs" dxfId="692" priority="714" operator="equal">
      <formula>0</formula>
    </cfRule>
    <cfRule type="cellIs" dxfId="691" priority="715" operator="lessThan">
      <formula>2.5</formula>
    </cfRule>
    <cfRule type="cellIs" dxfId="690" priority="716" operator="equal">
      <formula>0</formula>
    </cfRule>
  </conditionalFormatting>
  <conditionalFormatting sqref="I44">
    <cfRule type="cellIs" dxfId="689" priority="717" operator="greaterThan">
      <formula>3.5</formula>
    </cfRule>
    <cfRule type="cellIs" dxfId="688" priority="718" operator="greaterThan">
      <formula>3.5</formula>
    </cfRule>
    <cfRule type="cellIs" dxfId="687" priority="719" operator="equal">
      <formula>0</formula>
    </cfRule>
    <cfRule type="cellIs" dxfId="686" priority="720" operator="lessThan">
      <formula>2.5</formula>
    </cfRule>
    <cfRule type="cellIs" dxfId="685" priority="721" operator="equal">
      <formula>0</formula>
    </cfRule>
  </conditionalFormatting>
  <conditionalFormatting sqref="J44">
    <cfRule type="cellIs" dxfId="684" priority="722" operator="greaterThan">
      <formula>3.5</formula>
    </cfRule>
    <cfRule type="cellIs" dxfId="683" priority="723" operator="greaterThan">
      <formula>3.5</formula>
    </cfRule>
    <cfRule type="cellIs" dxfId="682" priority="724" operator="equal">
      <formula>0</formula>
    </cfRule>
    <cfRule type="cellIs" dxfId="681" priority="725" operator="lessThan">
      <formula>2.5</formula>
    </cfRule>
    <cfRule type="cellIs" dxfId="680" priority="726" operator="equal">
      <formula>0</formula>
    </cfRule>
  </conditionalFormatting>
  <conditionalFormatting sqref="K44">
    <cfRule type="cellIs" dxfId="679" priority="727" operator="greaterThan">
      <formula>3.5</formula>
    </cfRule>
    <cfRule type="cellIs" dxfId="678" priority="728" operator="greaterThan">
      <formula>3.5</formula>
    </cfRule>
    <cfRule type="cellIs" dxfId="677" priority="729" operator="equal">
      <formula>0</formula>
    </cfRule>
    <cfRule type="cellIs" dxfId="676" priority="730" operator="lessThan">
      <formula>2.5</formula>
    </cfRule>
    <cfRule type="cellIs" dxfId="675" priority="731" operator="equal">
      <formula>0</formula>
    </cfRule>
  </conditionalFormatting>
  <conditionalFormatting sqref="L44">
    <cfRule type="cellIs" dxfId="674" priority="732" operator="greaterThan">
      <formula>3.5</formula>
    </cfRule>
    <cfRule type="cellIs" dxfId="673" priority="733" operator="greaterThan">
      <formula>3.5</formula>
    </cfRule>
    <cfRule type="cellIs" dxfId="672" priority="734" operator="equal">
      <formula>0</formula>
    </cfRule>
    <cfRule type="cellIs" dxfId="671" priority="735" operator="lessThan">
      <formula>2.5</formula>
    </cfRule>
    <cfRule type="cellIs" dxfId="670" priority="736" operator="equal">
      <formula>0</formula>
    </cfRule>
  </conditionalFormatting>
  <conditionalFormatting sqref="M44">
    <cfRule type="cellIs" dxfId="669" priority="737" operator="greaterThan">
      <formula>3.5</formula>
    </cfRule>
    <cfRule type="cellIs" dxfId="668" priority="738" operator="greaterThan">
      <formula>3.5</formula>
    </cfRule>
    <cfRule type="cellIs" dxfId="667" priority="739" operator="equal">
      <formula>0</formula>
    </cfRule>
    <cfRule type="cellIs" dxfId="666" priority="740" operator="lessThan">
      <formula>2.5</formula>
    </cfRule>
    <cfRule type="cellIs" dxfId="665" priority="741" operator="equal">
      <formula>0</formula>
    </cfRule>
  </conditionalFormatting>
  <conditionalFormatting sqref="N44">
    <cfRule type="cellIs" dxfId="664" priority="742" operator="greaterThan">
      <formula>3.5</formula>
    </cfRule>
    <cfRule type="cellIs" dxfId="663" priority="743" operator="greaterThan">
      <formula>3.5</formula>
    </cfRule>
    <cfRule type="cellIs" dxfId="662" priority="744" operator="equal">
      <formula>0</formula>
    </cfRule>
    <cfRule type="cellIs" dxfId="661" priority="745" operator="lessThan">
      <formula>2.5</formula>
    </cfRule>
    <cfRule type="cellIs" dxfId="660" priority="746" operator="equal">
      <formula>0</formula>
    </cfRule>
  </conditionalFormatting>
  <conditionalFormatting sqref="O44">
    <cfRule type="cellIs" dxfId="659" priority="747" operator="greaterThan">
      <formula>3.5</formula>
    </cfRule>
    <cfRule type="cellIs" dxfId="658" priority="748" operator="greaterThan">
      <formula>3.5</formula>
    </cfRule>
    <cfRule type="cellIs" dxfId="657" priority="749" operator="equal">
      <formula>0</formula>
    </cfRule>
    <cfRule type="cellIs" dxfId="656" priority="750" operator="lessThan">
      <formula>2.5</formula>
    </cfRule>
    <cfRule type="cellIs" dxfId="655" priority="751" operator="equal">
      <formula>0</formula>
    </cfRule>
  </conditionalFormatting>
  <conditionalFormatting sqref="P44">
    <cfRule type="cellIs" dxfId="654" priority="752" operator="greaterThan">
      <formula>3.5</formula>
    </cfRule>
    <cfRule type="cellIs" dxfId="653" priority="753" operator="greaterThan">
      <formula>3.5</formula>
    </cfRule>
    <cfRule type="cellIs" dxfId="652" priority="754" operator="equal">
      <formula>0</formula>
    </cfRule>
    <cfRule type="cellIs" dxfId="651" priority="755" operator="lessThan">
      <formula>2.5</formula>
    </cfRule>
    <cfRule type="cellIs" dxfId="650" priority="756" operator="equal">
      <formula>0</formula>
    </cfRule>
  </conditionalFormatting>
  <conditionalFormatting sqref="Q44">
    <cfRule type="cellIs" dxfId="649" priority="757" operator="greaterThan">
      <formula>3.5</formula>
    </cfRule>
    <cfRule type="cellIs" dxfId="648" priority="758" operator="greaterThan">
      <formula>3.5</formula>
    </cfRule>
    <cfRule type="cellIs" dxfId="647" priority="759" operator="equal">
      <formula>0</formula>
    </cfRule>
    <cfRule type="cellIs" dxfId="646" priority="760" operator="lessThan">
      <formula>2.5</formula>
    </cfRule>
    <cfRule type="cellIs" dxfId="645" priority="761" operator="equal">
      <formula>0</formula>
    </cfRule>
  </conditionalFormatting>
  <conditionalFormatting sqref="R44">
    <cfRule type="cellIs" dxfId="644" priority="762" operator="greaterThan">
      <formula>3.5</formula>
    </cfRule>
    <cfRule type="cellIs" dxfId="643" priority="763" operator="greaterThan">
      <formula>3.5</formula>
    </cfRule>
    <cfRule type="cellIs" dxfId="642" priority="764" operator="equal">
      <formula>0</formula>
    </cfRule>
    <cfRule type="cellIs" dxfId="641" priority="765" operator="lessThan">
      <formula>2.5</formula>
    </cfRule>
    <cfRule type="cellIs" dxfId="640" priority="766" operator="equal">
      <formula>0</formula>
    </cfRule>
  </conditionalFormatting>
  <conditionalFormatting sqref="S44">
    <cfRule type="cellIs" dxfId="639" priority="767" operator="greaterThan">
      <formula>3.5</formula>
    </cfRule>
    <cfRule type="cellIs" dxfId="638" priority="768" operator="greaterThan">
      <formula>3.5</formula>
    </cfRule>
    <cfRule type="cellIs" dxfId="637" priority="769" operator="equal">
      <formula>0</formula>
    </cfRule>
    <cfRule type="cellIs" dxfId="636" priority="770" operator="lessThan">
      <formula>2.5</formula>
    </cfRule>
    <cfRule type="cellIs" dxfId="635" priority="771" operator="equal">
      <formula>0</formula>
    </cfRule>
  </conditionalFormatting>
  <conditionalFormatting sqref="T44">
    <cfRule type="cellIs" dxfId="634" priority="772" operator="greaterThan">
      <formula>3.5</formula>
    </cfRule>
    <cfRule type="cellIs" dxfId="633" priority="773" operator="greaterThan">
      <formula>3.5</formula>
    </cfRule>
    <cfRule type="cellIs" dxfId="632" priority="774" operator="equal">
      <formula>0</formula>
    </cfRule>
    <cfRule type="cellIs" dxfId="631" priority="775" operator="lessThan">
      <formula>2.5</formula>
    </cfRule>
    <cfRule type="cellIs" dxfId="630" priority="776" operator="equal">
      <formula>0</formula>
    </cfRule>
  </conditionalFormatting>
  <conditionalFormatting sqref="U44">
    <cfRule type="cellIs" dxfId="629" priority="777" operator="greaterThan">
      <formula>3.5</formula>
    </cfRule>
    <cfRule type="cellIs" dxfId="628" priority="778" operator="greaterThan">
      <formula>3.5</formula>
    </cfRule>
    <cfRule type="cellIs" dxfId="627" priority="779" operator="equal">
      <formula>0</formula>
    </cfRule>
    <cfRule type="cellIs" dxfId="626" priority="780" operator="lessThan">
      <formula>2.5</formula>
    </cfRule>
    <cfRule type="cellIs" dxfId="625" priority="781" operator="equal">
      <formula>0</formula>
    </cfRule>
  </conditionalFormatting>
  <conditionalFormatting sqref="V44">
    <cfRule type="cellIs" dxfId="624" priority="782" operator="greaterThan">
      <formula>3.5</formula>
    </cfRule>
    <cfRule type="cellIs" dxfId="623" priority="783" operator="greaterThan">
      <formula>3.5</formula>
    </cfRule>
    <cfRule type="cellIs" dxfId="622" priority="784" operator="equal">
      <formula>0</formula>
    </cfRule>
    <cfRule type="cellIs" dxfId="621" priority="785" operator="lessThan">
      <formula>2.5</formula>
    </cfRule>
    <cfRule type="cellIs" dxfId="620" priority="786" operator="equal">
      <formula>0</formula>
    </cfRule>
  </conditionalFormatting>
  <conditionalFormatting sqref="W44">
    <cfRule type="cellIs" dxfId="619" priority="787" operator="greaterThan">
      <formula>3.5</formula>
    </cfRule>
    <cfRule type="cellIs" dxfId="618" priority="788" operator="greaterThan">
      <formula>3.5</formula>
    </cfRule>
    <cfRule type="cellIs" dxfId="617" priority="789" operator="equal">
      <formula>0</formula>
    </cfRule>
    <cfRule type="cellIs" dxfId="616" priority="790" operator="lessThan">
      <formula>2.5</formula>
    </cfRule>
    <cfRule type="cellIs" dxfId="615" priority="791" operator="equal">
      <formula>0</formula>
    </cfRule>
  </conditionalFormatting>
  <conditionalFormatting sqref="X44">
    <cfRule type="cellIs" dxfId="614" priority="792" operator="greaterThan">
      <formula>3.5</formula>
    </cfRule>
    <cfRule type="cellIs" dxfId="613" priority="793" operator="greaterThan">
      <formula>3.5</formula>
    </cfRule>
    <cfRule type="cellIs" dxfId="612" priority="794" operator="equal">
      <formula>0</formula>
    </cfRule>
    <cfRule type="cellIs" dxfId="611" priority="795" operator="lessThan">
      <formula>2.5</formula>
    </cfRule>
    <cfRule type="cellIs" dxfId="610" priority="796" operator="equal">
      <formula>0</formula>
    </cfRule>
  </conditionalFormatting>
  <conditionalFormatting sqref="Y44">
    <cfRule type="cellIs" dxfId="609" priority="797" operator="greaterThan">
      <formula>3.5</formula>
    </cfRule>
    <cfRule type="cellIs" dxfId="608" priority="798" operator="greaterThan">
      <formula>3.5</formula>
    </cfRule>
    <cfRule type="cellIs" dxfId="607" priority="799" operator="equal">
      <formula>0</formula>
    </cfRule>
    <cfRule type="cellIs" dxfId="606" priority="800" operator="lessThan">
      <formula>2.5</formula>
    </cfRule>
    <cfRule type="cellIs" dxfId="605" priority="801" operator="equal">
      <formula>0</formula>
    </cfRule>
  </conditionalFormatting>
  <conditionalFormatting sqref="Z44">
    <cfRule type="cellIs" dxfId="604" priority="802" operator="greaterThan">
      <formula>3.5</formula>
    </cfRule>
    <cfRule type="cellIs" dxfId="603" priority="803" operator="greaterThan">
      <formula>3.5</formula>
    </cfRule>
    <cfRule type="cellIs" dxfId="602" priority="804" operator="equal">
      <formula>0</formula>
    </cfRule>
    <cfRule type="cellIs" dxfId="601" priority="805" operator="lessThan">
      <formula>2.5</formula>
    </cfRule>
    <cfRule type="cellIs" dxfId="600" priority="806" operator="equal">
      <formula>0</formula>
    </cfRule>
  </conditionalFormatting>
  <conditionalFormatting sqref="AA44">
    <cfRule type="cellIs" dxfId="599" priority="807" operator="greaterThan">
      <formula>3.5</formula>
    </cfRule>
    <cfRule type="cellIs" dxfId="598" priority="808" operator="greaterThan">
      <formula>3.5</formula>
    </cfRule>
    <cfRule type="cellIs" dxfId="597" priority="809" operator="equal">
      <formula>0</formula>
    </cfRule>
    <cfRule type="cellIs" dxfId="596" priority="810" operator="lessThan">
      <formula>2.5</formula>
    </cfRule>
    <cfRule type="cellIs" dxfId="595" priority="811" operator="equal">
      <formula>0</formula>
    </cfRule>
  </conditionalFormatting>
  <conditionalFormatting sqref="AB44">
    <cfRule type="cellIs" dxfId="594" priority="812" operator="greaterThan">
      <formula>3.5</formula>
    </cfRule>
    <cfRule type="cellIs" dxfId="593" priority="813" operator="greaterThan">
      <formula>3.5</formula>
    </cfRule>
    <cfRule type="cellIs" dxfId="592" priority="814" operator="equal">
      <formula>0</formula>
    </cfRule>
    <cfRule type="cellIs" dxfId="591" priority="815" operator="lessThan">
      <formula>2.5</formula>
    </cfRule>
    <cfRule type="cellIs" dxfId="590" priority="816" operator="equal">
      <formula>0</formula>
    </cfRule>
  </conditionalFormatting>
  <conditionalFormatting sqref="AC44">
    <cfRule type="cellIs" dxfId="589" priority="817" operator="greaterThan">
      <formula>3.5</formula>
    </cfRule>
    <cfRule type="cellIs" dxfId="588" priority="818" operator="greaterThan">
      <formula>3.5</formula>
    </cfRule>
    <cfRule type="cellIs" dxfId="587" priority="819" operator="equal">
      <formula>0</formula>
    </cfRule>
    <cfRule type="cellIs" dxfId="586" priority="820" operator="lessThan">
      <formula>2.5</formula>
    </cfRule>
    <cfRule type="cellIs" dxfId="585" priority="821" operator="equal">
      <formula>0</formula>
    </cfRule>
  </conditionalFormatting>
  <conditionalFormatting sqref="AD44">
    <cfRule type="cellIs" dxfId="584" priority="822" operator="greaterThan">
      <formula>3.5</formula>
    </cfRule>
    <cfRule type="cellIs" dxfId="583" priority="823" operator="greaterThan">
      <formula>3.5</formula>
    </cfRule>
    <cfRule type="cellIs" dxfId="582" priority="824" operator="equal">
      <formula>0</formula>
    </cfRule>
    <cfRule type="cellIs" dxfId="581" priority="825" operator="lessThan">
      <formula>2.5</formula>
    </cfRule>
    <cfRule type="cellIs" dxfId="580" priority="826" operator="equal">
      <formula>0</formula>
    </cfRule>
  </conditionalFormatting>
  <conditionalFormatting sqref="AE44">
    <cfRule type="cellIs" dxfId="579" priority="827" operator="greaterThan">
      <formula>3.5</formula>
    </cfRule>
    <cfRule type="cellIs" dxfId="578" priority="828" operator="greaterThan">
      <formula>3.5</formula>
    </cfRule>
    <cfRule type="cellIs" dxfId="577" priority="829" operator="equal">
      <formula>0</formula>
    </cfRule>
    <cfRule type="cellIs" dxfId="576" priority="830" operator="lessThan">
      <formula>2.5</formula>
    </cfRule>
    <cfRule type="cellIs" dxfId="575" priority="831" operator="equal">
      <formula>0</formula>
    </cfRule>
  </conditionalFormatting>
  <conditionalFormatting sqref="AF44">
    <cfRule type="cellIs" dxfId="574" priority="832" operator="greaterThan">
      <formula>3.5</formula>
    </cfRule>
    <cfRule type="cellIs" dxfId="573" priority="833" operator="greaterThan">
      <formula>3.5</formula>
    </cfRule>
    <cfRule type="cellIs" dxfId="572" priority="834" operator="equal">
      <formula>0</formula>
    </cfRule>
    <cfRule type="cellIs" dxfId="571" priority="835" operator="lessThan">
      <formula>2.5</formula>
    </cfRule>
    <cfRule type="cellIs" dxfId="570" priority="836" operator="equal">
      <formula>0</formula>
    </cfRule>
  </conditionalFormatting>
  <conditionalFormatting sqref="AG44">
    <cfRule type="cellIs" dxfId="569" priority="837" operator="greaterThan">
      <formula>3.5</formula>
    </cfRule>
    <cfRule type="cellIs" dxfId="568" priority="838" operator="greaterThan">
      <formula>3.5</formula>
    </cfRule>
    <cfRule type="cellIs" dxfId="567" priority="839" operator="equal">
      <formula>0</formula>
    </cfRule>
    <cfRule type="cellIs" dxfId="566" priority="840" operator="lessThan">
      <formula>2.5</formula>
    </cfRule>
    <cfRule type="cellIs" dxfId="565" priority="841" operator="equal">
      <formula>0</formula>
    </cfRule>
  </conditionalFormatting>
  <conditionalFormatting sqref="H45">
    <cfRule type="cellIs" dxfId="564" priority="842" operator="greaterThan">
      <formula>3.5</formula>
    </cfRule>
    <cfRule type="cellIs" dxfId="563" priority="843" operator="greaterThan">
      <formula>3.5</formula>
    </cfRule>
    <cfRule type="cellIs" dxfId="562" priority="844" operator="equal">
      <formula>0</formula>
    </cfRule>
    <cfRule type="cellIs" dxfId="561" priority="845" operator="lessThan">
      <formula>2.5</formula>
    </cfRule>
    <cfRule type="cellIs" dxfId="560" priority="846" operator="equal">
      <formula>0</formula>
    </cfRule>
  </conditionalFormatting>
  <conditionalFormatting sqref="I45">
    <cfRule type="cellIs" dxfId="559" priority="847" operator="greaterThan">
      <formula>3.5</formula>
    </cfRule>
    <cfRule type="cellIs" dxfId="558" priority="848" operator="greaterThan">
      <formula>3.5</formula>
    </cfRule>
    <cfRule type="cellIs" dxfId="557" priority="849" operator="equal">
      <formula>0</formula>
    </cfRule>
    <cfRule type="cellIs" dxfId="556" priority="850" operator="lessThan">
      <formula>2.5</formula>
    </cfRule>
    <cfRule type="cellIs" dxfId="555" priority="851" operator="equal">
      <formula>0</formula>
    </cfRule>
  </conditionalFormatting>
  <conditionalFormatting sqref="J45">
    <cfRule type="cellIs" dxfId="554" priority="852" operator="greaterThan">
      <formula>3.5</formula>
    </cfRule>
    <cfRule type="cellIs" dxfId="553" priority="853" operator="greaterThan">
      <formula>3.5</formula>
    </cfRule>
    <cfRule type="cellIs" dxfId="552" priority="854" operator="equal">
      <formula>0</formula>
    </cfRule>
    <cfRule type="cellIs" dxfId="551" priority="855" operator="lessThan">
      <formula>2.5</formula>
    </cfRule>
    <cfRule type="cellIs" dxfId="550" priority="856" operator="equal">
      <formula>0</formula>
    </cfRule>
  </conditionalFormatting>
  <conditionalFormatting sqref="K45">
    <cfRule type="cellIs" dxfId="549" priority="857" operator="greaterThan">
      <formula>3.5</formula>
    </cfRule>
    <cfRule type="cellIs" dxfId="548" priority="858" operator="greaterThan">
      <formula>3.5</formula>
    </cfRule>
    <cfRule type="cellIs" dxfId="547" priority="859" operator="equal">
      <formula>0</formula>
    </cfRule>
    <cfRule type="cellIs" dxfId="546" priority="860" operator="lessThan">
      <formula>2.5</formula>
    </cfRule>
    <cfRule type="cellIs" dxfId="545" priority="861" operator="equal">
      <formula>0</formula>
    </cfRule>
  </conditionalFormatting>
  <conditionalFormatting sqref="L45">
    <cfRule type="cellIs" dxfId="544" priority="862" operator="greaterThan">
      <formula>3.5</formula>
    </cfRule>
    <cfRule type="cellIs" dxfId="543" priority="863" operator="greaterThan">
      <formula>3.5</formula>
    </cfRule>
    <cfRule type="cellIs" dxfId="542" priority="864" operator="equal">
      <formula>0</formula>
    </cfRule>
    <cfRule type="cellIs" dxfId="541" priority="865" operator="lessThan">
      <formula>2.5</formula>
    </cfRule>
    <cfRule type="cellIs" dxfId="540" priority="866" operator="equal">
      <formula>0</formula>
    </cfRule>
  </conditionalFormatting>
  <conditionalFormatting sqref="M45">
    <cfRule type="cellIs" dxfId="539" priority="867" operator="greaterThan">
      <formula>3.5</formula>
    </cfRule>
    <cfRule type="cellIs" dxfId="538" priority="868" operator="greaterThan">
      <formula>3.5</formula>
    </cfRule>
    <cfRule type="cellIs" dxfId="537" priority="869" operator="equal">
      <formula>0</formula>
    </cfRule>
    <cfRule type="cellIs" dxfId="536" priority="870" operator="lessThan">
      <formula>2.5</formula>
    </cfRule>
    <cfRule type="cellIs" dxfId="535" priority="871" operator="equal">
      <formula>0</formula>
    </cfRule>
  </conditionalFormatting>
  <conditionalFormatting sqref="N45">
    <cfRule type="cellIs" dxfId="534" priority="872" operator="greaterThan">
      <formula>3.5</formula>
    </cfRule>
    <cfRule type="cellIs" dxfId="533" priority="873" operator="greaterThan">
      <formula>3.5</formula>
    </cfRule>
    <cfRule type="cellIs" dxfId="532" priority="874" operator="equal">
      <formula>0</formula>
    </cfRule>
    <cfRule type="cellIs" dxfId="531" priority="875" operator="lessThan">
      <formula>2.5</formula>
    </cfRule>
    <cfRule type="cellIs" dxfId="530" priority="876" operator="equal">
      <formula>0</formula>
    </cfRule>
  </conditionalFormatting>
  <conditionalFormatting sqref="O45">
    <cfRule type="cellIs" dxfId="529" priority="877" operator="greaterThan">
      <formula>3.5</formula>
    </cfRule>
    <cfRule type="cellIs" dxfId="528" priority="878" operator="greaterThan">
      <formula>3.5</formula>
    </cfRule>
    <cfRule type="cellIs" dxfId="527" priority="879" operator="equal">
      <formula>0</formula>
    </cfRule>
    <cfRule type="cellIs" dxfId="526" priority="880" operator="lessThan">
      <formula>2.5</formula>
    </cfRule>
    <cfRule type="cellIs" dxfId="525" priority="881" operator="equal">
      <formula>0</formula>
    </cfRule>
  </conditionalFormatting>
  <conditionalFormatting sqref="P45">
    <cfRule type="cellIs" dxfId="524" priority="882" operator="greaterThan">
      <formula>3.5</formula>
    </cfRule>
    <cfRule type="cellIs" dxfId="523" priority="883" operator="greaterThan">
      <formula>3.5</formula>
    </cfRule>
    <cfRule type="cellIs" dxfId="522" priority="884" operator="equal">
      <formula>0</formula>
    </cfRule>
    <cfRule type="cellIs" dxfId="521" priority="885" operator="lessThan">
      <formula>2.5</formula>
    </cfRule>
    <cfRule type="cellIs" dxfId="520" priority="886" operator="equal">
      <formula>0</formula>
    </cfRule>
  </conditionalFormatting>
  <conditionalFormatting sqref="Q45">
    <cfRule type="cellIs" dxfId="519" priority="887" operator="greaterThan">
      <formula>3.5</formula>
    </cfRule>
    <cfRule type="cellIs" dxfId="518" priority="888" operator="greaterThan">
      <formula>3.5</formula>
    </cfRule>
    <cfRule type="cellIs" dxfId="517" priority="889" operator="equal">
      <formula>0</formula>
    </cfRule>
    <cfRule type="cellIs" dxfId="516" priority="890" operator="lessThan">
      <formula>2.5</formula>
    </cfRule>
    <cfRule type="cellIs" dxfId="515" priority="891" operator="equal">
      <formula>0</formula>
    </cfRule>
  </conditionalFormatting>
  <conditionalFormatting sqref="R45">
    <cfRule type="cellIs" dxfId="514" priority="892" operator="greaterThan">
      <formula>3.5</formula>
    </cfRule>
    <cfRule type="cellIs" dxfId="513" priority="893" operator="greaterThan">
      <formula>3.5</formula>
    </cfRule>
    <cfRule type="cellIs" dxfId="512" priority="894" operator="equal">
      <formula>0</formula>
    </cfRule>
    <cfRule type="cellIs" dxfId="511" priority="895" operator="lessThan">
      <formula>2.5</formula>
    </cfRule>
    <cfRule type="cellIs" dxfId="510" priority="896" operator="equal">
      <formula>0</formula>
    </cfRule>
  </conditionalFormatting>
  <conditionalFormatting sqref="S45">
    <cfRule type="cellIs" dxfId="509" priority="897" operator="greaterThan">
      <formula>3.5</formula>
    </cfRule>
    <cfRule type="cellIs" dxfId="508" priority="898" operator="greaterThan">
      <formula>3.5</formula>
    </cfRule>
    <cfRule type="cellIs" dxfId="507" priority="899" operator="equal">
      <formula>0</formula>
    </cfRule>
    <cfRule type="cellIs" dxfId="506" priority="900" operator="lessThan">
      <formula>2.5</formula>
    </cfRule>
    <cfRule type="cellIs" dxfId="505" priority="901" operator="equal">
      <formula>0</formula>
    </cfRule>
  </conditionalFormatting>
  <conditionalFormatting sqref="T45">
    <cfRule type="cellIs" dxfId="504" priority="902" operator="greaterThan">
      <formula>3.5</formula>
    </cfRule>
    <cfRule type="cellIs" dxfId="503" priority="903" operator="greaterThan">
      <formula>3.5</formula>
    </cfRule>
    <cfRule type="cellIs" dxfId="502" priority="904" operator="equal">
      <formula>0</formula>
    </cfRule>
    <cfRule type="cellIs" dxfId="501" priority="905" operator="lessThan">
      <formula>2.5</formula>
    </cfRule>
    <cfRule type="cellIs" dxfId="500" priority="906" operator="equal">
      <formula>0</formula>
    </cfRule>
  </conditionalFormatting>
  <conditionalFormatting sqref="U45">
    <cfRule type="cellIs" dxfId="499" priority="907" operator="greaterThan">
      <formula>3.5</formula>
    </cfRule>
    <cfRule type="cellIs" dxfId="498" priority="908" operator="greaterThan">
      <formula>3.5</formula>
    </cfRule>
    <cfRule type="cellIs" dxfId="497" priority="909" operator="equal">
      <formula>0</formula>
    </cfRule>
    <cfRule type="cellIs" dxfId="496" priority="910" operator="lessThan">
      <formula>2.5</formula>
    </cfRule>
    <cfRule type="cellIs" dxfId="495" priority="911" operator="equal">
      <formula>0</formula>
    </cfRule>
  </conditionalFormatting>
  <conditionalFormatting sqref="V45">
    <cfRule type="cellIs" dxfId="494" priority="912" operator="greaterThan">
      <formula>3.5</formula>
    </cfRule>
    <cfRule type="cellIs" dxfId="493" priority="913" operator="greaterThan">
      <formula>3.5</formula>
    </cfRule>
    <cfRule type="cellIs" dxfId="492" priority="914" operator="equal">
      <formula>0</formula>
    </cfRule>
    <cfRule type="cellIs" dxfId="491" priority="915" operator="lessThan">
      <formula>2.5</formula>
    </cfRule>
    <cfRule type="cellIs" dxfId="490" priority="916" operator="equal">
      <formula>0</formula>
    </cfRule>
  </conditionalFormatting>
  <conditionalFormatting sqref="W45">
    <cfRule type="cellIs" dxfId="489" priority="917" operator="greaterThan">
      <formula>3.5</formula>
    </cfRule>
    <cfRule type="cellIs" dxfId="488" priority="918" operator="greaterThan">
      <formula>3.5</formula>
    </cfRule>
    <cfRule type="cellIs" dxfId="487" priority="919" operator="equal">
      <formula>0</formula>
    </cfRule>
    <cfRule type="cellIs" dxfId="486" priority="920" operator="lessThan">
      <formula>2.5</formula>
    </cfRule>
    <cfRule type="cellIs" dxfId="485" priority="921" operator="equal">
      <formula>0</formula>
    </cfRule>
  </conditionalFormatting>
  <conditionalFormatting sqref="X45">
    <cfRule type="cellIs" dxfId="484" priority="922" operator="greaterThan">
      <formula>3.5</formula>
    </cfRule>
    <cfRule type="cellIs" dxfId="483" priority="923" operator="greaterThan">
      <formula>3.5</formula>
    </cfRule>
    <cfRule type="cellIs" dxfId="482" priority="924" operator="equal">
      <formula>0</formula>
    </cfRule>
    <cfRule type="cellIs" dxfId="481" priority="925" operator="lessThan">
      <formula>2.5</formula>
    </cfRule>
    <cfRule type="cellIs" dxfId="480" priority="926" operator="equal">
      <formula>0</formula>
    </cfRule>
  </conditionalFormatting>
  <conditionalFormatting sqref="Y45">
    <cfRule type="cellIs" dxfId="479" priority="927" operator="greaterThan">
      <formula>3.5</formula>
    </cfRule>
    <cfRule type="cellIs" dxfId="478" priority="928" operator="greaterThan">
      <formula>3.5</formula>
    </cfRule>
    <cfRule type="cellIs" dxfId="477" priority="929" operator="equal">
      <formula>0</formula>
    </cfRule>
    <cfRule type="cellIs" dxfId="476" priority="930" operator="lessThan">
      <formula>2.5</formula>
    </cfRule>
    <cfRule type="cellIs" dxfId="475" priority="931" operator="equal">
      <formula>0</formula>
    </cfRule>
  </conditionalFormatting>
  <conditionalFormatting sqref="Z45">
    <cfRule type="cellIs" dxfId="474" priority="932" operator="greaterThan">
      <formula>3.5</formula>
    </cfRule>
    <cfRule type="cellIs" dxfId="473" priority="933" operator="greaterThan">
      <formula>3.5</formula>
    </cfRule>
    <cfRule type="cellIs" dxfId="472" priority="934" operator="equal">
      <formula>0</formula>
    </cfRule>
    <cfRule type="cellIs" dxfId="471" priority="935" operator="lessThan">
      <formula>2.5</formula>
    </cfRule>
    <cfRule type="cellIs" dxfId="470" priority="936" operator="equal">
      <formula>0</formula>
    </cfRule>
  </conditionalFormatting>
  <conditionalFormatting sqref="AA45">
    <cfRule type="cellIs" dxfId="469" priority="937" operator="greaterThan">
      <formula>3.5</formula>
    </cfRule>
    <cfRule type="cellIs" dxfId="468" priority="938" operator="greaterThan">
      <formula>3.5</formula>
    </cfRule>
    <cfRule type="cellIs" dxfId="467" priority="939" operator="equal">
      <formula>0</formula>
    </cfRule>
    <cfRule type="cellIs" dxfId="466" priority="940" operator="lessThan">
      <formula>2.5</formula>
    </cfRule>
    <cfRule type="cellIs" dxfId="465" priority="941" operator="equal">
      <formula>0</formula>
    </cfRule>
  </conditionalFormatting>
  <conditionalFormatting sqref="AB45">
    <cfRule type="cellIs" dxfId="464" priority="942" operator="greaterThan">
      <formula>3.5</formula>
    </cfRule>
    <cfRule type="cellIs" dxfId="463" priority="943" operator="greaterThan">
      <formula>3.5</formula>
    </cfRule>
    <cfRule type="cellIs" dxfId="462" priority="944" operator="equal">
      <formula>0</formula>
    </cfRule>
    <cfRule type="cellIs" dxfId="461" priority="945" operator="lessThan">
      <formula>2.5</formula>
    </cfRule>
    <cfRule type="cellIs" dxfId="460" priority="946" operator="equal">
      <formula>0</formula>
    </cfRule>
  </conditionalFormatting>
  <conditionalFormatting sqref="AC45">
    <cfRule type="cellIs" dxfId="459" priority="947" operator="greaterThan">
      <formula>3.5</formula>
    </cfRule>
    <cfRule type="cellIs" dxfId="458" priority="948" operator="greaterThan">
      <formula>3.5</formula>
    </cfRule>
    <cfRule type="cellIs" dxfId="457" priority="949" operator="equal">
      <formula>0</formula>
    </cfRule>
    <cfRule type="cellIs" dxfId="456" priority="950" operator="lessThan">
      <formula>2.5</formula>
    </cfRule>
    <cfRule type="cellIs" dxfId="455" priority="951" operator="equal">
      <formula>0</formula>
    </cfRule>
  </conditionalFormatting>
  <conditionalFormatting sqref="AD45">
    <cfRule type="cellIs" dxfId="454" priority="952" operator="greaterThan">
      <formula>3.5</formula>
    </cfRule>
    <cfRule type="cellIs" dxfId="453" priority="953" operator="greaterThan">
      <formula>3.5</formula>
    </cfRule>
    <cfRule type="cellIs" dxfId="452" priority="954" operator="equal">
      <formula>0</formula>
    </cfRule>
    <cfRule type="cellIs" dxfId="451" priority="955" operator="lessThan">
      <formula>2.5</formula>
    </cfRule>
    <cfRule type="cellIs" dxfId="450" priority="956" operator="equal">
      <formula>0</formula>
    </cfRule>
  </conditionalFormatting>
  <conditionalFormatting sqref="AE45">
    <cfRule type="cellIs" dxfId="449" priority="957" operator="greaterThan">
      <formula>3.5</formula>
    </cfRule>
    <cfRule type="cellIs" dxfId="448" priority="958" operator="greaterThan">
      <formula>3.5</formula>
    </cfRule>
    <cfRule type="cellIs" dxfId="447" priority="959" operator="equal">
      <formula>0</formula>
    </cfRule>
    <cfRule type="cellIs" dxfId="446" priority="960" operator="lessThan">
      <formula>2.5</formula>
    </cfRule>
    <cfRule type="cellIs" dxfId="445" priority="961" operator="equal">
      <formula>0</formula>
    </cfRule>
  </conditionalFormatting>
  <conditionalFormatting sqref="AF45">
    <cfRule type="cellIs" dxfId="444" priority="962" operator="greaterThan">
      <formula>3.5</formula>
    </cfRule>
    <cfRule type="cellIs" dxfId="443" priority="963" operator="greaterThan">
      <formula>3.5</formula>
    </cfRule>
    <cfRule type="cellIs" dxfId="442" priority="964" operator="equal">
      <formula>0</formula>
    </cfRule>
    <cfRule type="cellIs" dxfId="441" priority="965" operator="lessThan">
      <formula>2.5</formula>
    </cfRule>
    <cfRule type="cellIs" dxfId="440" priority="966" operator="equal">
      <formula>0</formula>
    </cfRule>
  </conditionalFormatting>
  <conditionalFormatting sqref="AG45">
    <cfRule type="cellIs" dxfId="439" priority="967" operator="greaterThan">
      <formula>3.5</formula>
    </cfRule>
    <cfRule type="cellIs" dxfId="438" priority="968" operator="greaterThan">
      <formula>3.5</formula>
    </cfRule>
    <cfRule type="cellIs" dxfId="437" priority="969" operator="equal">
      <formula>0</formula>
    </cfRule>
    <cfRule type="cellIs" dxfId="436" priority="970" operator="lessThan">
      <formula>2.5</formula>
    </cfRule>
    <cfRule type="cellIs" dxfId="435" priority="971" operator="equal">
      <formula>0</formula>
    </cfRule>
  </conditionalFormatting>
  <conditionalFormatting sqref="H46">
    <cfRule type="cellIs" dxfId="434" priority="972" operator="greaterThan">
      <formula>3.5</formula>
    </cfRule>
    <cfRule type="cellIs" dxfId="433" priority="973" operator="greaterThan">
      <formula>3.5</formula>
    </cfRule>
    <cfRule type="cellIs" dxfId="432" priority="974" operator="equal">
      <formula>0</formula>
    </cfRule>
    <cfRule type="cellIs" dxfId="431" priority="975" operator="lessThan">
      <formula>2.5</formula>
    </cfRule>
    <cfRule type="cellIs" dxfId="430" priority="976" operator="equal">
      <formula>0</formula>
    </cfRule>
  </conditionalFormatting>
  <conditionalFormatting sqref="I46">
    <cfRule type="cellIs" dxfId="429" priority="977" operator="greaterThan">
      <formula>3.5</formula>
    </cfRule>
    <cfRule type="cellIs" dxfId="428" priority="978" operator="greaterThan">
      <formula>3.5</formula>
    </cfRule>
    <cfRule type="cellIs" dxfId="427" priority="979" operator="equal">
      <formula>0</formula>
    </cfRule>
    <cfRule type="cellIs" dxfId="426" priority="980" operator="lessThan">
      <formula>2.5</formula>
    </cfRule>
    <cfRule type="cellIs" dxfId="425" priority="981" operator="equal">
      <formula>0</formula>
    </cfRule>
  </conditionalFormatting>
  <conditionalFormatting sqref="J46">
    <cfRule type="cellIs" dxfId="424" priority="982" operator="greaterThan">
      <formula>3.5</formula>
    </cfRule>
    <cfRule type="cellIs" dxfId="423" priority="983" operator="greaterThan">
      <formula>3.5</formula>
    </cfRule>
    <cfRule type="cellIs" dxfId="422" priority="984" operator="equal">
      <formula>0</formula>
    </cfRule>
    <cfRule type="cellIs" dxfId="421" priority="985" operator="lessThan">
      <formula>2.5</formula>
    </cfRule>
    <cfRule type="cellIs" dxfId="420" priority="986" operator="equal">
      <formula>0</formula>
    </cfRule>
  </conditionalFormatting>
  <conditionalFormatting sqref="K46">
    <cfRule type="cellIs" dxfId="419" priority="987" operator="greaterThan">
      <formula>3.5</formula>
    </cfRule>
    <cfRule type="cellIs" dxfId="418" priority="988" operator="greaterThan">
      <formula>3.5</formula>
    </cfRule>
    <cfRule type="cellIs" dxfId="417" priority="989" operator="equal">
      <formula>0</formula>
    </cfRule>
    <cfRule type="cellIs" dxfId="416" priority="990" operator="lessThan">
      <formula>2.5</formula>
    </cfRule>
    <cfRule type="cellIs" dxfId="415" priority="991" operator="equal">
      <formula>0</formula>
    </cfRule>
  </conditionalFormatting>
  <conditionalFormatting sqref="L46">
    <cfRule type="cellIs" dxfId="414" priority="992" operator="greaterThan">
      <formula>3.5</formula>
    </cfRule>
    <cfRule type="cellIs" dxfId="413" priority="993" operator="greaterThan">
      <formula>3.5</formula>
    </cfRule>
    <cfRule type="cellIs" dxfId="412" priority="994" operator="equal">
      <formula>0</formula>
    </cfRule>
    <cfRule type="cellIs" dxfId="411" priority="995" operator="lessThan">
      <formula>2.5</formula>
    </cfRule>
    <cfRule type="cellIs" dxfId="410" priority="996" operator="equal">
      <formula>0</formula>
    </cfRule>
  </conditionalFormatting>
  <conditionalFormatting sqref="M46">
    <cfRule type="cellIs" dxfId="409" priority="997" operator="greaterThan">
      <formula>3.5</formula>
    </cfRule>
    <cfRule type="cellIs" dxfId="408" priority="998" operator="greaterThan">
      <formula>3.5</formula>
    </cfRule>
    <cfRule type="cellIs" dxfId="407" priority="999" operator="equal">
      <formula>0</formula>
    </cfRule>
    <cfRule type="cellIs" dxfId="406" priority="1000" operator="lessThan">
      <formula>2.5</formula>
    </cfRule>
    <cfRule type="cellIs" dxfId="405" priority="1001" operator="equal">
      <formula>0</formula>
    </cfRule>
  </conditionalFormatting>
  <conditionalFormatting sqref="N46">
    <cfRule type="cellIs" dxfId="404" priority="1002" operator="greaterThan">
      <formula>3.5</formula>
    </cfRule>
    <cfRule type="cellIs" dxfId="403" priority="1003" operator="greaterThan">
      <formula>3.5</formula>
    </cfRule>
    <cfRule type="cellIs" dxfId="402" priority="1004" operator="equal">
      <formula>0</formula>
    </cfRule>
    <cfRule type="cellIs" dxfId="401" priority="1005" operator="lessThan">
      <formula>2.5</formula>
    </cfRule>
    <cfRule type="cellIs" dxfId="400" priority="1006" operator="equal">
      <formula>0</formula>
    </cfRule>
  </conditionalFormatting>
  <conditionalFormatting sqref="O46">
    <cfRule type="cellIs" dxfId="399" priority="1007" operator="greaterThan">
      <formula>3.5</formula>
    </cfRule>
    <cfRule type="cellIs" dxfId="398" priority="1008" operator="greaterThan">
      <formula>3.5</formula>
    </cfRule>
    <cfRule type="cellIs" dxfId="397" priority="1009" operator="equal">
      <formula>0</formula>
    </cfRule>
    <cfRule type="cellIs" dxfId="396" priority="1010" operator="lessThan">
      <formula>2.5</formula>
    </cfRule>
    <cfRule type="cellIs" dxfId="395" priority="1011" operator="equal">
      <formula>0</formula>
    </cfRule>
  </conditionalFormatting>
  <conditionalFormatting sqref="P46">
    <cfRule type="cellIs" dxfId="394" priority="1012" operator="greaterThan">
      <formula>3.5</formula>
    </cfRule>
    <cfRule type="cellIs" dxfId="393" priority="1013" operator="greaterThan">
      <formula>3.5</formula>
    </cfRule>
    <cfRule type="cellIs" dxfId="392" priority="1014" operator="equal">
      <formula>0</formula>
    </cfRule>
    <cfRule type="cellIs" dxfId="391" priority="1015" operator="lessThan">
      <formula>2.5</formula>
    </cfRule>
    <cfRule type="cellIs" dxfId="390" priority="1016" operator="equal">
      <formula>0</formula>
    </cfRule>
  </conditionalFormatting>
  <conditionalFormatting sqref="Q46">
    <cfRule type="cellIs" dxfId="389" priority="1017" operator="greaterThan">
      <formula>3.5</formula>
    </cfRule>
    <cfRule type="cellIs" dxfId="388" priority="1018" operator="greaterThan">
      <formula>3.5</formula>
    </cfRule>
    <cfRule type="cellIs" dxfId="387" priority="1019" operator="equal">
      <formula>0</formula>
    </cfRule>
    <cfRule type="cellIs" dxfId="386" priority="1020" operator="lessThan">
      <formula>2.5</formula>
    </cfRule>
    <cfRule type="cellIs" dxfId="385" priority="1021" operator="equal">
      <formula>0</formula>
    </cfRule>
  </conditionalFormatting>
  <conditionalFormatting sqref="R46">
    <cfRule type="cellIs" dxfId="384" priority="1022" operator="greaterThan">
      <formula>3.5</formula>
    </cfRule>
    <cfRule type="cellIs" dxfId="383" priority="1023" operator="greaterThan">
      <formula>3.5</formula>
    </cfRule>
    <cfRule type="cellIs" dxfId="382" priority="1024" operator="equal">
      <formula>0</formula>
    </cfRule>
    <cfRule type="cellIs" dxfId="381" priority="1025" operator="lessThan">
      <formula>2.5</formula>
    </cfRule>
    <cfRule type="cellIs" dxfId="380" priority="1026" operator="equal">
      <formula>0</formula>
    </cfRule>
  </conditionalFormatting>
  <conditionalFormatting sqref="S46">
    <cfRule type="cellIs" dxfId="379" priority="1027" operator="greaterThan">
      <formula>3.5</formula>
    </cfRule>
    <cfRule type="cellIs" dxfId="378" priority="1028" operator="greaterThan">
      <formula>3.5</formula>
    </cfRule>
    <cfRule type="cellIs" dxfId="377" priority="1029" operator="equal">
      <formula>0</formula>
    </cfRule>
    <cfRule type="cellIs" dxfId="376" priority="1030" operator="lessThan">
      <formula>2.5</formula>
    </cfRule>
    <cfRule type="cellIs" dxfId="375" priority="1031" operator="equal">
      <formula>0</formula>
    </cfRule>
  </conditionalFormatting>
  <conditionalFormatting sqref="T46">
    <cfRule type="cellIs" dxfId="374" priority="1032" operator="greaterThan">
      <formula>3.5</formula>
    </cfRule>
    <cfRule type="cellIs" dxfId="373" priority="1033" operator="greaterThan">
      <formula>3.5</formula>
    </cfRule>
    <cfRule type="cellIs" dxfId="372" priority="1034" operator="equal">
      <formula>0</formula>
    </cfRule>
    <cfRule type="cellIs" dxfId="371" priority="1035" operator="lessThan">
      <formula>2.5</formula>
    </cfRule>
    <cfRule type="cellIs" dxfId="370" priority="1036" operator="equal">
      <formula>0</formula>
    </cfRule>
  </conditionalFormatting>
  <conditionalFormatting sqref="U46">
    <cfRule type="cellIs" dxfId="369" priority="1037" operator="greaterThan">
      <formula>3.5</formula>
    </cfRule>
    <cfRule type="cellIs" dxfId="368" priority="1038" operator="greaterThan">
      <formula>3.5</formula>
    </cfRule>
    <cfRule type="cellIs" dxfId="367" priority="1039" operator="equal">
      <formula>0</formula>
    </cfRule>
    <cfRule type="cellIs" dxfId="366" priority="1040" operator="lessThan">
      <formula>2.5</formula>
    </cfRule>
    <cfRule type="cellIs" dxfId="365" priority="1041" operator="equal">
      <formula>0</formula>
    </cfRule>
  </conditionalFormatting>
  <conditionalFormatting sqref="V46">
    <cfRule type="cellIs" dxfId="364" priority="1042" operator="greaterThan">
      <formula>3.5</formula>
    </cfRule>
    <cfRule type="cellIs" dxfId="363" priority="1043" operator="greaterThan">
      <formula>3.5</formula>
    </cfRule>
    <cfRule type="cellIs" dxfId="362" priority="1044" operator="equal">
      <formula>0</formula>
    </cfRule>
    <cfRule type="cellIs" dxfId="361" priority="1045" operator="lessThan">
      <formula>2.5</formula>
    </cfRule>
    <cfRule type="cellIs" dxfId="360" priority="1046" operator="equal">
      <formula>0</formula>
    </cfRule>
  </conditionalFormatting>
  <conditionalFormatting sqref="W46">
    <cfRule type="cellIs" dxfId="359" priority="1047" operator="greaterThan">
      <formula>3.5</formula>
    </cfRule>
    <cfRule type="cellIs" dxfId="358" priority="1048" operator="greaterThan">
      <formula>3.5</formula>
    </cfRule>
    <cfRule type="cellIs" dxfId="357" priority="1049" operator="equal">
      <formula>0</formula>
    </cfRule>
    <cfRule type="cellIs" dxfId="356" priority="1050" operator="lessThan">
      <formula>2.5</formula>
    </cfRule>
    <cfRule type="cellIs" dxfId="355" priority="1051" operator="equal">
      <formula>0</formula>
    </cfRule>
  </conditionalFormatting>
  <conditionalFormatting sqref="X46">
    <cfRule type="cellIs" dxfId="354" priority="1052" operator="greaterThan">
      <formula>3.5</formula>
    </cfRule>
    <cfRule type="cellIs" dxfId="353" priority="1053" operator="greaterThan">
      <formula>3.5</formula>
    </cfRule>
    <cfRule type="cellIs" dxfId="352" priority="1054" operator="equal">
      <formula>0</formula>
    </cfRule>
    <cfRule type="cellIs" dxfId="351" priority="1055" operator="lessThan">
      <formula>2.5</formula>
    </cfRule>
    <cfRule type="cellIs" dxfId="350" priority="1056" operator="equal">
      <formula>0</formula>
    </cfRule>
  </conditionalFormatting>
  <conditionalFormatting sqref="Y46">
    <cfRule type="cellIs" dxfId="349" priority="1057" operator="greaterThan">
      <formula>3.5</formula>
    </cfRule>
    <cfRule type="cellIs" dxfId="348" priority="1058" operator="greaterThan">
      <formula>3.5</formula>
    </cfRule>
    <cfRule type="cellIs" dxfId="347" priority="1059" operator="equal">
      <formula>0</formula>
    </cfRule>
    <cfRule type="cellIs" dxfId="346" priority="1060" operator="lessThan">
      <formula>2.5</formula>
    </cfRule>
    <cfRule type="cellIs" dxfId="345" priority="1061" operator="equal">
      <formula>0</formula>
    </cfRule>
  </conditionalFormatting>
  <conditionalFormatting sqref="Z46">
    <cfRule type="cellIs" dxfId="344" priority="1062" operator="greaterThan">
      <formula>3.5</formula>
    </cfRule>
    <cfRule type="cellIs" dxfId="343" priority="1063" operator="greaterThan">
      <formula>3.5</formula>
    </cfRule>
    <cfRule type="cellIs" dxfId="342" priority="1064" operator="equal">
      <formula>0</formula>
    </cfRule>
    <cfRule type="cellIs" dxfId="341" priority="1065" operator="lessThan">
      <formula>2.5</formula>
    </cfRule>
    <cfRule type="cellIs" dxfId="340" priority="1066" operator="equal">
      <formula>0</formula>
    </cfRule>
  </conditionalFormatting>
  <conditionalFormatting sqref="AA46">
    <cfRule type="cellIs" dxfId="339" priority="1067" operator="greaterThan">
      <formula>3.5</formula>
    </cfRule>
    <cfRule type="cellIs" dxfId="338" priority="1068" operator="greaterThan">
      <formula>3.5</formula>
    </cfRule>
    <cfRule type="cellIs" dxfId="337" priority="1069" operator="equal">
      <formula>0</formula>
    </cfRule>
    <cfRule type="cellIs" dxfId="336" priority="1070" operator="lessThan">
      <formula>2.5</formula>
    </cfRule>
    <cfRule type="cellIs" dxfId="335" priority="1071" operator="equal">
      <formula>0</formula>
    </cfRule>
  </conditionalFormatting>
  <conditionalFormatting sqref="AB46">
    <cfRule type="cellIs" dxfId="334" priority="1072" operator="greaterThan">
      <formula>3.5</formula>
    </cfRule>
    <cfRule type="cellIs" dxfId="333" priority="1073" operator="greaterThan">
      <formula>3.5</formula>
    </cfRule>
    <cfRule type="cellIs" dxfId="332" priority="1074" operator="equal">
      <formula>0</formula>
    </cfRule>
    <cfRule type="cellIs" dxfId="331" priority="1075" operator="lessThan">
      <formula>2.5</formula>
    </cfRule>
    <cfRule type="cellIs" dxfId="330" priority="1076" operator="equal">
      <formula>0</formula>
    </cfRule>
  </conditionalFormatting>
  <conditionalFormatting sqref="AC46">
    <cfRule type="cellIs" dxfId="329" priority="1077" operator="greaterThan">
      <formula>3.5</formula>
    </cfRule>
    <cfRule type="cellIs" dxfId="328" priority="1078" operator="greaterThan">
      <formula>3.5</formula>
    </cfRule>
    <cfRule type="cellIs" dxfId="327" priority="1079" operator="equal">
      <formula>0</formula>
    </cfRule>
    <cfRule type="cellIs" dxfId="326" priority="1080" operator="lessThan">
      <formula>2.5</formula>
    </cfRule>
    <cfRule type="cellIs" dxfId="325" priority="1081" operator="equal">
      <formula>0</formula>
    </cfRule>
  </conditionalFormatting>
  <conditionalFormatting sqref="AD46">
    <cfRule type="cellIs" dxfId="324" priority="1082" operator="greaterThan">
      <formula>3.5</formula>
    </cfRule>
    <cfRule type="cellIs" dxfId="323" priority="1083" operator="greaterThan">
      <formula>3.5</formula>
    </cfRule>
    <cfRule type="cellIs" dxfId="322" priority="1084" operator="equal">
      <formula>0</formula>
    </cfRule>
    <cfRule type="cellIs" dxfId="321" priority="1085" operator="lessThan">
      <formula>2.5</formula>
    </cfRule>
    <cfRule type="cellIs" dxfId="320" priority="1086" operator="equal">
      <formula>0</formula>
    </cfRule>
  </conditionalFormatting>
  <conditionalFormatting sqref="AE46">
    <cfRule type="cellIs" dxfId="319" priority="1087" operator="greaterThan">
      <formula>3.5</formula>
    </cfRule>
    <cfRule type="cellIs" dxfId="318" priority="1088" operator="greaterThan">
      <formula>3.5</formula>
    </cfRule>
    <cfRule type="cellIs" dxfId="317" priority="1089" operator="equal">
      <formula>0</formula>
    </cfRule>
    <cfRule type="cellIs" dxfId="316" priority="1090" operator="lessThan">
      <formula>2.5</formula>
    </cfRule>
    <cfRule type="cellIs" dxfId="315" priority="1091" operator="equal">
      <formula>0</formula>
    </cfRule>
  </conditionalFormatting>
  <conditionalFormatting sqref="AF46">
    <cfRule type="cellIs" dxfId="314" priority="1092" operator="greaterThan">
      <formula>3.5</formula>
    </cfRule>
    <cfRule type="cellIs" dxfId="313" priority="1093" operator="greaterThan">
      <formula>3.5</formula>
    </cfRule>
    <cfRule type="cellIs" dxfId="312" priority="1094" operator="equal">
      <formula>0</formula>
    </cfRule>
    <cfRule type="cellIs" dxfId="311" priority="1095" operator="lessThan">
      <formula>2.5</formula>
    </cfRule>
    <cfRule type="cellIs" dxfId="310" priority="1096" operator="equal">
      <formula>0</formula>
    </cfRule>
  </conditionalFormatting>
  <conditionalFormatting sqref="AG46">
    <cfRule type="cellIs" dxfId="309" priority="1097" operator="greaterThan">
      <formula>3.5</formula>
    </cfRule>
    <cfRule type="cellIs" dxfId="308" priority="1098" operator="greaterThan">
      <formula>3.5</formula>
    </cfRule>
    <cfRule type="cellIs" dxfId="307" priority="1099" operator="equal">
      <formula>0</formula>
    </cfRule>
    <cfRule type="cellIs" dxfId="306" priority="1100" operator="lessThan">
      <formula>2.5</formula>
    </cfRule>
    <cfRule type="cellIs" dxfId="305" priority="1101" operator="equal">
      <formula>0</formula>
    </cfRule>
  </conditionalFormatting>
  <conditionalFormatting sqref="J51">
    <cfRule type="cellIs" dxfId="304" priority="1102" operator="greaterThan">
      <formula>3.5</formula>
    </cfRule>
    <cfRule type="cellIs" dxfId="303" priority="1103" operator="greaterThan">
      <formula>3.5</formula>
    </cfRule>
    <cfRule type="cellIs" dxfId="302" priority="1104" operator="equal">
      <formula>0</formula>
    </cfRule>
    <cfRule type="cellIs" dxfId="301" priority="1105" operator="lessThan">
      <formula>2.5</formula>
    </cfRule>
    <cfRule type="cellIs" dxfId="300" priority="1106" operator="equal">
      <formula>0</formula>
    </cfRule>
  </conditionalFormatting>
  <conditionalFormatting sqref="K51">
    <cfRule type="cellIs" dxfId="299" priority="1107" operator="greaterThan">
      <formula>3.5</formula>
    </cfRule>
    <cfRule type="cellIs" dxfId="298" priority="1108" operator="greaterThan">
      <formula>3.5</formula>
    </cfRule>
    <cfRule type="cellIs" dxfId="297" priority="1109" operator="equal">
      <formula>0</formula>
    </cfRule>
    <cfRule type="cellIs" dxfId="296" priority="1110" operator="lessThan">
      <formula>2.5</formula>
    </cfRule>
    <cfRule type="cellIs" dxfId="295" priority="1111" operator="equal">
      <formula>0</formula>
    </cfRule>
  </conditionalFormatting>
  <conditionalFormatting sqref="L51">
    <cfRule type="cellIs" dxfId="294" priority="1112" operator="greaterThan">
      <formula>3.5</formula>
    </cfRule>
    <cfRule type="cellIs" dxfId="293" priority="1113" operator="greaterThan">
      <formula>3.5</formula>
    </cfRule>
    <cfRule type="cellIs" dxfId="292" priority="1114" operator="equal">
      <formula>0</formula>
    </cfRule>
    <cfRule type="cellIs" dxfId="291" priority="1115" operator="lessThan">
      <formula>2.5</formula>
    </cfRule>
    <cfRule type="cellIs" dxfId="290" priority="1116" operator="equal">
      <formula>0</formula>
    </cfRule>
  </conditionalFormatting>
  <conditionalFormatting sqref="M51">
    <cfRule type="cellIs" dxfId="289" priority="1117" operator="greaterThan">
      <formula>3.5</formula>
    </cfRule>
    <cfRule type="cellIs" dxfId="288" priority="1118" operator="greaterThan">
      <formula>3.5</formula>
    </cfRule>
    <cfRule type="cellIs" dxfId="287" priority="1119" operator="equal">
      <formula>0</formula>
    </cfRule>
    <cfRule type="cellIs" dxfId="286" priority="1120" operator="lessThan">
      <formula>2.5</formula>
    </cfRule>
    <cfRule type="cellIs" dxfId="285" priority="1121" operator="equal">
      <formula>0</formula>
    </cfRule>
  </conditionalFormatting>
  <conditionalFormatting sqref="N51">
    <cfRule type="cellIs" dxfId="284" priority="1122" operator="greaterThan">
      <formula>3.5</formula>
    </cfRule>
    <cfRule type="cellIs" dxfId="283" priority="1123" operator="greaterThan">
      <formula>3.5</formula>
    </cfRule>
    <cfRule type="cellIs" dxfId="282" priority="1124" operator="equal">
      <formula>0</formula>
    </cfRule>
    <cfRule type="cellIs" dxfId="281" priority="1125" operator="lessThan">
      <formula>2.5</formula>
    </cfRule>
    <cfRule type="cellIs" dxfId="280" priority="1126" operator="equal">
      <formula>0</formula>
    </cfRule>
  </conditionalFormatting>
  <conditionalFormatting sqref="O51">
    <cfRule type="cellIs" dxfId="279" priority="1127" operator="greaterThan">
      <formula>3.5</formula>
    </cfRule>
    <cfRule type="cellIs" dxfId="278" priority="1128" operator="greaterThan">
      <formula>3.5</formula>
    </cfRule>
    <cfRule type="cellIs" dxfId="277" priority="1129" operator="equal">
      <formula>0</formula>
    </cfRule>
    <cfRule type="cellIs" dxfId="276" priority="1130" operator="lessThan">
      <formula>2.5</formula>
    </cfRule>
    <cfRule type="cellIs" dxfId="275" priority="1131" operator="equal">
      <formula>0</formula>
    </cfRule>
  </conditionalFormatting>
  <conditionalFormatting sqref="P51">
    <cfRule type="cellIs" dxfId="274" priority="1132" operator="greaterThan">
      <formula>3.5</formula>
    </cfRule>
    <cfRule type="cellIs" dxfId="273" priority="1133" operator="greaterThan">
      <formula>3.5</formula>
    </cfRule>
    <cfRule type="cellIs" dxfId="272" priority="1134" operator="equal">
      <formula>0</formula>
    </cfRule>
    <cfRule type="cellIs" dxfId="271" priority="1135" operator="lessThan">
      <formula>2.5</formula>
    </cfRule>
    <cfRule type="cellIs" dxfId="270" priority="1136" operator="equal">
      <formula>0</formula>
    </cfRule>
  </conditionalFormatting>
  <conditionalFormatting sqref="Q51">
    <cfRule type="cellIs" dxfId="269" priority="1137" operator="greaterThan">
      <formula>3.5</formula>
    </cfRule>
    <cfRule type="cellIs" dxfId="268" priority="1138" operator="greaterThan">
      <formula>3.5</formula>
    </cfRule>
    <cfRule type="cellIs" dxfId="267" priority="1139" operator="equal">
      <formula>0</formula>
    </cfRule>
    <cfRule type="cellIs" dxfId="266" priority="1140" operator="lessThan">
      <formula>2.5</formula>
    </cfRule>
    <cfRule type="cellIs" dxfId="265" priority="1141" operator="equal">
      <formula>0</formula>
    </cfRule>
  </conditionalFormatting>
  <conditionalFormatting sqref="R51">
    <cfRule type="cellIs" dxfId="264" priority="1142" operator="greaterThan">
      <formula>3.5</formula>
    </cfRule>
    <cfRule type="cellIs" dxfId="263" priority="1143" operator="greaterThan">
      <formula>3.5</formula>
    </cfRule>
    <cfRule type="cellIs" dxfId="262" priority="1144" operator="equal">
      <formula>0</formula>
    </cfRule>
    <cfRule type="cellIs" dxfId="261" priority="1145" operator="lessThan">
      <formula>2.5</formula>
    </cfRule>
    <cfRule type="cellIs" dxfId="260" priority="1146" operator="equal">
      <formula>0</formula>
    </cfRule>
  </conditionalFormatting>
  <conditionalFormatting sqref="S51">
    <cfRule type="cellIs" dxfId="259" priority="1147" operator="greaterThan">
      <formula>3.5</formula>
    </cfRule>
    <cfRule type="cellIs" dxfId="258" priority="1148" operator="greaterThan">
      <formula>3.5</formula>
    </cfRule>
    <cfRule type="cellIs" dxfId="257" priority="1149" operator="equal">
      <formula>0</formula>
    </cfRule>
    <cfRule type="cellIs" dxfId="256" priority="1150" operator="lessThan">
      <formula>2.5</formula>
    </cfRule>
    <cfRule type="cellIs" dxfId="255" priority="1151" operator="equal">
      <formula>0</formula>
    </cfRule>
  </conditionalFormatting>
  <conditionalFormatting sqref="T51">
    <cfRule type="cellIs" dxfId="254" priority="1152" operator="greaterThan">
      <formula>3.5</formula>
    </cfRule>
    <cfRule type="cellIs" dxfId="253" priority="1153" operator="greaterThan">
      <formula>3.5</formula>
    </cfRule>
    <cfRule type="cellIs" dxfId="252" priority="1154" operator="equal">
      <formula>0</formula>
    </cfRule>
    <cfRule type="cellIs" dxfId="251" priority="1155" operator="lessThan">
      <formula>2.5</formula>
    </cfRule>
    <cfRule type="cellIs" dxfId="250" priority="1156" operator="equal">
      <formula>0</formula>
    </cfRule>
  </conditionalFormatting>
  <conditionalFormatting sqref="U51">
    <cfRule type="cellIs" dxfId="249" priority="1157" operator="greaterThan">
      <formula>3.5</formula>
    </cfRule>
    <cfRule type="cellIs" dxfId="248" priority="1158" operator="greaterThan">
      <formula>3.5</formula>
    </cfRule>
    <cfRule type="cellIs" dxfId="247" priority="1159" operator="equal">
      <formula>0</formula>
    </cfRule>
    <cfRule type="cellIs" dxfId="246" priority="1160" operator="lessThan">
      <formula>2.5</formula>
    </cfRule>
    <cfRule type="cellIs" dxfId="245" priority="1161" operator="equal">
      <formula>0</formula>
    </cfRule>
  </conditionalFormatting>
  <conditionalFormatting sqref="V51">
    <cfRule type="cellIs" dxfId="244" priority="1162" operator="greaterThan">
      <formula>3.5</formula>
    </cfRule>
    <cfRule type="cellIs" dxfId="243" priority="1163" operator="greaterThan">
      <formula>3.5</formula>
    </cfRule>
    <cfRule type="cellIs" dxfId="242" priority="1164" operator="equal">
      <formula>0</formula>
    </cfRule>
    <cfRule type="cellIs" dxfId="241" priority="1165" operator="lessThan">
      <formula>2.5</formula>
    </cfRule>
    <cfRule type="cellIs" dxfId="240" priority="1166" operator="equal">
      <formula>0</formula>
    </cfRule>
  </conditionalFormatting>
  <conditionalFormatting sqref="W51">
    <cfRule type="cellIs" dxfId="239" priority="1167" operator="greaterThan">
      <formula>3.5</formula>
    </cfRule>
    <cfRule type="cellIs" dxfId="238" priority="1168" operator="greaterThan">
      <formula>3.5</formula>
    </cfRule>
    <cfRule type="cellIs" dxfId="237" priority="1169" operator="equal">
      <formula>0</formula>
    </cfRule>
    <cfRule type="cellIs" dxfId="236" priority="1170" operator="lessThan">
      <formula>2.5</formula>
    </cfRule>
    <cfRule type="cellIs" dxfId="235" priority="1171" operator="equal">
      <formula>0</formula>
    </cfRule>
  </conditionalFormatting>
  <conditionalFormatting sqref="X51">
    <cfRule type="cellIs" dxfId="234" priority="1172" operator="greaterThan">
      <formula>3.5</formula>
    </cfRule>
    <cfRule type="cellIs" dxfId="233" priority="1173" operator="greaterThan">
      <formula>3.5</formula>
    </cfRule>
    <cfRule type="cellIs" dxfId="232" priority="1174" operator="equal">
      <formula>0</formula>
    </cfRule>
    <cfRule type="cellIs" dxfId="231" priority="1175" operator="lessThan">
      <formula>2.5</formula>
    </cfRule>
    <cfRule type="cellIs" dxfId="230" priority="1176" operator="equal">
      <formula>0</formula>
    </cfRule>
  </conditionalFormatting>
  <conditionalFormatting sqref="Y51">
    <cfRule type="cellIs" dxfId="229" priority="1177" operator="greaterThan">
      <formula>3.5</formula>
    </cfRule>
    <cfRule type="cellIs" dxfId="228" priority="1178" operator="greaterThan">
      <formula>3.5</formula>
    </cfRule>
    <cfRule type="cellIs" dxfId="227" priority="1179" operator="equal">
      <formula>0</formula>
    </cfRule>
    <cfRule type="cellIs" dxfId="226" priority="1180" operator="lessThan">
      <formula>2.5</formula>
    </cfRule>
    <cfRule type="cellIs" dxfId="225" priority="1181" operator="equal">
      <formula>0</formula>
    </cfRule>
  </conditionalFormatting>
  <conditionalFormatting sqref="Z51">
    <cfRule type="cellIs" dxfId="224" priority="1182" operator="greaterThan">
      <formula>3.5</formula>
    </cfRule>
    <cfRule type="cellIs" dxfId="223" priority="1183" operator="greaterThan">
      <formula>3.5</formula>
    </cfRule>
    <cfRule type="cellIs" dxfId="222" priority="1184" operator="equal">
      <formula>0</formula>
    </cfRule>
    <cfRule type="cellIs" dxfId="221" priority="1185" operator="lessThan">
      <formula>2.5</formula>
    </cfRule>
    <cfRule type="cellIs" dxfId="220" priority="1186" operator="equal">
      <formula>0</formula>
    </cfRule>
  </conditionalFormatting>
  <conditionalFormatting sqref="AA51">
    <cfRule type="cellIs" dxfId="219" priority="1187" operator="greaterThan">
      <formula>3.5</formula>
    </cfRule>
    <cfRule type="cellIs" dxfId="218" priority="1188" operator="greaterThan">
      <formula>3.5</formula>
    </cfRule>
    <cfRule type="cellIs" dxfId="217" priority="1189" operator="equal">
      <formula>0</formula>
    </cfRule>
    <cfRule type="cellIs" dxfId="216" priority="1190" operator="lessThan">
      <formula>2.5</formula>
    </cfRule>
    <cfRule type="cellIs" dxfId="215" priority="1191" operator="equal">
      <formula>0</formula>
    </cfRule>
  </conditionalFormatting>
  <conditionalFormatting sqref="AB51">
    <cfRule type="cellIs" dxfId="214" priority="1192" operator="greaterThan">
      <formula>3.5</formula>
    </cfRule>
    <cfRule type="cellIs" dxfId="213" priority="1193" operator="greaterThan">
      <formula>3.5</formula>
    </cfRule>
    <cfRule type="cellIs" dxfId="212" priority="1194" operator="equal">
      <formula>0</formula>
    </cfRule>
    <cfRule type="cellIs" dxfId="211" priority="1195" operator="lessThan">
      <formula>2.5</formula>
    </cfRule>
    <cfRule type="cellIs" dxfId="210" priority="1196" operator="equal">
      <formula>0</formula>
    </cfRule>
  </conditionalFormatting>
  <conditionalFormatting sqref="AC51">
    <cfRule type="cellIs" dxfId="209" priority="1197" operator="greaterThan">
      <formula>3.5</formula>
    </cfRule>
    <cfRule type="cellIs" dxfId="208" priority="1198" operator="greaterThan">
      <formula>3.5</formula>
    </cfRule>
    <cfRule type="cellIs" dxfId="207" priority="1199" operator="equal">
      <formula>0</formula>
    </cfRule>
    <cfRule type="cellIs" dxfId="206" priority="1200" operator="lessThan">
      <formula>2.5</formula>
    </cfRule>
    <cfRule type="cellIs" dxfId="205" priority="1201" operator="equal">
      <formula>0</formula>
    </cfRule>
  </conditionalFormatting>
  <conditionalFormatting sqref="AD51">
    <cfRule type="cellIs" dxfId="204" priority="1202" operator="greaterThan">
      <formula>3.5</formula>
    </cfRule>
    <cfRule type="cellIs" dxfId="203" priority="1203" operator="greaterThan">
      <formula>3.5</formula>
    </cfRule>
    <cfRule type="cellIs" dxfId="202" priority="1204" operator="equal">
      <formula>0</formula>
    </cfRule>
    <cfRule type="cellIs" dxfId="201" priority="1205" operator="lessThan">
      <formula>2.5</formula>
    </cfRule>
    <cfRule type="cellIs" dxfId="200" priority="1206" operator="equal">
      <formula>0</formula>
    </cfRule>
  </conditionalFormatting>
  <conditionalFormatting sqref="AE51">
    <cfRule type="cellIs" dxfId="199" priority="1207" operator="greaterThan">
      <formula>3.5</formula>
    </cfRule>
    <cfRule type="cellIs" dxfId="198" priority="1208" operator="greaterThan">
      <formula>3.5</formula>
    </cfRule>
    <cfRule type="cellIs" dxfId="197" priority="1209" operator="equal">
      <formula>0</formula>
    </cfRule>
    <cfRule type="cellIs" dxfId="196" priority="1210" operator="lessThan">
      <formula>2.5</formula>
    </cfRule>
    <cfRule type="cellIs" dxfId="195" priority="1211" operator="equal">
      <formula>0</formula>
    </cfRule>
  </conditionalFormatting>
  <conditionalFormatting sqref="AF51">
    <cfRule type="cellIs" dxfId="194" priority="1212" operator="greaterThan">
      <formula>3.5</formula>
    </cfRule>
    <cfRule type="cellIs" dxfId="193" priority="1213" operator="greaterThan">
      <formula>3.5</formula>
    </cfRule>
    <cfRule type="cellIs" dxfId="192" priority="1214" operator="equal">
      <formula>0</formula>
    </cfRule>
    <cfRule type="cellIs" dxfId="191" priority="1215" operator="lessThan">
      <formula>2.5</formula>
    </cfRule>
    <cfRule type="cellIs" dxfId="190" priority="1216" operator="equal">
      <formula>0</formula>
    </cfRule>
  </conditionalFormatting>
  <conditionalFormatting sqref="AG51">
    <cfRule type="cellIs" dxfId="189" priority="1217" operator="greaterThan">
      <formula>3.5</formula>
    </cfRule>
    <cfRule type="cellIs" dxfId="188" priority="1218" operator="greaterThan">
      <formula>3.5</formula>
    </cfRule>
    <cfRule type="cellIs" dxfId="187" priority="1219" operator="equal">
      <formula>0</formula>
    </cfRule>
    <cfRule type="cellIs" dxfId="186" priority="1220" operator="lessThan">
      <formula>2.5</formula>
    </cfRule>
    <cfRule type="cellIs" dxfId="185" priority="1221" operator="equal">
      <formula>0</formula>
    </cfRule>
  </conditionalFormatting>
  <conditionalFormatting sqref="AG51">
    <cfRule type="cellIs" dxfId="184" priority="1222" operator="greaterThan">
      <formula>3.5</formula>
    </cfRule>
    <cfRule type="cellIs" dxfId="183" priority="1223" operator="greaterThan">
      <formula>3.5</formula>
    </cfRule>
    <cfRule type="cellIs" dxfId="182" priority="1224" operator="equal">
      <formula>0</formula>
    </cfRule>
    <cfRule type="cellIs" dxfId="181" priority="1225" operator="lessThan">
      <formula>2.5</formula>
    </cfRule>
    <cfRule type="cellIs" dxfId="180" priority="1226" operator="equal">
      <formula>0</formula>
    </cfRule>
  </conditionalFormatting>
  <conditionalFormatting sqref="J52">
    <cfRule type="cellIs" dxfId="179" priority="1227" operator="greaterThan">
      <formula>3.5</formula>
    </cfRule>
    <cfRule type="cellIs" dxfId="178" priority="1228" operator="greaterThan">
      <formula>3.5</formula>
    </cfRule>
    <cfRule type="cellIs" dxfId="177" priority="1229" operator="equal">
      <formula>0</formula>
    </cfRule>
    <cfRule type="cellIs" dxfId="176" priority="1230" operator="lessThan">
      <formula>2.5</formula>
    </cfRule>
    <cfRule type="cellIs" dxfId="175" priority="1231" operator="equal">
      <formula>0</formula>
    </cfRule>
  </conditionalFormatting>
  <conditionalFormatting sqref="K52">
    <cfRule type="cellIs" dxfId="174" priority="1232" operator="greaterThan">
      <formula>3.5</formula>
    </cfRule>
    <cfRule type="cellIs" dxfId="173" priority="1233" operator="greaterThan">
      <formula>3.5</formula>
    </cfRule>
    <cfRule type="cellIs" dxfId="172" priority="1234" operator="equal">
      <formula>0</formula>
    </cfRule>
    <cfRule type="cellIs" dxfId="171" priority="1235" operator="lessThan">
      <formula>2.5</formula>
    </cfRule>
    <cfRule type="cellIs" dxfId="170" priority="1236" operator="equal">
      <formula>0</formula>
    </cfRule>
  </conditionalFormatting>
  <conditionalFormatting sqref="L52">
    <cfRule type="cellIs" dxfId="169" priority="1237" operator="greaterThan">
      <formula>3.5</formula>
    </cfRule>
    <cfRule type="cellIs" dxfId="168" priority="1238" operator="greaterThan">
      <formula>3.5</formula>
    </cfRule>
    <cfRule type="cellIs" dxfId="167" priority="1239" operator="equal">
      <formula>0</formula>
    </cfRule>
    <cfRule type="cellIs" dxfId="166" priority="1240" operator="lessThan">
      <formula>2.5</formula>
    </cfRule>
    <cfRule type="cellIs" dxfId="165" priority="1241" operator="equal">
      <formula>0</formula>
    </cfRule>
  </conditionalFormatting>
  <conditionalFormatting sqref="M52">
    <cfRule type="cellIs" dxfId="164" priority="1242" operator="greaterThan">
      <formula>3.5</formula>
    </cfRule>
    <cfRule type="cellIs" dxfId="163" priority="1243" operator="greaterThan">
      <formula>3.5</formula>
    </cfRule>
    <cfRule type="cellIs" dxfId="162" priority="1244" operator="equal">
      <formula>0</formula>
    </cfRule>
    <cfRule type="cellIs" dxfId="161" priority="1245" operator="lessThan">
      <formula>2.5</formula>
    </cfRule>
    <cfRule type="cellIs" dxfId="160" priority="1246" operator="equal">
      <formula>0</formula>
    </cfRule>
  </conditionalFormatting>
  <conditionalFormatting sqref="N52">
    <cfRule type="cellIs" dxfId="159" priority="1247" operator="greaterThan">
      <formula>3.5</formula>
    </cfRule>
    <cfRule type="cellIs" dxfId="158" priority="1248" operator="greaterThan">
      <formula>3.5</formula>
    </cfRule>
    <cfRule type="cellIs" dxfId="157" priority="1249" operator="equal">
      <formula>0</formula>
    </cfRule>
    <cfRule type="cellIs" dxfId="156" priority="1250" operator="lessThan">
      <formula>2.5</formula>
    </cfRule>
    <cfRule type="cellIs" dxfId="155" priority="1251" operator="equal">
      <formula>0</formula>
    </cfRule>
  </conditionalFormatting>
  <conditionalFormatting sqref="O52">
    <cfRule type="cellIs" dxfId="154" priority="1252" operator="greaterThan">
      <formula>3.5</formula>
    </cfRule>
    <cfRule type="cellIs" dxfId="153" priority="1253" operator="greaterThan">
      <formula>3.5</formula>
    </cfRule>
    <cfRule type="cellIs" dxfId="152" priority="1254" operator="equal">
      <formula>0</formula>
    </cfRule>
    <cfRule type="cellIs" dxfId="151" priority="1255" operator="lessThan">
      <formula>2.5</formula>
    </cfRule>
    <cfRule type="cellIs" dxfId="150" priority="1256" operator="equal">
      <formula>0</formula>
    </cfRule>
  </conditionalFormatting>
  <conditionalFormatting sqref="P52">
    <cfRule type="cellIs" dxfId="149" priority="1257" operator="greaterThan">
      <formula>3.5</formula>
    </cfRule>
    <cfRule type="cellIs" dxfId="148" priority="1258" operator="greaterThan">
      <formula>3.5</formula>
    </cfRule>
    <cfRule type="cellIs" dxfId="147" priority="1259" operator="equal">
      <formula>0</formula>
    </cfRule>
    <cfRule type="cellIs" dxfId="146" priority="1260" operator="lessThan">
      <formula>2.5</formula>
    </cfRule>
    <cfRule type="cellIs" dxfId="145" priority="1261" operator="equal">
      <formula>0</formula>
    </cfRule>
  </conditionalFormatting>
  <conditionalFormatting sqref="Q52">
    <cfRule type="cellIs" dxfId="144" priority="1262" operator="greaterThan">
      <formula>3.5</formula>
    </cfRule>
    <cfRule type="cellIs" dxfId="143" priority="1263" operator="greaterThan">
      <formula>3.5</formula>
    </cfRule>
    <cfRule type="cellIs" dxfId="142" priority="1264" operator="equal">
      <formula>0</formula>
    </cfRule>
    <cfRule type="cellIs" dxfId="141" priority="1265" operator="lessThan">
      <formula>2.5</formula>
    </cfRule>
    <cfRule type="cellIs" dxfId="140" priority="1266" operator="equal">
      <formula>0</formula>
    </cfRule>
  </conditionalFormatting>
  <conditionalFormatting sqref="R52">
    <cfRule type="cellIs" dxfId="139" priority="1267" operator="greaterThan">
      <formula>3.5</formula>
    </cfRule>
    <cfRule type="cellIs" dxfId="138" priority="1268" operator="greaterThan">
      <formula>3.5</formula>
    </cfRule>
    <cfRule type="cellIs" dxfId="137" priority="1269" operator="equal">
      <formula>0</formula>
    </cfRule>
    <cfRule type="cellIs" dxfId="136" priority="1270" operator="lessThan">
      <formula>2.5</formula>
    </cfRule>
    <cfRule type="cellIs" dxfId="135" priority="1271" operator="equal">
      <formula>0</formula>
    </cfRule>
  </conditionalFormatting>
  <conditionalFormatting sqref="S52">
    <cfRule type="cellIs" dxfId="134" priority="1272" operator="greaterThan">
      <formula>3.5</formula>
    </cfRule>
    <cfRule type="cellIs" dxfId="133" priority="1273" operator="greaterThan">
      <formula>3.5</formula>
    </cfRule>
    <cfRule type="cellIs" dxfId="132" priority="1274" operator="equal">
      <formula>0</formula>
    </cfRule>
    <cfRule type="cellIs" dxfId="131" priority="1275" operator="lessThan">
      <formula>2.5</formula>
    </cfRule>
    <cfRule type="cellIs" dxfId="130" priority="1276" operator="equal">
      <formula>0</formula>
    </cfRule>
  </conditionalFormatting>
  <conditionalFormatting sqref="T52">
    <cfRule type="cellIs" dxfId="129" priority="1277" operator="greaterThan">
      <formula>3.5</formula>
    </cfRule>
    <cfRule type="cellIs" dxfId="128" priority="1278" operator="greaterThan">
      <formula>3.5</formula>
    </cfRule>
    <cfRule type="cellIs" dxfId="127" priority="1279" operator="equal">
      <formula>0</formula>
    </cfRule>
    <cfRule type="cellIs" dxfId="126" priority="1280" operator="lessThan">
      <formula>2.5</formula>
    </cfRule>
    <cfRule type="cellIs" dxfId="125" priority="1281" operator="equal">
      <formula>0</formula>
    </cfRule>
  </conditionalFormatting>
  <conditionalFormatting sqref="U52">
    <cfRule type="cellIs" dxfId="124" priority="1282" operator="greaterThan">
      <formula>3.5</formula>
    </cfRule>
    <cfRule type="cellIs" dxfId="123" priority="1283" operator="greaterThan">
      <formula>3.5</formula>
    </cfRule>
    <cfRule type="cellIs" dxfId="122" priority="1284" operator="equal">
      <formula>0</formula>
    </cfRule>
    <cfRule type="cellIs" dxfId="121" priority="1285" operator="lessThan">
      <formula>2.5</formula>
    </cfRule>
    <cfRule type="cellIs" dxfId="120" priority="1286" operator="equal">
      <formula>0</formula>
    </cfRule>
  </conditionalFormatting>
  <conditionalFormatting sqref="V52">
    <cfRule type="cellIs" dxfId="119" priority="1287" operator="greaterThan">
      <formula>3.5</formula>
    </cfRule>
    <cfRule type="cellIs" dxfId="118" priority="1288" operator="greaterThan">
      <formula>3.5</formula>
    </cfRule>
    <cfRule type="cellIs" dxfId="117" priority="1289" operator="equal">
      <formula>0</formula>
    </cfRule>
    <cfRule type="cellIs" dxfId="116" priority="1290" operator="lessThan">
      <formula>2.5</formula>
    </cfRule>
    <cfRule type="cellIs" dxfId="115" priority="1291" operator="equal">
      <formula>0</formula>
    </cfRule>
  </conditionalFormatting>
  <conditionalFormatting sqref="W52">
    <cfRule type="cellIs" dxfId="114" priority="1292" operator="greaterThan">
      <formula>3.5</formula>
    </cfRule>
    <cfRule type="cellIs" dxfId="113" priority="1293" operator="greaterThan">
      <formula>3.5</formula>
    </cfRule>
    <cfRule type="cellIs" dxfId="112" priority="1294" operator="equal">
      <formula>0</formula>
    </cfRule>
    <cfRule type="cellIs" dxfId="111" priority="1295" operator="lessThan">
      <formula>2.5</formula>
    </cfRule>
    <cfRule type="cellIs" dxfId="110" priority="1296" operator="equal">
      <formula>0</formula>
    </cfRule>
  </conditionalFormatting>
  <conditionalFormatting sqref="X52">
    <cfRule type="cellIs" dxfId="109" priority="1297" operator="greaterThan">
      <formula>3.5</formula>
    </cfRule>
    <cfRule type="cellIs" dxfId="108" priority="1298" operator="greaterThan">
      <formula>3.5</formula>
    </cfRule>
    <cfRule type="cellIs" dxfId="107" priority="1299" operator="equal">
      <formula>0</formula>
    </cfRule>
    <cfRule type="cellIs" dxfId="106" priority="1300" operator="lessThan">
      <formula>2.5</formula>
    </cfRule>
    <cfRule type="cellIs" dxfId="105" priority="1301" operator="equal">
      <formula>0</formula>
    </cfRule>
  </conditionalFormatting>
  <conditionalFormatting sqref="Y52">
    <cfRule type="cellIs" dxfId="104" priority="1302" operator="greaterThan">
      <formula>3.5</formula>
    </cfRule>
    <cfRule type="cellIs" dxfId="103" priority="1303" operator="greaterThan">
      <formula>3.5</formula>
    </cfRule>
    <cfRule type="cellIs" dxfId="102" priority="1304" operator="equal">
      <formula>0</formula>
    </cfRule>
    <cfRule type="cellIs" dxfId="101" priority="1305" operator="lessThan">
      <formula>2.5</formula>
    </cfRule>
    <cfRule type="cellIs" dxfId="100" priority="1306" operator="equal">
      <formula>0</formula>
    </cfRule>
  </conditionalFormatting>
  <conditionalFormatting sqref="Z52">
    <cfRule type="cellIs" dxfId="99" priority="1307" operator="greaterThan">
      <formula>3.5</formula>
    </cfRule>
    <cfRule type="cellIs" dxfId="98" priority="1308" operator="greaterThan">
      <formula>3.5</formula>
    </cfRule>
    <cfRule type="cellIs" dxfId="97" priority="1309" operator="equal">
      <formula>0</formula>
    </cfRule>
    <cfRule type="cellIs" dxfId="96" priority="1310" operator="lessThan">
      <formula>2.5</formula>
    </cfRule>
    <cfRule type="cellIs" dxfId="95" priority="1311" operator="equal">
      <formula>0</formula>
    </cfRule>
  </conditionalFormatting>
  <conditionalFormatting sqref="AA52">
    <cfRule type="cellIs" dxfId="94" priority="1312" operator="greaterThan">
      <formula>3.5</formula>
    </cfRule>
    <cfRule type="cellIs" dxfId="93" priority="1313" operator="greaterThan">
      <formula>3.5</formula>
    </cfRule>
    <cfRule type="cellIs" dxfId="92" priority="1314" operator="equal">
      <formula>0</formula>
    </cfRule>
    <cfRule type="cellIs" dxfId="91" priority="1315" operator="lessThan">
      <formula>2.5</formula>
    </cfRule>
    <cfRule type="cellIs" dxfId="90" priority="1316" operator="equal">
      <formula>0</formula>
    </cfRule>
  </conditionalFormatting>
  <conditionalFormatting sqref="AB52">
    <cfRule type="cellIs" dxfId="89" priority="1317" operator="greaterThan">
      <formula>3.5</formula>
    </cfRule>
    <cfRule type="cellIs" dxfId="88" priority="1318" operator="greaterThan">
      <formula>3.5</formula>
    </cfRule>
    <cfRule type="cellIs" dxfId="87" priority="1319" operator="equal">
      <formula>0</formula>
    </cfRule>
    <cfRule type="cellIs" dxfId="86" priority="1320" operator="lessThan">
      <formula>2.5</formula>
    </cfRule>
    <cfRule type="cellIs" dxfId="85" priority="1321" operator="equal">
      <formula>0</formula>
    </cfRule>
  </conditionalFormatting>
  <conditionalFormatting sqref="AC52">
    <cfRule type="cellIs" dxfId="84" priority="1322" operator="greaterThan">
      <formula>3.5</formula>
    </cfRule>
    <cfRule type="cellIs" dxfId="83" priority="1323" operator="greaterThan">
      <formula>3.5</formula>
    </cfRule>
    <cfRule type="cellIs" dxfId="82" priority="1324" operator="equal">
      <formula>0</formula>
    </cfRule>
    <cfRule type="cellIs" dxfId="81" priority="1325" operator="lessThan">
      <formula>2.5</formula>
    </cfRule>
    <cfRule type="cellIs" dxfId="80" priority="1326" operator="equal">
      <formula>0</formula>
    </cfRule>
  </conditionalFormatting>
  <conditionalFormatting sqref="AD52">
    <cfRule type="cellIs" dxfId="79" priority="1327" operator="greaterThan">
      <formula>3.5</formula>
    </cfRule>
    <cfRule type="cellIs" dxfId="78" priority="1328" operator="greaterThan">
      <formula>3.5</formula>
    </cfRule>
    <cfRule type="cellIs" dxfId="77" priority="1329" operator="equal">
      <formula>0</formula>
    </cfRule>
    <cfRule type="cellIs" dxfId="76" priority="1330" operator="lessThan">
      <formula>2.5</formula>
    </cfRule>
    <cfRule type="cellIs" dxfId="75" priority="1331" operator="equal">
      <formula>0</formula>
    </cfRule>
  </conditionalFormatting>
  <conditionalFormatting sqref="AE52">
    <cfRule type="cellIs" dxfId="74" priority="1332" operator="greaterThan">
      <formula>3.5</formula>
    </cfRule>
    <cfRule type="cellIs" dxfId="73" priority="1333" operator="greaterThan">
      <formula>3.5</formula>
    </cfRule>
    <cfRule type="cellIs" dxfId="72" priority="1334" operator="equal">
      <formula>0</formula>
    </cfRule>
    <cfRule type="cellIs" dxfId="71" priority="1335" operator="lessThan">
      <formula>2.5</formula>
    </cfRule>
    <cfRule type="cellIs" dxfId="70" priority="1336" operator="equal">
      <formula>0</formula>
    </cfRule>
  </conditionalFormatting>
  <conditionalFormatting sqref="AF52">
    <cfRule type="cellIs" dxfId="69" priority="1337" operator="greaterThan">
      <formula>3.5</formula>
    </cfRule>
    <cfRule type="cellIs" dxfId="68" priority="1338" operator="greaterThan">
      <formula>3.5</formula>
    </cfRule>
    <cfRule type="cellIs" dxfId="67" priority="1339" operator="equal">
      <formula>0</formula>
    </cfRule>
    <cfRule type="cellIs" dxfId="66" priority="1340" operator="lessThan">
      <formula>2.5</formula>
    </cfRule>
    <cfRule type="cellIs" dxfId="65" priority="1341" operator="equal">
      <formula>0</formula>
    </cfRule>
  </conditionalFormatting>
  <conditionalFormatting sqref="AG52">
    <cfRule type="cellIs" dxfId="64" priority="1342" operator="greaterThan">
      <formula>3.5</formula>
    </cfRule>
    <cfRule type="cellIs" dxfId="63" priority="1343" operator="greaterThan">
      <formula>3.5</formula>
    </cfRule>
    <cfRule type="cellIs" dxfId="62" priority="1344" operator="equal">
      <formula>0</formula>
    </cfRule>
    <cfRule type="cellIs" dxfId="61" priority="1345" operator="lessThan">
      <formula>2.5</formula>
    </cfRule>
    <cfRule type="cellIs" dxfId="60" priority="1346" operator="equal">
      <formula>0</formula>
    </cfRule>
  </conditionalFormatting>
  <conditionalFormatting sqref="AG52">
    <cfRule type="cellIs" dxfId="59" priority="1347" operator="greaterThan">
      <formula>3.5</formula>
    </cfRule>
    <cfRule type="cellIs" dxfId="58" priority="1348" operator="greaterThan">
      <formula>3.5</formula>
    </cfRule>
    <cfRule type="cellIs" dxfId="57" priority="1349" operator="equal">
      <formula>0</formula>
    </cfRule>
    <cfRule type="cellIs" dxfId="56" priority="1350" operator="lessThan">
      <formula>2.5</formula>
    </cfRule>
    <cfRule type="cellIs" dxfId="55" priority="1351" operator="equal">
      <formula>0</formula>
    </cfRule>
  </conditionalFormatting>
  <conditionalFormatting sqref="Y53:Y54">
    <cfRule type="top10" dxfId="54" priority="1352" percent="1" bottom="1" rank="10"/>
    <cfRule type="top10" dxfId="53" priority="1353" percent="1" rank="10"/>
  </conditionalFormatting>
  <conditionalFormatting sqref="Z53:Z54">
    <cfRule type="top10" dxfId="52" priority="1354" percent="1" bottom="1" rank="10"/>
    <cfRule type="top10" dxfId="51" priority="1355" percent="1" rank="10"/>
  </conditionalFormatting>
  <conditionalFormatting sqref="AA53:AA54">
    <cfRule type="top10" dxfId="50" priority="1356" percent="1" bottom="1" rank="10"/>
    <cfRule type="top10" dxfId="49" priority="1357" percent="1" rank="10"/>
  </conditionalFormatting>
  <conditionalFormatting sqref="AB53:AB54">
    <cfRule type="top10" dxfId="48" priority="1358" percent="1" bottom="1" rank="10"/>
    <cfRule type="top10" dxfId="47" priority="1359" percent="1" rank="10"/>
  </conditionalFormatting>
  <conditionalFormatting sqref="AD53:AD54">
    <cfRule type="top10" dxfId="46" priority="1360" percent="1" bottom="1" rank="10"/>
    <cfRule type="top10" dxfId="45" priority="1361" percent="1" rank="10"/>
  </conditionalFormatting>
  <conditionalFormatting sqref="AC53:AC54">
    <cfRule type="top10" dxfId="44" priority="1362" percent="1" bottom="1" rank="10"/>
    <cfRule type="top10" dxfId="43" priority="1363" percent="1" rank="10"/>
  </conditionalFormatting>
  <conditionalFormatting sqref="J53:L54">
    <cfRule type="cellIs" dxfId="42" priority="1364" operator="greaterThan">
      <formula>3.5</formula>
    </cfRule>
    <cfRule type="cellIs" dxfId="41" priority="1365" operator="greaterThan">
      <formula>3.5</formula>
    </cfRule>
    <cfRule type="cellIs" dxfId="40" priority="1366" operator="equal">
      <formula>0</formula>
    </cfRule>
    <cfRule type="cellIs" dxfId="39" priority="1367" operator="lessThan">
      <formula>2.5</formula>
    </cfRule>
    <cfRule type="cellIs" dxfId="38" priority="1368" operator="equal">
      <formula>0</formula>
    </cfRule>
  </conditionalFormatting>
  <conditionalFormatting sqref="M53:X54">
    <cfRule type="cellIs" dxfId="37" priority="1369" operator="equal">
      <formula>4</formula>
    </cfRule>
    <cfRule type="cellIs" dxfId="36" priority="1370" operator="greaterThan">
      <formula>5</formula>
    </cfRule>
    <cfRule type="cellIs" dxfId="35" priority="1371" operator="lessThan">
      <formula>2</formula>
    </cfRule>
  </conditionalFormatting>
  <conditionalFormatting sqref="H51">
    <cfRule type="cellIs" dxfId="34" priority="1372" operator="greaterThan">
      <formula>3.5</formula>
    </cfRule>
    <cfRule type="cellIs" dxfId="33" priority="1373" operator="greaterThan">
      <formula>3.5</formula>
    </cfRule>
    <cfRule type="cellIs" dxfId="32" priority="1374" operator="equal">
      <formula>0</formula>
    </cfRule>
    <cfRule type="cellIs" dxfId="31" priority="1375" operator="lessThan">
      <formula>2.5</formula>
    </cfRule>
    <cfRule type="cellIs" dxfId="30" priority="1376" operator="equal">
      <formula>0</formula>
    </cfRule>
  </conditionalFormatting>
  <conditionalFormatting sqref="H52">
    <cfRule type="cellIs" dxfId="29" priority="1377" operator="greaterThan">
      <formula>3.5</formula>
    </cfRule>
    <cfRule type="cellIs" dxfId="28" priority="1378" operator="greaterThan">
      <formula>3.5</formula>
    </cfRule>
    <cfRule type="cellIs" dxfId="27" priority="1379" operator="equal">
      <formula>0</formula>
    </cfRule>
    <cfRule type="cellIs" dxfId="26" priority="1380" operator="lessThan">
      <formula>2.5</formula>
    </cfRule>
    <cfRule type="cellIs" dxfId="25" priority="1381" operator="equal">
      <formula>0</formula>
    </cfRule>
  </conditionalFormatting>
  <conditionalFormatting sqref="H53:H54">
    <cfRule type="cellIs" dxfId="24" priority="1382" operator="greaterThan">
      <formula>3.5</formula>
    </cfRule>
    <cfRule type="cellIs" dxfId="23" priority="1383" operator="greaterThan">
      <formula>3.5</formula>
    </cfRule>
    <cfRule type="cellIs" dxfId="22" priority="1384" operator="equal">
      <formula>0</formula>
    </cfRule>
    <cfRule type="cellIs" dxfId="21" priority="1385" operator="lessThan">
      <formula>2.5</formula>
    </cfRule>
    <cfRule type="cellIs" dxfId="20" priority="1386" operator="equal">
      <formula>0</formula>
    </cfRule>
  </conditionalFormatting>
  <conditionalFormatting sqref="X55:X57">
    <cfRule type="top10" dxfId="19" priority="1387" percent="1" bottom="1" rank="10"/>
    <cfRule type="top10" dxfId="18" priority="1388" percent="1" rank="10"/>
  </conditionalFormatting>
  <conditionalFormatting sqref="Y55:Y57">
    <cfRule type="top10" dxfId="17" priority="1389" percent="1" bottom="1" rank="10"/>
    <cfRule type="top10" dxfId="16" priority="1390" percent="1" rank="10"/>
  </conditionalFormatting>
  <conditionalFormatting sqref="Z55:Z57">
    <cfRule type="top10" dxfId="15" priority="1391" percent="1" bottom="1" rank="10"/>
    <cfRule type="top10" dxfId="14" priority="1392" percent="1" rank="10"/>
  </conditionalFormatting>
  <conditionalFormatting sqref="AA55:AA57">
    <cfRule type="top10" dxfId="13" priority="1393" percent="1" bottom="1" rank="10"/>
    <cfRule type="top10" dxfId="12" priority="1394" percent="1" rank="10"/>
  </conditionalFormatting>
  <conditionalFormatting sqref="AC55:AC57">
    <cfRule type="top10" dxfId="11" priority="1395" percent="1" bottom="1" rank="10"/>
    <cfRule type="top10" dxfId="10" priority="1396" percent="1" rank="10"/>
  </conditionalFormatting>
  <conditionalFormatting sqref="AB55:AB57">
    <cfRule type="top10" dxfId="9" priority="1397" percent="1" bottom="1" rank="10"/>
    <cfRule type="top10" dxfId="8" priority="1398" percent="1" rank="10"/>
  </conditionalFormatting>
  <conditionalFormatting sqref="H55:K57">
    <cfRule type="cellIs" dxfId="7" priority="1399" operator="greaterThan">
      <formula>3.5</formula>
    </cfRule>
    <cfRule type="cellIs" dxfId="6" priority="1400" operator="greaterThan">
      <formula>3.5</formula>
    </cfRule>
    <cfRule type="cellIs" dxfId="5" priority="1401" operator="equal">
      <formula>0</formula>
    </cfRule>
    <cfRule type="cellIs" dxfId="4" priority="1402" operator="lessThan">
      <formula>2.5</formula>
    </cfRule>
    <cfRule type="cellIs" dxfId="3" priority="1403" operator="equal">
      <formula>0</formula>
    </cfRule>
  </conditionalFormatting>
  <conditionalFormatting sqref="L55:W57">
    <cfRule type="cellIs" dxfId="2" priority="1404" operator="equal">
      <formula>4</formula>
    </cfRule>
    <cfRule type="cellIs" dxfId="1" priority="1405" operator="greaterThan">
      <formula>5</formula>
    </cfRule>
    <cfRule type="cellIs" dxfId="0" priority="1406" operator="lessThan">
      <formula>2</formula>
    </cfRule>
  </conditionalFormatting>
  <pageMargins left="0.51180555555555496" right="0.51180555555555496" top="0.78749999999999998" bottom="0.78749999999999998"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14</TotalTime>
  <Application>Microsoft Macintosh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FINAL_REPORT</vt:lpstr>
      <vt:lpstr>ORIGINAL_DATA</vt:lpstr>
      <vt:lpstr>IRAP results</vt:lpstr>
      <vt:lpstr>Faces (t)</vt:lpstr>
      <vt:lpstr>Emoticons (t)</vt:lpstr>
      <vt:lpstr>Apps (t)</vt:lpstr>
      <vt:lpstr>Comparação Faces scanpath</vt:lpstr>
      <vt:lpstr>Comparação Emoticon scanpath</vt:lpstr>
      <vt:lpstr>Comparação apps scanpath</vt:lpstr>
      <vt:lpstr>faces Raw Data</vt:lpstr>
      <vt:lpstr>emoticon Raw Data</vt:lpstr>
      <vt:lpstr>apps Raw Data</vt:lpstr>
      <vt:lpstr>D_and_time_analyses</vt:lpstr>
      <vt:lpstr>Plan13_PropTestTwo</vt:lpstr>
      <vt:lpstr>'IRAP results'!IRAP_Data_Summary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Ian Hussey</cp:lastModifiedBy>
  <cp:revision>2</cp:revision>
  <dcterms:created xsi:type="dcterms:W3CDTF">2017-03-15T19:34:57Z</dcterms:created>
  <dcterms:modified xsi:type="dcterms:W3CDTF">2023-03-21T16:28:39Z</dcterms:modified>
  <dc:language>pt-BR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