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-Hussey/Desktop/Lars/"/>
    </mc:Choice>
  </mc:AlternateContent>
  <xr:revisionPtr revIDLastSave="0" documentId="13_ncr:1_{46A9F3D4-DD6B-904C-88D6-9D3AF7BB7910}" xr6:coauthVersionLast="47" xr6:coauthVersionMax="47" xr10:uidLastSave="{00000000-0000-0000-0000-000000000000}"/>
  <bookViews>
    <workbookView xWindow="14540" yWindow="500" windowWidth="33680" windowHeight="26160" activeTab="1" xr2:uid="{469F78D7-CAAD-D84B-B84C-16F44CE5BDB6}"/>
  </bookViews>
  <sheets>
    <sheet name="data" sheetId="2" r:id="rId1"/>
    <sheet name="summary_stats" sheetId="6" r:id="rId2"/>
    <sheet name="between_cohens_ds" sheetId="5" r:id="rId3"/>
    <sheet name="within_cohens_ds" sheetId="4" r:id="rId4"/>
    <sheet name="summary_stats_alt" sheetId="3" r:id="rId5"/>
    <sheet name="Tabelle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3" i="1" l="1"/>
  <c r="E22" i="1"/>
  <c r="M59" i="1"/>
  <c r="M58" i="1"/>
  <c r="M57" i="1"/>
  <c r="M55" i="1"/>
  <c r="M51" i="1"/>
  <c r="M50" i="1"/>
  <c r="M49" i="1"/>
  <c r="L66" i="1"/>
  <c r="M56" i="1" s="1"/>
  <c r="H64" i="1"/>
  <c r="I65" i="1" s="1"/>
  <c r="I66" i="1" s="1"/>
  <c r="H63" i="1"/>
  <c r="H59" i="1"/>
  <c r="H58" i="1"/>
  <c r="H56" i="1"/>
  <c r="H55" i="1"/>
  <c r="H54" i="1"/>
  <c r="H52" i="1"/>
  <c r="H50" i="1"/>
  <c r="G66" i="1"/>
  <c r="C62" i="1"/>
  <c r="C60" i="1"/>
  <c r="C58" i="1"/>
  <c r="C57" i="1"/>
  <c r="C56" i="1"/>
  <c r="C53" i="1"/>
  <c r="C50" i="1"/>
  <c r="B66" i="1"/>
  <c r="C63" i="1" s="1"/>
  <c r="D43" i="1"/>
  <c r="C43" i="1"/>
  <c r="B43" i="1"/>
  <c r="G22" i="1"/>
  <c r="D22" i="1"/>
  <c r="C22" i="1"/>
  <c r="B22" i="1"/>
  <c r="G42" i="1"/>
  <c r="E42" i="1"/>
  <c r="D42" i="1"/>
  <c r="C42" i="1"/>
  <c r="B42" i="1"/>
  <c r="G21" i="1"/>
  <c r="F21" i="1"/>
  <c r="E21" i="1"/>
  <c r="D21" i="1"/>
  <c r="C21" i="1"/>
  <c r="B21" i="1"/>
  <c r="C59" i="1" l="1"/>
  <c r="M52" i="1"/>
  <c r="M60" i="1"/>
  <c r="M53" i="1"/>
  <c r="M62" i="1"/>
  <c r="C51" i="1"/>
  <c r="C64" i="1" s="1"/>
  <c r="D65" i="1" s="1"/>
  <c r="D66" i="1" s="1"/>
  <c r="C61" i="1"/>
  <c r="M54" i="1"/>
  <c r="M63" i="1"/>
  <c r="C54" i="1"/>
  <c r="M64" i="1" l="1"/>
  <c r="N65" i="1" s="1"/>
  <c r="N66" i="1" s="1"/>
</calcChain>
</file>

<file path=xl/sharedStrings.xml><?xml version="1.0" encoding="utf-8"?>
<sst xmlns="http://schemas.openxmlformats.org/spreadsheetml/2006/main" count="253" uniqueCount="127">
  <si>
    <t>Check main paper Palhano</t>
  </si>
  <si>
    <t>HAM-D</t>
  </si>
  <si>
    <t>Baseline</t>
  </si>
  <si>
    <t>Personen</t>
  </si>
  <si>
    <t>D7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</si>
  <si>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</si>
  <si>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</si>
  <si>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</si>
  <si>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</si>
  <si>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</si>
  <si>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</si>
  <si>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</si>
  <si>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</si>
  <si>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</si>
  <si>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</si>
  <si>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</si>
  <si>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</si>
  <si>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</si>
  <si>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</si>
  <si>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MADRS</t>
  </si>
  <si>
    <t>D1</t>
  </si>
  <si>
    <t>D2</t>
  </si>
  <si>
    <t>/</t>
  </si>
  <si>
    <t>Mean</t>
  </si>
  <si>
    <t>24.07 (5.34)</t>
  </si>
  <si>
    <t>9.72 (7.39)</t>
  </si>
  <si>
    <t>Cohen's d</t>
  </si>
  <si>
    <t>2.22 (1.28-3.17)</t>
  </si>
  <si>
    <t>MEAN Check</t>
  </si>
  <si>
    <t>SD Check</t>
  </si>
  <si>
    <t>36.14 (6.12)</t>
  </si>
  <si>
    <t>12.65 (10.27)</t>
  </si>
  <si>
    <t>10.32 (10.44</t>
  </si>
  <si>
    <t>11.58 (10.27)</t>
  </si>
  <si>
    <t>Cohen's d Check</t>
  </si>
  <si>
    <t>A = Ayahuasca</t>
  </si>
  <si>
    <t>P = Placebo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</si>
  <si>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</si>
  <si>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</si>
  <si>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</si>
  <si>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</si>
  <si>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</si>
  <si>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</si>
  <si>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</si>
  <si>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</si>
  <si>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</si>
  <si>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</si>
  <si>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</si>
  <si>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</si>
  <si>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</si>
  <si>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</si>
  <si>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</si>
  <si>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Conhen's d</t>
  </si>
  <si>
    <t>19.73 (4.59)</t>
  </si>
  <si>
    <t>16.92 (7.36)</t>
  </si>
  <si>
    <t>30.13 (5.55)</t>
  </si>
  <si>
    <t>21.49 (10.90)</t>
  </si>
  <si>
    <t>19.09 (10.44)</t>
  </si>
  <si>
    <t>26.76 (10.11)</t>
  </si>
  <si>
    <t>Baseline lustigerweise immer richtig --&gt; nur "Fehler" bei Ayahuasca und Placebo means --&gt; Manipulation</t>
  </si>
  <si>
    <t>SD ohne Formel</t>
  </si>
  <si>
    <t>SD</t>
  </si>
  <si>
    <t>(x-xm)^2</t>
  </si>
  <si>
    <t>N 13-1=12</t>
  </si>
  <si>
    <t>A</t>
  </si>
  <si>
    <t>P</t>
  </si>
  <si>
    <t>N 14-1=13</t>
  </si>
  <si>
    <t>Between Group Cohen's D</t>
  </si>
  <si>
    <t>HAM-D D7</t>
  </si>
  <si>
    <t>Paper</t>
  </si>
  <si>
    <t>MADRS D1</t>
  </si>
  <si>
    <t>MADRS D2</t>
  </si>
  <si>
    <t>MADRS D7</t>
  </si>
  <si>
    <t>10.32 (10.44)</t>
  </si>
  <si>
    <t>Placebo war sogar tiefer (halt auch tiefere baseline, aber trotzdem!)</t>
  </si>
  <si>
    <t>2.03 (1.292 - 2.774)</t>
  </si>
  <si>
    <t>1.829 (1.088 - 2.57)</t>
  </si>
  <si>
    <t>2.45 (1.73 - 3.24)</t>
  </si>
  <si>
    <t>2.473 (1.732 - 3.214)</t>
  </si>
  <si>
    <t>0.641 (-0.075 - 1.356)</t>
  </si>
  <si>
    <t>1.535 (0.792 - 2.278)</t>
  </si>
  <si>
    <t>1.878 (1.15 - 2.607)</t>
  </si>
  <si>
    <t>0.757 (0.041 - 1.472)</t>
  </si>
  <si>
    <t>0.635 (-0.093 - 1.363)</t>
  </si>
  <si>
    <t>-0.055 (-0.81 - 0.7)</t>
  </si>
  <si>
    <t>0.018 (-0.737 - 0.773)</t>
  </si>
  <si>
    <t>0.749 (0.021 - 1.477)</t>
  </si>
  <si>
    <t>condition</t>
  </si>
  <si>
    <t>intervention</t>
  </si>
  <si>
    <t>control</t>
  </si>
  <si>
    <t>id</t>
  </si>
  <si>
    <t>Reproduction</t>
  </si>
  <si>
    <t>HAMD_baseline</t>
  </si>
  <si>
    <t>HAMD_d7</t>
  </si>
  <si>
    <t>MADRS_baseline</t>
  </si>
  <si>
    <t>MADRS_d1</t>
  </si>
  <si>
    <t>MADRS_d2</t>
  </si>
  <si>
    <t>MADRS_d7</t>
  </si>
  <si>
    <t>HAMD_baseline_mean</t>
  </si>
  <si>
    <t>HAMD_d7_mean</t>
  </si>
  <si>
    <t>MADRS_baseline_mean</t>
  </si>
  <si>
    <t>MADRS_d1_mean</t>
  </si>
  <si>
    <t>MADRS_d2_mean</t>
  </si>
  <si>
    <t>MADRS_d7_mean</t>
  </si>
  <si>
    <t>HAMD_baseline_sd</t>
  </si>
  <si>
    <t>HAMD_d7_sd</t>
  </si>
  <si>
    <t>MADRS_baseline_sd</t>
  </si>
  <si>
    <t>MADRS_d1_sd</t>
  </si>
  <si>
    <t>MADRS_d2_sd</t>
  </si>
  <si>
    <t>MADRS_d7_sd</t>
  </si>
  <si>
    <t>HAMD_baseline_to_d7</t>
  </si>
  <si>
    <t>MADRS_baseline_to_d1</t>
  </si>
  <si>
    <t>MADRS_baseline_to_d2</t>
  </si>
  <si>
    <t>MADRS_baseline_to_d7</t>
  </si>
  <si>
    <t>measure</t>
  </si>
  <si>
    <t>timepoint</t>
  </si>
  <si>
    <t>d_rep</t>
  </si>
  <si>
    <t>d_rep_ci_lower</t>
  </si>
  <si>
    <t>d_rep_ci_upper</t>
  </si>
  <si>
    <t>HAMD</t>
  </si>
  <si>
    <t>d7</t>
  </si>
  <si>
    <t>d1</t>
  </si>
  <si>
    <t>d2</t>
  </si>
  <si>
    <t>mean_reported</t>
  </si>
  <si>
    <t>sd_reported</t>
  </si>
  <si>
    <t>baseline</t>
  </si>
  <si>
    <t>n_reported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</si>
</sst>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4F7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4F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13A9-50CE-2A41-A42C-1586F775349D}">
  <dimension ref="A1:H31"/>
  <sheetViews>
    <sheetView zoomScaleNormal="100" workbookViewId="0">
      <selection activeCell="B1" sqref="B1:B2"/>
    </sheetView>
  </sheetViews>
  <sheetFormatPr baseColWidth="10" defaultRowHeight="16" x14ac:dyDescent="0.2"/>
  <cols>
    <col min="1" max="1" width="17.33203125" customWidth="1"/>
    <col min="3" max="3" width="17.6640625" customWidth="1"/>
    <col min="4" max="4" width="18.5" customWidth="1"/>
    <col min="5" max="5" width="16.5" customWidth="1"/>
    <col min="6" max="7" width="22.1640625" customWidth="1"/>
    <col min="8" max="8" width="18.83203125" customWidth="1"/>
  </cols>
  <sheetData>
    <row r="1" spans="1:8" x14ac:dyDescent="0.2">
      <c r="A1" s="1" t="s">
        <v>90</v>
      </c>
      <c r="B1" t="s">
        <v>87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spans="1:8" x14ac:dyDescent="0.2">
      <c r="A2" s="1" t="s">
        <v>5</v>
      </c>
      <c r="B2" t="s">
        <v>88</v>
      </c>
      <c r="C2" s="1">
        <v>30</v>
      </c>
      <c r="D2" s="1">
        <v>28</v>
      </c>
      <c r="E2" s="1">
        <v>44</v>
      </c>
      <c r="F2" s="1">
        <v>38</v>
      </c>
      <c r="G2" s="1">
        <v>36</v>
      </c>
      <c r="H2" s="1">
        <v>39</v>
      </c>
    </row>
    <row r="3" spans="1:8" x14ac:dyDescent="0.2">
      <c r="A3" s="1" t="s">
        <v>6</v>
      </c>
      <c r="B3" t="s">
        <v>88</v>
      </c>
      <c r="C3" s="1">
        <v>23</v>
      </c>
      <c r="D3" s="1">
        <v>2</v>
      </c>
      <c r="E3" s="1">
        <v>34</v>
      </c>
      <c r="F3" s="1">
        <v>21</v>
      </c>
      <c r="G3" s="1">
        <v>17</v>
      </c>
      <c r="H3" s="1">
        <v>3</v>
      </c>
    </row>
    <row r="4" spans="1:8" x14ac:dyDescent="0.2">
      <c r="A4" s="1" t="s">
        <v>7</v>
      </c>
      <c r="B4" t="s">
        <v>88</v>
      </c>
      <c r="C4" s="1">
        <v>19</v>
      </c>
      <c r="D4" s="1">
        <v>8</v>
      </c>
      <c r="E4" s="1">
        <v>34</v>
      </c>
      <c r="F4" s="1">
        <v>21</v>
      </c>
      <c r="G4" s="1"/>
      <c r="H4" s="1">
        <v>16</v>
      </c>
    </row>
    <row r="5" spans="1:8" x14ac:dyDescent="0.2">
      <c r="A5" s="1" t="s">
        <v>8</v>
      </c>
      <c r="B5" t="s">
        <v>88</v>
      </c>
      <c r="C5" s="1">
        <v>22</v>
      </c>
      <c r="D5" s="1">
        <v>12</v>
      </c>
      <c r="E5" s="1">
        <v>35</v>
      </c>
      <c r="F5" s="1">
        <v>26</v>
      </c>
      <c r="G5" s="10">
        <v>21</v>
      </c>
      <c r="H5" s="1">
        <v>18</v>
      </c>
    </row>
    <row r="6" spans="1:8" x14ac:dyDescent="0.2">
      <c r="A6" s="1" t="s">
        <v>9</v>
      </c>
      <c r="B6" t="s">
        <v>88</v>
      </c>
      <c r="C6" s="1">
        <v>15</v>
      </c>
      <c r="D6" s="1">
        <v>6</v>
      </c>
      <c r="E6" s="1">
        <v>27</v>
      </c>
      <c r="F6" s="1">
        <v>2</v>
      </c>
      <c r="G6" s="1">
        <v>1</v>
      </c>
      <c r="H6" s="1">
        <v>8</v>
      </c>
    </row>
    <row r="7" spans="1:8" x14ac:dyDescent="0.2">
      <c r="A7" s="1" t="s">
        <v>10</v>
      </c>
      <c r="B7" t="s">
        <v>88</v>
      </c>
      <c r="C7" s="1">
        <v>20</v>
      </c>
      <c r="D7" s="1">
        <v>7</v>
      </c>
      <c r="E7" s="1">
        <v>31</v>
      </c>
      <c r="F7" s="1">
        <v>0</v>
      </c>
      <c r="G7" s="1">
        <v>1</v>
      </c>
      <c r="H7" s="1">
        <v>8</v>
      </c>
    </row>
    <row r="8" spans="1:8" x14ac:dyDescent="0.2">
      <c r="A8" s="1" t="s">
        <v>11</v>
      </c>
      <c r="B8" t="s">
        <v>88</v>
      </c>
      <c r="C8" s="1">
        <v>29</v>
      </c>
      <c r="D8" s="1">
        <v>4</v>
      </c>
      <c r="E8" s="1">
        <v>42</v>
      </c>
      <c r="F8" s="1">
        <v>17</v>
      </c>
      <c r="G8" s="1">
        <v>18</v>
      </c>
      <c r="H8" s="1">
        <v>10</v>
      </c>
    </row>
    <row r="9" spans="1:8" x14ac:dyDescent="0.2">
      <c r="A9" s="1" t="s">
        <v>12</v>
      </c>
      <c r="B9" t="s">
        <v>88</v>
      </c>
      <c r="C9" s="1">
        <v>26</v>
      </c>
      <c r="D9" s="1">
        <v>18</v>
      </c>
      <c r="E9" s="1">
        <v>36</v>
      </c>
      <c r="F9" s="1">
        <v>27</v>
      </c>
      <c r="G9" s="1">
        <v>16</v>
      </c>
      <c r="H9" s="1">
        <v>27</v>
      </c>
    </row>
    <row r="10" spans="1:8" x14ac:dyDescent="0.2">
      <c r="A10" s="1" t="s">
        <v>13</v>
      </c>
      <c r="B10" t="s">
        <v>88</v>
      </c>
      <c r="C10" s="1">
        <v>30</v>
      </c>
      <c r="D10" s="1">
        <v>7</v>
      </c>
      <c r="E10" s="1">
        <v>43</v>
      </c>
      <c r="F10" s="1">
        <v>6</v>
      </c>
      <c r="G10" s="1">
        <v>0</v>
      </c>
      <c r="H10" s="1">
        <v>11</v>
      </c>
    </row>
    <row r="11" spans="1:8" x14ac:dyDescent="0.2">
      <c r="A11" s="1" t="s">
        <v>14</v>
      </c>
      <c r="B11" t="s">
        <v>88</v>
      </c>
      <c r="C11" s="1">
        <v>18</v>
      </c>
      <c r="D11" s="1">
        <v>11</v>
      </c>
      <c r="E11" s="1">
        <v>25</v>
      </c>
      <c r="F11" s="1">
        <v>2</v>
      </c>
      <c r="G11" s="1">
        <v>3</v>
      </c>
      <c r="H11" s="1">
        <v>14</v>
      </c>
    </row>
    <row r="12" spans="1:8" x14ac:dyDescent="0.2">
      <c r="A12" s="1" t="s">
        <v>15</v>
      </c>
      <c r="B12" t="s">
        <v>88</v>
      </c>
      <c r="C12" s="1">
        <v>23</v>
      </c>
      <c r="D12" s="1">
        <v>11</v>
      </c>
      <c r="E12" s="1">
        <v>35</v>
      </c>
      <c r="F12" s="1">
        <v>7</v>
      </c>
      <c r="G12" s="1">
        <v>12</v>
      </c>
      <c r="H12" s="1">
        <v>14</v>
      </c>
    </row>
    <row r="13" spans="1:8" x14ac:dyDescent="0.2">
      <c r="A13" s="1" t="s">
        <v>16</v>
      </c>
      <c r="B13" t="s">
        <v>88</v>
      </c>
      <c r="C13" s="1">
        <v>21</v>
      </c>
      <c r="D13" s="1">
        <v>11</v>
      </c>
      <c r="E13" s="1">
        <v>34</v>
      </c>
      <c r="F13" s="1">
        <v>33</v>
      </c>
      <c r="G13" s="1">
        <v>28</v>
      </c>
      <c r="H13" s="1">
        <v>14</v>
      </c>
    </row>
    <row r="14" spans="1:8" x14ac:dyDescent="0.2">
      <c r="A14" s="1" t="s">
        <v>17</v>
      </c>
      <c r="B14" t="s">
        <v>88</v>
      </c>
      <c r="C14" s="1">
        <v>33</v>
      </c>
      <c r="D14" s="1">
        <v>6</v>
      </c>
      <c r="E14" s="1">
        <v>43</v>
      </c>
      <c r="F14" s="1">
        <v>34</v>
      </c>
      <c r="G14" s="1">
        <v>20</v>
      </c>
      <c r="H14" s="1">
        <v>7</v>
      </c>
    </row>
    <row r="15" spans="1:8" x14ac:dyDescent="0.2">
      <c r="A15" s="1" t="s">
        <v>18</v>
      </c>
      <c r="B15" t="s">
        <v>88</v>
      </c>
      <c r="C15" s="1">
        <v>28</v>
      </c>
      <c r="D15" s="1">
        <v>23</v>
      </c>
      <c r="E15" s="1">
        <v>43</v>
      </c>
      <c r="F15" s="1">
        <v>0</v>
      </c>
      <c r="G15" s="1">
        <v>12</v>
      </c>
      <c r="H15" s="1">
        <v>30</v>
      </c>
    </row>
    <row r="16" spans="1:8" x14ac:dyDescent="0.2">
      <c r="A16" s="1" t="s">
        <v>37</v>
      </c>
      <c r="B16" t="s">
        <v>89</v>
      </c>
      <c r="C16" s="1">
        <v>18</v>
      </c>
      <c r="D16" s="1">
        <v>14</v>
      </c>
      <c r="E16" s="1">
        <v>30</v>
      </c>
      <c r="F16" s="1">
        <v>20</v>
      </c>
      <c r="G16" s="1">
        <v>22</v>
      </c>
      <c r="H16" s="1">
        <v>27</v>
      </c>
    </row>
    <row r="17" spans="1:8" x14ac:dyDescent="0.2">
      <c r="A17" s="1" t="s">
        <v>38</v>
      </c>
      <c r="B17" t="s">
        <v>89</v>
      </c>
      <c r="C17" s="1">
        <v>17</v>
      </c>
      <c r="D17" s="1">
        <v>10</v>
      </c>
      <c r="E17" s="1">
        <v>26</v>
      </c>
      <c r="F17" s="1">
        <v>0</v>
      </c>
      <c r="G17" s="1">
        <v>3</v>
      </c>
      <c r="H17" s="1">
        <v>12</v>
      </c>
    </row>
    <row r="18" spans="1:8" x14ac:dyDescent="0.2">
      <c r="A18" s="1" t="s">
        <v>39</v>
      </c>
      <c r="B18" t="s">
        <v>89</v>
      </c>
      <c r="C18" s="1">
        <v>17</v>
      </c>
      <c r="D18" s="1">
        <v>7</v>
      </c>
      <c r="E18" s="1">
        <v>26</v>
      </c>
      <c r="F18" s="1">
        <v>18</v>
      </c>
      <c r="G18" s="1">
        <v>18</v>
      </c>
      <c r="H18" s="1">
        <v>12</v>
      </c>
    </row>
    <row r="19" spans="1:8" x14ac:dyDescent="0.2">
      <c r="A19" s="1" t="s">
        <v>40</v>
      </c>
      <c r="B19" t="s">
        <v>89</v>
      </c>
      <c r="C19" s="1">
        <v>18</v>
      </c>
      <c r="D19" s="1">
        <v>22</v>
      </c>
      <c r="E19" s="1">
        <v>34</v>
      </c>
      <c r="F19" s="1">
        <v>36</v>
      </c>
      <c r="G19" s="1">
        <v>14</v>
      </c>
      <c r="H19" s="1">
        <v>31</v>
      </c>
    </row>
    <row r="20" spans="1:8" x14ac:dyDescent="0.2">
      <c r="A20" s="1" t="s">
        <v>41</v>
      </c>
      <c r="B20" t="s">
        <v>89</v>
      </c>
      <c r="C20" s="1">
        <v>18</v>
      </c>
      <c r="D20" s="1">
        <v>22</v>
      </c>
      <c r="E20" s="1">
        <v>32</v>
      </c>
      <c r="F20" s="1"/>
      <c r="G20" s="1">
        <v>35</v>
      </c>
      <c r="H20" s="1">
        <v>35</v>
      </c>
    </row>
    <row r="21" spans="1:8" x14ac:dyDescent="0.2">
      <c r="A21" s="1" t="s">
        <v>42</v>
      </c>
      <c r="B21" t="s">
        <v>89</v>
      </c>
      <c r="C21" s="1">
        <v>18</v>
      </c>
      <c r="D21" s="1">
        <v>14</v>
      </c>
      <c r="E21" s="1">
        <v>26</v>
      </c>
      <c r="F21" s="1">
        <v>5</v>
      </c>
      <c r="G21" s="1">
        <v>5</v>
      </c>
      <c r="H21" s="1">
        <v>21</v>
      </c>
    </row>
    <row r="22" spans="1:8" x14ac:dyDescent="0.2">
      <c r="A22" s="1" t="s">
        <v>43</v>
      </c>
      <c r="B22" t="s">
        <v>89</v>
      </c>
      <c r="C22" s="1">
        <v>14</v>
      </c>
      <c r="D22" s="1">
        <v>6</v>
      </c>
      <c r="E22" s="1">
        <v>26</v>
      </c>
      <c r="F22" s="1">
        <v>4</v>
      </c>
      <c r="G22" s="1">
        <v>4</v>
      </c>
      <c r="H22" s="1">
        <v>7</v>
      </c>
    </row>
    <row r="23" spans="1:8" x14ac:dyDescent="0.2">
      <c r="A23" s="1" t="s">
        <v>44</v>
      </c>
      <c r="B23" t="s">
        <v>89</v>
      </c>
      <c r="C23" s="1">
        <v>25</v>
      </c>
      <c r="D23" s="1">
        <v>23</v>
      </c>
      <c r="E23" s="1">
        <v>40</v>
      </c>
      <c r="F23" s="1">
        <v>34</v>
      </c>
      <c r="G23" s="1">
        <v>36</v>
      </c>
      <c r="H23" s="1">
        <v>32</v>
      </c>
    </row>
    <row r="24" spans="1:8" x14ac:dyDescent="0.2">
      <c r="A24" s="1" t="s">
        <v>45</v>
      </c>
      <c r="B24" t="s">
        <v>89</v>
      </c>
      <c r="C24" s="1">
        <v>17</v>
      </c>
      <c r="D24" s="1">
        <v>15</v>
      </c>
      <c r="E24" s="1">
        <v>26</v>
      </c>
      <c r="F24" s="1">
        <v>8</v>
      </c>
      <c r="G24" s="1">
        <v>9</v>
      </c>
      <c r="H24" s="1">
        <v>22</v>
      </c>
    </row>
    <row r="25" spans="1:8" x14ac:dyDescent="0.2">
      <c r="A25" s="1" t="s">
        <v>46</v>
      </c>
      <c r="B25" t="s">
        <v>89</v>
      </c>
      <c r="C25" s="1">
        <v>22</v>
      </c>
      <c r="D25" s="1">
        <v>12</v>
      </c>
      <c r="E25" s="1">
        <v>25</v>
      </c>
      <c r="F25" s="1">
        <v>5</v>
      </c>
      <c r="G25" s="1">
        <v>8</v>
      </c>
      <c r="H25" s="1">
        <v>17</v>
      </c>
    </row>
    <row r="26" spans="1:8" x14ac:dyDescent="0.2">
      <c r="A26" s="1" t="s">
        <v>47</v>
      </c>
      <c r="B26" t="s">
        <v>89</v>
      </c>
      <c r="C26" s="1">
        <v>17</v>
      </c>
      <c r="D26" s="1">
        <v>10</v>
      </c>
      <c r="E26" s="1">
        <v>27</v>
      </c>
      <c r="F26" s="1">
        <v>9</v>
      </c>
      <c r="G26" s="1">
        <v>12</v>
      </c>
      <c r="H26" s="1">
        <v>15</v>
      </c>
    </row>
    <row r="27" spans="1:8" x14ac:dyDescent="0.2">
      <c r="A27" s="1" t="s">
        <v>48</v>
      </c>
      <c r="B27" t="s">
        <v>89</v>
      </c>
      <c r="C27" s="1">
        <v>16</v>
      </c>
      <c r="D27" s="1">
        <v>17</v>
      </c>
      <c r="E27" s="1">
        <v>26</v>
      </c>
      <c r="F27" s="1">
        <v>17</v>
      </c>
      <c r="G27" s="1">
        <v>19</v>
      </c>
      <c r="H27" s="1">
        <v>27</v>
      </c>
    </row>
    <row r="28" spans="1:8" x14ac:dyDescent="0.2">
      <c r="A28" s="1" t="s">
        <v>49</v>
      </c>
      <c r="B28" t="s">
        <v>89</v>
      </c>
      <c r="C28" s="1">
        <v>29</v>
      </c>
      <c r="D28" s="1">
        <v>34</v>
      </c>
      <c r="E28" s="1">
        <v>43</v>
      </c>
      <c r="F28" s="1"/>
      <c r="G28" s="1"/>
      <c r="H28" s="1">
        <v>47</v>
      </c>
    </row>
    <row r="29" spans="1:8" x14ac:dyDescent="0.2">
      <c r="A29" s="1" t="s">
        <v>50</v>
      </c>
      <c r="B29" t="s">
        <v>89</v>
      </c>
      <c r="C29" s="1">
        <v>21</v>
      </c>
      <c r="D29" s="1">
        <v>21</v>
      </c>
      <c r="E29" s="1">
        <v>32</v>
      </c>
      <c r="F29" s="1">
        <v>20</v>
      </c>
      <c r="G29" s="1">
        <v>8</v>
      </c>
      <c r="H29" s="1">
        <v>34</v>
      </c>
    </row>
    <row r="30" spans="1:8" x14ac:dyDescent="0.2">
      <c r="A30" s="1" t="s">
        <v>51</v>
      </c>
      <c r="B30" t="s">
        <v>89</v>
      </c>
      <c r="C30" s="1">
        <v>29</v>
      </c>
      <c r="D30" s="1">
        <v>9</v>
      </c>
      <c r="E30" s="1">
        <v>33</v>
      </c>
      <c r="F30" s="1">
        <v>32</v>
      </c>
      <c r="G30" s="1">
        <v>9</v>
      </c>
      <c r="H30" s="1">
        <v>14</v>
      </c>
    </row>
    <row r="31" spans="1:8" x14ac:dyDescent="0.2">
      <c r="A31" s="1"/>
      <c r="C31" s="1"/>
      <c r="D31" s="1"/>
      <c r="E31" s="1"/>
      <c r="F31" s="1"/>
      <c r="G31" s="1"/>
      <c r="H3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B9FC-2C50-8249-B815-B781390E5060}">
  <dimension ref="A1:F13"/>
  <sheetViews>
    <sheetView tabSelected="1" zoomScale="130" zoomScaleNormal="130" workbookViewId="0">
      <selection activeCell="D14" sqref="D14"/>
    </sheetView>
  </sheetViews>
  <sheetFormatPr baseColWidth="10" defaultRowHeight="16" x14ac:dyDescent="0.2"/>
  <cols>
    <col min="1" max="4" width="11.5" customWidth="1"/>
    <col min="5" max="5" width="20.33203125" customWidth="1"/>
    <col min="6" max="6" width="17.33203125" customWidth="1"/>
    <col min="7" max="7" width="15.5" customWidth="1"/>
    <col min="8" max="8" width="12.33203125" customWidth="1"/>
    <col min="9" max="9" width="21.1640625" customWidth="1"/>
    <col min="10" max="10" width="18.6640625" customWidth="1"/>
    <col min="11" max="11" width="16.5" customWidth="1"/>
    <col min="12" max="12" width="13.5" customWidth="1"/>
    <col min="13" max="13" width="16.33203125" customWidth="1"/>
    <col min="14" max="14" width="13.33203125" customWidth="1"/>
    <col min="15" max="15" width="15.83203125" customWidth="1"/>
    <col min="16" max="16" width="13.1640625" customWidth="1"/>
  </cols>
  <sheetData>
    <row r="1" spans="1:6" x14ac:dyDescent="0.2">
      <c r="A1" t="s">
        <v>87</v>
      </c>
      <c r="B1" t="s">
        <v>114</v>
      </c>
      <c r="C1" t="s">
        <v>115</v>
      </c>
      <c r="D1" t="s">
        <v>126</v>
      </c>
      <c r="E1" t="s">
        <v>123</v>
      </c>
      <c r="F1" t="s">
        <v>124</v>
      </c>
    </row>
    <row r="2" spans="1:6" x14ac:dyDescent="0.2">
      <c r="A2" t="s">
        <v>89</v>
      </c>
      <c r="B2" t="s">
        <v>119</v>
      </c>
      <c r="C2" t="s">
        <v>125</v>
      </c>
      <c r="D2">
        <v>15</v>
      </c>
      <c r="E2">
        <v>19.73</v>
      </c>
      <c r="F2">
        <v>4.59</v>
      </c>
    </row>
    <row r="3" spans="1:6" x14ac:dyDescent="0.2">
      <c r="A3" t="s">
        <v>89</v>
      </c>
      <c r="B3" t="s">
        <v>119</v>
      </c>
      <c r="C3" t="s">
        <v>120</v>
      </c>
      <c r="D3">
        <v>15</v>
      </c>
      <c r="E3">
        <v>16.920000000000002</v>
      </c>
      <c r="F3">
        <v>7.36</v>
      </c>
    </row>
    <row r="4" spans="1:6" x14ac:dyDescent="0.2">
      <c r="A4" t="s">
        <v>89</v>
      </c>
      <c r="B4" t="s">
        <v>19</v>
      </c>
      <c r="C4" t="s">
        <v>125</v>
      </c>
      <c r="D4">
        <v>15</v>
      </c>
      <c r="E4">
        <v>30.13</v>
      </c>
      <c r="F4">
        <v>5.55</v>
      </c>
    </row>
    <row r="5" spans="1:6" x14ac:dyDescent="0.2">
      <c r="A5" t="s">
        <v>89</v>
      </c>
      <c r="B5" t="s">
        <v>19</v>
      </c>
      <c r="C5" t="s">
        <v>121</v>
      </c>
      <c r="D5">
        <v>15</v>
      </c>
      <c r="E5">
        <v>21.49</v>
      </c>
      <c r="F5">
        <v>10.9</v>
      </c>
    </row>
    <row r="6" spans="1:6" x14ac:dyDescent="0.2">
      <c r="A6" t="s">
        <v>89</v>
      </c>
      <c r="B6" t="s">
        <v>19</v>
      </c>
      <c r="C6" t="s">
        <v>122</v>
      </c>
      <c r="D6">
        <v>15</v>
      </c>
      <c r="E6">
        <v>19.09</v>
      </c>
      <c r="F6">
        <v>10.44</v>
      </c>
    </row>
    <row r="7" spans="1:6" x14ac:dyDescent="0.2">
      <c r="A7" t="s">
        <v>89</v>
      </c>
      <c r="B7" t="s">
        <v>19</v>
      </c>
      <c r="C7" t="s">
        <v>120</v>
      </c>
      <c r="D7">
        <v>15</v>
      </c>
      <c r="E7">
        <v>26.76</v>
      </c>
      <c r="F7">
        <v>10.11</v>
      </c>
    </row>
    <row r="8" spans="1:6" x14ac:dyDescent="0.2">
      <c r="A8" t="s">
        <v>88</v>
      </c>
      <c r="B8" t="s">
        <v>119</v>
      </c>
      <c r="C8" t="s">
        <v>125</v>
      </c>
      <c r="D8">
        <v>14</v>
      </c>
      <c r="E8">
        <v>24.07</v>
      </c>
      <c r="F8">
        <v>5.34</v>
      </c>
    </row>
    <row r="9" spans="1:6" x14ac:dyDescent="0.2">
      <c r="A9" t="s">
        <v>88</v>
      </c>
      <c r="B9" t="s">
        <v>119</v>
      </c>
      <c r="C9" t="s">
        <v>120</v>
      </c>
      <c r="D9">
        <v>14</v>
      </c>
      <c r="E9">
        <v>9.7200000000000006</v>
      </c>
      <c r="F9">
        <v>7.39</v>
      </c>
    </row>
    <row r="10" spans="1:6" x14ac:dyDescent="0.2">
      <c r="A10" t="s">
        <v>88</v>
      </c>
      <c r="B10" t="s">
        <v>19</v>
      </c>
      <c r="C10" t="s">
        <v>125</v>
      </c>
      <c r="D10">
        <v>14</v>
      </c>
      <c r="E10">
        <v>36.14</v>
      </c>
      <c r="F10">
        <v>6.12</v>
      </c>
    </row>
    <row r="11" spans="1:6" x14ac:dyDescent="0.2">
      <c r="A11" t="s">
        <v>88</v>
      </c>
      <c r="B11" t="s">
        <v>19</v>
      </c>
      <c r="C11" t="s">
        <v>121</v>
      </c>
      <c r="D11">
        <v>14</v>
      </c>
      <c r="E11">
        <v>12.65</v>
      </c>
      <c r="F11">
        <v>10.27</v>
      </c>
    </row>
    <row r="12" spans="1:6" x14ac:dyDescent="0.2">
      <c r="A12" t="s">
        <v>88</v>
      </c>
      <c r="B12" t="s">
        <v>19</v>
      </c>
      <c r="C12" t="s">
        <v>122</v>
      </c>
      <c r="D12">
        <v>14</v>
      </c>
      <c r="E12">
        <v>10.32</v>
      </c>
      <c r="F12">
        <v>10.44</v>
      </c>
    </row>
    <row r="13" spans="1:6" x14ac:dyDescent="0.2">
      <c r="A13" t="s">
        <v>88</v>
      </c>
      <c r="B13" t="s">
        <v>19</v>
      </c>
      <c r="C13" t="s">
        <v>120</v>
      </c>
      <c r="D13">
        <v>14</v>
      </c>
      <c r="E13">
        <v>11.58</v>
      </c>
      <c r="F13">
        <v>10.27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7884-1957-2647-A4AB-3A677DC0980D}">
  <dimension ref="A1:E5"/>
  <sheetViews>
    <sheetView workbookViewId="0">
      <selection activeCell="E14" sqref="E14"/>
    </sheetView>
  </sheetViews>
  <sheetFormatPr baseColWidth="10" defaultRowHeight="16" x14ac:dyDescent="0.2"/>
  <sheetData>
    <row r="1" spans="1:5" x14ac:dyDescent="0.2">
      <c r="A1" t="s">
        <v>114</v>
      </c>
      <c r="B1" t="s">
        <v>115</v>
      </c>
      <c r="C1" t="s">
        <v>116</v>
      </c>
      <c r="D1" t="s">
        <v>117</v>
      </c>
      <c r="E1" t="s">
        <v>118</v>
      </c>
    </row>
    <row r="2" spans="1:5" x14ac:dyDescent="0.2">
      <c r="A2" t="s">
        <v>119</v>
      </c>
      <c r="B2" t="s">
        <v>120</v>
      </c>
      <c r="C2">
        <v>0.98</v>
      </c>
      <c r="D2">
        <v>0.21</v>
      </c>
      <c r="E2">
        <v>1.75</v>
      </c>
    </row>
    <row r="3" spans="1:5" x14ac:dyDescent="0.2">
      <c r="A3" t="s">
        <v>19</v>
      </c>
      <c r="B3" t="s">
        <v>121</v>
      </c>
      <c r="C3">
        <v>0.84</v>
      </c>
      <c r="D3">
        <v>0.05</v>
      </c>
      <c r="E3">
        <v>1.62</v>
      </c>
    </row>
    <row r="4" spans="1:5" x14ac:dyDescent="0.2">
      <c r="A4" t="s">
        <v>19</v>
      </c>
      <c r="B4" t="s">
        <v>122</v>
      </c>
      <c r="C4">
        <v>0.84</v>
      </c>
      <c r="D4">
        <v>0.05</v>
      </c>
      <c r="E4">
        <v>1.63</v>
      </c>
    </row>
    <row r="5" spans="1:5" x14ac:dyDescent="0.2">
      <c r="A5" t="s">
        <v>19</v>
      </c>
      <c r="B5" t="s">
        <v>120</v>
      </c>
      <c r="C5">
        <v>1.49</v>
      </c>
      <c r="D5">
        <v>0.67</v>
      </c>
      <c r="E5">
        <v>2.3199999999999998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2452-0CC2-5845-A9AC-050679D58339}">
  <dimension ref="A1:E3"/>
  <sheetViews>
    <sheetView zoomScale="130" zoomScaleNormal="130" workbookViewId="0">
      <selection activeCell="G12" sqref="G12"/>
    </sheetView>
  </sheetViews>
  <sheetFormatPr baseColWidth="10" defaultRowHeight="16" x14ac:dyDescent="0.2"/>
  <cols>
    <col min="2" max="5" width="20.5" customWidth="1"/>
  </cols>
  <sheetData>
    <row r="1" spans="1:5" x14ac:dyDescent="0.2">
      <c r="A1" t="s">
        <v>87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">
      <c r="A2" t="s">
        <v>88</v>
      </c>
      <c r="B2">
        <v>2.2200000000000002</v>
      </c>
      <c r="C2">
        <v>2.78</v>
      </c>
      <c r="D2">
        <v>3.05</v>
      </c>
      <c r="E2">
        <v>2.9</v>
      </c>
    </row>
    <row r="3" spans="1:5" x14ac:dyDescent="0.2">
      <c r="A3" t="s">
        <v>89</v>
      </c>
      <c r="B3">
        <v>0.46</v>
      </c>
      <c r="C3">
        <v>1.01</v>
      </c>
      <c r="D3">
        <v>1.35</v>
      </c>
      <c r="E3">
        <v>0.41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6F91-C229-0D45-8A82-4E813AA8FC96}">
  <dimension ref="A1:M3"/>
  <sheetViews>
    <sheetView zoomScale="130" zoomScaleNormal="130" workbookViewId="0">
      <selection activeCell="C9" sqref="C9"/>
    </sheetView>
  </sheetViews>
  <sheetFormatPr baseColWidth="10" defaultRowHeight="16" x14ac:dyDescent="0.2"/>
  <cols>
    <col min="1" max="1" width="11.5" customWidth="1"/>
    <col min="2" max="2" width="20.33203125" customWidth="1"/>
    <col min="3" max="3" width="17.33203125" customWidth="1"/>
    <col min="4" max="4" width="15.5" customWidth="1"/>
    <col min="5" max="5" width="12.33203125" customWidth="1"/>
    <col min="6" max="6" width="21.1640625" customWidth="1"/>
    <col min="7" max="7" width="18.6640625" customWidth="1"/>
    <col min="8" max="8" width="16.5" customWidth="1"/>
    <col min="9" max="9" width="13.5" customWidth="1"/>
    <col min="10" max="10" width="16.33203125" customWidth="1"/>
    <col min="11" max="11" width="13.33203125" customWidth="1"/>
    <col min="12" max="12" width="15.83203125" customWidth="1"/>
    <col min="13" max="13" width="13.1640625" customWidth="1"/>
  </cols>
  <sheetData>
    <row r="1" spans="1:13" x14ac:dyDescent="0.2">
      <c r="A1" t="s">
        <v>87</v>
      </c>
      <c r="B1" t="s">
        <v>98</v>
      </c>
      <c r="C1" t="s">
        <v>104</v>
      </c>
      <c r="D1" t="s">
        <v>99</v>
      </c>
      <c r="E1" t="s">
        <v>105</v>
      </c>
      <c r="F1" t="s">
        <v>100</v>
      </c>
      <c r="G1" t="s">
        <v>106</v>
      </c>
      <c r="H1" t="s">
        <v>101</v>
      </c>
      <c r="I1" t="s">
        <v>107</v>
      </c>
      <c r="J1" t="s">
        <v>102</v>
      </c>
      <c r="K1" t="s">
        <v>108</v>
      </c>
      <c r="L1" t="s">
        <v>103</v>
      </c>
      <c r="M1" t="s">
        <v>109</v>
      </c>
    </row>
    <row r="2" spans="1:13" x14ac:dyDescent="0.2">
      <c r="A2" t="s">
        <v>88</v>
      </c>
      <c r="B2">
        <v>24.07</v>
      </c>
      <c r="C2">
        <v>5.34</v>
      </c>
      <c r="D2">
        <v>9.7200000000000006</v>
      </c>
      <c r="E2">
        <v>7.39</v>
      </c>
      <c r="F2">
        <v>36.14</v>
      </c>
      <c r="G2">
        <v>6.12</v>
      </c>
      <c r="H2">
        <v>12.65</v>
      </c>
      <c r="I2">
        <v>10.27</v>
      </c>
      <c r="J2">
        <v>10.32</v>
      </c>
      <c r="K2">
        <v>10.44</v>
      </c>
      <c r="L2">
        <v>11.58</v>
      </c>
      <c r="M2">
        <v>10.27</v>
      </c>
    </row>
    <row r="3" spans="1:13" x14ac:dyDescent="0.2">
      <c r="A3" t="s">
        <v>89</v>
      </c>
      <c r="B3">
        <v>19.73</v>
      </c>
      <c r="C3">
        <v>4.59</v>
      </c>
      <c r="D3">
        <v>16.920000000000002</v>
      </c>
      <c r="E3">
        <v>7.36</v>
      </c>
      <c r="F3">
        <v>30.13</v>
      </c>
      <c r="G3">
        <v>5.55</v>
      </c>
      <c r="H3">
        <v>21.49</v>
      </c>
      <c r="I3">
        <v>10.9</v>
      </c>
      <c r="J3">
        <v>19.09</v>
      </c>
      <c r="K3">
        <v>10.44</v>
      </c>
      <c r="L3">
        <v>26.76</v>
      </c>
      <c r="M3">
        <v>10.11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20FB-C0A1-CF4A-9FFD-F13F6F8B2B2E}">
  <dimension ref="A1:N66"/>
  <sheetViews>
    <sheetView zoomScale="130" zoomScaleNormal="130" workbookViewId="0">
      <selection activeCell="B4" sqref="B4:G4"/>
    </sheetView>
  </sheetViews>
  <sheetFormatPr baseColWidth="10" defaultRowHeight="16" x14ac:dyDescent="0.2"/>
  <cols>
    <col min="1" max="1" width="17.33203125" customWidth="1"/>
    <col min="2" max="2" width="17.6640625" customWidth="1"/>
    <col min="3" max="3" width="18.5" customWidth="1"/>
    <col min="4" max="4" width="16.5" customWidth="1"/>
    <col min="5" max="6" width="22.1640625" customWidth="1"/>
    <col min="7" max="7" width="18.83203125" customWidth="1"/>
    <col min="8" max="8" width="17" customWidth="1"/>
    <col min="9" max="9" width="17.83203125" customWidth="1"/>
    <col min="10" max="10" width="25.1640625" customWidth="1"/>
    <col min="11" max="11" width="26.6640625" customWidth="1"/>
    <col min="12" max="12" width="26.5" customWidth="1"/>
    <col min="13" max="13" width="26.1640625" customWidth="1"/>
    <col min="14" max="14" width="25.1640625" customWidth="1"/>
  </cols>
  <sheetData>
    <row r="1" spans="1:14" x14ac:dyDescent="0.2">
      <c r="A1" t="s">
        <v>0</v>
      </c>
      <c r="D1" t="s">
        <v>35</v>
      </c>
      <c r="E1" t="s">
        <v>36</v>
      </c>
    </row>
    <row r="3" spans="1:14" x14ac:dyDescent="0.2">
      <c r="A3" s="1" t="s">
        <v>3</v>
      </c>
      <c r="B3" s="1" t="s">
        <v>1</v>
      </c>
      <c r="C3" s="1"/>
      <c r="D3" s="1" t="s">
        <v>19</v>
      </c>
      <c r="E3" s="1"/>
      <c r="F3" s="1"/>
      <c r="G3" s="1"/>
    </row>
    <row r="4" spans="1:14" x14ac:dyDescent="0.2">
      <c r="A4" s="1"/>
      <c r="B4" s="1" t="s">
        <v>2</v>
      </c>
      <c r="C4" s="1" t="s">
        <v>4</v>
      </c>
      <c r="D4" s="1" t="s">
        <v>2</v>
      </c>
      <c r="E4" s="1" t="s">
        <v>20</v>
      </c>
      <c r="F4" s="1" t="s">
        <v>21</v>
      </c>
      <c r="G4" s="1" t="s">
        <v>4</v>
      </c>
      <c r="I4" t="s">
        <v>59</v>
      </c>
    </row>
    <row r="5" spans="1:14" x14ac:dyDescent="0.2">
      <c r="A5" s="1" t="s">
        <v>5</v>
      </c>
      <c r="B5" s="1">
        <v>30</v>
      </c>
      <c r="C5" s="1">
        <v>28</v>
      </c>
      <c r="D5" s="1">
        <v>44</v>
      </c>
      <c r="E5" s="1">
        <v>38</v>
      </c>
      <c r="F5" s="1">
        <v>36</v>
      </c>
      <c r="G5" s="1">
        <v>39</v>
      </c>
      <c r="H5" s="1"/>
    </row>
    <row r="6" spans="1:14" x14ac:dyDescent="0.2">
      <c r="A6" s="1" t="s">
        <v>6</v>
      </c>
      <c r="B6" s="1">
        <v>23</v>
      </c>
      <c r="C6" s="1">
        <v>2</v>
      </c>
      <c r="D6" s="1">
        <v>34</v>
      </c>
      <c r="E6" s="1">
        <v>21</v>
      </c>
      <c r="F6" s="1">
        <v>17</v>
      </c>
      <c r="G6" s="1">
        <v>3</v>
      </c>
      <c r="H6" s="1"/>
    </row>
    <row r="7" spans="1:14" x14ac:dyDescent="0.2">
      <c r="A7" s="1" t="s">
        <v>7</v>
      </c>
      <c r="B7" s="1">
        <v>19</v>
      </c>
      <c r="C7" s="1">
        <v>8</v>
      </c>
      <c r="D7" s="1">
        <v>34</v>
      </c>
      <c r="E7" s="1">
        <v>21</v>
      </c>
      <c r="F7" s="1" t="s">
        <v>22</v>
      </c>
      <c r="G7" s="1">
        <v>16</v>
      </c>
      <c r="H7" s="1"/>
    </row>
    <row r="8" spans="1:14" x14ac:dyDescent="0.2">
      <c r="A8" s="1" t="s">
        <v>8</v>
      </c>
      <c r="B8" s="1">
        <v>22</v>
      </c>
      <c r="C8" s="1">
        <v>12</v>
      </c>
      <c r="D8" s="1">
        <v>35</v>
      </c>
      <c r="E8" s="1">
        <v>26</v>
      </c>
      <c r="F8" s="1">
        <v>21</v>
      </c>
      <c r="G8" s="1">
        <v>18</v>
      </c>
      <c r="H8" s="1"/>
    </row>
    <row r="9" spans="1:14" x14ac:dyDescent="0.2">
      <c r="A9" s="1" t="s">
        <v>9</v>
      </c>
      <c r="B9" s="1">
        <v>15</v>
      </c>
      <c r="C9" s="1">
        <v>6</v>
      </c>
      <c r="D9" s="1">
        <v>27</v>
      </c>
      <c r="E9" s="1">
        <v>2</v>
      </c>
      <c r="F9" s="1">
        <v>1</v>
      </c>
      <c r="G9" s="1">
        <v>8</v>
      </c>
      <c r="H9" s="1"/>
    </row>
    <row r="10" spans="1:14" x14ac:dyDescent="0.2">
      <c r="A10" s="1" t="s">
        <v>10</v>
      </c>
      <c r="B10" s="1">
        <v>20</v>
      </c>
      <c r="C10" s="1">
        <v>7</v>
      </c>
      <c r="D10" s="1">
        <v>31</v>
      </c>
      <c r="E10" s="1">
        <v>0</v>
      </c>
      <c r="F10" s="1">
        <v>1</v>
      </c>
      <c r="G10" s="1">
        <v>8</v>
      </c>
      <c r="H10" s="1"/>
      <c r="J10" s="6" t="s">
        <v>67</v>
      </c>
      <c r="K10" s="6" t="s">
        <v>68</v>
      </c>
      <c r="L10" s="6" t="s">
        <v>70</v>
      </c>
      <c r="M10" s="6" t="s">
        <v>71</v>
      </c>
      <c r="N10" s="6" t="s">
        <v>72</v>
      </c>
    </row>
    <row r="11" spans="1:14" x14ac:dyDescent="0.2">
      <c r="A11" s="1" t="s">
        <v>11</v>
      </c>
      <c r="B11" s="1">
        <v>29</v>
      </c>
      <c r="C11" s="1">
        <v>4</v>
      </c>
      <c r="D11" s="1">
        <v>42</v>
      </c>
      <c r="E11" s="1">
        <v>17</v>
      </c>
      <c r="F11" s="1">
        <v>18</v>
      </c>
      <c r="G11" s="1">
        <v>10</v>
      </c>
      <c r="H11" s="1"/>
      <c r="J11" s="6" t="s">
        <v>69</v>
      </c>
      <c r="K11" s="5">
        <v>0.98</v>
      </c>
      <c r="L11" s="5">
        <v>0.84</v>
      </c>
      <c r="M11" s="5">
        <v>0.84</v>
      </c>
      <c r="N11" s="5">
        <v>1.49</v>
      </c>
    </row>
    <row r="12" spans="1:14" x14ac:dyDescent="0.2">
      <c r="A12" s="1" t="s">
        <v>12</v>
      </c>
      <c r="B12" s="1">
        <v>26</v>
      </c>
      <c r="C12" s="1">
        <v>18</v>
      </c>
      <c r="D12" s="1">
        <v>36</v>
      </c>
      <c r="E12" s="1">
        <v>27</v>
      </c>
      <c r="F12" s="1">
        <v>16</v>
      </c>
      <c r="G12" s="1">
        <v>27</v>
      </c>
      <c r="H12" s="1"/>
      <c r="J12" s="6" t="s">
        <v>91</v>
      </c>
      <c r="K12" s="7" t="s">
        <v>83</v>
      </c>
      <c r="L12" s="9" t="s">
        <v>84</v>
      </c>
      <c r="M12" s="7" t="s">
        <v>85</v>
      </c>
      <c r="N12" s="7" t="s">
        <v>86</v>
      </c>
    </row>
    <row r="13" spans="1:14" x14ac:dyDescent="0.2">
      <c r="A13" s="1" t="s">
        <v>13</v>
      </c>
      <c r="B13" s="1">
        <v>30</v>
      </c>
      <c r="C13" s="1">
        <v>7</v>
      </c>
      <c r="D13" s="1">
        <v>43</v>
      </c>
      <c r="E13" s="1">
        <v>6</v>
      </c>
      <c r="F13" s="1">
        <v>0</v>
      </c>
      <c r="G13" s="1">
        <v>11</v>
      </c>
      <c r="H13" s="1"/>
      <c r="L13" t="s">
        <v>74</v>
      </c>
    </row>
    <row r="14" spans="1:14" x14ac:dyDescent="0.2">
      <c r="A14" s="1" t="s">
        <v>14</v>
      </c>
      <c r="B14" s="1">
        <v>18</v>
      </c>
      <c r="C14" s="1">
        <v>11</v>
      </c>
      <c r="D14" s="1">
        <v>25</v>
      </c>
      <c r="E14" s="1">
        <v>2</v>
      </c>
      <c r="F14" s="1">
        <v>3</v>
      </c>
      <c r="G14" s="1">
        <v>14</v>
      </c>
      <c r="H14" s="1"/>
    </row>
    <row r="15" spans="1:14" x14ac:dyDescent="0.2">
      <c r="A15" s="1" t="s">
        <v>15</v>
      </c>
      <c r="B15" s="1">
        <v>23</v>
      </c>
      <c r="C15" s="1">
        <v>11</v>
      </c>
      <c r="D15" s="1">
        <v>35</v>
      </c>
      <c r="E15" s="1">
        <v>7</v>
      </c>
      <c r="F15" s="1">
        <v>12</v>
      </c>
      <c r="G15" s="1">
        <v>14</v>
      </c>
      <c r="H15" s="1"/>
    </row>
    <row r="16" spans="1:14" x14ac:dyDescent="0.2">
      <c r="A16" s="1" t="s">
        <v>16</v>
      </c>
      <c r="B16" s="1">
        <v>21</v>
      </c>
      <c r="C16" s="1">
        <v>11</v>
      </c>
      <c r="D16" s="1">
        <v>34</v>
      </c>
      <c r="E16" s="1">
        <v>33</v>
      </c>
      <c r="F16" s="1">
        <v>28</v>
      </c>
      <c r="G16" s="1">
        <v>14</v>
      </c>
      <c r="H16" s="1"/>
    </row>
    <row r="17" spans="1:8" x14ac:dyDescent="0.2">
      <c r="A17" s="1" t="s">
        <v>17</v>
      </c>
      <c r="B17" s="1">
        <v>33</v>
      </c>
      <c r="C17" s="1">
        <v>6</v>
      </c>
      <c r="D17" s="1">
        <v>43</v>
      </c>
      <c r="E17" s="1">
        <v>34</v>
      </c>
      <c r="F17" s="1">
        <v>20</v>
      </c>
      <c r="G17" s="1">
        <v>7</v>
      </c>
      <c r="H17" s="1"/>
    </row>
    <row r="18" spans="1:8" x14ac:dyDescent="0.2">
      <c r="A18" s="1" t="s">
        <v>18</v>
      </c>
      <c r="B18" s="1">
        <v>28</v>
      </c>
      <c r="C18" s="1">
        <v>23</v>
      </c>
      <c r="D18" s="1">
        <v>43</v>
      </c>
      <c r="E18" s="1">
        <v>0</v>
      </c>
      <c r="F18" s="1">
        <v>12</v>
      </c>
      <c r="G18" s="1">
        <v>30</v>
      </c>
      <c r="H18" s="1"/>
    </row>
    <row r="19" spans="1:8" x14ac:dyDescent="0.2">
      <c r="A19" s="6" t="s">
        <v>23</v>
      </c>
      <c r="B19" s="4" t="s">
        <v>24</v>
      </c>
      <c r="C19" s="5" t="s">
        <v>25</v>
      </c>
      <c r="D19" s="4" t="s">
        <v>30</v>
      </c>
      <c r="E19" s="5" t="s">
        <v>31</v>
      </c>
      <c r="F19" s="5" t="s">
        <v>73</v>
      </c>
      <c r="G19" s="5" t="s">
        <v>33</v>
      </c>
      <c r="H19" s="1"/>
    </row>
    <row r="20" spans="1:8" x14ac:dyDescent="0.2">
      <c r="A20" s="6" t="s">
        <v>26</v>
      </c>
      <c r="B20" s="6"/>
      <c r="C20" s="5" t="s">
        <v>27</v>
      </c>
      <c r="D20" s="6"/>
      <c r="E20" s="5">
        <v>2.78</v>
      </c>
      <c r="F20" s="5">
        <v>3.05</v>
      </c>
      <c r="G20" s="5">
        <v>2.9</v>
      </c>
      <c r="H20" s="1"/>
    </row>
    <row r="21" spans="1:8" x14ac:dyDescent="0.2">
      <c r="A21" s="6" t="s">
        <v>28</v>
      </c>
      <c r="B21" s="6">
        <f>(B5+B6+B7+B8+B9+B11+B10+B12+B13+B14+B15+B16+B17+B18)/14</f>
        <v>24.071428571428573</v>
      </c>
      <c r="C21" s="7">
        <f>(C5+C6+C7+C8+C9+C10+C11+C12+C13+C14+C15+C16+C17+C18)/14</f>
        <v>11</v>
      </c>
      <c r="D21" s="6">
        <f>506/14</f>
        <v>36.142857142857146</v>
      </c>
      <c r="E21" s="7">
        <f>(E5+E6+E7+E8+E9+E10+E11+E12+E13+E14+E15+E16+E17+E18)/14</f>
        <v>16.714285714285715</v>
      </c>
      <c r="F21" s="7">
        <f>(F5+F6+F8+F9+F10+F11+F12+F13+F14+F15+F16+F17+F18)/13</f>
        <v>14.23076923076923</v>
      </c>
      <c r="G21" s="7">
        <f>(G5+G6+G7+G8+G9+G10+G11+G12+G13+G14+G15+G16+G17+G18)/14</f>
        <v>15.642857142857142</v>
      </c>
      <c r="H21" s="1"/>
    </row>
    <row r="22" spans="1:8" x14ac:dyDescent="0.2">
      <c r="A22" s="6" t="s">
        <v>29</v>
      </c>
      <c r="B22" s="6">
        <f>_xlfn.STDEV.S(B5:B18)</f>
        <v>5.341625879165167</v>
      </c>
      <c r="C22" s="7">
        <f>_xlfn.STDEV.S(C5:C18)</f>
        <v>7.3589296880623989</v>
      </c>
      <c r="D22" s="6">
        <f>_xlfn.STDEV.S(D5:D18)</f>
        <v>6.125070082577305</v>
      </c>
      <c r="E22" s="7">
        <f>_xlfn.STDEV.S(E5:E18)</f>
        <v>13.719321419799895</v>
      </c>
      <c r="F22" s="7">
        <v>11.016304932189099</v>
      </c>
      <c r="G22" s="7">
        <f>_xlfn.STDEV.S(G5:G18)</f>
        <v>9.9969775652224229</v>
      </c>
      <c r="H22" s="1"/>
    </row>
    <row r="23" spans="1:8" x14ac:dyDescent="0.2">
      <c r="A23" s="6" t="s">
        <v>34</v>
      </c>
      <c r="B23" s="6"/>
      <c r="C23" s="8" t="s">
        <v>75</v>
      </c>
      <c r="D23" s="6"/>
      <c r="E23" s="8" t="s">
        <v>76</v>
      </c>
      <c r="F23" s="8" t="s">
        <v>77</v>
      </c>
      <c r="G23" s="8" t="s">
        <v>78</v>
      </c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 t="s">
        <v>37</v>
      </c>
      <c r="B25" s="1">
        <v>18</v>
      </c>
      <c r="C25" s="1">
        <v>14</v>
      </c>
      <c r="D25" s="1">
        <v>30</v>
      </c>
      <c r="E25" s="1">
        <v>20</v>
      </c>
      <c r="F25" s="1">
        <v>22</v>
      </c>
      <c r="G25" s="1">
        <v>27</v>
      </c>
      <c r="H25" s="1"/>
    </row>
    <row r="26" spans="1:8" x14ac:dyDescent="0.2">
      <c r="A26" s="1" t="s">
        <v>38</v>
      </c>
      <c r="B26" s="1">
        <v>17</v>
      </c>
      <c r="C26" s="1">
        <v>10</v>
      </c>
      <c r="D26" s="1">
        <v>26</v>
      </c>
      <c r="E26" s="1">
        <v>0</v>
      </c>
      <c r="F26" s="1">
        <v>3</v>
      </c>
      <c r="G26" s="1">
        <v>12</v>
      </c>
      <c r="H26" s="1"/>
    </row>
    <row r="27" spans="1:8" x14ac:dyDescent="0.2">
      <c r="A27" s="1" t="s">
        <v>39</v>
      </c>
      <c r="B27" s="1">
        <v>17</v>
      </c>
      <c r="C27" s="1">
        <v>7</v>
      </c>
      <c r="D27" s="1">
        <v>26</v>
      </c>
      <c r="E27" s="1">
        <v>18</v>
      </c>
      <c r="F27" s="1">
        <v>18</v>
      </c>
      <c r="G27" s="1">
        <v>12</v>
      </c>
      <c r="H27" s="1"/>
    </row>
    <row r="28" spans="1:8" x14ac:dyDescent="0.2">
      <c r="A28" s="1" t="s">
        <v>40</v>
      </c>
      <c r="B28" s="1">
        <v>18</v>
      </c>
      <c r="C28" s="1">
        <v>22</v>
      </c>
      <c r="D28" s="1">
        <v>34</v>
      </c>
      <c r="E28" s="1">
        <v>36</v>
      </c>
      <c r="F28" s="1">
        <v>14</v>
      </c>
      <c r="G28" s="1">
        <v>31</v>
      </c>
    </row>
    <row r="29" spans="1:8" x14ac:dyDescent="0.2">
      <c r="A29" s="1" t="s">
        <v>41</v>
      </c>
      <c r="B29" s="1">
        <v>18</v>
      </c>
      <c r="C29" s="1">
        <v>22</v>
      </c>
      <c r="D29" s="1">
        <v>32</v>
      </c>
      <c r="E29" s="1" t="s">
        <v>22</v>
      </c>
      <c r="F29" s="1">
        <v>35</v>
      </c>
      <c r="G29" s="1">
        <v>35</v>
      </c>
    </row>
    <row r="30" spans="1:8" x14ac:dyDescent="0.2">
      <c r="A30" s="1" t="s">
        <v>42</v>
      </c>
      <c r="B30" s="1">
        <v>18</v>
      </c>
      <c r="C30" s="1">
        <v>14</v>
      </c>
      <c r="D30" s="1">
        <v>26</v>
      </c>
      <c r="E30" s="1">
        <v>5</v>
      </c>
      <c r="F30" s="1">
        <v>5</v>
      </c>
      <c r="G30" s="1">
        <v>21</v>
      </c>
    </row>
    <row r="31" spans="1:8" x14ac:dyDescent="0.2">
      <c r="A31" s="1" t="s">
        <v>43</v>
      </c>
      <c r="B31" s="1">
        <v>14</v>
      </c>
      <c r="C31" s="1">
        <v>6</v>
      </c>
      <c r="D31" s="1">
        <v>26</v>
      </c>
      <c r="E31" s="1">
        <v>4</v>
      </c>
      <c r="F31" s="1">
        <v>4</v>
      </c>
      <c r="G31" s="1">
        <v>7</v>
      </c>
    </row>
    <row r="32" spans="1:8" x14ac:dyDescent="0.2">
      <c r="A32" s="1" t="s">
        <v>44</v>
      </c>
      <c r="B32" s="1">
        <v>25</v>
      </c>
      <c r="C32" s="1">
        <v>23</v>
      </c>
      <c r="D32" s="1">
        <v>40</v>
      </c>
      <c r="E32" s="1">
        <v>34</v>
      </c>
      <c r="F32" s="1">
        <v>36</v>
      </c>
      <c r="G32" s="1">
        <v>32</v>
      </c>
    </row>
    <row r="33" spans="1:14" x14ac:dyDescent="0.2">
      <c r="A33" s="1" t="s">
        <v>45</v>
      </c>
      <c r="B33" s="1">
        <v>17</v>
      </c>
      <c r="C33" s="1">
        <v>15</v>
      </c>
      <c r="D33" s="1">
        <v>26</v>
      </c>
      <c r="E33" s="1">
        <v>8</v>
      </c>
      <c r="F33" s="1">
        <v>9</v>
      </c>
      <c r="G33" s="1">
        <v>22</v>
      </c>
    </row>
    <row r="34" spans="1:14" x14ac:dyDescent="0.2">
      <c r="A34" s="1" t="s">
        <v>46</v>
      </c>
      <c r="B34" s="1">
        <v>22</v>
      </c>
      <c r="C34" s="1">
        <v>12</v>
      </c>
      <c r="D34" s="1">
        <v>25</v>
      </c>
      <c r="E34" s="1">
        <v>5</v>
      </c>
      <c r="F34" s="1">
        <v>8</v>
      </c>
      <c r="G34" s="1">
        <v>17</v>
      </c>
    </row>
    <row r="35" spans="1:14" x14ac:dyDescent="0.2">
      <c r="A35" s="1" t="s">
        <v>47</v>
      </c>
      <c r="B35" s="1">
        <v>17</v>
      </c>
      <c r="C35" s="1">
        <v>10</v>
      </c>
      <c r="D35" s="1">
        <v>27</v>
      </c>
      <c r="E35" s="1">
        <v>9</v>
      </c>
      <c r="F35" s="1">
        <v>12</v>
      </c>
      <c r="G35" s="1">
        <v>15</v>
      </c>
    </row>
    <row r="36" spans="1:14" x14ac:dyDescent="0.2">
      <c r="A36" s="1" t="s">
        <v>48</v>
      </c>
      <c r="B36" s="1">
        <v>16</v>
      </c>
      <c r="C36" s="1">
        <v>17</v>
      </c>
      <c r="D36" s="1">
        <v>26</v>
      </c>
      <c r="E36" s="1">
        <v>17</v>
      </c>
      <c r="F36" s="1">
        <v>19</v>
      </c>
      <c r="G36" s="1">
        <v>27</v>
      </c>
    </row>
    <row r="37" spans="1:14" x14ac:dyDescent="0.2">
      <c r="A37" s="1" t="s">
        <v>49</v>
      </c>
      <c r="B37" s="1">
        <v>29</v>
      </c>
      <c r="C37" s="1">
        <v>34</v>
      </c>
      <c r="D37" s="1">
        <v>43</v>
      </c>
      <c r="E37" s="1" t="s">
        <v>22</v>
      </c>
      <c r="F37" s="1" t="s">
        <v>22</v>
      </c>
      <c r="G37" s="1">
        <v>47</v>
      </c>
    </row>
    <row r="38" spans="1:14" x14ac:dyDescent="0.2">
      <c r="A38" s="1" t="s">
        <v>50</v>
      </c>
      <c r="B38" s="1">
        <v>21</v>
      </c>
      <c r="C38" s="1">
        <v>21</v>
      </c>
      <c r="D38" s="1">
        <v>32</v>
      </c>
      <c r="E38" s="1">
        <v>20</v>
      </c>
      <c r="F38" s="1">
        <v>8</v>
      </c>
      <c r="G38" s="1">
        <v>34</v>
      </c>
    </row>
    <row r="39" spans="1:14" x14ac:dyDescent="0.2">
      <c r="A39" s="1" t="s">
        <v>51</v>
      </c>
      <c r="B39" s="1">
        <v>29</v>
      </c>
      <c r="C39" s="1">
        <v>9</v>
      </c>
      <c r="D39" s="1">
        <v>33</v>
      </c>
      <c r="E39" s="1">
        <v>32</v>
      </c>
      <c r="F39" s="1">
        <v>9</v>
      </c>
      <c r="G39" s="1">
        <v>14</v>
      </c>
    </row>
    <row r="40" spans="1:14" x14ac:dyDescent="0.2">
      <c r="A40" s="6" t="s">
        <v>23</v>
      </c>
      <c r="B40" s="4" t="s">
        <v>53</v>
      </c>
      <c r="C40" s="5" t="s">
        <v>54</v>
      </c>
      <c r="D40" s="4" t="s">
        <v>55</v>
      </c>
      <c r="E40" s="5" t="s">
        <v>56</v>
      </c>
      <c r="F40" s="5" t="s">
        <v>57</v>
      </c>
      <c r="G40" s="5" t="s">
        <v>58</v>
      </c>
    </row>
    <row r="41" spans="1:14" x14ac:dyDescent="0.2">
      <c r="A41" s="6" t="s">
        <v>52</v>
      </c>
      <c r="B41" s="6"/>
      <c r="C41" s="5">
        <v>0.46</v>
      </c>
      <c r="D41" s="6"/>
      <c r="E41" s="5">
        <v>1.01</v>
      </c>
      <c r="F41" s="5">
        <v>1.35</v>
      </c>
      <c r="G41" s="5">
        <v>0.41</v>
      </c>
    </row>
    <row r="42" spans="1:14" x14ac:dyDescent="0.2">
      <c r="A42" s="6" t="s">
        <v>28</v>
      </c>
      <c r="B42" s="6">
        <f>(B25+B26+B27+B28+B29+B30+B31+B32+B33+B34+B35+B36+B37+B38+B39)/15</f>
        <v>19.733333333333334</v>
      </c>
      <c r="C42" s="7">
        <f>(C25+C26+C27+C28+C29+C30+C31+C32+C33+C34+C35+C36+C37+C38+C39)/15</f>
        <v>15.733333333333333</v>
      </c>
      <c r="D42" s="6">
        <f>(D25+D26+D27+D28+D29+D30+D31+D32+D33+D34+D35+D36+D37+D38+D39)/15</f>
        <v>30.133333333333333</v>
      </c>
      <c r="E42" s="7">
        <f>(E25+E26+E27+E28+E30+E31+E32+E33+E34+E35+E36+E38+E39)/13</f>
        <v>16</v>
      </c>
      <c r="F42" s="7">
        <f>(F25+F26+F27+F28+F29+F30+F31+F32+F33+F34+F35+F36+F38+F39)/14</f>
        <v>14.428571428571429</v>
      </c>
      <c r="G42" s="7">
        <f>(G26+G25+G27+G28+G29+G30+G31+G32+G33+G34+G35+G36+G37+G38+G39)/15</f>
        <v>23.533333333333335</v>
      </c>
    </row>
    <row r="43" spans="1:14" x14ac:dyDescent="0.2">
      <c r="A43" s="6" t="s">
        <v>29</v>
      </c>
      <c r="B43" s="6">
        <f>_xlfn.STDEV.S(B25:B39)</f>
        <v>4.589843860815602</v>
      </c>
      <c r="C43" s="7">
        <f>_xlfn.STDEV.S(C25:C39)</f>
        <v>7.544786910430906</v>
      </c>
      <c r="D43" s="6">
        <f>_xlfn.STDEV.S(D25:D39)</f>
        <v>5.5532058523068688</v>
      </c>
      <c r="E43" s="7">
        <v>12.151817422372122</v>
      </c>
      <c r="F43" s="7">
        <v>10.580928</v>
      </c>
      <c r="G43" s="7">
        <f>_xlfn.STDEV.S(G25:G39)</f>
        <v>11.012114541116373</v>
      </c>
    </row>
    <row r="44" spans="1:14" x14ac:dyDescent="0.2">
      <c r="A44" s="6" t="s">
        <v>34</v>
      </c>
      <c r="B44" s="6"/>
      <c r="C44" s="8" t="s">
        <v>79</v>
      </c>
      <c r="D44" s="6"/>
      <c r="E44" s="8" t="s">
        <v>80</v>
      </c>
      <c r="F44" s="8" t="s">
        <v>81</v>
      </c>
      <c r="G44" s="8" t="s">
        <v>82</v>
      </c>
    </row>
    <row r="45" spans="1:14" x14ac:dyDescent="0.2">
      <c r="A45" s="1"/>
      <c r="B45" s="1"/>
      <c r="C45" s="1"/>
      <c r="D45" s="1"/>
      <c r="E45" s="1"/>
      <c r="F45" s="1"/>
      <c r="G45" s="1"/>
    </row>
    <row r="46" spans="1:14" x14ac:dyDescent="0.2">
      <c r="A46" s="1"/>
      <c r="B46" s="1"/>
      <c r="C46" s="1"/>
      <c r="D46" s="1"/>
      <c r="E46" s="1"/>
      <c r="F46" s="1"/>
      <c r="G46" s="1"/>
    </row>
    <row r="47" spans="1:14" x14ac:dyDescent="0.2">
      <c r="A47" s="3" t="s">
        <v>60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 t="s">
        <v>20</v>
      </c>
      <c r="H48" s="1" t="s">
        <v>62</v>
      </c>
      <c r="I48" s="1"/>
      <c r="J48" s="1"/>
      <c r="K48" s="1"/>
      <c r="L48" s="1" t="s">
        <v>21</v>
      </c>
      <c r="M48" s="1" t="s">
        <v>62</v>
      </c>
      <c r="N48" s="1"/>
    </row>
    <row r="49" spans="1:14" x14ac:dyDescent="0.2">
      <c r="A49" s="1"/>
      <c r="B49" s="1" t="s">
        <v>21</v>
      </c>
      <c r="C49" s="1" t="s">
        <v>62</v>
      </c>
      <c r="D49" s="1"/>
      <c r="E49" s="1"/>
      <c r="F49" s="1" t="s">
        <v>65</v>
      </c>
      <c r="G49" s="1">
        <v>20</v>
      </c>
      <c r="H49" s="1">
        <v>16</v>
      </c>
      <c r="I49" s="1"/>
      <c r="J49" s="1"/>
      <c r="K49" s="1" t="s">
        <v>65</v>
      </c>
      <c r="L49" s="1">
        <v>22</v>
      </c>
      <c r="M49" s="1">
        <f>(L49-L66)^2</f>
        <v>72.817777777777778</v>
      </c>
      <c r="N49" s="1"/>
    </row>
    <row r="50" spans="1:14" x14ac:dyDescent="0.2">
      <c r="A50" s="1" t="s">
        <v>64</v>
      </c>
      <c r="B50" s="1">
        <v>36</v>
      </c>
      <c r="C50" s="1">
        <f>(B50-B66)^2</f>
        <v>473.89940828402371</v>
      </c>
      <c r="D50" s="1"/>
      <c r="E50" s="1"/>
      <c r="F50" s="1"/>
      <c r="G50" s="1">
        <v>0</v>
      </c>
      <c r="H50" s="1">
        <f>16^2</f>
        <v>256</v>
      </c>
      <c r="I50" s="1"/>
      <c r="J50" s="1"/>
      <c r="K50" s="1"/>
      <c r="L50" s="1">
        <v>3</v>
      </c>
      <c r="M50" s="1">
        <f>(L50-L66)^2</f>
        <v>109.55111111111111</v>
      </c>
      <c r="N50" s="1"/>
    </row>
    <row r="51" spans="1:14" x14ac:dyDescent="0.2">
      <c r="A51" s="1"/>
      <c r="B51" s="1">
        <v>17</v>
      </c>
      <c r="C51" s="1">
        <f>(B51-B66)^2</f>
        <v>7.6686390532544424</v>
      </c>
      <c r="D51" s="1"/>
      <c r="E51" s="1"/>
      <c r="F51" s="1"/>
      <c r="G51" s="1">
        <v>18</v>
      </c>
      <c r="H51" s="1">
        <v>4</v>
      </c>
      <c r="I51" s="1"/>
      <c r="J51" s="1"/>
      <c r="K51" s="1"/>
      <c r="L51" s="1">
        <v>18</v>
      </c>
      <c r="M51" s="1">
        <f>(L51-L66)^2</f>
        <v>20.551111111111108</v>
      </c>
      <c r="N51" s="1"/>
    </row>
    <row r="52" spans="1:14" x14ac:dyDescent="0.2">
      <c r="A52" s="1"/>
      <c r="B52" s="1" t="s">
        <v>22</v>
      </c>
      <c r="C52" s="1"/>
      <c r="D52" s="1"/>
      <c r="E52" s="1"/>
      <c r="F52" s="1"/>
      <c r="G52" s="1">
        <v>36</v>
      </c>
      <c r="H52" s="1">
        <f>20^2</f>
        <v>400</v>
      </c>
      <c r="I52" s="1"/>
      <c r="J52" s="1"/>
      <c r="K52" s="1"/>
      <c r="L52" s="1">
        <v>14</v>
      </c>
      <c r="M52" s="1">
        <f>(L52-L66)^2</f>
        <v>0.28444444444444433</v>
      </c>
      <c r="N52" s="1"/>
    </row>
    <row r="53" spans="1:14" x14ac:dyDescent="0.2">
      <c r="A53" s="1"/>
      <c r="B53" s="1">
        <v>21</v>
      </c>
      <c r="C53" s="1">
        <f>(B53-B66)^2</f>
        <v>45.822485207100605</v>
      </c>
      <c r="D53" s="1"/>
      <c r="E53" s="1"/>
      <c r="F53" s="1"/>
      <c r="G53" s="1" t="s">
        <v>22</v>
      </c>
      <c r="H53" s="1"/>
      <c r="I53" s="1"/>
      <c r="J53" s="1"/>
      <c r="K53" s="1"/>
      <c r="L53" s="1">
        <v>35</v>
      </c>
      <c r="M53" s="1">
        <f>(L53-L66)^2</f>
        <v>463.68444444444435</v>
      </c>
      <c r="N53" s="1"/>
    </row>
    <row r="54" spans="1:14" x14ac:dyDescent="0.2">
      <c r="A54" s="1"/>
      <c r="B54" s="1">
        <v>1</v>
      </c>
      <c r="C54" s="1">
        <f>(B54-B66)^2</f>
        <v>175.05325443786981</v>
      </c>
      <c r="D54" s="1"/>
      <c r="E54" s="1"/>
      <c r="F54" s="1"/>
      <c r="G54" s="1">
        <v>5</v>
      </c>
      <c r="H54" s="1">
        <f>11^2</f>
        <v>121</v>
      </c>
      <c r="I54" s="1"/>
      <c r="J54" s="1"/>
      <c r="K54" s="1"/>
      <c r="L54" s="1">
        <v>5</v>
      </c>
      <c r="M54" s="1">
        <f>(L54-L66)^2</f>
        <v>71.684444444444452</v>
      </c>
      <c r="N54" s="1"/>
    </row>
    <row r="55" spans="1:14" x14ac:dyDescent="0.2">
      <c r="A55" s="1"/>
      <c r="B55" s="1">
        <v>1</v>
      </c>
      <c r="C55" s="1">
        <v>175.05325443786981</v>
      </c>
      <c r="D55" s="1"/>
      <c r="E55" s="1"/>
      <c r="F55" s="1"/>
      <c r="G55" s="1">
        <v>4</v>
      </c>
      <c r="H55" s="1">
        <f>12^2</f>
        <v>144</v>
      </c>
      <c r="I55" s="1"/>
      <c r="J55" s="1"/>
      <c r="K55" s="1"/>
      <c r="L55" s="1">
        <v>4</v>
      </c>
      <c r="M55" s="1">
        <f>(L55-L66)^2</f>
        <v>89.617777777777775</v>
      </c>
      <c r="N55" s="1"/>
    </row>
    <row r="56" spans="1:14" x14ac:dyDescent="0.2">
      <c r="A56" s="1"/>
      <c r="B56" s="1">
        <v>18</v>
      </c>
      <c r="C56" s="1">
        <f>(B56-B66)^2</f>
        <v>14.207100591715983</v>
      </c>
      <c r="D56" s="1"/>
      <c r="E56" s="1"/>
      <c r="F56" s="1"/>
      <c r="G56" s="1">
        <v>34</v>
      </c>
      <c r="H56" s="1">
        <f>18^2</f>
        <v>324</v>
      </c>
      <c r="I56" s="1"/>
      <c r="J56" s="1"/>
      <c r="K56" s="1"/>
      <c r="L56" s="1">
        <v>36</v>
      </c>
      <c r="M56" s="1">
        <f>(L56-L66)^2</f>
        <v>507.75111111111102</v>
      </c>
      <c r="N56" s="1"/>
    </row>
    <row r="57" spans="1:14" x14ac:dyDescent="0.2">
      <c r="A57" s="1"/>
      <c r="B57" s="1">
        <v>16</v>
      </c>
      <c r="C57" s="1">
        <f>(B57-B66)^2</f>
        <v>3.1301775147929023</v>
      </c>
      <c r="D57" s="1"/>
      <c r="E57" s="1"/>
      <c r="F57" s="1"/>
      <c r="G57" s="1">
        <v>8</v>
      </c>
      <c r="H57" s="1">
        <v>64</v>
      </c>
      <c r="I57" s="1"/>
      <c r="J57" s="1"/>
      <c r="K57" s="1"/>
      <c r="L57" s="1">
        <v>9</v>
      </c>
      <c r="M57" s="1">
        <f>(L57-L66)^2</f>
        <v>19.951111111111111</v>
      </c>
      <c r="N57" s="1"/>
    </row>
    <row r="58" spans="1:14" x14ac:dyDescent="0.2">
      <c r="A58" s="1"/>
      <c r="B58" s="1">
        <v>0</v>
      </c>
      <c r="C58" s="1">
        <f>(B58-B66)^2</f>
        <v>202.51479289940826</v>
      </c>
      <c r="D58" s="1"/>
      <c r="E58" s="1"/>
      <c r="F58" s="1"/>
      <c r="G58" s="1">
        <v>5</v>
      </c>
      <c r="H58" s="1">
        <f>11^2</f>
        <v>121</v>
      </c>
      <c r="I58" s="1"/>
      <c r="J58" s="1"/>
      <c r="K58" s="1"/>
      <c r="L58" s="1">
        <v>8</v>
      </c>
      <c r="M58" s="1">
        <f>(L58-L66)^2</f>
        <v>29.884444444444444</v>
      </c>
      <c r="N58" s="1"/>
    </row>
    <row r="59" spans="1:14" x14ac:dyDescent="0.2">
      <c r="A59" s="1"/>
      <c r="B59" s="1">
        <v>3</v>
      </c>
      <c r="C59" s="1">
        <f>(B59-B66)^2</f>
        <v>126.13017751479288</v>
      </c>
      <c r="D59" s="1"/>
      <c r="E59" s="1"/>
      <c r="F59" s="1"/>
      <c r="G59" s="1">
        <v>9</v>
      </c>
      <c r="H59" s="1">
        <f>7^2</f>
        <v>49</v>
      </c>
      <c r="I59" s="1"/>
      <c r="J59" s="1"/>
      <c r="K59" s="1"/>
      <c r="L59" s="1">
        <v>12</v>
      </c>
      <c r="M59" s="1">
        <f>(L59-L66)^2</f>
        <v>2.1511111111111116</v>
      </c>
      <c r="N59" s="1"/>
    </row>
    <row r="60" spans="1:14" x14ac:dyDescent="0.2">
      <c r="A60" s="1"/>
      <c r="B60" s="1">
        <v>12</v>
      </c>
      <c r="C60" s="1">
        <f>(B60-B66)^2</f>
        <v>4.9763313609467419</v>
      </c>
      <c r="D60" s="1"/>
      <c r="E60" s="1"/>
      <c r="F60" s="1"/>
      <c r="G60" s="1">
        <v>17</v>
      </c>
      <c r="H60" s="1">
        <v>1</v>
      </c>
      <c r="I60" s="1"/>
      <c r="J60" s="1"/>
      <c r="K60" s="1"/>
      <c r="L60" s="1">
        <v>19</v>
      </c>
      <c r="M60" s="1">
        <f>(L60-L66)^2</f>
        <v>30.617777777777775</v>
      </c>
      <c r="N60" s="1"/>
    </row>
    <row r="61" spans="1:14" x14ac:dyDescent="0.2">
      <c r="A61" s="1"/>
      <c r="B61" s="1">
        <v>28</v>
      </c>
      <c r="C61" s="1">
        <f>(B61-B66)^2</f>
        <v>189.59171597633139</v>
      </c>
      <c r="D61" s="1"/>
      <c r="E61" s="1"/>
      <c r="F61" s="1"/>
      <c r="G61" s="1" t="s">
        <v>22</v>
      </c>
      <c r="H61" s="1"/>
      <c r="I61" s="1"/>
      <c r="J61" s="1"/>
      <c r="K61" s="1"/>
      <c r="L61" s="1" t="s">
        <v>22</v>
      </c>
      <c r="M61" s="1"/>
      <c r="N61" s="1"/>
    </row>
    <row r="62" spans="1:14" x14ac:dyDescent="0.2">
      <c r="A62" s="1"/>
      <c r="B62" s="1">
        <v>20</v>
      </c>
      <c r="C62" s="1">
        <f>(B62-B66)^2</f>
        <v>33.284023668639065</v>
      </c>
      <c r="D62" s="1"/>
      <c r="E62" s="1"/>
      <c r="F62" s="1"/>
      <c r="G62" s="1">
        <v>20</v>
      </c>
      <c r="H62" s="1">
        <v>16</v>
      </c>
      <c r="I62" s="1"/>
      <c r="J62" s="1"/>
      <c r="K62" s="1"/>
      <c r="L62" s="1">
        <v>8</v>
      </c>
      <c r="M62" s="1">
        <f>(L62-L66)^2</f>
        <v>29.884444444444444</v>
      </c>
      <c r="N62" s="1"/>
    </row>
    <row r="63" spans="1:14" x14ac:dyDescent="0.2">
      <c r="A63" s="1"/>
      <c r="B63" s="1">
        <v>12</v>
      </c>
      <c r="C63" s="1">
        <f>(B63-B66)^2</f>
        <v>4.9763313609467419</v>
      </c>
      <c r="D63" s="1"/>
      <c r="E63" s="1"/>
      <c r="F63" s="1"/>
      <c r="G63" s="1">
        <v>32</v>
      </c>
      <c r="H63" s="1">
        <f>16^2</f>
        <v>256</v>
      </c>
      <c r="I63" s="1"/>
      <c r="J63" s="1"/>
      <c r="K63" s="1"/>
      <c r="L63" s="1">
        <v>9</v>
      </c>
      <c r="M63" s="1">
        <f>(L63-L66)^2</f>
        <v>19.951111111111111</v>
      </c>
      <c r="N63" s="1"/>
    </row>
    <row r="64" spans="1:14" x14ac:dyDescent="0.2">
      <c r="A64" s="1"/>
      <c r="B64" s="2" t="s">
        <v>32</v>
      </c>
      <c r="C64" s="1">
        <f>SUMPRODUCT(C50:C63)</f>
        <v>1456.3076923076922</v>
      </c>
      <c r="D64" s="1" t="s">
        <v>63</v>
      </c>
      <c r="E64" s="1"/>
      <c r="F64" s="1"/>
      <c r="G64" s="2" t="s">
        <v>56</v>
      </c>
      <c r="H64" s="1">
        <f>SUMPRODUCT(H49:H52)+SUMPRODUCT(H54:H60)+SUMPRODUCT(H62:H63)</f>
        <v>1772</v>
      </c>
      <c r="I64" s="1" t="s">
        <v>63</v>
      </c>
      <c r="J64" s="1"/>
      <c r="K64" s="1"/>
      <c r="L64" s="2" t="s">
        <v>57</v>
      </c>
      <c r="M64" s="1">
        <f>SUMPRODUCT(M49:M63)</f>
        <v>1468.3822222222216</v>
      </c>
      <c r="N64" s="1" t="s">
        <v>66</v>
      </c>
    </row>
    <row r="65" spans="1:14" x14ac:dyDescent="0.2">
      <c r="A65" s="1"/>
      <c r="B65" s="1">
        <v>3.05</v>
      </c>
      <c r="C65" s="1"/>
      <c r="D65" s="1">
        <f>C64/12</f>
        <v>121.35897435897435</v>
      </c>
      <c r="E65" s="1"/>
      <c r="F65" s="1"/>
      <c r="G65" s="1">
        <v>1.01</v>
      </c>
      <c r="H65" s="1"/>
      <c r="I65" s="1">
        <f>H64/12</f>
        <v>147.66666666666666</v>
      </c>
      <c r="J65" s="1"/>
      <c r="K65" s="1"/>
      <c r="L65" s="1">
        <v>1.35</v>
      </c>
      <c r="M65" s="1"/>
      <c r="N65" s="1">
        <f>M64/13</f>
        <v>112.95247863247859</v>
      </c>
    </row>
    <row r="66" spans="1:14" x14ac:dyDescent="0.2">
      <c r="A66" s="1"/>
      <c r="B66" s="2">
        <f>(B50+B51+B53+B54+B55+B56+B57+B58+B59+B60+B61+B62+B63)/13</f>
        <v>14.23076923076923</v>
      </c>
      <c r="C66" s="1" t="s">
        <v>61</v>
      </c>
      <c r="D66" s="2">
        <f>SQRT(D65)</f>
        <v>11.01630493218912</v>
      </c>
      <c r="E66" s="1"/>
      <c r="F66" s="1"/>
      <c r="G66" s="2">
        <f>(G49+G50+G51+G52+G54+G55+G56+G57+G58+G59+G60+G62+G63)/13</f>
        <v>16</v>
      </c>
      <c r="H66" s="1"/>
      <c r="I66" s="2">
        <f>SQRT(I65)</f>
        <v>12.151817422372122</v>
      </c>
      <c r="J66" s="1"/>
      <c r="K66" s="1"/>
      <c r="L66" s="2">
        <f>(L49+L50+L51+L52+L53+L54+L55+L56+L57+L58+L59+L60+L62+L63)/15</f>
        <v>13.466666666666667</v>
      </c>
      <c r="M66" s="1"/>
      <c r="N66" s="2">
        <f>SQRT(N65)</f>
        <v>10.627910360577877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summary_stats</vt:lpstr>
      <vt:lpstr>between_cohens_ds</vt:lpstr>
      <vt:lpstr>within_cohens_ds</vt:lpstr>
      <vt:lpstr>summary_stats_alt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Ulrich</dc:creator>
  <cp:lastModifiedBy>Hussey, Ian (PSY)</cp:lastModifiedBy>
  <dcterms:created xsi:type="dcterms:W3CDTF">2023-11-11T12:32:11Z</dcterms:created>
  <dcterms:modified xsi:type="dcterms:W3CDTF">2024-03-07T17:16:39Z</dcterms:modified>
</cp:coreProperties>
</file>