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drawings/drawing8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365datascience\AnkitNegiBusn210ExcelStatistics\"/>
    </mc:Choice>
  </mc:AlternateContent>
  <xr:revisionPtr revIDLastSave="0" documentId="13_ncr:1_{08C3FDF6-F638-4CFF-9764-796898D4D6E6}" xr6:coauthVersionLast="47" xr6:coauthVersionMax="47" xr10:uidLastSave="{00000000-0000-0000-0000-000000000000}"/>
  <bookViews>
    <workbookView xWindow="-108" yWindow="-108" windowWidth="23256" windowHeight="12456" tabRatio="763" firstSheet="6" activeTab="14" xr2:uid="{00000000-000D-0000-FFFF-FFFF00000000}"/>
  </bookViews>
  <sheets>
    <sheet name="Location(data)" sheetId="2" r:id="rId1"/>
    <sheet name="Location" sheetId="1" r:id="rId2"/>
    <sheet name="Mean(data)" sheetId="3" r:id="rId3"/>
    <sheet name="Mean" sheetId="4" r:id="rId4"/>
    <sheet name="Median(data)" sheetId="5" r:id="rId5"/>
    <sheet name="Median" sheetId="7" r:id="rId6"/>
    <sheet name="Mode(data)" sheetId="6" r:id="rId7"/>
    <sheet name="Mode" sheetId="8" r:id="rId8"/>
    <sheet name="Skew(data)" sheetId="9" r:id="rId9"/>
    <sheet name="Skew" sheetId="10" r:id="rId10"/>
    <sheet name="S(L)" sheetId="12" r:id="rId11"/>
    <sheet name="S(B)" sheetId="13" r:id="rId12"/>
    <sheet name="S(R)" sheetId="14" r:id="rId13"/>
    <sheet name="BonusV(9)" sheetId="15" r:id="rId14"/>
    <sheet name="BonusV" sheetId="16" r:id="rId15"/>
    <sheet name="7D-MA" sheetId="17" r:id="rId16"/>
  </sheets>
  <externalReferences>
    <externalReference r:id="rId17"/>
  </externalReferences>
  <definedNames>
    <definedName name="_xlpm.currTbl" hidden="1">#NAME?</definedName>
    <definedName name="_xlpm.rng" hidden="1">#NAME?</definedName>
    <definedName name="_xlpm.row" hidden="1">#NAME?</definedName>
    <definedName name="_xlpm.start" hidden="1">#NAME?</definedName>
    <definedName name="_xlpm.values" hidden="1">#NAME?</definedName>
    <definedName name="ExternalData_1" localSheetId="15" hidden="1">'7D-MA'!$B$2:$C$237</definedName>
  </definedNames>
  <calcPr calcId="191029"/>
  <pivotCaches>
    <pivotCache cacheId="5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8" i="17" l="1"/>
  <c r="R9" i="17"/>
  <c r="R10" i="17"/>
  <c r="R11" i="17"/>
  <c r="R12" i="17"/>
  <c r="R13" i="17"/>
  <c r="R14" i="17"/>
  <c r="R15" i="17"/>
  <c r="R16" i="17"/>
  <c r="R17" i="17"/>
  <c r="R18" i="17"/>
  <c r="R19" i="17"/>
  <c r="R20" i="17"/>
  <c r="R21" i="17"/>
  <c r="R22" i="17"/>
  <c r="R23" i="17"/>
  <c r="R24" i="17"/>
  <c r="R25" i="17"/>
  <c r="R26" i="17"/>
  <c r="R27" i="17"/>
  <c r="R28" i="17"/>
  <c r="R29" i="17"/>
  <c r="R30" i="17"/>
  <c r="R31" i="17"/>
  <c r="R32" i="17"/>
  <c r="R33" i="17"/>
  <c r="R34" i="17"/>
  <c r="R35" i="17"/>
  <c r="R36" i="17"/>
  <c r="R37" i="17"/>
  <c r="R7" i="17"/>
  <c r="P2" i="17"/>
  <c r="D232" i="17"/>
  <c r="D9" i="17"/>
  <c r="D3" i="17"/>
  <c r="D4" i="17"/>
  <c r="D5" i="17"/>
  <c r="D6" i="17"/>
  <c r="D7" i="17"/>
  <c r="D8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3" i="17"/>
  <c r="D234" i="17"/>
  <c r="D235" i="17"/>
  <c r="D236" i="17"/>
  <c r="D237" i="17"/>
  <c r="D5" i="16"/>
  <c r="D4" i="16"/>
  <c r="D28" i="16" a="1"/>
  <c r="D28" i="16" s="1"/>
  <c r="D27" i="16" a="1"/>
  <c r="D27" i="16" s="1"/>
  <c r="AC2" i="16"/>
  <c r="D28" i="15" a="1"/>
  <c r="D28" i="15" s="1"/>
  <c r="D27" i="15" a="1"/>
  <c r="D27" i="15" s="1"/>
  <c r="AC2" i="15"/>
  <c r="F28" i="16"/>
  <c r="F4" i="16"/>
  <c r="F27" i="16"/>
  <c r="F5" i="16"/>
  <c r="F28" i="15"/>
  <c r="F27" i="15"/>
  <c r="F5" i="15"/>
  <c r="F4" i="15"/>
  <c r="A47" i="14" l="1"/>
  <c r="A46" i="14"/>
  <c r="A45" i="14"/>
  <c r="A44" i="14"/>
  <c r="A43" i="14"/>
  <c r="A42" i="14"/>
  <c r="A41" i="14"/>
  <c r="A40" i="14"/>
  <c r="A39" i="14"/>
  <c r="A38" i="14"/>
  <c r="A37" i="14"/>
  <c r="A36" i="14"/>
  <c r="A35" i="14"/>
  <c r="A34" i="14"/>
  <c r="A33" i="14"/>
  <c r="A32" i="14"/>
  <c r="A31" i="14"/>
  <c r="A30" i="14"/>
  <c r="A29" i="14"/>
  <c r="A28" i="14"/>
  <c r="A27" i="14"/>
  <c r="A26" i="14"/>
  <c r="A25" i="14"/>
  <c r="A24" i="14"/>
  <c r="A23" i="14"/>
  <c r="A22" i="14"/>
  <c r="A21" i="14"/>
  <c r="A20" i="14"/>
  <c r="A19" i="14"/>
  <c r="D18" i="14"/>
  <c r="E18" i="14" s="1"/>
  <c r="A18" i="14"/>
  <c r="A17" i="14"/>
  <c r="A16" i="14"/>
  <c r="A15" i="14"/>
  <c r="D14" i="14"/>
  <c r="C14" i="14"/>
  <c r="A14" i="14"/>
  <c r="A13" i="14"/>
  <c r="A12" i="14"/>
  <c r="A11" i="14"/>
  <c r="A10" i="14"/>
  <c r="A9" i="14"/>
  <c r="A8" i="14"/>
  <c r="A7" i="14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D18" i="13"/>
  <c r="E18" i="13" s="1"/>
  <c r="A18" i="13"/>
  <c r="A17" i="13"/>
  <c r="A16" i="13"/>
  <c r="A15" i="13"/>
  <c r="D14" i="13"/>
  <c r="C14" i="13"/>
  <c r="A14" i="13"/>
  <c r="A13" i="13"/>
  <c r="A12" i="13"/>
  <c r="A11" i="13"/>
  <c r="A10" i="13"/>
  <c r="A9" i="13"/>
  <c r="A8" i="13"/>
  <c r="A7" i="13"/>
  <c r="A7" i="12"/>
  <c r="A8" i="12"/>
  <c r="A9" i="12"/>
  <c r="A10" i="12"/>
  <c r="A11" i="12"/>
  <c r="A12" i="12"/>
  <c r="A13" i="12"/>
  <c r="A14" i="12"/>
  <c r="C14" i="12"/>
  <c r="D14" i="12"/>
  <c r="A15" i="12"/>
  <c r="A16" i="12"/>
  <c r="A17" i="12"/>
  <c r="A18" i="12"/>
  <c r="D18" i="12"/>
  <c r="E18" i="12"/>
  <c r="F18" i="12"/>
  <c r="A19" i="12"/>
  <c r="D19" i="12"/>
  <c r="E19" i="12" s="1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53" i="12"/>
  <c r="A54" i="12"/>
  <c r="A55" i="12"/>
  <c r="A56" i="12"/>
  <c r="A57" i="12"/>
  <c r="A58" i="12"/>
  <c r="A59" i="12"/>
  <c r="A60" i="12"/>
  <c r="C60" i="12"/>
  <c r="D60" i="12"/>
  <c r="A61" i="12"/>
  <c r="A62" i="12"/>
  <c r="A63" i="12"/>
  <c r="A64" i="12"/>
  <c r="D64" i="12"/>
  <c r="E64" i="12"/>
  <c r="F64" i="12"/>
  <c r="A65" i="12"/>
  <c r="D65" i="12"/>
  <c r="E65" i="12"/>
  <c r="F65" i="12"/>
  <c r="A66" i="12"/>
  <c r="D66" i="12"/>
  <c r="F66" i="12" s="1"/>
  <c r="E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D32" i="10"/>
  <c r="C32" i="10"/>
  <c r="D31" i="10"/>
  <c r="C31" i="10"/>
  <c r="D30" i="10" a="1"/>
  <c r="D30" i="10"/>
  <c r="C30" i="10" a="1"/>
  <c r="C30" i="10"/>
  <c r="D29" i="10"/>
  <c r="C29" i="10"/>
  <c r="D28" i="10"/>
  <c r="C28" i="10"/>
  <c r="D27" i="10"/>
  <c r="C27" i="10"/>
  <c r="B32" i="10"/>
  <c r="B31" i="10"/>
  <c r="B30" i="10" a="1"/>
  <c r="B30" i="10"/>
  <c r="B29" i="10"/>
  <c r="B28" i="10"/>
  <c r="B27" i="10"/>
  <c r="A70" i="10"/>
  <c r="A69" i="10"/>
  <c r="A68" i="10"/>
  <c r="A67" i="10"/>
  <c r="A64" i="10"/>
  <c r="A63" i="10"/>
  <c r="A62" i="10"/>
  <c r="A61" i="10"/>
  <c r="D60" i="10" a="1"/>
  <c r="D60" i="10" s="1"/>
  <c r="C60" i="10" a="1"/>
  <c r="C60" i="10" s="1"/>
  <c r="B60" i="10" a="1"/>
  <c r="B60" i="10" s="1"/>
  <c r="A60" i="10"/>
  <c r="B51" i="10" a="1"/>
  <c r="B51" i="10" s="1"/>
  <c r="B50" i="10" a="1"/>
  <c r="B50" i="10" s="1"/>
  <c r="B49" i="10" a="1"/>
  <c r="B49" i="10" s="1"/>
  <c r="B48" i="10" a="1"/>
  <c r="B48" i="10" s="1"/>
  <c r="B47" i="10" a="1"/>
  <c r="B47" i="10" s="1"/>
  <c r="L29" i="10" a="1"/>
  <c r="L29" i="10" s="1"/>
  <c r="L28" i="10" a="1"/>
  <c r="L28" i="10" s="1"/>
  <c r="A70" i="9"/>
  <c r="A69" i="9"/>
  <c r="A68" i="9"/>
  <c r="A67" i="9"/>
  <c r="A64" i="9"/>
  <c r="A63" i="9"/>
  <c r="A62" i="9"/>
  <c r="A61" i="9"/>
  <c r="D60" i="9" a="1"/>
  <c r="D60" i="9" s="1"/>
  <c r="C60" i="9" a="1"/>
  <c r="C60" i="9" s="1"/>
  <c r="B60" i="9" a="1"/>
  <c r="B60" i="9" s="1"/>
  <c r="A60" i="9"/>
  <c r="B51" i="9" a="1"/>
  <c r="B51" i="9" s="1"/>
  <c r="B50" i="9" a="1"/>
  <c r="B50" i="9" s="1"/>
  <c r="B49" i="9" a="1"/>
  <c r="B49" i="9" s="1"/>
  <c r="B48" i="9" a="1"/>
  <c r="B48" i="9" s="1"/>
  <c r="B47" i="9" a="1"/>
  <c r="B47" i="9" s="1"/>
  <c r="L29" i="9" a="1"/>
  <c r="L29" i="9" s="1"/>
  <c r="L28" i="9" a="1"/>
  <c r="L28" i="9" s="1"/>
  <c r="H17" i="8" a="1"/>
  <c r="H17" i="8" s="1"/>
  <c r="G17" i="8" a="1"/>
  <c r="G17" i="8" s="1"/>
  <c r="N20" i="8" a="1"/>
  <c r="N20" i="8" s="1"/>
  <c r="M20" i="8" a="1"/>
  <c r="M20" i="8" s="1"/>
  <c r="N17" i="8"/>
  <c r="G48" i="8" a="1"/>
  <c r="G48" i="8" s="1"/>
  <c r="E43" i="8"/>
  <c r="D46" i="8" s="1" a="1"/>
  <c r="D46" i="8" s="1"/>
  <c r="E46" i="8" s="1" a="1"/>
  <c r="E46" i="8" s="1"/>
  <c r="G48" i="6" a="1"/>
  <c r="G48" i="6" s="1"/>
  <c r="E43" i="6"/>
  <c r="D46" i="6" s="1" a="1"/>
  <c r="D46" i="6" s="1"/>
  <c r="E46" i="6" s="1" a="1"/>
  <c r="E46" i="6" s="1"/>
  <c r="L12" i="7"/>
  <c r="J13" i="7" s="1"/>
  <c r="L11" i="7"/>
  <c r="D12" i="7"/>
  <c r="D11" i="7"/>
  <c r="B13" i="7"/>
  <c r="J13" i="5"/>
  <c r="B13" i="5"/>
  <c r="F30" i="10"/>
  <c r="F50" i="10"/>
  <c r="F29" i="10"/>
  <c r="F49" i="10"/>
  <c r="F28" i="10"/>
  <c r="F27" i="10"/>
  <c r="F48" i="10"/>
  <c r="F47" i="10"/>
  <c r="F32" i="10"/>
  <c r="F51" i="10"/>
  <c r="F31" i="10"/>
  <c r="F30" i="9"/>
  <c r="F49" i="9"/>
  <c r="F48" i="9"/>
  <c r="F50" i="9"/>
  <c r="F28" i="9"/>
  <c r="F29" i="9"/>
  <c r="F27" i="9"/>
  <c r="F47" i="9"/>
  <c r="F51" i="9"/>
  <c r="F32" i="9"/>
  <c r="F31" i="9"/>
  <c r="P19" i="8"/>
  <c r="P17" i="8"/>
  <c r="P19" i="6"/>
  <c r="P17" i="6"/>
  <c r="N12" i="7"/>
  <c r="N9" i="7"/>
  <c r="N11" i="7"/>
  <c r="N10" i="7"/>
  <c r="N8" i="7"/>
  <c r="N12" i="5"/>
  <c r="N10" i="5"/>
  <c r="N9" i="5"/>
  <c r="N8" i="5"/>
  <c r="N11" i="5"/>
  <c r="D8" i="14" l="1"/>
  <c r="R11" i="14"/>
  <c r="D6" i="14"/>
  <c r="D11" i="14" s="1"/>
  <c r="D19" i="14"/>
  <c r="G18" i="14"/>
  <c r="F18" i="14"/>
  <c r="D7" i="14"/>
  <c r="R8" i="13"/>
  <c r="D6" i="13"/>
  <c r="D11" i="13" s="1"/>
  <c r="D19" i="13"/>
  <c r="G18" i="13"/>
  <c r="F18" i="13"/>
  <c r="D7" i="13"/>
  <c r="D8" i="13"/>
  <c r="O17" i="12"/>
  <c r="G18" i="12"/>
  <c r="D8" i="12"/>
  <c r="G66" i="12"/>
  <c r="D7" i="12"/>
  <c r="D54" i="12"/>
  <c r="D53" i="12"/>
  <c r="O5" i="12"/>
  <c r="G19" i="12"/>
  <c r="D20" i="12"/>
  <c r="G64" i="12"/>
  <c r="D67" i="12"/>
  <c r="F19" i="12"/>
  <c r="D6" i="12"/>
  <c r="G65" i="12"/>
  <c r="D52" i="12"/>
  <c r="D9" i="12" l="1"/>
  <c r="C12" i="12" s="1"/>
  <c r="C11" i="14"/>
  <c r="C11" i="13"/>
  <c r="D9" i="14"/>
  <c r="C12" i="14" s="1"/>
  <c r="C9" i="14"/>
  <c r="D12" i="14"/>
  <c r="E19" i="14"/>
  <c r="D12" i="13"/>
  <c r="D9" i="13"/>
  <c r="C12" i="13" s="1"/>
  <c r="C9" i="13"/>
  <c r="E19" i="13"/>
  <c r="F19" i="13" s="1"/>
  <c r="D58" i="12"/>
  <c r="D55" i="12"/>
  <c r="C58" i="12" s="1"/>
  <c r="C55" i="12"/>
  <c r="D12" i="12"/>
  <c r="C9" i="12"/>
  <c r="C11" i="12"/>
  <c r="D11" i="12"/>
  <c r="E67" i="12"/>
  <c r="F67" i="12"/>
  <c r="E20" i="12"/>
  <c r="F20" i="12"/>
  <c r="C57" i="12"/>
  <c r="D57" i="12"/>
  <c r="D20" i="14" l="1"/>
  <c r="G19" i="14"/>
  <c r="F19" i="14"/>
  <c r="D20" i="13"/>
  <c r="G19" i="13"/>
  <c r="G20" i="12"/>
  <c r="D21" i="12"/>
  <c r="G67" i="12"/>
  <c r="D68" i="12"/>
  <c r="E20" i="14" l="1"/>
  <c r="E20" i="13"/>
  <c r="E68" i="12"/>
  <c r="F68" i="12"/>
  <c r="E21" i="12"/>
  <c r="F21" i="12"/>
  <c r="G20" i="14" l="1"/>
  <c r="D21" i="14"/>
  <c r="F20" i="14"/>
  <c r="G20" i="13"/>
  <c r="D21" i="13"/>
  <c r="F20" i="13"/>
  <c r="D22" i="12"/>
  <c r="G21" i="12"/>
  <c r="D69" i="12"/>
  <c r="G68" i="12"/>
  <c r="E21" i="14" l="1"/>
  <c r="F21" i="14"/>
  <c r="E21" i="13"/>
  <c r="F21" i="13" s="1"/>
  <c r="E69" i="12"/>
  <c r="F69" i="12"/>
  <c r="E22" i="12"/>
  <c r="F22" i="12"/>
  <c r="D22" i="14" l="1"/>
  <c r="G21" i="14"/>
  <c r="D22" i="13"/>
  <c r="G21" i="13"/>
  <c r="G22" i="12"/>
  <c r="D23" i="12"/>
  <c r="D70" i="12"/>
  <c r="G69" i="12"/>
  <c r="E22" i="14" l="1"/>
  <c r="E22" i="13"/>
  <c r="F22" i="13" s="1"/>
  <c r="E70" i="12"/>
  <c r="G70" i="12" s="1"/>
  <c r="E23" i="12"/>
  <c r="F23" i="12"/>
  <c r="D23" i="14" l="1"/>
  <c r="G22" i="14"/>
  <c r="F22" i="14"/>
  <c r="G22" i="13"/>
  <c r="D23" i="13"/>
  <c r="G23" i="12"/>
  <c r="D24" i="12"/>
  <c r="F70" i="12"/>
  <c r="G71" i="12"/>
  <c r="E23" i="14" l="1"/>
  <c r="E23" i="13"/>
  <c r="F23" i="13" s="1"/>
  <c r="E24" i="12"/>
  <c r="G24" i="12" s="1"/>
  <c r="F24" i="12"/>
  <c r="G23" i="14" l="1"/>
  <c r="D24" i="14"/>
  <c r="F23" i="14"/>
  <c r="G23" i="13"/>
  <c r="D24" i="13"/>
  <c r="G25" i="12"/>
  <c r="H24" i="12" s="1"/>
  <c r="E24" i="14" l="1"/>
  <c r="G24" i="14" s="1"/>
  <c r="F24" i="13"/>
  <c r="E24" i="13"/>
  <c r="G24" i="13" s="1"/>
  <c r="H18" i="12"/>
  <c r="H66" i="12"/>
  <c r="H65" i="12"/>
  <c r="H64" i="12"/>
  <c r="H19" i="12"/>
  <c r="H67" i="12"/>
  <c r="H20" i="12"/>
  <c r="H68" i="12"/>
  <c r="H21" i="12"/>
  <c r="H69" i="12"/>
  <c r="H22" i="12"/>
  <c r="H70" i="12"/>
  <c r="H23" i="12"/>
  <c r="F24" i="14" l="1"/>
  <c r="G25" i="14"/>
  <c r="G25" i="13"/>
  <c r="H71" i="12"/>
  <c r="H25" i="12"/>
  <c r="H18" i="14" l="1"/>
  <c r="H19" i="14"/>
  <c r="H20" i="14"/>
  <c r="H21" i="14"/>
  <c r="H22" i="14"/>
  <c r="H23" i="14"/>
  <c r="H24" i="14"/>
  <c r="H18" i="13"/>
  <c r="H19" i="13"/>
  <c r="H20" i="13"/>
  <c r="H21" i="13"/>
  <c r="H22" i="13"/>
  <c r="H23" i="13"/>
  <c r="H24" i="13"/>
  <c r="H25" i="14" l="1"/>
  <c r="H25" i="13"/>
  <c r="F15" i="4" l="1"/>
  <c r="E17" i="4" s="1"/>
  <c r="C22" i="4"/>
  <c r="F13" i="4"/>
  <c r="F12" i="4"/>
  <c r="F11" i="4"/>
  <c r="F10" i="4"/>
  <c r="F9" i="4"/>
  <c r="F8" i="4"/>
  <c r="F7" i="4"/>
  <c r="F6" i="4"/>
  <c r="E17" i="3"/>
  <c r="F13" i="3"/>
  <c r="F12" i="3"/>
  <c r="F11" i="3"/>
  <c r="F10" i="3"/>
  <c r="F9" i="3"/>
  <c r="F8" i="3"/>
  <c r="F7" i="3"/>
  <c r="F6" i="3"/>
  <c r="H36" i="2" a="1"/>
  <c r="H36" i="2" s="1"/>
  <c r="H33" i="2"/>
  <c r="G17" i="2"/>
  <c r="D16" i="2"/>
  <c r="D15" i="2"/>
  <c r="D14" i="2"/>
  <c r="E16" i="1"/>
  <c r="G17" i="1" s="1"/>
  <c r="E11" i="1"/>
  <c r="E10" i="1"/>
  <c r="H36" i="1" a="1"/>
  <c r="H36" i="1" s="1"/>
  <c r="H33" i="1"/>
  <c r="D16" i="1"/>
  <c r="D15" i="1"/>
  <c r="D14" i="1"/>
  <c r="C25" i="4"/>
  <c r="M15" i="4"/>
  <c r="M15" i="3"/>
  <c r="C25" i="3"/>
  <c r="G16" i="2"/>
  <c r="G11" i="2"/>
  <c r="G10" i="2"/>
  <c r="G16" i="1"/>
  <c r="G11" i="1"/>
  <c r="G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FCA6DF-6746-4C81-80B9-43910175181D}" keepAlive="1" name="Query - #WeeklyCovidData" description="Connection to the '#WeeklyCovidData' query in the workbook." type="5" refreshedVersion="8" background="1" saveData="1">
    <dbPr connection="Provider=Microsoft.Mashup.OleDb.1;Data Source=$Workbook$;Location=#WeeklyCovidData;Extended Properties=&quot;&quot;" command="SELECT * FROM [#WeeklyCovid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<sst xmlns="http://schemas.openxmlformats.org/spreadsheetml/2006/main" count="552" uniqueCount="183">
  <si>
    <r>
      <rPr>
        <b/>
        <sz val="11"/>
        <color theme="1"/>
        <rFont val="Calibri"/>
        <family val="2"/>
        <scheme val="minor"/>
      </rPr>
      <t>Location</t>
    </r>
    <r>
      <rPr>
        <sz val="11"/>
        <color theme="1"/>
        <rFont val="Calibri"/>
        <family val="2"/>
        <scheme val="minor"/>
      </rPr>
      <t xml:space="preserve"> locates, or positions, a data point against the full data set such as:</t>
    </r>
  </si>
  <si>
    <r>
      <t xml:space="preserve">The </t>
    </r>
    <r>
      <rPr>
        <b/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 xml:space="preserve"> calculation which calculates a central value, a typical value, a value near the middle, </t>
    </r>
  </si>
  <si>
    <t>The Percentile calculation that can say things like "for that particular number, approx.. 75% of the other values are below that value and approx. 25% of the other values are below that value"</t>
  </si>
  <si>
    <r>
      <t xml:space="preserve">The </t>
    </r>
    <r>
      <rPr>
        <b/>
        <sz val="11"/>
        <color theme="1"/>
        <rFont val="Calibri"/>
        <family val="2"/>
        <scheme val="minor"/>
      </rPr>
      <t>Z-Score</t>
    </r>
    <r>
      <rPr>
        <sz val="11"/>
        <color theme="1"/>
        <rFont val="Calibri"/>
        <family val="2"/>
        <scheme val="minor"/>
      </rPr>
      <t>, which tells you the relative position of a number in units of Standard Deviation.</t>
    </r>
  </si>
  <si>
    <t>Test Score</t>
  </si>
  <si>
    <t>You:</t>
  </si>
  <si>
    <t>Are you above average?</t>
  </si>
  <si>
    <t>Mean</t>
  </si>
  <si>
    <t>Median</t>
  </si>
  <si>
    <t>Measure of central location</t>
  </si>
  <si>
    <r>
      <rPr>
        <b/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 xml:space="preserve"> = Average = "Typical Values" calculated so that we have one value that can represent all the data points</t>
    </r>
  </si>
  <si>
    <t>Particular X</t>
  </si>
  <si>
    <t>Population Data</t>
  </si>
  <si>
    <t>Sample Data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</si>
  <si>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</si>
  <si>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</si>
  <si>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</si>
  <si>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</si>
  <si>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</si>
  <si>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</si>
  <si>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t>Xbar</t>
  </si>
  <si>
    <t xml:space="preserve"> =</t>
  </si>
  <si>
    <t>Sample Mean</t>
  </si>
  <si>
    <t>"Xbar"</t>
  </si>
  <si>
    <r>
      <t>X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</si>
  <si>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t>xi</t>
  </si>
  <si>
    <t>Particular Value</t>
  </si>
  <si>
    <t>"x sub i"</t>
  </si>
  <si>
    <r>
      <t>X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</si>
  <si>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t>∑</t>
  </si>
  <si>
    <t>Greek Letter used for "adding"</t>
  </si>
  <si>
    <t>"Sigma"</t>
  </si>
  <si>
    <r>
      <t>X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/>
    </r>
  </si>
  <si>
    <t>n</t>
  </si>
  <si>
    <t>Count of sample items</t>
  </si>
  <si>
    <t>"n"</t>
  </si>
  <si>
    <r>
      <t>X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/>
    </r>
  </si>
  <si>
    <t xml:space="preserve">Xbar = </t>
  </si>
  <si>
    <r>
      <t>X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</si>
  <si>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</si>
  <si>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</si>
  <si>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</si>
  <si>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/>
    </r>
  </si>
  <si>
    <r>
      <t xml:space="preserve">Mew = </t>
    </r>
    <r>
      <rPr>
        <sz val="11"/>
        <color theme="1"/>
        <rFont val="Arial"/>
        <family val="2"/>
      </rPr>
      <t>μ</t>
    </r>
    <r>
      <rPr>
        <sz val="11"/>
        <color theme="1"/>
        <rFont val="Calibri"/>
        <family val="2"/>
      </rPr>
      <t xml:space="preserve"> = </t>
    </r>
  </si>
  <si>
    <t>µ</t>
  </si>
  <si>
    <t>Population Mean</t>
  </si>
  <si>
    <t>"Mew"</t>
  </si>
  <si>
    <t>N</t>
  </si>
  <si>
    <t>Count of population items</t>
  </si>
  <si>
    <t>"N"</t>
  </si>
  <si>
    <t>Average = "Typical Values" calculated so that we have one value that can represent all the data points</t>
  </si>
  <si>
    <t>2) Median</t>
  </si>
  <si>
    <t>Sort numbers smallest to biggest (ascending), then take the one in the middle. If count odd, take one in middle, if even, average middle two.</t>
  </si>
  <si>
    <t>Marks the point in the sorted list (an actual number) where aproximately 50% of the numbers are above and 50% of the numbers are below</t>
  </si>
  <si>
    <t>Good for quantitative data when there are extreme values (like house prices and salaries)</t>
  </si>
  <si>
    <t>Median can be a better measure of central location, than mean, when there are extreme values</t>
  </si>
  <si>
    <r>
      <rPr>
        <b/>
        <sz val="11"/>
        <color theme="1"/>
        <rFont val="Calibri"/>
        <family val="2"/>
        <scheme val="minor"/>
      </rPr>
      <t xml:space="preserve">In Excel use: </t>
    </r>
    <r>
      <rPr>
        <sz val="11"/>
        <color theme="1"/>
        <rFont val="Calibri"/>
        <family val="2"/>
        <scheme val="minor"/>
      </rPr>
      <t xml:space="preserve"> MEDIAN function</t>
    </r>
  </si>
  <si>
    <t>Mean House Price</t>
  </si>
  <si>
    <t>Mean Salary</t>
  </si>
  <si>
    <t>Median House Price</t>
  </si>
  <si>
    <t>Median Salary</t>
  </si>
  <si>
    <t>House Prices</t>
  </si>
  <si>
    <t>Salaries at Accounting Firm</t>
  </si>
  <si>
    <t>3) Mode</t>
  </si>
  <si>
    <t>One that occurs most frequently (can be bimodal, multimodal)</t>
  </si>
  <si>
    <t>Bimodal means two numbers are tied with highest frequency. Multimodal means there are multiple modes.</t>
  </si>
  <si>
    <t>Good for Categorical Data (Nominal and Ordinal)</t>
  </si>
  <si>
    <t>Mode is the only way to calculate an "average" for categorical data</t>
  </si>
  <si>
    <r>
      <rPr>
        <b/>
        <sz val="11"/>
        <color theme="1"/>
        <rFont val="Calibri"/>
        <family val="2"/>
        <scheme val="minor"/>
      </rPr>
      <t xml:space="preserve">In Excel use: </t>
    </r>
    <r>
      <rPr>
        <sz val="11"/>
        <color theme="1"/>
        <rFont val="Calibri"/>
        <family val="2"/>
        <scheme val="minor"/>
      </rPr>
      <t xml:space="preserve"> MODE.SNGL or MODE.MULT for quantitative data and PivotTables for Categorical or quantitative data.</t>
    </r>
  </si>
  <si>
    <t>MODE.SNGL will only show 1 mode if the data set is bi-modal or multi-modal. MODE.MULT can be used for multiple modes.</t>
  </si>
  <si>
    <t>MODE.MULT can be used for multiple modes and will spill the results from the top cell where the formula lives.</t>
  </si>
  <si>
    <t>Favorite Cola</t>
  </si>
  <si>
    <t>For Categorical Data, to gage a 'Typical Value', use the Mode Calculation.</t>
  </si>
  <si>
    <t>Test Scores</t>
  </si>
  <si>
    <t>It is common to use Mode on quatitative data also</t>
  </si>
  <si>
    <t>Pepsi</t>
  </si>
  <si>
    <t>Coke</t>
  </si>
  <si>
    <t>Bloxy</t>
  </si>
  <si>
    <t>Mode For Test Data</t>
  </si>
  <si>
    <t>Shasta</t>
  </si>
  <si>
    <t>Dynamic Spilled Array Formula Solution #1:</t>
  </si>
  <si>
    <t>Unique List Count</t>
  </si>
  <si>
    <t>Frequency</t>
  </si>
  <si>
    <t>Dynamic Spilled Array Formula Solution #2:</t>
  </si>
  <si>
    <t>List all Categorical Data Mode/s:</t>
  </si>
  <si>
    <t>Grand Total</t>
  </si>
  <si>
    <t>Measure of shape of data distribution:</t>
  </si>
  <si>
    <r>
      <rPr>
        <b/>
        <sz val="11"/>
        <color theme="1"/>
        <rFont val="Calibri"/>
        <family val="2"/>
        <scheme val="minor"/>
      </rPr>
      <t>Skew</t>
    </r>
    <r>
      <rPr>
        <sz val="11"/>
        <color theme="1"/>
        <rFont val="Calibri"/>
        <family val="2"/>
        <scheme val="minor"/>
      </rPr>
      <t xml:space="preserve"> measures the shape of the data distribution</t>
    </r>
  </si>
  <si>
    <t>Skew tells to which way the distribution is tilting</t>
  </si>
  <si>
    <t>Skew = tilt of Histogram</t>
  </si>
  <si>
    <r>
      <rPr>
        <b/>
        <sz val="11"/>
        <color theme="1"/>
        <rFont val="Calibri"/>
        <family val="2"/>
        <scheme val="minor"/>
      </rPr>
      <t>In Excel use:</t>
    </r>
    <r>
      <rPr>
        <sz val="11"/>
        <color theme="1"/>
        <rFont val="Calibri"/>
        <family val="2"/>
        <scheme val="minor"/>
      </rPr>
      <t xml:space="preserve"> The SKEW function to calculate the Skew. SKEW function uses the formula listed to right =&gt;</t>
    </r>
  </si>
  <si>
    <t>When we calculate skew, the result can be negative (skew left), positive (skew right) or zero (no skew).</t>
  </si>
  <si>
    <t>Left or Negative Skew</t>
  </si>
  <si>
    <t>The frequency for small numbers is low and the frequency for large numbers is high</t>
  </si>
  <si>
    <t>A few small values will tend to pull the Mean down away from Median</t>
  </si>
  <si>
    <t>Mean usually less than Median</t>
  </si>
  <si>
    <t>Right or Positive Skew</t>
  </si>
  <si>
    <t>s</t>
  </si>
  <si>
    <t>Sample Standard Deviation</t>
  </si>
  <si>
    <t>"s"</t>
  </si>
  <si>
    <t>The frequency for large numbers is low and the frequency for small numbers is high</t>
  </si>
  <si>
    <t>A few big values will tend to pull the Mean up away from Median</t>
  </si>
  <si>
    <t>Mean usually greater than Median</t>
  </si>
  <si>
    <t>No Skew = Bell Shape or Symmetrical Shape</t>
  </si>
  <si>
    <t>Mean and Median equal, and Mean, Median and Mode tend to all be right near the middle of the data set.</t>
  </si>
  <si>
    <t>Negative (Left) Skew
Small values pull Mean down</t>
  </si>
  <si>
    <t>No Skew (Normal or Bell)
Mean = Median = Mode</t>
  </si>
  <si>
    <t>Positive (Right) Skew
Large values pull Mean up</t>
  </si>
  <si>
    <t>Count = n</t>
  </si>
  <si>
    <t>Mode</t>
  </si>
  <si>
    <t>Skew</t>
  </si>
  <si>
    <t xml:space="preserve"> </t>
  </si>
  <si>
    <t>Data 1</t>
  </si>
  <si>
    <t>Data 2</t>
  </si>
  <si>
    <t>Data 3</t>
  </si>
  <si>
    <t>Spilled aggregate formulas:</t>
  </si>
  <si>
    <t>Method to create Mini-Charts above:</t>
  </si>
  <si>
    <t>Labels</t>
  </si>
  <si>
    <t>Low</t>
  </si>
  <si>
    <t>Bins</t>
  </si>
  <si>
    <t>% Frequency</t>
  </si>
  <si>
    <t>Class</t>
  </si>
  <si>
    <t>This is a judgment call (the art side of statistics)</t>
  </si>
  <si>
    <t>Lower Limit of First Class (look at MIN then estimate)</t>
  </si>
  <si>
    <t xml:space="preserve">Class width = </t>
  </si>
  <si>
    <t># of Classes = k =</t>
  </si>
  <si>
    <t>MIN function</t>
  </si>
  <si>
    <t>MAX function</t>
  </si>
  <si>
    <t>COUNT function = No. in Sample = n =</t>
  </si>
  <si>
    <t>Tests Scores can be bi-modal</t>
  </si>
  <si>
    <t>Tests Scores often Skewed Left - a few small values will tend to pull the Average (Mean) down</t>
  </si>
  <si>
    <t>Death Rates</t>
  </si>
  <si>
    <t>Other Examples of Skew Left/Negative:</t>
  </si>
  <si>
    <t>For Quantitative Data, Create Frequency Distribution and Histogram</t>
  </si>
  <si>
    <t>Notes for Bell Shaped Curve:</t>
  </si>
  <si>
    <t>Few population distributions have a Bell Shape, but some are close:</t>
  </si>
  <si>
    <t>Human height &amp; weight</t>
  </si>
  <si>
    <t>Cereal box weight</t>
  </si>
  <si>
    <t>SAT scores</t>
  </si>
  <si>
    <t>Human Height often Close to Symmetrical - bell shape - high in the middle and tapering off in both directions</t>
  </si>
  <si>
    <t>Other Examples of Skew Right/Positive:</t>
  </si>
  <si>
    <t>Data Entry Errors</t>
  </si>
  <si>
    <t>Manufacturing Defects</t>
  </si>
  <si>
    <t>Salaries</t>
  </si>
  <si>
    <t>House Prices ($)  often Skewed Right - a few small values will tend to pull the Average (Mean) down</t>
  </si>
  <si>
    <t>All these examples start at zero and have no theoretical upper limit, but</t>
  </si>
  <si>
    <t>the likelihood of getting a high value is low: thus positive/right skew</t>
  </si>
  <si>
    <t>Skew:</t>
  </si>
  <si>
    <t>What if you need the mean (average) from many ranges?</t>
  </si>
  <si>
    <t>What if you need the "moving average", like average of last 7 days or last 6 months?</t>
  </si>
  <si>
    <t>Moving averages "smooth out" numbers to give you a better over view of the trend.</t>
  </si>
  <si>
    <t>Mean Test Score</t>
  </si>
  <si>
    <t>https://covid.cdc.gov/covid-data-tracker/#trends_dailycases</t>
  </si>
  <si>
    <t>Mean Quiz Score</t>
  </si>
  <si>
    <t>Month End</t>
  </si>
  <si>
    <t>Sales</t>
  </si>
  <si>
    <t>6-month Moving Ave.</t>
  </si>
  <si>
    <t>Student</t>
  </si>
  <si>
    <t>Test 1</t>
  </si>
  <si>
    <t>Quiz 1</t>
  </si>
  <si>
    <t>Quiz 2</t>
  </si>
  <si>
    <t>Quiz 3</t>
  </si>
  <si>
    <t>Test 2</t>
  </si>
  <si>
    <t>Test 3</t>
  </si>
  <si>
    <t>Quiz 4</t>
  </si>
  <si>
    <t>Test 4</t>
  </si>
  <si>
    <t>Quiz 5</t>
  </si>
  <si>
    <t>Jo</t>
  </si>
  <si>
    <t>Mo</t>
  </si>
  <si>
    <t>Pham</t>
  </si>
  <si>
    <t>Chin</t>
  </si>
  <si>
    <t>Bob</t>
  </si>
  <si>
    <t>Ty</t>
  </si>
  <si>
    <t>Chantel</t>
  </si>
  <si>
    <t>Tyrone</t>
  </si>
  <si>
    <t>Miki</t>
  </si>
  <si>
    <t>Dylan</t>
  </si>
  <si>
    <t>Shariee</t>
  </si>
  <si>
    <t>Dean</t>
  </si>
  <si>
    <t>Alternative Method:</t>
  </si>
  <si>
    <t>Date</t>
  </si>
  <si>
    <t>Weekly Deaths</t>
  </si>
  <si>
    <t>7D Moving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</si>
</sst>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.00_);[Red]\(&quot;$&quot;#,##0.00\)"/>
    <numFmt numFmtId="165" formatCode="&quot;$&quot;#,##0_);[Red]\(&quot;$&quot;#,##0\)"/>
    <numFmt numFmtId="166" formatCode="0.0"/>
    <numFmt numFmtId="167" formatCode="_(* #,##0.00_);_(* \(#,##0.00\);_(* &quot;-&quot;??_);_(@_)"/>
    <numFmt numFmtId="168" formatCode="_(* #,##0.0_);_(* \(#,##0.0\);_(* &quot;-&quot;??_);_(@_)"/>
    <numFmt numFmtId="169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theme="4" tint="0.79998168889431442"/>
      </patternFill>
    </fill>
    <fill>
      <patternFill patternType="solid">
        <fgColor rgb="FFFFFF99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167" fontId="8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horizontal="left" inden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horizontal="left" indent="1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0" xfId="0" applyAlignment="1">
      <alignment wrapText="1"/>
    </xf>
    <xf numFmtId="0" fontId="2" fillId="2" borderId="10" xfId="0" applyFont="1" applyFill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1" fillId="0" borderId="0" xfId="0" applyFont="1"/>
    <xf numFmtId="0" fontId="0" fillId="3" borderId="11" xfId="0" applyFill="1" applyBorder="1"/>
    <xf numFmtId="9" fontId="0" fillId="0" borderId="11" xfId="0" applyNumberFormat="1" applyBorder="1"/>
    <xf numFmtId="0" fontId="1" fillId="0" borderId="13" xfId="0" applyFont="1" applyBorder="1"/>
    <xf numFmtId="0" fontId="0" fillId="0" borderId="14" xfId="0" applyBorder="1"/>
    <xf numFmtId="164" fontId="2" fillId="4" borderId="10" xfId="0" applyNumberFormat="1" applyFont="1" applyFill="1" applyBorder="1"/>
    <xf numFmtId="164" fontId="5" fillId="0" borderId="10" xfId="0" applyNumberFormat="1" applyFont="1" applyBorder="1"/>
    <xf numFmtId="164" fontId="2" fillId="5" borderId="10" xfId="0" applyNumberFormat="1" applyFont="1" applyFill="1" applyBorder="1"/>
    <xf numFmtId="164" fontId="0" fillId="6" borderId="10" xfId="0" applyNumberFormat="1" applyFill="1" applyBorder="1"/>
    <xf numFmtId="164" fontId="0" fillId="7" borderId="10" xfId="0" applyNumberFormat="1" applyFill="1" applyBorder="1"/>
    <xf numFmtId="164" fontId="0" fillId="8" borderId="10" xfId="0" applyNumberFormat="1" applyFill="1" applyBorder="1"/>
    <xf numFmtId="164" fontId="0" fillId="9" borderId="10" xfId="0" applyNumberFormat="1" applyFill="1" applyBorder="1"/>
    <xf numFmtId="164" fontId="0" fillId="10" borderId="10" xfId="0" applyNumberFormat="1" applyFill="1" applyBorder="1"/>
    <xf numFmtId="164" fontId="0" fillId="11" borderId="10" xfId="0" applyNumberFormat="1" applyFill="1" applyBorder="1"/>
    <xf numFmtId="164" fontId="0" fillId="3" borderId="10" xfId="0" applyNumberFormat="1" applyFill="1" applyBorder="1"/>
    <xf numFmtId="0" fontId="7" fillId="2" borderId="10" xfId="0" applyFont="1" applyFill="1" applyBorder="1"/>
    <xf numFmtId="0" fontId="0" fillId="12" borderId="15" xfId="0" applyFill="1" applyBorder="1" applyAlignment="1">
      <alignment horizontal="center" vertical="center" wrapText="1"/>
    </xf>
    <xf numFmtId="0" fontId="0" fillId="12" borderId="16" xfId="0" applyFill="1" applyBorder="1" applyAlignment="1">
      <alignment horizontal="center" vertical="center" wrapText="1"/>
    </xf>
    <xf numFmtId="0" fontId="0" fillId="12" borderId="17" xfId="0" applyFill="1" applyBorder="1" applyAlignment="1">
      <alignment horizontal="center" vertical="center" wrapText="1"/>
    </xf>
    <xf numFmtId="0" fontId="0" fillId="12" borderId="18" xfId="0" applyFill="1" applyBorder="1" applyAlignment="1">
      <alignment horizontal="center" vertical="center" wrapText="1"/>
    </xf>
    <xf numFmtId="0" fontId="0" fillId="12" borderId="19" xfId="0" applyFill="1" applyBorder="1" applyAlignment="1">
      <alignment horizontal="center" vertical="center" wrapText="1"/>
    </xf>
    <xf numFmtId="0" fontId="0" fillId="12" borderId="20" xfId="0" applyFill="1" applyBorder="1" applyAlignment="1">
      <alignment horizontal="center" vertical="center" wrapText="1"/>
    </xf>
    <xf numFmtId="0" fontId="0" fillId="0" borderId="21" xfId="0" applyBorder="1"/>
    <xf numFmtId="0" fontId="1" fillId="0" borderId="21" xfId="0" applyFont="1" applyBorder="1"/>
    <xf numFmtId="0" fontId="0" fillId="0" borderId="21" xfId="0" applyBorder="1" applyAlignment="1">
      <alignment horizontal="left" indent="1"/>
    </xf>
    <xf numFmtId="0" fontId="0" fillId="0" borderId="14" xfId="0" applyBorder="1" applyAlignment="1">
      <alignment horizontal="left" indent="1"/>
    </xf>
    <xf numFmtId="0" fontId="2" fillId="2" borderId="22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165" fontId="0" fillId="3" borderId="11" xfId="0" applyNumberFormat="1" applyFill="1" applyBorder="1"/>
    <xf numFmtId="165" fontId="0" fillId="0" borderId="0" xfId="0" applyNumberFormat="1"/>
    <xf numFmtId="0" fontId="0" fillId="12" borderId="22" xfId="0" applyFill="1" applyBorder="1" applyAlignment="1">
      <alignment horizontal="centerContinuous" wrapText="1"/>
    </xf>
    <xf numFmtId="0" fontId="0" fillId="12" borderId="23" xfId="0" applyFill="1" applyBorder="1" applyAlignment="1">
      <alignment horizontal="centerContinuous" wrapText="1"/>
    </xf>
    <xf numFmtId="0" fontId="0" fillId="12" borderId="11" xfId="0" applyFill="1" applyBorder="1" applyAlignment="1">
      <alignment horizontal="centerContinuous" wrapText="1"/>
    </xf>
    <xf numFmtId="0" fontId="2" fillId="2" borderId="10" xfId="0" applyFont="1" applyFill="1" applyBorder="1" applyAlignment="1">
      <alignment wrapText="1"/>
    </xf>
    <xf numFmtId="165" fontId="0" fillId="0" borderId="10" xfId="0" applyNumberFormat="1" applyBorder="1"/>
    <xf numFmtId="165" fontId="5" fillId="13" borderId="10" xfId="0" applyNumberFormat="1" applyFont="1" applyFill="1" applyBorder="1"/>
    <xf numFmtId="165" fontId="5" fillId="14" borderId="10" xfId="0" applyNumberFormat="1" applyFont="1" applyFill="1" applyBorder="1"/>
    <xf numFmtId="165" fontId="5" fillId="0" borderId="10" xfId="0" applyNumberFormat="1" applyFont="1" applyBorder="1"/>
    <xf numFmtId="165" fontId="0" fillId="0" borderId="24" xfId="0" applyNumberFormat="1" applyBorder="1"/>
    <xf numFmtId="165" fontId="5" fillId="14" borderId="24" xfId="0" applyNumberFormat="1" applyFont="1" applyFill="1" applyBorder="1"/>
    <xf numFmtId="0" fontId="0" fillId="0" borderId="21" xfId="0" applyBorder="1" applyAlignment="1">
      <alignment horizontal="left" indent="2"/>
    </xf>
    <xf numFmtId="0" fontId="0" fillId="0" borderId="25" xfId="0" applyBorder="1" applyAlignment="1">
      <alignment horizontal="left" indent="2"/>
    </xf>
    <xf numFmtId="0" fontId="0" fillId="0" borderId="26" xfId="0" applyBorder="1"/>
    <xf numFmtId="0" fontId="0" fillId="0" borderId="27" xfId="0" applyBorder="1"/>
    <xf numFmtId="0" fontId="0" fillId="0" borderId="14" xfId="0" applyBorder="1" applyAlignment="1">
      <alignment horizontal="left" indent="2"/>
    </xf>
    <xf numFmtId="0" fontId="0" fillId="12" borderId="22" xfId="0" applyFill="1" applyBorder="1"/>
    <xf numFmtId="0" fontId="0" fillId="12" borderId="23" xfId="0" applyFill="1" applyBorder="1"/>
    <xf numFmtId="0" fontId="0" fillId="12" borderId="11" xfId="0" applyFill="1" applyBorder="1"/>
    <xf numFmtId="0" fontId="0" fillId="3" borderId="10" xfId="0" applyFill="1" applyBorder="1"/>
    <xf numFmtId="0" fontId="1" fillId="14" borderId="15" xfId="0" applyFont="1" applyFill="1" applyBorder="1"/>
    <xf numFmtId="0" fontId="0" fillId="14" borderId="28" xfId="0" applyFill="1" applyBorder="1"/>
    <xf numFmtId="0" fontId="0" fillId="14" borderId="16" xfId="0" applyFill="1" applyBorder="1"/>
    <xf numFmtId="0" fontId="0" fillId="0" borderId="17" xfId="0" applyBorder="1"/>
    <xf numFmtId="0" fontId="0" fillId="0" borderId="18" xfId="0" applyBorder="1"/>
    <xf numFmtId="0" fontId="2" fillId="15" borderId="10" xfId="0" applyFont="1" applyFill="1" applyBorder="1"/>
    <xf numFmtId="0" fontId="1" fillId="16" borderId="29" xfId="0" applyFont="1" applyFill="1" applyBorder="1"/>
    <xf numFmtId="0" fontId="1" fillId="16" borderId="30" xfId="0" applyFont="1" applyFill="1" applyBorder="1"/>
    <xf numFmtId="0" fontId="1" fillId="14" borderId="28" xfId="0" applyFont="1" applyFill="1" applyBorder="1"/>
    <xf numFmtId="0" fontId="0" fillId="3" borderId="17" xfId="0" applyFill="1" applyBorder="1"/>
    <xf numFmtId="0" fontId="0" fillId="3" borderId="0" xfId="0" applyFill="1"/>
    <xf numFmtId="0" fontId="0" fillId="0" borderId="19" xfId="0" applyBorder="1"/>
    <xf numFmtId="0" fontId="0" fillId="0" borderId="31" xfId="0" applyBorder="1"/>
    <xf numFmtId="0" fontId="0" fillId="0" borderId="20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9" fillId="17" borderId="30" xfId="0" applyFont="1" applyFill="1" applyBorder="1"/>
    <xf numFmtId="0" fontId="1" fillId="0" borderId="21" xfId="0" applyFont="1" applyBorder="1" applyAlignment="1">
      <alignment horizontal="left" indent="1"/>
    </xf>
    <xf numFmtId="0" fontId="0" fillId="0" borderId="21" xfId="0" applyBorder="1" applyAlignment="1">
      <alignment horizontal="left" indent="3"/>
    </xf>
    <xf numFmtId="0" fontId="0" fillId="0" borderId="14" xfId="0" applyBorder="1" applyAlignment="1">
      <alignment horizontal="left" indent="3"/>
    </xf>
    <xf numFmtId="1" fontId="0" fillId="3" borderId="10" xfId="0" applyNumberFormat="1" applyFill="1" applyBorder="1"/>
    <xf numFmtId="166" fontId="0" fillId="3" borderId="10" xfId="0" applyNumberFormat="1" applyFill="1" applyBorder="1"/>
    <xf numFmtId="1" fontId="0" fillId="0" borderId="10" xfId="0" applyNumberFormat="1" applyBorder="1"/>
    <xf numFmtId="0" fontId="2" fillId="2" borderId="23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0" fillId="3" borderId="10" xfId="0" applyFill="1" applyBorder="1" applyAlignment="1">
      <alignment wrapText="1"/>
    </xf>
    <xf numFmtId="0" fontId="0" fillId="18" borderId="10" xfId="0" applyFill="1" applyBorder="1" applyAlignment="1">
      <alignment horizontal="centerContinuous" wrapText="1"/>
    </xf>
    <xf numFmtId="168" fontId="8" fillId="0" borderId="10" xfId="1" applyNumberFormat="1" applyFont="1" applyBorder="1"/>
    <xf numFmtId="168" fontId="0" fillId="3" borderId="10" xfId="0" applyNumberFormat="1" applyFill="1" applyBorder="1"/>
    <xf numFmtId="169" fontId="8" fillId="0" borderId="10" xfId="1" applyNumberFormat="1" applyFont="1" applyBorder="1"/>
    <xf numFmtId="169" fontId="0" fillId="3" borderId="10" xfId="0" applyNumberFormat="1" applyFill="1" applyBorder="1"/>
    <xf numFmtId="169" fontId="8" fillId="3" borderId="10" xfId="1" applyNumberFormat="1" applyFont="1" applyFill="1" applyBorder="1"/>
    <xf numFmtId="0" fontId="8" fillId="0" borderId="10" xfId="1" applyNumberFormat="1" applyFont="1" applyFill="1" applyBorder="1"/>
    <xf numFmtId="167" fontId="8" fillId="0" borderId="10" xfId="1" applyFont="1" applyBorder="1"/>
    <xf numFmtId="0" fontId="2" fillId="2" borderId="22" xfId="0" applyFont="1" applyFill="1" applyBorder="1"/>
    <xf numFmtId="0" fontId="2" fillId="2" borderId="11" xfId="0" applyFont="1" applyFill="1" applyBorder="1"/>
    <xf numFmtId="0" fontId="10" fillId="0" borderId="0" xfId="2"/>
    <xf numFmtId="14" fontId="0" fillId="0" borderId="10" xfId="0" applyNumberFormat="1" applyBorder="1"/>
    <xf numFmtId="3" fontId="0" fillId="0" borderId="10" xfId="0" applyNumberFormat="1" applyBorder="1"/>
    <xf numFmtId="3" fontId="0" fillId="3" borderId="10" xfId="0" applyNumberFormat="1" applyFill="1" applyBorder="1"/>
    <xf numFmtId="14" fontId="0" fillId="0" borderId="0" xfId="0" applyNumberFormat="1"/>
  </cellXfs>
  <cellStyles count="3">
    <cellStyle name="Comma 2" xfId="1" xr:uid="{4A4C3768-2680-4D3A-AAB2-198D9B2C7AC1}"/>
    <cellStyle name="Hyperlink" xfId="2" builtinId="8"/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[1]Skew!$B$59</c:f>
              <c:strCache>
                <c:ptCount val="1"/>
                <c:pt idx="0">
                  <c:v>Frequency</c:v>
                </c:pt>
              </c:strCache>
            </c:strRef>
          </c:tx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5652-4D7A-8988-2AB5E8E1A219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5652-4D7A-8988-2AB5E8E1A219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5652-4D7A-8988-2AB5E8E1A219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5652-4D7A-8988-2AB5E8E1A219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5652-4D7A-8988-2AB5E8E1A219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[1]Skew!$A$60:$A$64</c:f>
              <c:strCache>
                <c:ptCount val="5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</c:strCache>
            </c:strRef>
          </c:cat>
          <c:val>
            <c:numRef>
              <c:f>[1]Skew!$B$60:$B$64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652-4D7A-8988-2AB5E8E1A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826108288"/>
        <c:axId val="826117248"/>
      </c:barChart>
      <c:catAx>
        <c:axId val="826108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826117248"/>
        <c:crosses val="autoZero"/>
        <c:auto val="1"/>
        <c:lblAlgn val="ctr"/>
        <c:lblOffset val="100"/>
        <c:noMultiLvlLbl val="0"/>
      </c:catAx>
      <c:valAx>
        <c:axId val="826117248"/>
        <c:scaling>
          <c:orientation val="minMax"/>
        </c:scaling>
        <c:delete val="1"/>
        <c:axPos val="l"/>
        <c:title>
          <c:tx>
            <c:rich>
              <a:bodyPr rot="-5400000" vert="horz"/>
              <a:lstStyle/>
              <a:p>
                <a:pPr>
                  <a:defRPr sz="800"/>
                </a:pPr>
                <a:r>
                  <a:rPr lang="en-US" sz="800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610828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[1]Skew!$C$59</c:f>
              <c:strCache>
                <c:ptCount val="1"/>
                <c:pt idx="0">
                  <c:v>Frequency</c:v>
                </c:pt>
              </c:strCache>
            </c:strRef>
          </c:tx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12AC-4951-AB4C-B54A16B9ED7D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12AC-4951-AB4C-B54A16B9ED7D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12AC-4951-AB4C-B54A16B9ED7D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12AC-4951-AB4C-B54A16B9ED7D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12AC-4951-AB4C-B54A16B9ED7D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[1]Skew!$A$60:$A$64</c:f>
              <c:strCache>
                <c:ptCount val="5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</c:strCache>
            </c:strRef>
          </c:cat>
          <c:val>
            <c:numRef>
              <c:f>[1]Skew!$C$60:$C$64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2AC-4951-AB4C-B54A16B9E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826115008"/>
        <c:axId val="826107728"/>
      </c:barChart>
      <c:catAx>
        <c:axId val="826115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826107728"/>
        <c:crosses val="autoZero"/>
        <c:auto val="1"/>
        <c:lblAlgn val="ctr"/>
        <c:lblOffset val="100"/>
        <c:noMultiLvlLbl val="0"/>
      </c:catAx>
      <c:valAx>
        <c:axId val="826107728"/>
        <c:scaling>
          <c:orientation val="minMax"/>
        </c:scaling>
        <c:delete val="1"/>
        <c:axPos val="l"/>
        <c:title>
          <c:tx>
            <c:rich>
              <a:bodyPr rot="-5400000" vert="horz"/>
              <a:lstStyle/>
              <a:p>
                <a:pPr>
                  <a:defRPr sz="800"/>
                </a:pPr>
                <a:r>
                  <a:rPr lang="en-US" sz="800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611500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[1]Skew!$D$59</c:f>
              <c:strCache>
                <c:ptCount val="1"/>
                <c:pt idx="0">
                  <c:v>Frequency</c:v>
                </c:pt>
              </c:strCache>
            </c:strRef>
          </c:tx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AF6E-4112-AB72-4E33547A45EB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AF6E-4112-AB72-4E33547A45EB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AF6E-4112-AB72-4E33547A45EB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AF6E-4112-AB72-4E33547A45EB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AF6E-4112-AB72-4E33547A45EB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[1]Skew!$A$60:$A$64</c:f>
              <c:strCache>
                <c:ptCount val="5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</c:strCache>
            </c:strRef>
          </c:cat>
          <c:val>
            <c:numRef>
              <c:f>[1]Skew!$D$60:$D$64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F6E-4112-AB72-4E33547A4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826107168"/>
        <c:axId val="826112208"/>
      </c:barChart>
      <c:catAx>
        <c:axId val="826107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826112208"/>
        <c:crosses val="autoZero"/>
        <c:auto val="1"/>
        <c:lblAlgn val="ctr"/>
        <c:lblOffset val="100"/>
        <c:noMultiLvlLbl val="0"/>
      </c:catAx>
      <c:valAx>
        <c:axId val="826112208"/>
        <c:scaling>
          <c:orientation val="minMax"/>
        </c:scaling>
        <c:delete val="1"/>
        <c:axPos val="l"/>
        <c:title>
          <c:tx>
            <c:rich>
              <a:bodyPr rot="-5400000" vert="horz"/>
              <a:lstStyle/>
              <a:p>
                <a:pPr>
                  <a:defRPr sz="800"/>
                </a:pPr>
                <a:r>
                  <a:rPr lang="en-US" sz="800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61071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[1]Skew!$B$59</c:f>
              <c:strCache>
                <c:ptCount val="1"/>
                <c:pt idx="0">
                  <c:v>Frequency</c:v>
                </c:pt>
              </c:strCache>
            </c:strRef>
          </c:tx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4237-4E3A-A7A8-2DC8A0A484BE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4237-4E3A-A7A8-2DC8A0A484BE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4237-4E3A-A7A8-2DC8A0A484BE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4237-4E3A-A7A8-2DC8A0A484BE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4237-4E3A-A7A8-2DC8A0A484BE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[1]Skew!$A$60:$A$64</c:f>
              <c:strCache>
                <c:ptCount val="5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</c:strCache>
            </c:strRef>
          </c:cat>
          <c:val>
            <c:numRef>
              <c:f>[1]Skew!$B$60:$B$64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237-4E3A-A7A8-2DC8A0A48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826108288"/>
        <c:axId val="826117248"/>
      </c:barChart>
      <c:catAx>
        <c:axId val="826108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826117248"/>
        <c:crosses val="autoZero"/>
        <c:auto val="1"/>
        <c:lblAlgn val="ctr"/>
        <c:lblOffset val="100"/>
        <c:noMultiLvlLbl val="0"/>
      </c:catAx>
      <c:valAx>
        <c:axId val="826117248"/>
        <c:scaling>
          <c:orientation val="minMax"/>
        </c:scaling>
        <c:delete val="1"/>
        <c:axPos val="l"/>
        <c:title>
          <c:tx>
            <c:rich>
              <a:bodyPr rot="-5400000" vert="horz"/>
              <a:lstStyle/>
              <a:p>
                <a:pPr>
                  <a:defRPr sz="800"/>
                </a:pPr>
                <a:r>
                  <a:rPr lang="en-US" sz="800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610828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[1]Skew!$C$59</c:f>
              <c:strCache>
                <c:ptCount val="1"/>
                <c:pt idx="0">
                  <c:v>Frequency</c:v>
                </c:pt>
              </c:strCache>
            </c:strRef>
          </c:tx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D5B3-4E53-873A-0585BF8D245F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D5B3-4E53-873A-0585BF8D245F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D5B3-4E53-873A-0585BF8D245F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D5B3-4E53-873A-0585BF8D245F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D5B3-4E53-873A-0585BF8D245F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[1]Skew!$A$60:$A$64</c:f>
              <c:strCache>
                <c:ptCount val="5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</c:strCache>
            </c:strRef>
          </c:cat>
          <c:val>
            <c:numRef>
              <c:f>[1]Skew!$C$60:$C$64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5B3-4E53-873A-0585BF8D2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826115008"/>
        <c:axId val="826107728"/>
      </c:barChart>
      <c:catAx>
        <c:axId val="826115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826107728"/>
        <c:crosses val="autoZero"/>
        <c:auto val="1"/>
        <c:lblAlgn val="ctr"/>
        <c:lblOffset val="100"/>
        <c:noMultiLvlLbl val="0"/>
      </c:catAx>
      <c:valAx>
        <c:axId val="826107728"/>
        <c:scaling>
          <c:orientation val="minMax"/>
        </c:scaling>
        <c:delete val="1"/>
        <c:axPos val="l"/>
        <c:title>
          <c:tx>
            <c:rich>
              <a:bodyPr rot="-5400000" vert="horz"/>
              <a:lstStyle/>
              <a:p>
                <a:pPr>
                  <a:defRPr sz="800"/>
                </a:pPr>
                <a:r>
                  <a:rPr lang="en-US" sz="800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611500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[1]Skew!$D$59</c:f>
              <c:strCache>
                <c:ptCount val="1"/>
                <c:pt idx="0">
                  <c:v>Frequency</c:v>
                </c:pt>
              </c:strCache>
            </c:strRef>
          </c:tx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C6DA-472B-BBEE-F0623E438472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C6DA-472B-BBEE-F0623E438472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6DA-472B-BBEE-F0623E438472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C6DA-472B-BBEE-F0623E438472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C6DA-472B-BBEE-F0623E438472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[1]Skew!$A$60:$A$64</c:f>
              <c:strCache>
                <c:ptCount val="5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</c:strCache>
            </c:strRef>
          </c:cat>
          <c:val>
            <c:numRef>
              <c:f>[1]Skew!$D$60:$D$64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DA-472B-BBEE-F0623E438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826107168"/>
        <c:axId val="826112208"/>
      </c:barChart>
      <c:catAx>
        <c:axId val="826107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826112208"/>
        <c:crosses val="autoZero"/>
        <c:auto val="1"/>
        <c:lblAlgn val="ctr"/>
        <c:lblOffset val="100"/>
        <c:noMultiLvlLbl val="0"/>
      </c:catAx>
      <c:valAx>
        <c:axId val="826112208"/>
        <c:scaling>
          <c:orientation val="minMax"/>
        </c:scaling>
        <c:delete val="1"/>
        <c:axPos val="l"/>
        <c:title>
          <c:tx>
            <c:rich>
              <a:bodyPr rot="-5400000" vert="horz"/>
              <a:lstStyle/>
              <a:p>
                <a:pPr>
                  <a:defRPr sz="800"/>
                </a:pPr>
                <a:r>
                  <a:rPr lang="en-US" sz="800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61071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aseline="0"/>
            </a:pPr>
            <a:r>
              <a:rPr lang="en-US" sz="1200" b="1" i="0" baseline="0"/>
              <a:t>Tests Scores can be Skewed Left (negative) - a few small values will tend to pull the Average (Mean) down</a:t>
            </a:r>
            <a:endParaRPr lang="en-US" sz="1200" baseline="0"/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'S(L)'!$G$17</c:f>
              <c:strCache>
                <c:ptCount val="1"/>
                <c:pt idx="0">
                  <c:v>Frequency</c:v>
                </c:pt>
              </c:strCache>
            </c:strRef>
          </c:tx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5088-4EDC-8B39-DEBF40934920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5088-4EDC-8B39-DEBF40934920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5088-4EDC-8B39-DEBF40934920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5088-4EDC-8B39-DEBF40934920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5088-4EDC-8B39-DEBF40934920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5088-4EDC-8B39-DEBF40934920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5088-4EDC-8B39-DEBF40934920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'S(L)'!$F$18:$F$24</c:f>
              <c:strCache>
                <c:ptCount val="7"/>
                <c:pt idx="0">
                  <c:v>0 up to 15</c:v>
                </c:pt>
                <c:pt idx="1">
                  <c:v>15 up to 30</c:v>
                </c:pt>
                <c:pt idx="2">
                  <c:v>30 up to 45</c:v>
                </c:pt>
                <c:pt idx="3">
                  <c:v>45 up to 60</c:v>
                </c:pt>
                <c:pt idx="4">
                  <c:v>60 up to 75</c:v>
                </c:pt>
                <c:pt idx="5">
                  <c:v>75 up to 90</c:v>
                </c:pt>
                <c:pt idx="6">
                  <c:v>90 up to 105</c:v>
                </c:pt>
              </c:strCache>
            </c:strRef>
          </c:cat>
          <c:val>
            <c:numRef>
              <c:f>'S(L)'!$G$18:$G$24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0</c:v>
                </c:pt>
                <c:pt idx="4">
                  <c:v>10</c:v>
                </c:pt>
                <c:pt idx="5">
                  <c:v>13</c:v>
                </c:pt>
                <c:pt idx="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088-4EDC-8B39-DEBF40934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21325456"/>
        <c:axId val="1021326016"/>
      </c:barChart>
      <c:catAx>
        <c:axId val="1021325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Classes for Test Scores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21326016"/>
        <c:crosses val="autoZero"/>
        <c:auto val="1"/>
        <c:lblAlgn val="ctr"/>
        <c:lblOffset val="100"/>
        <c:noMultiLvlLbl val="0"/>
      </c:catAx>
      <c:valAx>
        <c:axId val="10213260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13254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'S(L)'!$A$52</c:f>
          <c:strCache>
            <c:ptCount val="1"/>
            <c:pt idx="0">
              <c:v>Tests Scores can be bi-modal</c:v>
            </c:pt>
          </c:strCache>
        </c:strRef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'S(L)'!$G$63</c:f>
              <c:strCache>
                <c:ptCount val="1"/>
                <c:pt idx="0">
                  <c:v>Frequency</c:v>
                </c:pt>
              </c:strCache>
            </c:strRef>
          </c:tx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C3D7-4998-A2E5-A87AC355EF9E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C3D7-4998-A2E5-A87AC355EF9E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3D7-4998-A2E5-A87AC355EF9E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C3D7-4998-A2E5-A87AC355EF9E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C3D7-4998-A2E5-A87AC355EF9E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C3D7-4998-A2E5-A87AC355EF9E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C3D7-4998-A2E5-A87AC355EF9E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'S(L)'!$F$64:$F$70</c:f>
              <c:strCache>
                <c:ptCount val="7"/>
                <c:pt idx="0">
                  <c:v>0 up to 15</c:v>
                </c:pt>
                <c:pt idx="1">
                  <c:v>15 up to 30</c:v>
                </c:pt>
                <c:pt idx="2">
                  <c:v>30 up to 45</c:v>
                </c:pt>
                <c:pt idx="3">
                  <c:v>45 up to 60</c:v>
                </c:pt>
                <c:pt idx="4">
                  <c:v>60 up to 75</c:v>
                </c:pt>
                <c:pt idx="5">
                  <c:v>75 up to 90</c:v>
                </c:pt>
                <c:pt idx="6">
                  <c:v>90 up to 105</c:v>
                </c:pt>
              </c:strCache>
            </c:strRef>
          </c:cat>
          <c:val>
            <c:numRef>
              <c:f>'S(L)'!$G$64:$G$70</c:f>
              <c:numCache>
                <c:formatCode>General</c:formatCode>
                <c:ptCount val="7"/>
                <c:pt idx="0">
                  <c:v>8</c:v>
                </c:pt>
                <c:pt idx="1">
                  <c:v>10</c:v>
                </c:pt>
                <c:pt idx="2">
                  <c:v>0</c:v>
                </c:pt>
                <c:pt idx="3">
                  <c:v>1</c:v>
                </c:pt>
                <c:pt idx="4">
                  <c:v>9</c:v>
                </c:pt>
                <c:pt idx="5">
                  <c:v>9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D7-4998-A2E5-A87AC355E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21328256"/>
        <c:axId val="1021328816"/>
      </c:barChart>
      <c:catAx>
        <c:axId val="1021328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Classes for Test Scores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1328816"/>
        <c:crosses val="autoZero"/>
        <c:auto val="1"/>
        <c:lblAlgn val="ctr"/>
        <c:lblOffset val="100"/>
        <c:noMultiLvlLbl val="0"/>
      </c:catAx>
      <c:valAx>
        <c:axId val="10213288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1328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'S(B)'!$A$6</c:f>
          <c:strCache>
            <c:ptCount val="1"/>
            <c:pt idx="0">
              <c:v>Human Height often Close to Symmetrical - bell shape - high in the middle and tapering off in both directions</c:v>
            </c:pt>
          </c:strCache>
        </c:strRef>
      </c:tx>
      <c:overlay val="0"/>
      <c:txPr>
        <a:bodyPr/>
        <a:lstStyle/>
        <a:p>
          <a:pPr>
            <a:defRPr sz="1400"/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'S(B)'!$G$17</c:f>
              <c:strCache>
                <c:ptCount val="1"/>
                <c:pt idx="0">
                  <c:v>Frequency</c:v>
                </c:pt>
              </c:strCache>
            </c:strRef>
          </c:tx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86F6-49C1-9154-0CFC96C8C279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86F6-49C1-9154-0CFC96C8C279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86F6-49C1-9154-0CFC96C8C279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86F6-49C1-9154-0CFC96C8C279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86F6-49C1-9154-0CFC96C8C279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86F6-49C1-9154-0CFC96C8C279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86F6-49C1-9154-0CFC96C8C279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'S(B)'!$F$18:$F$24</c:f>
              <c:strCache>
                <c:ptCount val="7"/>
                <c:pt idx="0">
                  <c:v>2 up to 3</c:v>
                </c:pt>
                <c:pt idx="1">
                  <c:v>3 up to 4</c:v>
                </c:pt>
                <c:pt idx="2">
                  <c:v>4 up to 5</c:v>
                </c:pt>
                <c:pt idx="3">
                  <c:v>5 up to 6</c:v>
                </c:pt>
                <c:pt idx="4">
                  <c:v>6 up to 7</c:v>
                </c:pt>
                <c:pt idx="5">
                  <c:v>7 up to 8</c:v>
                </c:pt>
                <c:pt idx="6">
                  <c:v>8 up to 9</c:v>
                </c:pt>
              </c:strCache>
            </c:strRef>
          </c:cat>
          <c:val>
            <c:numRef>
              <c:f>'S(B)'!$G$18:$G$24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9</c:v>
                </c:pt>
                <c:pt idx="3">
                  <c:v>14</c:v>
                </c:pt>
                <c:pt idx="4">
                  <c:v>11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6F6-49C1-9154-0CFC96C8C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21331056"/>
        <c:axId val="1021331616"/>
      </c:barChart>
      <c:catAx>
        <c:axId val="1021331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Height</a:t>
                </a:r>
                <a:r>
                  <a:rPr lang="en-US" baseline="0"/>
                  <a:t> in feet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1331616"/>
        <c:crosses val="autoZero"/>
        <c:auto val="1"/>
        <c:lblAlgn val="ctr"/>
        <c:lblOffset val="100"/>
        <c:noMultiLvlLbl val="0"/>
      </c:catAx>
      <c:valAx>
        <c:axId val="10213316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1331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aseline="0"/>
            </a:pPr>
            <a:r>
              <a:rPr lang="en-US" sz="1200" b="1" i="0" baseline="0"/>
              <a:t>House Prices ($)  often Skewed Right (positive) - a few large values will tend to pull the Average (Mean) 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'S(R)'!$G$17</c:f>
              <c:strCache>
                <c:ptCount val="1"/>
                <c:pt idx="0">
                  <c:v>Frequency</c:v>
                </c:pt>
              </c:strCache>
            </c:strRef>
          </c:tx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C611-4E67-B9B2-41B909E3541D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C611-4E67-B9B2-41B909E3541D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611-4E67-B9B2-41B909E3541D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C611-4E67-B9B2-41B909E3541D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C611-4E67-B9B2-41B909E3541D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C611-4E67-B9B2-41B909E3541D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C611-4E67-B9B2-41B909E3541D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'S(R)'!$F$18:$F$24</c:f>
              <c:strCache>
                <c:ptCount val="7"/>
                <c:pt idx="0">
                  <c:v>₹ 0 up to ₹ 1,50,000</c:v>
                </c:pt>
                <c:pt idx="1">
                  <c:v>₹ 1,50,000 up to ₹ 3,00,000</c:v>
                </c:pt>
                <c:pt idx="2">
                  <c:v>₹ 3,00,000 up to ₹ 4,50,000</c:v>
                </c:pt>
                <c:pt idx="3">
                  <c:v>₹ 4,50,000 up to ₹ 6,00,000</c:v>
                </c:pt>
                <c:pt idx="4">
                  <c:v>₹ 6,00,000 up to ₹ 7,50,000</c:v>
                </c:pt>
                <c:pt idx="5">
                  <c:v>₹ 7,50,000 up to ₹ 9,00,000</c:v>
                </c:pt>
                <c:pt idx="6">
                  <c:v>₹ 9,00,000 up to ₹ 10,50,000</c:v>
                </c:pt>
              </c:strCache>
            </c:strRef>
          </c:cat>
          <c:val>
            <c:numRef>
              <c:f>'S(R)'!$G$18:$G$24</c:f>
              <c:numCache>
                <c:formatCode>General</c:formatCode>
                <c:ptCount val="7"/>
                <c:pt idx="0">
                  <c:v>3</c:v>
                </c:pt>
                <c:pt idx="1">
                  <c:v>19</c:v>
                </c:pt>
                <c:pt idx="2">
                  <c:v>9</c:v>
                </c:pt>
                <c:pt idx="3">
                  <c:v>7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11-4E67-B9B2-41B909E35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21333856"/>
        <c:axId val="1021334416"/>
      </c:barChart>
      <c:catAx>
        <c:axId val="1021333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21334416"/>
        <c:crosses val="autoZero"/>
        <c:auto val="1"/>
        <c:lblAlgn val="ctr"/>
        <c:lblOffset val="100"/>
        <c:noMultiLvlLbl val="0"/>
      </c:catAx>
      <c:valAx>
        <c:axId val="10213344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1333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BonusV!$R$4</c:f>
          <c:strCache>
            <c:ptCount val="1"/>
            <c:pt idx="0">
              <c:v>https://covid.cdc.gov/covid-data-tracker/#trends_dailycases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'7D-MA'!$C$2</c:f>
              <c:strCache>
                <c:ptCount val="1"/>
                <c:pt idx="0">
                  <c:v>Weekly Deaths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'7D-MA'!$B$3:$B$237</c:f>
              <c:numCache>
                <c:formatCode>m/d/yyyy</c:formatCode>
                <c:ptCount val="235"/>
                <c:pt idx="0">
                  <c:v>45479</c:v>
                </c:pt>
                <c:pt idx="1">
                  <c:v>45472</c:v>
                </c:pt>
                <c:pt idx="2">
                  <c:v>45465</c:v>
                </c:pt>
                <c:pt idx="3">
                  <c:v>45458</c:v>
                </c:pt>
                <c:pt idx="4">
                  <c:v>45451</c:v>
                </c:pt>
                <c:pt idx="5">
                  <c:v>45444</c:v>
                </c:pt>
                <c:pt idx="6">
                  <c:v>45437</c:v>
                </c:pt>
                <c:pt idx="7">
                  <c:v>45430</c:v>
                </c:pt>
                <c:pt idx="8">
                  <c:v>45423</c:v>
                </c:pt>
                <c:pt idx="9">
                  <c:v>45416</c:v>
                </c:pt>
                <c:pt idx="10">
                  <c:v>45409</c:v>
                </c:pt>
                <c:pt idx="11">
                  <c:v>45402</c:v>
                </c:pt>
                <c:pt idx="12">
                  <c:v>45395</c:v>
                </c:pt>
                <c:pt idx="13">
                  <c:v>45388</c:v>
                </c:pt>
                <c:pt idx="14">
                  <c:v>45381</c:v>
                </c:pt>
                <c:pt idx="15">
                  <c:v>45374</c:v>
                </c:pt>
                <c:pt idx="16">
                  <c:v>45367</c:v>
                </c:pt>
                <c:pt idx="17">
                  <c:v>45360</c:v>
                </c:pt>
                <c:pt idx="18">
                  <c:v>45353</c:v>
                </c:pt>
                <c:pt idx="19">
                  <c:v>45346</c:v>
                </c:pt>
                <c:pt idx="20">
                  <c:v>45339</c:v>
                </c:pt>
                <c:pt idx="21">
                  <c:v>45332</c:v>
                </c:pt>
                <c:pt idx="22">
                  <c:v>45325</c:v>
                </c:pt>
                <c:pt idx="23">
                  <c:v>45318</c:v>
                </c:pt>
                <c:pt idx="24">
                  <c:v>45311</c:v>
                </c:pt>
                <c:pt idx="25">
                  <c:v>45304</c:v>
                </c:pt>
                <c:pt idx="26">
                  <c:v>45297</c:v>
                </c:pt>
                <c:pt idx="27">
                  <c:v>45290</c:v>
                </c:pt>
                <c:pt idx="28">
                  <c:v>45283</c:v>
                </c:pt>
                <c:pt idx="29">
                  <c:v>45276</c:v>
                </c:pt>
                <c:pt idx="30">
                  <c:v>45269</c:v>
                </c:pt>
                <c:pt idx="31">
                  <c:v>45262</c:v>
                </c:pt>
                <c:pt idx="32">
                  <c:v>45255</c:v>
                </c:pt>
                <c:pt idx="33">
                  <c:v>45248</c:v>
                </c:pt>
                <c:pt idx="34">
                  <c:v>45241</c:v>
                </c:pt>
                <c:pt idx="35">
                  <c:v>45234</c:v>
                </c:pt>
                <c:pt idx="36">
                  <c:v>45227</c:v>
                </c:pt>
                <c:pt idx="37">
                  <c:v>45220</c:v>
                </c:pt>
                <c:pt idx="38">
                  <c:v>45213</c:v>
                </c:pt>
                <c:pt idx="39">
                  <c:v>45206</c:v>
                </c:pt>
                <c:pt idx="40">
                  <c:v>45199</c:v>
                </c:pt>
                <c:pt idx="41">
                  <c:v>45192</c:v>
                </c:pt>
                <c:pt idx="42">
                  <c:v>45185</c:v>
                </c:pt>
                <c:pt idx="43">
                  <c:v>45178</c:v>
                </c:pt>
                <c:pt idx="44">
                  <c:v>45171</c:v>
                </c:pt>
                <c:pt idx="45">
                  <c:v>45164</c:v>
                </c:pt>
                <c:pt idx="46">
                  <c:v>45157</c:v>
                </c:pt>
                <c:pt idx="47">
                  <c:v>45150</c:v>
                </c:pt>
                <c:pt idx="48">
                  <c:v>45143</c:v>
                </c:pt>
                <c:pt idx="49">
                  <c:v>45136</c:v>
                </c:pt>
                <c:pt idx="50">
                  <c:v>45129</c:v>
                </c:pt>
                <c:pt idx="51">
                  <c:v>45122</c:v>
                </c:pt>
                <c:pt idx="52">
                  <c:v>45115</c:v>
                </c:pt>
                <c:pt idx="53">
                  <c:v>45108</c:v>
                </c:pt>
                <c:pt idx="54">
                  <c:v>45101</c:v>
                </c:pt>
                <c:pt idx="55">
                  <c:v>45094</c:v>
                </c:pt>
                <c:pt idx="56">
                  <c:v>45087</c:v>
                </c:pt>
                <c:pt idx="57">
                  <c:v>45080</c:v>
                </c:pt>
                <c:pt idx="58">
                  <c:v>45073</c:v>
                </c:pt>
                <c:pt idx="59">
                  <c:v>45066</c:v>
                </c:pt>
                <c:pt idx="60">
                  <c:v>45059</c:v>
                </c:pt>
                <c:pt idx="61">
                  <c:v>45052</c:v>
                </c:pt>
                <c:pt idx="62">
                  <c:v>45045</c:v>
                </c:pt>
                <c:pt idx="63">
                  <c:v>45038</c:v>
                </c:pt>
                <c:pt idx="64">
                  <c:v>45031</c:v>
                </c:pt>
                <c:pt idx="65">
                  <c:v>45024</c:v>
                </c:pt>
                <c:pt idx="66">
                  <c:v>45017</c:v>
                </c:pt>
                <c:pt idx="67">
                  <c:v>45010</c:v>
                </c:pt>
                <c:pt idx="68">
                  <c:v>45003</c:v>
                </c:pt>
                <c:pt idx="69">
                  <c:v>44996</c:v>
                </c:pt>
                <c:pt idx="70">
                  <c:v>44989</c:v>
                </c:pt>
                <c:pt idx="71">
                  <c:v>44982</c:v>
                </c:pt>
                <c:pt idx="72">
                  <c:v>44975</c:v>
                </c:pt>
                <c:pt idx="73">
                  <c:v>44968</c:v>
                </c:pt>
                <c:pt idx="74">
                  <c:v>44961</c:v>
                </c:pt>
                <c:pt idx="75">
                  <c:v>44954</c:v>
                </c:pt>
                <c:pt idx="76">
                  <c:v>44947</c:v>
                </c:pt>
                <c:pt idx="77">
                  <c:v>44940</c:v>
                </c:pt>
                <c:pt idx="78">
                  <c:v>44933</c:v>
                </c:pt>
                <c:pt idx="79">
                  <c:v>44926</c:v>
                </c:pt>
                <c:pt idx="80">
                  <c:v>44919</c:v>
                </c:pt>
                <c:pt idx="81">
                  <c:v>44912</c:v>
                </c:pt>
                <c:pt idx="82">
                  <c:v>44905</c:v>
                </c:pt>
                <c:pt idx="83">
                  <c:v>44898</c:v>
                </c:pt>
                <c:pt idx="84">
                  <c:v>44891</c:v>
                </c:pt>
                <c:pt idx="85">
                  <c:v>44884</c:v>
                </c:pt>
                <c:pt idx="86">
                  <c:v>44877</c:v>
                </c:pt>
                <c:pt idx="87">
                  <c:v>44870</c:v>
                </c:pt>
                <c:pt idx="88">
                  <c:v>44863</c:v>
                </c:pt>
                <c:pt idx="89">
                  <c:v>44856</c:v>
                </c:pt>
                <c:pt idx="90">
                  <c:v>44849</c:v>
                </c:pt>
                <c:pt idx="91">
                  <c:v>44842</c:v>
                </c:pt>
                <c:pt idx="92">
                  <c:v>44835</c:v>
                </c:pt>
                <c:pt idx="93">
                  <c:v>44828</c:v>
                </c:pt>
                <c:pt idx="94">
                  <c:v>44821</c:v>
                </c:pt>
                <c:pt idx="95">
                  <c:v>44814</c:v>
                </c:pt>
                <c:pt idx="96">
                  <c:v>44807</c:v>
                </c:pt>
                <c:pt idx="97">
                  <c:v>44800</c:v>
                </c:pt>
                <c:pt idx="98">
                  <c:v>44793</c:v>
                </c:pt>
                <c:pt idx="99">
                  <c:v>44786</c:v>
                </c:pt>
                <c:pt idx="100">
                  <c:v>44779</c:v>
                </c:pt>
                <c:pt idx="101">
                  <c:v>44772</c:v>
                </c:pt>
                <c:pt idx="102">
                  <c:v>44765</c:v>
                </c:pt>
                <c:pt idx="103">
                  <c:v>44758</c:v>
                </c:pt>
                <c:pt idx="104">
                  <c:v>44751</c:v>
                </c:pt>
                <c:pt idx="105">
                  <c:v>44744</c:v>
                </c:pt>
                <c:pt idx="106">
                  <c:v>44737</c:v>
                </c:pt>
                <c:pt idx="107">
                  <c:v>44730</c:v>
                </c:pt>
                <c:pt idx="108">
                  <c:v>44723</c:v>
                </c:pt>
                <c:pt idx="109">
                  <c:v>44716</c:v>
                </c:pt>
                <c:pt idx="110">
                  <c:v>44709</c:v>
                </c:pt>
                <c:pt idx="111">
                  <c:v>44702</c:v>
                </c:pt>
                <c:pt idx="112">
                  <c:v>44695</c:v>
                </c:pt>
                <c:pt idx="113">
                  <c:v>44688</c:v>
                </c:pt>
                <c:pt idx="114">
                  <c:v>44681</c:v>
                </c:pt>
                <c:pt idx="115">
                  <c:v>44674</c:v>
                </c:pt>
                <c:pt idx="116">
                  <c:v>44667</c:v>
                </c:pt>
                <c:pt idx="117">
                  <c:v>44660</c:v>
                </c:pt>
                <c:pt idx="118">
                  <c:v>44653</c:v>
                </c:pt>
                <c:pt idx="119">
                  <c:v>44646</c:v>
                </c:pt>
                <c:pt idx="120">
                  <c:v>44639</c:v>
                </c:pt>
                <c:pt idx="121">
                  <c:v>44632</c:v>
                </c:pt>
                <c:pt idx="122">
                  <c:v>44625</c:v>
                </c:pt>
                <c:pt idx="123">
                  <c:v>44618</c:v>
                </c:pt>
                <c:pt idx="124">
                  <c:v>44611</c:v>
                </c:pt>
                <c:pt idx="125">
                  <c:v>44604</c:v>
                </c:pt>
                <c:pt idx="126">
                  <c:v>44597</c:v>
                </c:pt>
                <c:pt idx="127">
                  <c:v>44590</c:v>
                </c:pt>
                <c:pt idx="128">
                  <c:v>44583</c:v>
                </c:pt>
                <c:pt idx="129">
                  <c:v>44576</c:v>
                </c:pt>
                <c:pt idx="130">
                  <c:v>44569</c:v>
                </c:pt>
                <c:pt idx="131">
                  <c:v>44562</c:v>
                </c:pt>
                <c:pt idx="132">
                  <c:v>44555</c:v>
                </c:pt>
                <c:pt idx="133">
                  <c:v>44548</c:v>
                </c:pt>
                <c:pt idx="134">
                  <c:v>44541</c:v>
                </c:pt>
                <c:pt idx="135">
                  <c:v>44534</c:v>
                </c:pt>
                <c:pt idx="136">
                  <c:v>44527</c:v>
                </c:pt>
                <c:pt idx="137">
                  <c:v>44520</c:v>
                </c:pt>
                <c:pt idx="138">
                  <c:v>44513</c:v>
                </c:pt>
                <c:pt idx="139">
                  <c:v>44506</c:v>
                </c:pt>
                <c:pt idx="140">
                  <c:v>44499</c:v>
                </c:pt>
                <c:pt idx="141">
                  <c:v>44492</c:v>
                </c:pt>
                <c:pt idx="142">
                  <c:v>44485</c:v>
                </c:pt>
                <c:pt idx="143">
                  <c:v>44478</c:v>
                </c:pt>
                <c:pt idx="144">
                  <c:v>44471</c:v>
                </c:pt>
                <c:pt idx="145">
                  <c:v>44464</c:v>
                </c:pt>
                <c:pt idx="146">
                  <c:v>44457</c:v>
                </c:pt>
                <c:pt idx="147">
                  <c:v>44450</c:v>
                </c:pt>
                <c:pt idx="148">
                  <c:v>44443</c:v>
                </c:pt>
                <c:pt idx="149">
                  <c:v>44436</c:v>
                </c:pt>
                <c:pt idx="150">
                  <c:v>44429</c:v>
                </c:pt>
                <c:pt idx="151">
                  <c:v>44422</c:v>
                </c:pt>
                <c:pt idx="152">
                  <c:v>44415</c:v>
                </c:pt>
                <c:pt idx="153">
                  <c:v>44408</c:v>
                </c:pt>
                <c:pt idx="154">
                  <c:v>44401</c:v>
                </c:pt>
                <c:pt idx="155">
                  <c:v>44394</c:v>
                </c:pt>
                <c:pt idx="156">
                  <c:v>44387</c:v>
                </c:pt>
                <c:pt idx="157">
                  <c:v>44380</c:v>
                </c:pt>
                <c:pt idx="158">
                  <c:v>44373</c:v>
                </c:pt>
                <c:pt idx="159">
                  <c:v>44366</c:v>
                </c:pt>
                <c:pt idx="160">
                  <c:v>44359</c:v>
                </c:pt>
                <c:pt idx="161">
                  <c:v>44352</c:v>
                </c:pt>
                <c:pt idx="162">
                  <c:v>44345</c:v>
                </c:pt>
                <c:pt idx="163">
                  <c:v>44338</c:v>
                </c:pt>
                <c:pt idx="164">
                  <c:v>44331</c:v>
                </c:pt>
                <c:pt idx="165">
                  <c:v>44324</c:v>
                </c:pt>
                <c:pt idx="166">
                  <c:v>44317</c:v>
                </c:pt>
                <c:pt idx="167">
                  <c:v>44310</c:v>
                </c:pt>
                <c:pt idx="168">
                  <c:v>44303</c:v>
                </c:pt>
                <c:pt idx="169">
                  <c:v>44296</c:v>
                </c:pt>
                <c:pt idx="170">
                  <c:v>44289</c:v>
                </c:pt>
                <c:pt idx="171">
                  <c:v>44282</c:v>
                </c:pt>
                <c:pt idx="172">
                  <c:v>44275</c:v>
                </c:pt>
                <c:pt idx="173">
                  <c:v>44268</c:v>
                </c:pt>
                <c:pt idx="174">
                  <c:v>44261</c:v>
                </c:pt>
                <c:pt idx="175">
                  <c:v>44254</c:v>
                </c:pt>
                <c:pt idx="176">
                  <c:v>44247</c:v>
                </c:pt>
                <c:pt idx="177">
                  <c:v>44240</c:v>
                </c:pt>
                <c:pt idx="178">
                  <c:v>44233</c:v>
                </c:pt>
                <c:pt idx="179">
                  <c:v>44226</c:v>
                </c:pt>
                <c:pt idx="180">
                  <c:v>44219</c:v>
                </c:pt>
                <c:pt idx="181">
                  <c:v>44212</c:v>
                </c:pt>
                <c:pt idx="182">
                  <c:v>44205</c:v>
                </c:pt>
                <c:pt idx="183">
                  <c:v>44198</c:v>
                </c:pt>
                <c:pt idx="184">
                  <c:v>44191</c:v>
                </c:pt>
                <c:pt idx="185">
                  <c:v>44184</c:v>
                </c:pt>
                <c:pt idx="186">
                  <c:v>44177</c:v>
                </c:pt>
                <c:pt idx="187">
                  <c:v>44170</c:v>
                </c:pt>
                <c:pt idx="188">
                  <c:v>44163</c:v>
                </c:pt>
                <c:pt idx="189">
                  <c:v>44156</c:v>
                </c:pt>
                <c:pt idx="190">
                  <c:v>44149</c:v>
                </c:pt>
                <c:pt idx="191">
                  <c:v>44142</c:v>
                </c:pt>
                <c:pt idx="192">
                  <c:v>44135</c:v>
                </c:pt>
                <c:pt idx="193">
                  <c:v>44128</c:v>
                </c:pt>
                <c:pt idx="194">
                  <c:v>44121</c:v>
                </c:pt>
                <c:pt idx="195">
                  <c:v>44114</c:v>
                </c:pt>
                <c:pt idx="196">
                  <c:v>44107</c:v>
                </c:pt>
                <c:pt idx="197">
                  <c:v>44100</c:v>
                </c:pt>
                <c:pt idx="198">
                  <c:v>44093</c:v>
                </c:pt>
                <c:pt idx="199">
                  <c:v>44086</c:v>
                </c:pt>
                <c:pt idx="200">
                  <c:v>44079</c:v>
                </c:pt>
                <c:pt idx="201">
                  <c:v>44072</c:v>
                </c:pt>
                <c:pt idx="202">
                  <c:v>44065</c:v>
                </c:pt>
                <c:pt idx="203">
                  <c:v>44058</c:v>
                </c:pt>
                <c:pt idx="204">
                  <c:v>44051</c:v>
                </c:pt>
                <c:pt idx="205">
                  <c:v>44044</c:v>
                </c:pt>
                <c:pt idx="206">
                  <c:v>44037</c:v>
                </c:pt>
                <c:pt idx="207">
                  <c:v>44030</c:v>
                </c:pt>
                <c:pt idx="208">
                  <c:v>44023</c:v>
                </c:pt>
                <c:pt idx="209">
                  <c:v>44016</c:v>
                </c:pt>
                <c:pt idx="210">
                  <c:v>44009</c:v>
                </c:pt>
                <c:pt idx="211">
                  <c:v>44002</c:v>
                </c:pt>
                <c:pt idx="212">
                  <c:v>43995</c:v>
                </c:pt>
                <c:pt idx="213">
                  <c:v>43988</c:v>
                </c:pt>
                <c:pt idx="214">
                  <c:v>43981</c:v>
                </c:pt>
                <c:pt idx="215">
                  <c:v>43974</c:v>
                </c:pt>
                <c:pt idx="216">
                  <c:v>43967</c:v>
                </c:pt>
                <c:pt idx="217">
                  <c:v>43960</c:v>
                </c:pt>
                <c:pt idx="218">
                  <c:v>43953</c:v>
                </c:pt>
                <c:pt idx="219">
                  <c:v>43946</c:v>
                </c:pt>
                <c:pt idx="220">
                  <c:v>43939</c:v>
                </c:pt>
                <c:pt idx="221">
                  <c:v>43932</c:v>
                </c:pt>
                <c:pt idx="222">
                  <c:v>43925</c:v>
                </c:pt>
                <c:pt idx="223">
                  <c:v>43918</c:v>
                </c:pt>
                <c:pt idx="224">
                  <c:v>43911</c:v>
                </c:pt>
                <c:pt idx="225">
                  <c:v>43904</c:v>
                </c:pt>
                <c:pt idx="226">
                  <c:v>43897</c:v>
                </c:pt>
                <c:pt idx="227">
                  <c:v>43890</c:v>
                </c:pt>
                <c:pt idx="228">
                  <c:v>43883</c:v>
                </c:pt>
                <c:pt idx="229">
                  <c:v>43876</c:v>
                </c:pt>
                <c:pt idx="230">
                  <c:v>43869</c:v>
                </c:pt>
                <c:pt idx="231">
                  <c:v>43862</c:v>
                </c:pt>
                <c:pt idx="232">
                  <c:v>43855</c:v>
                </c:pt>
                <c:pt idx="233">
                  <c:v>43848</c:v>
                </c:pt>
                <c:pt idx="234">
                  <c:v>43841</c:v>
                </c:pt>
              </c:numCache>
            </c:numRef>
          </c:cat>
          <c:val>
            <c:numRef>
              <c:f>'7D-MA'!$C$3:$C$237</c:f>
              <c:numCache>
                <c:formatCode>General</c:formatCode>
                <c:ptCount val="235"/>
                <c:pt idx="0">
                  <c:v>147</c:v>
                </c:pt>
                <c:pt idx="1">
                  <c:v>259</c:v>
                </c:pt>
                <c:pt idx="2">
                  <c:v>351</c:v>
                </c:pt>
                <c:pt idx="3">
                  <c:v>327</c:v>
                </c:pt>
                <c:pt idx="4">
                  <c:v>290</c:v>
                </c:pt>
                <c:pt idx="5">
                  <c:v>313</c:v>
                </c:pt>
                <c:pt idx="6">
                  <c:v>333</c:v>
                </c:pt>
                <c:pt idx="7">
                  <c:v>327</c:v>
                </c:pt>
                <c:pt idx="8">
                  <c:v>326</c:v>
                </c:pt>
                <c:pt idx="9">
                  <c:v>413</c:v>
                </c:pt>
                <c:pt idx="10">
                  <c:v>416</c:v>
                </c:pt>
                <c:pt idx="11">
                  <c:v>487</c:v>
                </c:pt>
                <c:pt idx="12">
                  <c:v>556</c:v>
                </c:pt>
                <c:pt idx="13">
                  <c:v>623</c:v>
                </c:pt>
                <c:pt idx="14">
                  <c:v>727</c:v>
                </c:pt>
                <c:pt idx="15">
                  <c:v>838</c:v>
                </c:pt>
                <c:pt idx="16">
                  <c:v>1031</c:v>
                </c:pt>
                <c:pt idx="17">
                  <c:v>1096</c:v>
                </c:pt>
                <c:pt idx="18">
                  <c:v>1258</c:v>
                </c:pt>
                <c:pt idx="19">
                  <c:v>1315</c:v>
                </c:pt>
                <c:pt idx="20">
                  <c:v>1383</c:v>
                </c:pt>
                <c:pt idx="21">
                  <c:v>1608</c:v>
                </c:pt>
                <c:pt idx="22">
                  <c:v>1735</c:v>
                </c:pt>
                <c:pt idx="23">
                  <c:v>2125</c:v>
                </c:pt>
                <c:pt idx="24">
                  <c:v>2358</c:v>
                </c:pt>
                <c:pt idx="25">
                  <c:v>2578</c:v>
                </c:pt>
                <c:pt idx="26">
                  <c:v>2489</c:v>
                </c:pt>
                <c:pt idx="27">
                  <c:v>2228</c:v>
                </c:pt>
                <c:pt idx="28">
                  <c:v>1934</c:v>
                </c:pt>
                <c:pt idx="29">
                  <c:v>1843</c:v>
                </c:pt>
                <c:pt idx="30">
                  <c:v>1793</c:v>
                </c:pt>
                <c:pt idx="31">
                  <c:v>1731</c:v>
                </c:pt>
                <c:pt idx="32">
                  <c:v>1423</c:v>
                </c:pt>
                <c:pt idx="33">
                  <c:v>1431</c:v>
                </c:pt>
                <c:pt idx="34">
                  <c:v>1391</c:v>
                </c:pt>
                <c:pt idx="35">
                  <c:v>1246</c:v>
                </c:pt>
                <c:pt idx="36">
                  <c:v>1291</c:v>
                </c:pt>
                <c:pt idx="37">
                  <c:v>1392</c:v>
                </c:pt>
                <c:pt idx="38">
                  <c:v>1315</c:v>
                </c:pt>
                <c:pt idx="39">
                  <c:v>1398</c:v>
                </c:pt>
                <c:pt idx="40">
                  <c:v>1456</c:v>
                </c:pt>
                <c:pt idx="41">
                  <c:v>1417</c:v>
                </c:pt>
                <c:pt idx="42">
                  <c:v>1409</c:v>
                </c:pt>
                <c:pt idx="43">
                  <c:v>1313</c:v>
                </c:pt>
                <c:pt idx="44">
                  <c:v>1188</c:v>
                </c:pt>
                <c:pt idx="45">
                  <c:v>1067</c:v>
                </c:pt>
                <c:pt idx="46">
                  <c:v>921</c:v>
                </c:pt>
                <c:pt idx="47">
                  <c:v>752</c:v>
                </c:pt>
                <c:pt idx="48">
                  <c:v>672</c:v>
                </c:pt>
                <c:pt idx="49">
                  <c:v>553</c:v>
                </c:pt>
                <c:pt idx="50">
                  <c:v>540</c:v>
                </c:pt>
                <c:pt idx="51">
                  <c:v>510</c:v>
                </c:pt>
                <c:pt idx="52">
                  <c:v>492</c:v>
                </c:pt>
                <c:pt idx="53">
                  <c:v>542</c:v>
                </c:pt>
                <c:pt idx="54">
                  <c:v>583</c:v>
                </c:pt>
                <c:pt idx="55">
                  <c:v>612</c:v>
                </c:pt>
                <c:pt idx="56">
                  <c:v>633</c:v>
                </c:pt>
                <c:pt idx="57">
                  <c:v>693</c:v>
                </c:pt>
                <c:pt idx="58">
                  <c:v>742</c:v>
                </c:pt>
                <c:pt idx="59">
                  <c:v>757</c:v>
                </c:pt>
                <c:pt idx="60">
                  <c:v>838</c:v>
                </c:pt>
                <c:pt idx="61">
                  <c:v>945</c:v>
                </c:pt>
                <c:pt idx="62">
                  <c:v>1027</c:v>
                </c:pt>
                <c:pt idx="63">
                  <c:v>1195</c:v>
                </c:pt>
                <c:pt idx="64">
                  <c:v>1217</c:v>
                </c:pt>
                <c:pt idx="65">
                  <c:v>1373</c:v>
                </c:pt>
                <c:pt idx="66">
                  <c:v>1449</c:v>
                </c:pt>
                <c:pt idx="67">
                  <c:v>1668</c:v>
                </c:pt>
                <c:pt idx="68">
                  <c:v>1761</c:v>
                </c:pt>
                <c:pt idx="69">
                  <c:v>1847</c:v>
                </c:pt>
                <c:pt idx="70">
                  <c:v>1997</c:v>
                </c:pt>
                <c:pt idx="71">
                  <c:v>2153</c:v>
                </c:pt>
                <c:pt idx="72">
                  <c:v>2101</c:v>
                </c:pt>
                <c:pt idx="73">
                  <c:v>2347</c:v>
                </c:pt>
                <c:pt idx="74">
                  <c:v>2643</c:v>
                </c:pt>
                <c:pt idx="75">
                  <c:v>2913</c:v>
                </c:pt>
                <c:pt idx="76">
                  <c:v>3257</c:v>
                </c:pt>
                <c:pt idx="77">
                  <c:v>3687</c:v>
                </c:pt>
                <c:pt idx="78">
                  <c:v>3870</c:v>
                </c:pt>
                <c:pt idx="79">
                  <c:v>3659</c:v>
                </c:pt>
                <c:pt idx="80">
                  <c:v>3319</c:v>
                </c:pt>
                <c:pt idx="81">
                  <c:v>3187</c:v>
                </c:pt>
                <c:pt idx="82">
                  <c:v>3036</c:v>
                </c:pt>
                <c:pt idx="83">
                  <c:v>2593</c:v>
                </c:pt>
                <c:pt idx="84">
                  <c:v>2497</c:v>
                </c:pt>
                <c:pt idx="85">
                  <c:v>2256</c:v>
                </c:pt>
                <c:pt idx="86">
                  <c:v>2201</c:v>
                </c:pt>
                <c:pt idx="87">
                  <c:v>2248</c:v>
                </c:pt>
                <c:pt idx="88">
                  <c:v>2242</c:v>
                </c:pt>
                <c:pt idx="89">
                  <c:v>2197</c:v>
                </c:pt>
                <c:pt idx="90">
                  <c:v>2147</c:v>
                </c:pt>
                <c:pt idx="91">
                  <c:v>2194</c:v>
                </c:pt>
                <c:pt idx="92">
                  <c:v>2377</c:v>
                </c:pt>
                <c:pt idx="93">
                  <c:v>2546</c:v>
                </c:pt>
                <c:pt idx="94">
                  <c:v>2513</c:v>
                </c:pt>
                <c:pt idx="95">
                  <c:v>2808</c:v>
                </c:pt>
                <c:pt idx="96">
                  <c:v>2926</c:v>
                </c:pt>
                <c:pt idx="97">
                  <c:v>3050</c:v>
                </c:pt>
                <c:pt idx="98">
                  <c:v>3166</c:v>
                </c:pt>
                <c:pt idx="99">
                  <c:v>3284</c:v>
                </c:pt>
                <c:pt idx="100">
                  <c:v>3372</c:v>
                </c:pt>
                <c:pt idx="101">
                  <c:v>3401</c:v>
                </c:pt>
                <c:pt idx="102">
                  <c:v>3226</c:v>
                </c:pt>
                <c:pt idx="103">
                  <c:v>2929</c:v>
                </c:pt>
                <c:pt idx="104">
                  <c:v>2588</c:v>
                </c:pt>
                <c:pt idx="105">
                  <c:v>2420</c:v>
                </c:pt>
                <c:pt idx="106">
                  <c:v>2329</c:v>
                </c:pt>
                <c:pt idx="107">
                  <c:v>2194</c:v>
                </c:pt>
                <c:pt idx="108">
                  <c:v>2139</c:v>
                </c:pt>
                <c:pt idx="109">
                  <c:v>2007</c:v>
                </c:pt>
                <c:pt idx="110">
                  <c:v>1940</c:v>
                </c:pt>
                <c:pt idx="111">
                  <c:v>1742</c:v>
                </c:pt>
                <c:pt idx="112">
                  <c:v>1676</c:v>
                </c:pt>
                <c:pt idx="113">
                  <c:v>1433</c:v>
                </c:pt>
                <c:pt idx="114">
                  <c:v>1426</c:v>
                </c:pt>
                <c:pt idx="115">
                  <c:v>1345</c:v>
                </c:pt>
                <c:pt idx="116">
                  <c:v>1410</c:v>
                </c:pt>
                <c:pt idx="117">
                  <c:v>1552</c:v>
                </c:pt>
                <c:pt idx="118">
                  <c:v>1908</c:v>
                </c:pt>
                <c:pt idx="119">
                  <c:v>2505</c:v>
                </c:pt>
                <c:pt idx="120">
                  <c:v>3125</c:v>
                </c:pt>
                <c:pt idx="121">
                  <c:v>4404</c:v>
                </c:pt>
                <c:pt idx="122">
                  <c:v>6041</c:v>
                </c:pt>
                <c:pt idx="123">
                  <c:v>8290</c:v>
                </c:pt>
                <c:pt idx="124">
                  <c:v>11566</c:v>
                </c:pt>
                <c:pt idx="125">
                  <c:v>15317</c:v>
                </c:pt>
                <c:pt idx="126">
                  <c:v>18756</c:v>
                </c:pt>
                <c:pt idx="127">
                  <c:v>20966</c:v>
                </c:pt>
                <c:pt idx="128">
                  <c:v>21335</c:v>
                </c:pt>
                <c:pt idx="129">
                  <c:v>19078</c:v>
                </c:pt>
                <c:pt idx="130">
                  <c:v>15125</c:v>
                </c:pt>
                <c:pt idx="131">
                  <c:v>11677</c:v>
                </c:pt>
                <c:pt idx="132">
                  <c:v>10458</c:v>
                </c:pt>
                <c:pt idx="133">
                  <c:v>10250</c:v>
                </c:pt>
                <c:pt idx="134">
                  <c:v>9734</c:v>
                </c:pt>
                <c:pt idx="135">
                  <c:v>8781</c:v>
                </c:pt>
                <c:pt idx="136">
                  <c:v>7886</c:v>
                </c:pt>
                <c:pt idx="137">
                  <c:v>7310</c:v>
                </c:pt>
                <c:pt idx="138">
                  <c:v>7159</c:v>
                </c:pt>
                <c:pt idx="139">
                  <c:v>7287</c:v>
                </c:pt>
                <c:pt idx="140">
                  <c:v>7960</c:v>
                </c:pt>
                <c:pt idx="141">
                  <c:v>8941</c:v>
                </c:pt>
                <c:pt idx="142">
                  <c:v>9878</c:v>
                </c:pt>
                <c:pt idx="143">
                  <c:v>11180</c:v>
                </c:pt>
                <c:pt idx="144">
                  <c:v>12830</c:v>
                </c:pt>
                <c:pt idx="145">
                  <c:v>14347</c:v>
                </c:pt>
                <c:pt idx="146">
                  <c:v>15211</c:v>
                </c:pt>
                <c:pt idx="147">
                  <c:v>15417</c:v>
                </c:pt>
                <c:pt idx="148">
                  <c:v>15493</c:v>
                </c:pt>
                <c:pt idx="149">
                  <c:v>14174</c:v>
                </c:pt>
                <c:pt idx="150">
                  <c:v>12181</c:v>
                </c:pt>
                <c:pt idx="151">
                  <c:v>9406</c:v>
                </c:pt>
                <c:pt idx="152">
                  <c:v>6484</c:v>
                </c:pt>
                <c:pt idx="153">
                  <c:v>4105</c:v>
                </c:pt>
                <c:pt idx="154">
                  <c:v>2760</c:v>
                </c:pt>
                <c:pt idx="155">
                  <c:v>1991</c:v>
                </c:pt>
                <c:pt idx="156">
                  <c:v>1645</c:v>
                </c:pt>
                <c:pt idx="157">
                  <c:v>1543</c:v>
                </c:pt>
                <c:pt idx="158">
                  <c:v>1635</c:v>
                </c:pt>
                <c:pt idx="159">
                  <c:v>1776</c:v>
                </c:pt>
                <c:pt idx="160">
                  <c:v>2035</c:v>
                </c:pt>
                <c:pt idx="161">
                  <c:v>2347</c:v>
                </c:pt>
                <c:pt idx="162">
                  <c:v>2770</c:v>
                </c:pt>
                <c:pt idx="163">
                  <c:v>3238</c:v>
                </c:pt>
                <c:pt idx="164">
                  <c:v>3678</c:v>
                </c:pt>
                <c:pt idx="165">
                  <c:v>4006</c:v>
                </c:pt>
                <c:pt idx="166">
                  <c:v>4165</c:v>
                </c:pt>
                <c:pt idx="167">
                  <c:v>4601</c:v>
                </c:pt>
                <c:pt idx="168">
                  <c:v>4450</c:v>
                </c:pt>
                <c:pt idx="169">
                  <c:v>4313</c:v>
                </c:pt>
                <c:pt idx="170">
                  <c:v>4197</c:v>
                </c:pt>
                <c:pt idx="171">
                  <c:v>4461</c:v>
                </c:pt>
                <c:pt idx="172">
                  <c:v>4893</c:v>
                </c:pt>
                <c:pt idx="173">
                  <c:v>5725</c:v>
                </c:pt>
                <c:pt idx="174">
                  <c:v>6731</c:v>
                </c:pt>
                <c:pt idx="175">
                  <c:v>8654</c:v>
                </c:pt>
                <c:pt idx="176">
                  <c:v>10807</c:v>
                </c:pt>
                <c:pt idx="177">
                  <c:v>13519</c:v>
                </c:pt>
                <c:pt idx="178">
                  <c:v>17034</c:v>
                </c:pt>
                <c:pt idx="179">
                  <c:v>20322</c:v>
                </c:pt>
                <c:pt idx="180">
                  <c:v>23687</c:v>
                </c:pt>
                <c:pt idx="181">
                  <c:v>25692</c:v>
                </c:pt>
                <c:pt idx="182">
                  <c:v>25974</c:v>
                </c:pt>
                <c:pt idx="183">
                  <c:v>24845</c:v>
                </c:pt>
                <c:pt idx="184">
                  <c:v>23364</c:v>
                </c:pt>
                <c:pt idx="185">
                  <c:v>22314</c:v>
                </c:pt>
                <c:pt idx="186">
                  <c:v>20913</c:v>
                </c:pt>
                <c:pt idx="187">
                  <c:v>18545</c:v>
                </c:pt>
                <c:pt idx="188">
                  <c:v>15615</c:v>
                </c:pt>
                <c:pt idx="189">
                  <c:v>13343</c:v>
                </c:pt>
                <c:pt idx="190">
                  <c:v>10644</c:v>
                </c:pt>
                <c:pt idx="191">
                  <c:v>8754</c:v>
                </c:pt>
                <c:pt idx="192">
                  <c:v>7019</c:v>
                </c:pt>
                <c:pt idx="193">
                  <c:v>5990</c:v>
                </c:pt>
                <c:pt idx="194">
                  <c:v>5195</c:v>
                </c:pt>
                <c:pt idx="195">
                  <c:v>4813</c:v>
                </c:pt>
                <c:pt idx="196">
                  <c:v>4240</c:v>
                </c:pt>
                <c:pt idx="197">
                  <c:v>4296</c:v>
                </c:pt>
                <c:pt idx="198">
                  <c:v>4273</c:v>
                </c:pt>
                <c:pt idx="199">
                  <c:v>4618</c:v>
                </c:pt>
                <c:pt idx="200">
                  <c:v>5010</c:v>
                </c:pt>
                <c:pt idx="201">
                  <c:v>5739</c:v>
                </c:pt>
                <c:pt idx="202">
                  <c:v>6374</c:v>
                </c:pt>
                <c:pt idx="203">
                  <c:v>7248</c:v>
                </c:pt>
                <c:pt idx="204">
                  <c:v>7848</c:v>
                </c:pt>
                <c:pt idx="205">
                  <c:v>8285</c:v>
                </c:pt>
                <c:pt idx="206">
                  <c:v>8229</c:v>
                </c:pt>
                <c:pt idx="207">
                  <c:v>7166</c:v>
                </c:pt>
                <c:pt idx="208">
                  <c:v>5770</c:v>
                </c:pt>
                <c:pt idx="209">
                  <c:v>4540</c:v>
                </c:pt>
                <c:pt idx="210">
                  <c:v>3835</c:v>
                </c:pt>
                <c:pt idx="211">
                  <c:v>3844</c:v>
                </c:pt>
                <c:pt idx="212">
                  <c:v>4227</c:v>
                </c:pt>
                <c:pt idx="213">
                  <c:v>5046</c:v>
                </c:pt>
                <c:pt idx="214">
                  <c:v>6160</c:v>
                </c:pt>
                <c:pt idx="215">
                  <c:v>7229</c:v>
                </c:pt>
                <c:pt idx="216">
                  <c:v>9229</c:v>
                </c:pt>
                <c:pt idx="217">
                  <c:v>11223</c:v>
                </c:pt>
                <c:pt idx="218">
                  <c:v>13200</c:v>
                </c:pt>
                <c:pt idx="219">
                  <c:v>15525</c:v>
                </c:pt>
                <c:pt idx="220">
                  <c:v>17201</c:v>
                </c:pt>
                <c:pt idx="221">
                  <c:v>16306</c:v>
                </c:pt>
                <c:pt idx="222">
                  <c:v>10113</c:v>
                </c:pt>
                <c:pt idx="223">
                  <c:v>3211</c:v>
                </c:pt>
                <c:pt idx="224">
                  <c:v>586</c:v>
                </c:pt>
                <c:pt idx="225">
                  <c:v>60</c:v>
                </c:pt>
                <c:pt idx="226">
                  <c:v>38</c:v>
                </c:pt>
                <c:pt idx="227">
                  <c:v>9</c:v>
                </c:pt>
                <c:pt idx="228">
                  <c:v>6</c:v>
                </c:pt>
                <c:pt idx="229">
                  <c:v>6</c:v>
                </c:pt>
                <c:pt idx="230">
                  <c:v>4</c:v>
                </c:pt>
                <c:pt idx="231">
                  <c:v>0</c:v>
                </c:pt>
                <c:pt idx="232">
                  <c:v>3</c:v>
                </c:pt>
                <c:pt idx="233">
                  <c:v>2</c:v>
                </c:pt>
                <c:pt idx="23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DD-4360-BBB3-A28895A173BC}"/>
            </c:ext>
          </c:extLst>
        </c:ser>
        <c:ser>
          <c:idx val="1"/>
          <c:order val="1"/>
          <c:tx>
            <c:strRef>
              <c:f>'7D-MA'!$D$2</c:f>
              <c:strCache>
                <c:ptCount val="1"/>
                <c:pt idx="0">
                  <c:v>7D Moving 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'7D-MA'!$B$3:$B$237</c:f>
              <c:numCache>
                <c:formatCode>m/d/yyyy</c:formatCode>
                <c:ptCount val="235"/>
                <c:pt idx="0">
                  <c:v>45479</c:v>
                </c:pt>
                <c:pt idx="1">
                  <c:v>45472</c:v>
                </c:pt>
                <c:pt idx="2">
                  <c:v>45465</c:v>
                </c:pt>
                <c:pt idx="3">
                  <c:v>45458</c:v>
                </c:pt>
                <c:pt idx="4">
                  <c:v>45451</c:v>
                </c:pt>
                <c:pt idx="5">
                  <c:v>45444</c:v>
                </c:pt>
                <c:pt idx="6">
                  <c:v>45437</c:v>
                </c:pt>
                <c:pt idx="7">
                  <c:v>45430</c:v>
                </c:pt>
                <c:pt idx="8">
                  <c:v>45423</c:v>
                </c:pt>
                <c:pt idx="9">
                  <c:v>45416</c:v>
                </c:pt>
                <c:pt idx="10">
                  <c:v>45409</c:v>
                </c:pt>
                <c:pt idx="11">
                  <c:v>45402</c:v>
                </c:pt>
                <c:pt idx="12">
                  <c:v>45395</c:v>
                </c:pt>
                <c:pt idx="13">
                  <c:v>45388</c:v>
                </c:pt>
                <c:pt idx="14">
                  <c:v>45381</c:v>
                </c:pt>
                <c:pt idx="15">
                  <c:v>45374</c:v>
                </c:pt>
                <c:pt idx="16">
                  <c:v>45367</c:v>
                </c:pt>
                <c:pt idx="17">
                  <c:v>45360</c:v>
                </c:pt>
                <c:pt idx="18">
                  <c:v>45353</c:v>
                </c:pt>
                <c:pt idx="19">
                  <c:v>45346</c:v>
                </c:pt>
                <c:pt idx="20">
                  <c:v>45339</c:v>
                </c:pt>
                <c:pt idx="21">
                  <c:v>45332</c:v>
                </c:pt>
                <c:pt idx="22">
                  <c:v>45325</c:v>
                </c:pt>
                <c:pt idx="23">
                  <c:v>45318</c:v>
                </c:pt>
                <c:pt idx="24">
                  <c:v>45311</c:v>
                </c:pt>
                <c:pt idx="25">
                  <c:v>45304</c:v>
                </c:pt>
                <c:pt idx="26">
                  <c:v>45297</c:v>
                </c:pt>
                <c:pt idx="27">
                  <c:v>45290</c:v>
                </c:pt>
                <c:pt idx="28">
                  <c:v>45283</c:v>
                </c:pt>
                <c:pt idx="29">
                  <c:v>45276</c:v>
                </c:pt>
                <c:pt idx="30">
                  <c:v>45269</c:v>
                </c:pt>
                <c:pt idx="31">
                  <c:v>45262</c:v>
                </c:pt>
                <c:pt idx="32">
                  <c:v>45255</c:v>
                </c:pt>
                <c:pt idx="33">
                  <c:v>45248</c:v>
                </c:pt>
                <c:pt idx="34">
                  <c:v>45241</c:v>
                </c:pt>
                <c:pt idx="35">
                  <c:v>45234</c:v>
                </c:pt>
                <c:pt idx="36">
                  <c:v>45227</c:v>
                </c:pt>
                <c:pt idx="37">
                  <c:v>45220</c:v>
                </c:pt>
                <c:pt idx="38">
                  <c:v>45213</c:v>
                </c:pt>
                <c:pt idx="39">
                  <c:v>45206</c:v>
                </c:pt>
                <c:pt idx="40">
                  <c:v>45199</c:v>
                </c:pt>
                <c:pt idx="41">
                  <c:v>45192</c:v>
                </c:pt>
                <c:pt idx="42">
                  <c:v>45185</c:v>
                </c:pt>
                <c:pt idx="43">
                  <c:v>45178</c:v>
                </c:pt>
                <c:pt idx="44">
                  <c:v>45171</c:v>
                </c:pt>
                <c:pt idx="45">
                  <c:v>45164</c:v>
                </c:pt>
                <c:pt idx="46">
                  <c:v>45157</c:v>
                </c:pt>
                <c:pt idx="47">
                  <c:v>45150</c:v>
                </c:pt>
                <c:pt idx="48">
                  <c:v>45143</c:v>
                </c:pt>
                <c:pt idx="49">
                  <c:v>45136</c:v>
                </c:pt>
                <c:pt idx="50">
                  <c:v>45129</c:v>
                </c:pt>
                <c:pt idx="51">
                  <c:v>45122</c:v>
                </c:pt>
                <c:pt idx="52">
                  <c:v>45115</c:v>
                </c:pt>
                <c:pt idx="53">
                  <c:v>45108</c:v>
                </c:pt>
                <c:pt idx="54">
                  <c:v>45101</c:v>
                </c:pt>
                <c:pt idx="55">
                  <c:v>45094</c:v>
                </c:pt>
                <c:pt idx="56">
                  <c:v>45087</c:v>
                </c:pt>
                <c:pt idx="57">
                  <c:v>45080</c:v>
                </c:pt>
                <c:pt idx="58">
                  <c:v>45073</c:v>
                </c:pt>
                <c:pt idx="59">
                  <c:v>45066</c:v>
                </c:pt>
                <c:pt idx="60">
                  <c:v>45059</c:v>
                </c:pt>
                <c:pt idx="61">
                  <c:v>45052</c:v>
                </c:pt>
                <c:pt idx="62">
                  <c:v>45045</c:v>
                </c:pt>
                <c:pt idx="63">
                  <c:v>45038</c:v>
                </c:pt>
                <c:pt idx="64">
                  <c:v>45031</c:v>
                </c:pt>
                <c:pt idx="65">
                  <c:v>45024</c:v>
                </c:pt>
                <c:pt idx="66">
                  <c:v>45017</c:v>
                </c:pt>
                <c:pt idx="67">
                  <c:v>45010</c:v>
                </c:pt>
                <c:pt idx="68">
                  <c:v>45003</c:v>
                </c:pt>
                <c:pt idx="69">
                  <c:v>44996</c:v>
                </c:pt>
                <c:pt idx="70">
                  <c:v>44989</c:v>
                </c:pt>
                <c:pt idx="71">
                  <c:v>44982</c:v>
                </c:pt>
                <c:pt idx="72">
                  <c:v>44975</c:v>
                </c:pt>
                <c:pt idx="73">
                  <c:v>44968</c:v>
                </c:pt>
                <c:pt idx="74">
                  <c:v>44961</c:v>
                </c:pt>
                <c:pt idx="75">
                  <c:v>44954</c:v>
                </c:pt>
                <c:pt idx="76">
                  <c:v>44947</c:v>
                </c:pt>
                <c:pt idx="77">
                  <c:v>44940</c:v>
                </c:pt>
                <c:pt idx="78">
                  <c:v>44933</c:v>
                </c:pt>
                <c:pt idx="79">
                  <c:v>44926</c:v>
                </c:pt>
                <c:pt idx="80">
                  <c:v>44919</c:v>
                </c:pt>
                <c:pt idx="81">
                  <c:v>44912</c:v>
                </c:pt>
                <c:pt idx="82">
                  <c:v>44905</c:v>
                </c:pt>
                <c:pt idx="83">
                  <c:v>44898</c:v>
                </c:pt>
                <c:pt idx="84">
                  <c:v>44891</c:v>
                </c:pt>
                <c:pt idx="85">
                  <c:v>44884</c:v>
                </c:pt>
                <c:pt idx="86">
                  <c:v>44877</c:v>
                </c:pt>
                <c:pt idx="87">
                  <c:v>44870</c:v>
                </c:pt>
                <c:pt idx="88">
                  <c:v>44863</c:v>
                </c:pt>
                <c:pt idx="89">
                  <c:v>44856</c:v>
                </c:pt>
                <c:pt idx="90">
                  <c:v>44849</c:v>
                </c:pt>
                <c:pt idx="91">
                  <c:v>44842</c:v>
                </c:pt>
                <c:pt idx="92">
                  <c:v>44835</c:v>
                </c:pt>
                <c:pt idx="93">
                  <c:v>44828</c:v>
                </c:pt>
                <c:pt idx="94">
                  <c:v>44821</c:v>
                </c:pt>
                <c:pt idx="95">
                  <c:v>44814</c:v>
                </c:pt>
                <c:pt idx="96">
                  <c:v>44807</c:v>
                </c:pt>
                <c:pt idx="97">
                  <c:v>44800</c:v>
                </c:pt>
                <c:pt idx="98">
                  <c:v>44793</c:v>
                </c:pt>
                <c:pt idx="99">
                  <c:v>44786</c:v>
                </c:pt>
                <c:pt idx="100">
                  <c:v>44779</c:v>
                </c:pt>
                <c:pt idx="101">
                  <c:v>44772</c:v>
                </c:pt>
                <c:pt idx="102">
                  <c:v>44765</c:v>
                </c:pt>
                <c:pt idx="103">
                  <c:v>44758</c:v>
                </c:pt>
                <c:pt idx="104">
                  <c:v>44751</c:v>
                </c:pt>
                <c:pt idx="105">
                  <c:v>44744</c:v>
                </c:pt>
                <c:pt idx="106">
                  <c:v>44737</c:v>
                </c:pt>
                <c:pt idx="107">
                  <c:v>44730</c:v>
                </c:pt>
                <c:pt idx="108">
                  <c:v>44723</c:v>
                </c:pt>
                <c:pt idx="109">
                  <c:v>44716</c:v>
                </c:pt>
                <c:pt idx="110">
                  <c:v>44709</c:v>
                </c:pt>
                <c:pt idx="111">
                  <c:v>44702</c:v>
                </c:pt>
                <c:pt idx="112">
                  <c:v>44695</c:v>
                </c:pt>
                <c:pt idx="113">
                  <c:v>44688</c:v>
                </c:pt>
                <c:pt idx="114">
                  <c:v>44681</c:v>
                </c:pt>
                <c:pt idx="115">
                  <c:v>44674</c:v>
                </c:pt>
                <c:pt idx="116">
                  <c:v>44667</c:v>
                </c:pt>
                <c:pt idx="117">
                  <c:v>44660</c:v>
                </c:pt>
                <c:pt idx="118">
                  <c:v>44653</c:v>
                </c:pt>
                <c:pt idx="119">
                  <c:v>44646</c:v>
                </c:pt>
                <c:pt idx="120">
                  <c:v>44639</c:v>
                </c:pt>
                <c:pt idx="121">
                  <c:v>44632</c:v>
                </c:pt>
                <c:pt idx="122">
                  <c:v>44625</c:v>
                </c:pt>
                <c:pt idx="123">
                  <c:v>44618</c:v>
                </c:pt>
                <c:pt idx="124">
                  <c:v>44611</c:v>
                </c:pt>
                <c:pt idx="125">
                  <c:v>44604</c:v>
                </c:pt>
                <c:pt idx="126">
                  <c:v>44597</c:v>
                </c:pt>
                <c:pt idx="127">
                  <c:v>44590</c:v>
                </c:pt>
                <c:pt idx="128">
                  <c:v>44583</c:v>
                </c:pt>
                <c:pt idx="129">
                  <c:v>44576</c:v>
                </c:pt>
                <c:pt idx="130">
                  <c:v>44569</c:v>
                </c:pt>
                <c:pt idx="131">
                  <c:v>44562</c:v>
                </c:pt>
                <c:pt idx="132">
                  <c:v>44555</c:v>
                </c:pt>
                <c:pt idx="133">
                  <c:v>44548</c:v>
                </c:pt>
                <c:pt idx="134">
                  <c:v>44541</c:v>
                </c:pt>
                <c:pt idx="135">
                  <c:v>44534</c:v>
                </c:pt>
                <c:pt idx="136">
                  <c:v>44527</c:v>
                </c:pt>
                <c:pt idx="137">
                  <c:v>44520</c:v>
                </c:pt>
                <c:pt idx="138">
                  <c:v>44513</c:v>
                </c:pt>
                <c:pt idx="139">
                  <c:v>44506</c:v>
                </c:pt>
                <c:pt idx="140">
                  <c:v>44499</c:v>
                </c:pt>
                <c:pt idx="141">
                  <c:v>44492</c:v>
                </c:pt>
                <c:pt idx="142">
                  <c:v>44485</c:v>
                </c:pt>
                <c:pt idx="143">
                  <c:v>44478</c:v>
                </c:pt>
                <c:pt idx="144">
                  <c:v>44471</c:v>
                </c:pt>
                <c:pt idx="145">
                  <c:v>44464</c:v>
                </c:pt>
                <c:pt idx="146">
                  <c:v>44457</c:v>
                </c:pt>
                <c:pt idx="147">
                  <c:v>44450</c:v>
                </c:pt>
                <c:pt idx="148">
                  <c:v>44443</c:v>
                </c:pt>
                <c:pt idx="149">
                  <c:v>44436</c:v>
                </c:pt>
                <c:pt idx="150">
                  <c:v>44429</c:v>
                </c:pt>
                <c:pt idx="151">
                  <c:v>44422</c:v>
                </c:pt>
                <c:pt idx="152">
                  <c:v>44415</c:v>
                </c:pt>
                <c:pt idx="153">
                  <c:v>44408</c:v>
                </c:pt>
                <c:pt idx="154">
                  <c:v>44401</c:v>
                </c:pt>
                <c:pt idx="155">
                  <c:v>44394</c:v>
                </c:pt>
                <c:pt idx="156">
                  <c:v>44387</c:v>
                </c:pt>
                <c:pt idx="157">
                  <c:v>44380</c:v>
                </c:pt>
                <c:pt idx="158">
                  <c:v>44373</c:v>
                </c:pt>
                <c:pt idx="159">
                  <c:v>44366</c:v>
                </c:pt>
                <c:pt idx="160">
                  <c:v>44359</c:v>
                </c:pt>
                <c:pt idx="161">
                  <c:v>44352</c:v>
                </c:pt>
                <c:pt idx="162">
                  <c:v>44345</c:v>
                </c:pt>
                <c:pt idx="163">
                  <c:v>44338</c:v>
                </c:pt>
                <c:pt idx="164">
                  <c:v>44331</c:v>
                </c:pt>
                <c:pt idx="165">
                  <c:v>44324</c:v>
                </c:pt>
                <c:pt idx="166">
                  <c:v>44317</c:v>
                </c:pt>
                <c:pt idx="167">
                  <c:v>44310</c:v>
                </c:pt>
                <c:pt idx="168">
                  <c:v>44303</c:v>
                </c:pt>
                <c:pt idx="169">
                  <c:v>44296</c:v>
                </c:pt>
                <c:pt idx="170">
                  <c:v>44289</c:v>
                </c:pt>
                <c:pt idx="171">
                  <c:v>44282</c:v>
                </c:pt>
                <c:pt idx="172">
                  <c:v>44275</c:v>
                </c:pt>
                <c:pt idx="173">
                  <c:v>44268</c:v>
                </c:pt>
                <c:pt idx="174">
                  <c:v>44261</c:v>
                </c:pt>
                <c:pt idx="175">
                  <c:v>44254</c:v>
                </c:pt>
                <c:pt idx="176">
                  <c:v>44247</c:v>
                </c:pt>
                <c:pt idx="177">
                  <c:v>44240</c:v>
                </c:pt>
                <c:pt idx="178">
                  <c:v>44233</c:v>
                </c:pt>
                <c:pt idx="179">
                  <c:v>44226</c:v>
                </c:pt>
                <c:pt idx="180">
                  <c:v>44219</c:v>
                </c:pt>
                <c:pt idx="181">
                  <c:v>44212</c:v>
                </c:pt>
                <c:pt idx="182">
                  <c:v>44205</c:v>
                </c:pt>
                <c:pt idx="183">
                  <c:v>44198</c:v>
                </c:pt>
                <c:pt idx="184">
                  <c:v>44191</c:v>
                </c:pt>
                <c:pt idx="185">
                  <c:v>44184</c:v>
                </c:pt>
                <c:pt idx="186">
                  <c:v>44177</c:v>
                </c:pt>
                <c:pt idx="187">
                  <c:v>44170</c:v>
                </c:pt>
                <c:pt idx="188">
                  <c:v>44163</c:v>
                </c:pt>
                <c:pt idx="189">
                  <c:v>44156</c:v>
                </c:pt>
                <c:pt idx="190">
                  <c:v>44149</c:v>
                </c:pt>
                <c:pt idx="191">
                  <c:v>44142</c:v>
                </c:pt>
                <c:pt idx="192">
                  <c:v>44135</c:v>
                </c:pt>
                <c:pt idx="193">
                  <c:v>44128</c:v>
                </c:pt>
                <c:pt idx="194">
                  <c:v>44121</c:v>
                </c:pt>
                <c:pt idx="195">
                  <c:v>44114</c:v>
                </c:pt>
                <c:pt idx="196">
                  <c:v>44107</c:v>
                </c:pt>
                <c:pt idx="197">
                  <c:v>44100</c:v>
                </c:pt>
                <c:pt idx="198">
                  <c:v>44093</c:v>
                </c:pt>
                <c:pt idx="199">
                  <c:v>44086</c:v>
                </c:pt>
                <c:pt idx="200">
                  <c:v>44079</c:v>
                </c:pt>
                <c:pt idx="201">
                  <c:v>44072</c:v>
                </c:pt>
                <c:pt idx="202">
                  <c:v>44065</c:v>
                </c:pt>
                <c:pt idx="203">
                  <c:v>44058</c:v>
                </c:pt>
                <c:pt idx="204">
                  <c:v>44051</c:v>
                </c:pt>
                <c:pt idx="205">
                  <c:v>44044</c:v>
                </c:pt>
                <c:pt idx="206">
                  <c:v>44037</c:v>
                </c:pt>
                <c:pt idx="207">
                  <c:v>44030</c:v>
                </c:pt>
                <c:pt idx="208">
                  <c:v>44023</c:v>
                </c:pt>
                <c:pt idx="209">
                  <c:v>44016</c:v>
                </c:pt>
                <c:pt idx="210">
                  <c:v>44009</c:v>
                </c:pt>
                <c:pt idx="211">
                  <c:v>44002</c:v>
                </c:pt>
                <c:pt idx="212">
                  <c:v>43995</c:v>
                </c:pt>
                <c:pt idx="213">
                  <c:v>43988</c:v>
                </c:pt>
                <c:pt idx="214">
                  <c:v>43981</c:v>
                </c:pt>
                <c:pt idx="215">
                  <c:v>43974</c:v>
                </c:pt>
                <c:pt idx="216">
                  <c:v>43967</c:v>
                </c:pt>
                <c:pt idx="217">
                  <c:v>43960</c:v>
                </c:pt>
                <c:pt idx="218">
                  <c:v>43953</c:v>
                </c:pt>
                <c:pt idx="219">
                  <c:v>43946</c:v>
                </c:pt>
                <c:pt idx="220">
                  <c:v>43939</c:v>
                </c:pt>
                <c:pt idx="221">
                  <c:v>43932</c:v>
                </c:pt>
                <c:pt idx="222">
                  <c:v>43925</c:v>
                </c:pt>
                <c:pt idx="223">
                  <c:v>43918</c:v>
                </c:pt>
                <c:pt idx="224">
                  <c:v>43911</c:v>
                </c:pt>
                <c:pt idx="225">
                  <c:v>43904</c:v>
                </c:pt>
                <c:pt idx="226">
                  <c:v>43897</c:v>
                </c:pt>
                <c:pt idx="227">
                  <c:v>43890</c:v>
                </c:pt>
                <c:pt idx="228">
                  <c:v>43883</c:v>
                </c:pt>
                <c:pt idx="229">
                  <c:v>43876</c:v>
                </c:pt>
                <c:pt idx="230">
                  <c:v>43869</c:v>
                </c:pt>
                <c:pt idx="231">
                  <c:v>43862</c:v>
                </c:pt>
                <c:pt idx="232">
                  <c:v>43855</c:v>
                </c:pt>
                <c:pt idx="233">
                  <c:v>43848</c:v>
                </c:pt>
                <c:pt idx="234">
                  <c:v>43841</c:v>
                </c:pt>
              </c:numCache>
            </c:numRef>
          </c:cat>
          <c:val>
            <c:numRef>
              <c:f>'7D-MA'!$D$3:$D$237</c:f>
              <c:numCache>
                <c:formatCode>General</c:formatCode>
                <c:ptCount val="235"/>
                <c:pt idx="0">
                  <c:v>288.57142857142856</c:v>
                </c:pt>
                <c:pt idx="1">
                  <c:v>314.28571428571428</c:v>
                </c:pt>
                <c:pt idx="2">
                  <c:v>323.85714285714283</c:v>
                </c:pt>
                <c:pt idx="3">
                  <c:v>332.71428571428572</c:v>
                </c:pt>
                <c:pt idx="4">
                  <c:v>345.42857142857144</c:v>
                </c:pt>
                <c:pt idx="5">
                  <c:v>373.57142857142856</c:v>
                </c:pt>
                <c:pt idx="6">
                  <c:v>408.28571428571428</c:v>
                </c:pt>
                <c:pt idx="7">
                  <c:v>449.71428571428572</c:v>
                </c:pt>
                <c:pt idx="8">
                  <c:v>506.85714285714283</c:v>
                </c:pt>
                <c:pt idx="9">
                  <c:v>580</c:v>
                </c:pt>
                <c:pt idx="10">
                  <c:v>668.28571428571433</c:v>
                </c:pt>
                <c:pt idx="11">
                  <c:v>765.42857142857144</c:v>
                </c:pt>
                <c:pt idx="12">
                  <c:v>875.57142857142856</c:v>
                </c:pt>
                <c:pt idx="13">
                  <c:v>984</c:v>
                </c:pt>
                <c:pt idx="14">
                  <c:v>1092.5714285714287</c:v>
                </c:pt>
                <c:pt idx="15">
                  <c:v>1218.4285714285713</c:v>
                </c:pt>
                <c:pt idx="16">
                  <c:v>1346.5714285714287</c:v>
                </c:pt>
                <c:pt idx="17">
                  <c:v>1502.8571428571429</c:v>
                </c:pt>
                <c:pt idx="18">
                  <c:v>1683.1428571428571</c:v>
                </c:pt>
                <c:pt idx="19">
                  <c:v>1871.7142857142858</c:v>
                </c:pt>
                <c:pt idx="20">
                  <c:v>2039.4285714285713</c:v>
                </c:pt>
                <c:pt idx="21">
                  <c:v>2160.1428571428573</c:v>
                </c:pt>
                <c:pt idx="22">
                  <c:v>2206.7142857142858</c:v>
                </c:pt>
                <c:pt idx="23">
                  <c:v>2222.1428571428573</c:v>
                </c:pt>
                <c:pt idx="24">
                  <c:v>2174.7142857142858</c:v>
                </c:pt>
                <c:pt idx="25">
                  <c:v>2085.1428571428573</c:v>
                </c:pt>
                <c:pt idx="26">
                  <c:v>1920.1428571428571</c:v>
                </c:pt>
                <c:pt idx="27">
                  <c:v>1769</c:v>
                </c:pt>
                <c:pt idx="28">
                  <c:v>1649.4285714285713</c:v>
                </c:pt>
                <c:pt idx="29">
                  <c:v>1551.1428571428571</c:v>
                </c:pt>
                <c:pt idx="30">
                  <c:v>1472.2857142857142</c:v>
                </c:pt>
                <c:pt idx="31">
                  <c:v>1415</c:v>
                </c:pt>
                <c:pt idx="32">
                  <c:v>1355.5714285714287</c:v>
                </c:pt>
                <c:pt idx="33">
                  <c:v>1352</c:v>
                </c:pt>
                <c:pt idx="34">
                  <c:v>1355.5714285714287</c:v>
                </c:pt>
                <c:pt idx="35">
                  <c:v>1359.2857142857142</c:v>
                </c:pt>
                <c:pt idx="36">
                  <c:v>1382.5714285714287</c:v>
                </c:pt>
                <c:pt idx="37">
                  <c:v>1385.7142857142858</c:v>
                </c:pt>
                <c:pt idx="38">
                  <c:v>1356.5714285714287</c:v>
                </c:pt>
                <c:pt idx="39">
                  <c:v>1321.1428571428571</c:v>
                </c:pt>
                <c:pt idx="40">
                  <c:v>1253</c:v>
                </c:pt>
                <c:pt idx="41">
                  <c:v>1152.4285714285713</c:v>
                </c:pt>
                <c:pt idx="42">
                  <c:v>1046</c:v>
                </c:pt>
                <c:pt idx="43">
                  <c:v>923.71428571428567</c:v>
                </c:pt>
                <c:pt idx="44">
                  <c:v>813.28571428571433</c:v>
                </c:pt>
                <c:pt idx="45">
                  <c:v>716.42857142857144</c:v>
                </c:pt>
                <c:pt idx="46">
                  <c:v>634.28571428571433</c:v>
                </c:pt>
                <c:pt idx="47">
                  <c:v>580.14285714285711</c:v>
                </c:pt>
                <c:pt idx="48">
                  <c:v>556</c:v>
                </c:pt>
                <c:pt idx="49">
                  <c:v>547.42857142857144</c:v>
                </c:pt>
                <c:pt idx="50">
                  <c:v>558.85714285714289</c:v>
                </c:pt>
                <c:pt idx="51">
                  <c:v>580.71428571428567</c:v>
                </c:pt>
                <c:pt idx="52">
                  <c:v>613.85714285714289</c:v>
                </c:pt>
                <c:pt idx="53">
                  <c:v>651.71428571428567</c:v>
                </c:pt>
                <c:pt idx="54">
                  <c:v>694</c:v>
                </c:pt>
                <c:pt idx="55">
                  <c:v>745.71428571428567</c:v>
                </c:pt>
                <c:pt idx="56">
                  <c:v>805</c:v>
                </c:pt>
                <c:pt idx="57">
                  <c:v>885.28571428571433</c:v>
                </c:pt>
                <c:pt idx="58">
                  <c:v>960.14285714285711</c:v>
                </c:pt>
                <c:pt idx="59">
                  <c:v>1050.2857142857142</c:v>
                </c:pt>
                <c:pt idx="60">
                  <c:v>1149.1428571428571</c:v>
                </c:pt>
                <c:pt idx="61">
                  <c:v>1267.7142857142858</c:v>
                </c:pt>
                <c:pt idx="62">
                  <c:v>1384.2857142857142</c:v>
                </c:pt>
                <c:pt idx="63">
                  <c:v>1501.4285714285713</c:v>
                </c:pt>
                <c:pt idx="64">
                  <c:v>1616</c:v>
                </c:pt>
                <c:pt idx="65">
                  <c:v>1749.7142857142858</c:v>
                </c:pt>
                <c:pt idx="66">
                  <c:v>1853.7142857142858</c:v>
                </c:pt>
                <c:pt idx="67">
                  <c:v>1982</c:v>
                </c:pt>
                <c:pt idx="68">
                  <c:v>2121.2857142857142</c:v>
                </c:pt>
                <c:pt idx="69">
                  <c:v>2285.8571428571427</c:v>
                </c:pt>
                <c:pt idx="70">
                  <c:v>2487.2857142857142</c:v>
                </c:pt>
                <c:pt idx="71">
                  <c:v>2728.7142857142858</c:v>
                </c:pt>
                <c:pt idx="72">
                  <c:v>2974</c:v>
                </c:pt>
                <c:pt idx="73">
                  <c:v>3196.5714285714284</c:v>
                </c:pt>
                <c:pt idx="74">
                  <c:v>3335.4285714285716</c:v>
                </c:pt>
                <c:pt idx="75">
                  <c:v>3413.1428571428573</c:v>
                </c:pt>
                <c:pt idx="76">
                  <c:v>3430.7142857142858</c:v>
                </c:pt>
                <c:pt idx="77">
                  <c:v>3335.8571428571427</c:v>
                </c:pt>
                <c:pt idx="78">
                  <c:v>3165.8571428571427</c:v>
                </c:pt>
                <c:pt idx="79">
                  <c:v>2935.2857142857142</c:v>
                </c:pt>
                <c:pt idx="80">
                  <c:v>2727</c:v>
                </c:pt>
                <c:pt idx="81">
                  <c:v>2574</c:v>
                </c:pt>
                <c:pt idx="82">
                  <c:v>2439</c:v>
                </c:pt>
                <c:pt idx="83">
                  <c:v>2319.1428571428573</c:v>
                </c:pt>
                <c:pt idx="84">
                  <c:v>2255.4285714285716</c:v>
                </c:pt>
                <c:pt idx="85">
                  <c:v>2212.1428571428573</c:v>
                </c:pt>
                <c:pt idx="86">
                  <c:v>2229.4285714285716</c:v>
                </c:pt>
                <c:pt idx="87">
                  <c:v>2278.7142857142858</c:v>
                </c:pt>
                <c:pt idx="88">
                  <c:v>2316.5714285714284</c:v>
                </c:pt>
                <c:pt idx="89">
                  <c:v>2397.4285714285716</c:v>
                </c:pt>
                <c:pt idx="90">
                  <c:v>2501.5714285714284</c:v>
                </c:pt>
                <c:pt idx="91">
                  <c:v>2630.5714285714284</c:v>
                </c:pt>
                <c:pt idx="92">
                  <c:v>2769.4285714285716</c:v>
                </c:pt>
                <c:pt idx="93">
                  <c:v>2899</c:v>
                </c:pt>
                <c:pt idx="94">
                  <c:v>3017</c:v>
                </c:pt>
                <c:pt idx="95">
                  <c:v>3143.8571428571427</c:v>
                </c:pt>
                <c:pt idx="96">
                  <c:v>3203.5714285714284</c:v>
                </c:pt>
                <c:pt idx="97">
                  <c:v>3204</c:v>
                </c:pt>
                <c:pt idx="98">
                  <c:v>3138</c:v>
                </c:pt>
                <c:pt idx="99">
                  <c:v>3031.4285714285716</c:v>
                </c:pt>
                <c:pt idx="100">
                  <c:v>2895</c:v>
                </c:pt>
                <c:pt idx="101">
                  <c:v>2726.7142857142858</c:v>
                </c:pt>
                <c:pt idx="102">
                  <c:v>2546.4285714285716</c:v>
                </c:pt>
                <c:pt idx="103">
                  <c:v>2372.2857142857142</c:v>
                </c:pt>
                <c:pt idx="104">
                  <c:v>2231</c:v>
                </c:pt>
                <c:pt idx="105">
                  <c:v>2110.1428571428573</c:v>
                </c:pt>
                <c:pt idx="106">
                  <c:v>2003.8571428571429</c:v>
                </c:pt>
                <c:pt idx="107">
                  <c:v>1875.8571428571429</c:v>
                </c:pt>
                <c:pt idx="108">
                  <c:v>1766.1428571428571</c:v>
                </c:pt>
                <c:pt idx="109">
                  <c:v>1652.7142857142858</c:v>
                </c:pt>
                <c:pt idx="110">
                  <c:v>1567.4285714285713</c:v>
                </c:pt>
                <c:pt idx="111">
                  <c:v>1512</c:v>
                </c:pt>
                <c:pt idx="112">
                  <c:v>1535.7142857142858</c:v>
                </c:pt>
                <c:pt idx="113">
                  <c:v>1654.1428571428571</c:v>
                </c:pt>
                <c:pt idx="114">
                  <c:v>1895.8571428571429</c:v>
                </c:pt>
                <c:pt idx="115">
                  <c:v>2321.2857142857142</c:v>
                </c:pt>
                <c:pt idx="116">
                  <c:v>2992.1428571428573</c:v>
                </c:pt>
                <c:pt idx="117">
                  <c:v>3975</c:v>
                </c:pt>
                <c:pt idx="118">
                  <c:v>5405.5714285714284</c:v>
                </c:pt>
                <c:pt idx="119">
                  <c:v>7321.1428571428569</c:v>
                </c:pt>
                <c:pt idx="120">
                  <c:v>9642.7142857142862</c:v>
                </c:pt>
                <c:pt idx="121">
                  <c:v>12191.428571428571</c:v>
                </c:pt>
                <c:pt idx="122">
                  <c:v>14610.142857142857</c:v>
                </c:pt>
                <c:pt idx="123">
                  <c:v>16472.571428571428</c:v>
                </c:pt>
                <c:pt idx="124">
                  <c:v>17449</c:v>
                </c:pt>
                <c:pt idx="125">
                  <c:v>17464.857142857141</c:v>
                </c:pt>
                <c:pt idx="126">
                  <c:v>16770.714285714286</c:v>
                </c:pt>
                <c:pt idx="127">
                  <c:v>15555.571428571429</c:v>
                </c:pt>
                <c:pt idx="128">
                  <c:v>13951</c:v>
                </c:pt>
                <c:pt idx="129">
                  <c:v>12157.571428571429</c:v>
                </c:pt>
                <c:pt idx="130">
                  <c:v>10558.714285714286</c:v>
                </c:pt>
                <c:pt idx="131">
                  <c:v>9442.2857142857138</c:v>
                </c:pt>
                <c:pt idx="132">
                  <c:v>8796.8571428571431</c:v>
                </c:pt>
                <c:pt idx="133">
                  <c:v>8343.8571428571431</c:v>
                </c:pt>
                <c:pt idx="134">
                  <c:v>8016.7142857142853</c:v>
                </c:pt>
                <c:pt idx="135">
                  <c:v>7903.4285714285716</c:v>
                </c:pt>
                <c:pt idx="136">
                  <c:v>8060.1428571428569</c:v>
                </c:pt>
                <c:pt idx="137">
                  <c:v>8530.7142857142862</c:v>
                </c:pt>
                <c:pt idx="138">
                  <c:v>9319.2857142857138</c:v>
                </c:pt>
                <c:pt idx="139">
                  <c:v>10346.142857142857</c:v>
                </c:pt>
                <c:pt idx="140">
                  <c:v>11478.142857142857</c:v>
                </c:pt>
                <c:pt idx="141">
                  <c:v>12543.428571428571</c:v>
                </c:pt>
                <c:pt idx="142">
                  <c:v>13479.428571428571</c:v>
                </c:pt>
                <c:pt idx="143">
                  <c:v>14093.142857142857</c:v>
                </c:pt>
                <c:pt idx="144">
                  <c:v>14236.142857142857</c:v>
                </c:pt>
                <c:pt idx="145">
                  <c:v>13747</c:v>
                </c:pt>
                <c:pt idx="146">
                  <c:v>12623.714285714286</c:v>
                </c:pt>
                <c:pt idx="147">
                  <c:v>11037.142857142857</c:v>
                </c:pt>
                <c:pt idx="148">
                  <c:v>9229</c:v>
                </c:pt>
                <c:pt idx="149">
                  <c:v>7300.1428571428569</c:v>
                </c:pt>
                <c:pt idx="150">
                  <c:v>5510.2857142857147</c:v>
                </c:pt>
                <c:pt idx="151">
                  <c:v>3990.5714285714284</c:v>
                </c:pt>
                <c:pt idx="152">
                  <c:v>2880.4285714285716</c:v>
                </c:pt>
                <c:pt idx="153">
                  <c:v>2207.8571428571427</c:v>
                </c:pt>
                <c:pt idx="154">
                  <c:v>1912.1428571428571</c:v>
                </c:pt>
                <c:pt idx="155">
                  <c:v>1853.1428571428571</c:v>
                </c:pt>
                <c:pt idx="156">
                  <c:v>1964.4285714285713</c:v>
                </c:pt>
                <c:pt idx="157">
                  <c:v>2192</c:v>
                </c:pt>
                <c:pt idx="158">
                  <c:v>2497</c:v>
                </c:pt>
                <c:pt idx="159">
                  <c:v>2835.7142857142858</c:v>
                </c:pt>
                <c:pt idx="160">
                  <c:v>3177</c:v>
                </c:pt>
                <c:pt idx="161">
                  <c:v>3543.5714285714284</c:v>
                </c:pt>
                <c:pt idx="162">
                  <c:v>3844</c:v>
                </c:pt>
                <c:pt idx="163">
                  <c:v>4064.4285714285716</c:v>
                </c:pt>
                <c:pt idx="164">
                  <c:v>4201.4285714285716</c:v>
                </c:pt>
                <c:pt idx="165">
                  <c:v>4313.2857142857147</c:v>
                </c:pt>
                <c:pt idx="166">
                  <c:v>4440</c:v>
                </c:pt>
                <c:pt idx="167">
                  <c:v>4662.8571428571431</c:v>
                </c:pt>
                <c:pt idx="168">
                  <c:v>4967.1428571428569</c:v>
                </c:pt>
                <c:pt idx="169">
                  <c:v>5567.7142857142853</c:v>
                </c:pt>
                <c:pt idx="170">
                  <c:v>6495.4285714285716</c:v>
                </c:pt>
                <c:pt idx="171">
                  <c:v>7827.1428571428569</c:v>
                </c:pt>
                <c:pt idx="172">
                  <c:v>9623.2857142857138</c:v>
                </c:pt>
                <c:pt idx="173">
                  <c:v>11827.428571428571</c:v>
                </c:pt>
                <c:pt idx="174">
                  <c:v>14393.428571428571</c:v>
                </c:pt>
                <c:pt idx="175">
                  <c:v>17102.142857142859</c:v>
                </c:pt>
                <c:pt idx="176">
                  <c:v>19576.428571428572</c:v>
                </c:pt>
                <c:pt idx="177">
                  <c:v>21581.857142857141</c:v>
                </c:pt>
                <c:pt idx="178">
                  <c:v>22988.285714285714</c:v>
                </c:pt>
                <c:pt idx="179">
                  <c:v>23742.571428571428</c:v>
                </c:pt>
                <c:pt idx="180">
                  <c:v>23827</c:v>
                </c:pt>
                <c:pt idx="181">
                  <c:v>23092.428571428572</c:v>
                </c:pt>
                <c:pt idx="182">
                  <c:v>21652.857142857141</c:v>
                </c:pt>
                <c:pt idx="183">
                  <c:v>19848.428571428572</c:v>
                </c:pt>
                <c:pt idx="184">
                  <c:v>17819.714285714286</c:v>
                </c:pt>
                <c:pt idx="185">
                  <c:v>15732.571428571429</c:v>
                </c:pt>
                <c:pt idx="186">
                  <c:v>13547.571428571429</c:v>
                </c:pt>
                <c:pt idx="187">
                  <c:v>11415.714285714286</c:v>
                </c:pt>
                <c:pt idx="188">
                  <c:v>9508.5714285714294</c:v>
                </c:pt>
                <c:pt idx="189">
                  <c:v>7965.4285714285716</c:v>
                </c:pt>
                <c:pt idx="190">
                  <c:v>6665</c:v>
                </c:pt>
                <c:pt idx="191">
                  <c:v>5758.1428571428569</c:v>
                </c:pt>
                <c:pt idx="192">
                  <c:v>5118</c:v>
                </c:pt>
                <c:pt idx="193">
                  <c:v>4775</c:v>
                </c:pt>
                <c:pt idx="194">
                  <c:v>4635</c:v>
                </c:pt>
                <c:pt idx="195">
                  <c:v>4712.7142857142853</c:v>
                </c:pt>
                <c:pt idx="196">
                  <c:v>4935.7142857142853</c:v>
                </c:pt>
                <c:pt idx="197">
                  <c:v>5365.4285714285716</c:v>
                </c:pt>
                <c:pt idx="198">
                  <c:v>5872.8571428571431</c:v>
                </c:pt>
                <c:pt idx="199">
                  <c:v>6446</c:v>
                </c:pt>
                <c:pt idx="200">
                  <c:v>6961.8571428571431</c:v>
                </c:pt>
                <c:pt idx="201">
                  <c:v>7269.8571428571431</c:v>
                </c:pt>
                <c:pt idx="202">
                  <c:v>7274.2857142857147</c:v>
                </c:pt>
                <c:pt idx="203">
                  <c:v>7012.2857142857147</c:v>
                </c:pt>
                <c:pt idx="204">
                  <c:v>6524.7142857142853</c:v>
                </c:pt>
                <c:pt idx="205">
                  <c:v>5952.7142857142853</c:v>
                </c:pt>
                <c:pt idx="206">
                  <c:v>5373</c:v>
                </c:pt>
                <c:pt idx="207">
                  <c:v>4918.2857142857147</c:v>
                </c:pt>
                <c:pt idx="208">
                  <c:v>4774.5714285714284</c:v>
                </c:pt>
                <c:pt idx="209">
                  <c:v>4983</c:v>
                </c:pt>
                <c:pt idx="210">
                  <c:v>5652.8571428571431</c:v>
                </c:pt>
                <c:pt idx="211">
                  <c:v>6708.2857142857147</c:v>
                </c:pt>
                <c:pt idx="212">
                  <c:v>8044.8571428571431</c:v>
                </c:pt>
                <c:pt idx="213">
                  <c:v>9658.8571428571431</c:v>
                </c:pt>
                <c:pt idx="214">
                  <c:v>11395.285714285714</c:v>
                </c:pt>
                <c:pt idx="215">
                  <c:v>12844.714285714286</c:v>
                </c:pt>
                <c:pt idx="216">
                  <c:v>13256.714285714286</c:v>
                </c:pt>
                <c:pt idx="217">
                  <c:v>12397</c:v>
                </c:pt>
                <c:pt idx="218">
                  <c:v>10877.428571428571</c:v>
                </c:pt>
                <c:pt idx="219">
                  <c:v>9000.2857142857138</c:v>
                </c:pt>
                <c:pt idx="220">
                  <c:v>6787.8571428571431</c:v>
                </c:pt>
                <c:pt idx="221">
                  <c:v>4331.8571428571431</c:v>
                </c:pt>
                <c:pt idx="222">
                  <c:v>2003.2857142857142</c:v>
                </c:pt>
                <c:pt idx="223">
                  <c:v>559.42857142857144</c:v>
                </c:pt>
                <c:pt idx="224">
                  <c:v>101.28571428571429</c:v>
                </c:pt>
                <c:pt idx="225">
                  <c:v>17.571428571428573</c:v>
                </c:pt>
                <c:pt idx="226">
                  <c:v>9.4285714285714288</c:v>
                </c:pt>
                <c:pt idx="227">
                  <c:v>4.2857142857142856</c:v>
                </c:pt>
                <c:pt idx="228">
                  <c:v>3.1428571428571428</c:v>
                </c:pt>
                <c:pt idx="229">
                  <c:v>2.6666666666666665</c:v>
                </c:pt>
                <c:pt idx="230">
                  <c:v>2</c:v>
                </c:pt>
                <c:pt idx="231">
                  <c:v>1.5</c:v>
                </c:pt>
                <c:pt idx="232">
                  <c:v>2</c:v>
                </c:pt>
                <c:pt idx="233">
                  <c:v>1.5</c:v>
                </c:pt>
                <c:pt idx="23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4DD-4360-BBB3-A28895A17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9270048"/>
        <c:axId val="1869278688"/>
      </c:lineChart>
      <c:dateAx>
        <c:axId val="1869270048"/>
        <c:scaling>
          <c:orientation val="minMax"/>
        </c:scaling>
        <c:delete val="0"/>
        <c:axPos val="b"/>
        <c:title>
          <c:tx>
            <c:strRef>
              <c:f>WeeklyCovidData[[#Headers],[Date]]</c:f>
              <c:strCache>
                <c:ptCount val="1"/>
                <c:pt idx="0">
                  <c:v>Date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278688"/>
        <c:crosses val="autoZero"/>
        <c:auto val="1"/>
        <c:lblOffset val="100"/>
        <c:baseTimeUnit val="days"/>
      </c:dateAx>
      <c:valAx>
        <c:axId val="186927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WeeklyCovidData[[#Headers],[Weekly Deaths]]</c:f>
              <c:strCache>
                <c:ptCount val="1"/>
                <c:pt idx="0">
                  <c:v>Weekly Deaths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27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'7D-MA'!$P$2</c:f>
          <c:strCache>
            <c:ptCount val="1"/>
            <c:pt idx="0">
              <c:v>Sales Boom Inc. Jun, 20 to Jul, 22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'7D-MA'!$Q$6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'7D-MA'!$P$7:$P$37</c:f>
              <c:numCache>
                <c:formatCode>m/d/yyyy</c:formatCode>
                <c:ptCount val="31"/>
                <c:pt idx="0">
                  <c:v>44773</c:v>
                </c:pt>
                <c:pt idx="1">
                  <c:v>44742</c:v>
                </c:pt>
                <c:pt idx="2">
                  <c:v>44712</c:v>
                </c:pt>
                <c:pt idx="3">
                  <c:v>44681</c:v>
                </c:pt>
                <c:pt idx="4">
                  <c:v>44651</c:v>
                </c:pt>
                <c:pt idx="5">
                  <c:v>44620</c:v>
                </c:pt>
                <c:pt idx="6">
                  <c:v>44592</c:v>
                </c:pt>
                <c:pt idx="7">
                  <c:v>44561</c:v>
                </c:pt>
                <c:pt idx="8">
                  <c:v>44530</c:v>
                </c:pt>
                <c:pt idx="9">
                  <c:v>44500</c:v>
                </c:pt>
                <c:pt idx="10">
                  <c:v>44469</c:v>
                </c:pt>
                <c:pt idx="11">
                  <c:v>44439</c:v>
                </c:pt>
                <c:pt idx="12">
                  <c:v>44408</c:v>
                </c:pt>
                <c:pt idx="13">
                  <c:v>44377</c:v>
                </c:pt>
                <c:pt idx="14">
                  <c:v>44347</c:v>
                </c:pt>
                <c:pt idx="15">
                  <c:v>44316</c:v>
                </c:pt>
                <c:pt idx="16">
                  <c:v>44286</c:v>
                </c:pt>
                <c:pt idx="17">
                  <c:v>44255</c:v>
                </c:pt>
                <c:pt idx="18">
                  <c:v>44227</c:v>
                </c:pt>
                <c:pt idx="19">
                  <c:v>44196</c:v>
                </c:pt>
                <c:pt idx="20">
                  <c:v>44165</c:v>
                </c:pt>
                <c:pt idx="21">
                  <c:v>44135</c:v>
                </c:pt>
                <c:pt idx="22">
                  <c:v>44104</c:v>
                </c:pt>
                <c:pt idx="23">
                  <c:v>44074</c:v>
                </c:pt>
                <c:pt idx="24">
                  <c:v>44043</c:v>
                </c:pt>
                <c:pt idx="25">
                  <c:v>44012</c:v>
                </c:pt>
                <c:pt idx="26">
                  <c:v>43982</c:v>
                </c:pt>
                <c:pt idx="27">
                  <c:v>43951</c:v>
                </c:pt>
                <c:pt idx="28">
                  <c:v>43921</c:v>
                </c:pt>
                <c:pt idx="29">
                  <c:v>43890</c:v>
                </c:pt>
                <c:pt idx="30">
                  <c:v>43861</c:v>
                </c:pt>
              </c:numCache>
            </c:numRef>
          </c:cat>
          <c:val>
            <c:numRef>
              <c:f>'7D-MA'!$Q$7:$Q$37</c:f>
              <c:numCache>
                <c:formatCode>#,##0</c:formatCode>
                <c:ptCount val="31"/>
                <c:pt idx="0">
                  <c:v>614212</c:v>
                </c:pt>
                <c:pt idx="1">
                  <c:v>551250</c:v>
                </c:pt>
                <c:pt idx="2">
                  <c:v>352220</c:v>
                </c:pt>
                <c:pt idx="3">
                  <c:v>607028</c:v>
                </c:pt>
                <c:pt idx="4">
                  <c:v>494401</c:v>
                </c:pt>
                <c:pt idx="5">
                  <c:v>348672</c:v>
                </c:pt>
                <c:pt idx="6">
                  <c:v>385596</c:v>
                </c:pt>
                <c:pt idx="7">
                  <c:v>273864</c:v>
                </c:pt>
                <c:pt idx="8">
                  <c:v>320980</c:v>
                </c:pt>
                <c:pt idx="9">
                  <c:v>229383</c:v>
                </c:pt>
                <c:pt idx="10">
                  <c:v>143395</c:v>
                </c:pt>
                <c:pt idx="11">
                  <c:v>288865</c:v>
                </c:pt>
                <c:pt idx="12">
                  <c:v>423159</c:v>
                </c:pt>
                <c:pt idx="13">
                  <c:v>291445</c:v>
                </c:pt>
                <c:pt idx="14">
                  <c:v>596158</c:v>
                </c:pt>
                <c:pt idx="15">
                  <c:v>282149</c:v>
                </c:pt>
                <c:pt idx="16">
                  <c:v>487897</c:v>
                </c:pt>
                <c:pt idx="17">
                  <c:v>282977</c:v>
                </c:pt>
                <c:pt idx="18">
                  <c:v>371800</c:v>
                </c:pt>
                <c:pt idx="19">
                  <c:v>179265</c:v>
                </c:pt>
                <c:pt idx="20">
                  <c:v>282570</c:v>
                </c:pt>
                <c:pt idx="21">
                  <c:v>548348</c:v>
                </c:pt>
                <c:pt idx="22">
                  <c:v>226192</c:v>
                </c:pt>
                <c:pt idx="23">
                  <c:v>239634</c:v>
                </c:pt>
                <c:pt idx="24">
                  <c:v>260717</c:v>
                </c:pt>
                <c:pt idx="25">
                  <c:v>137409</c:v>
                </c:pt>
                <c:pt idx="26">
                  <c:v>195947</c:v>
                </c:pt>
                <c:pt idx="27">
                  <c:v>258165</c:v>
                </c:pt>
                <c:pt idx="28">
                  <c:v>469009</c:v>
                </c:pt>
                <c:pt idx="29">
                  <c:v>454513</c:v>
                </c:pt>
                <c:pt idx="30">
                  <c:v>154396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72-47D9-A020-D05DDC3DDF9D}"/>
            </c:ext>
          </c:extLst>
        </c:ser>
        <c:ser>
          <c:idx val="1"/>
          <c:order val="1"/>
          <c:tx>
            <c:strRef>
              <c:f>'7D-MA'!$R$6</c:f>
              <c:strCache>
                <c:ptCount val="1"/>
                <c:pt idx="0">
                  <c:v>6-month Moving Ave.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'7D-MA'!$P$7:$P$37</c:f>
              <c:numCache>
                <c:formatCode>m/d/yyyy</c:formatCode>
                <c:ptCount val="31"/>
                <c:pt idx="0">
                  <c:v>44773</c:v>
                </c:pt>
                <c:pt idx="1">
                  <c:v>44742</c:v>
                </c:pt>
                <c:pt idx="2">
                  <c:v>44712</c:v>
                </c:pt>
                <c:pt idx="3">
                  <c:v>44681</c:v>
                </c:pt>
                <c:pt idx="4">
                  <c:v>44651</c:v>
                </c:pt>
                <c:pt idx="5">
                  <c:v>44620</c:v>
                </c:pt>
                <c:pt idx="6">
                  <c:v>44592</c:v>
                </c:pt>
                <c:pt idx="7">
                  <c:v>44561</c:v>
                </c:pt>
                <c:pt idx="8">
                  <c:v>44530</c:v>
                </c:pt>
                <c:pt idx="9">
                  <c:v>44500</c:v>
                </c:pt>
                <c:pt idx="10">
                  <c:v>44469</c:v>
                </c:pt>
                <c:pt idx="11">
                  <c:v>44439</c:v>
                </c:pt>
                <c:pt idx="12">
                  <c:v>44408</c:v>
                </c:pt>
                <c:pt idx="13">
                  <c:v>44377</c:v>
                </c:pt>
                <c:pt idx="14">
                  <c:v>44347</c:v>
                </c:pt>
                <c:pt idx="15">
                  <c:v>44316</c:v>
                </c:pt>
                <c:pt idx="16">
                  <c:v>44286</c:v>
                </c:pt>
                <c:pt idx="17">
                  <c:v>44255</c:v>
                </c:pt>
                <c:pt idx="18">
                  <c:v>44227</c:v>
                </c:pt>
                <c:pt idx="19">
                  <c:v>44196</c:v>
                </c:pt>
                <c:pt idx="20">
                  <c:v>44165</c:v>
                </c:pt>
                <c:pt idx="21">
                  <c:v>44135</c:v>
                </c:pt>
                <c:pt idx="22">
                  <c:v>44104</c:v>
                </c:pt>
                <c:pt idx="23">
                  <c:v>44074</c:v>
                </c:pt>
                <c:pt idx="24">
                  <c:v>44043</c:v>
                </c:pt>
                <c:pt idx="25">
                  <c:v>44012</c:v>
                </c:pt>
                <c:pt idx="26">
                  <c:v>43982</c:v>
                </c:pt>
                <c:pt idx="27">
                  <c:v>43951</c:v>
                </c:pt>
                <c:pt idx="28">
                  <c:v>43921</c:v>
                </c:pt>
                <c:pt idx="29">
                  <c:v>43890</c:v>
                </c:pt>
                <c:pt idx="30">
                  <c:v>43861</c:v>
                </c:pt>
              </c:numCache>
            </c:numRef>
          </c:cat>
          <c:val>
            <c:numRef>
              <c:f>'7D-MA'!$R$7:$R$37</c:f>
              <c:numCache>
                <c:formatCode>#,##0</c:formatCode>
                <c:ptCount val="31"/>
                <c:pt idx="0">
                  <c:v>494630.5</c:v>
                </c:pt>
                <c:pt idx="1">
                  <c:v>456527.83333333331</c:v>
                </c:pt>
                <c:pt idx="2">
                  <c:v>410296.83333333331</c:v>
                </c:pt>
                <c:pt idx="3">
                  <c:v>405090.16666666669</c:v>
                </c:pt>
                <c:pt idx="4">
                  <c:v>342149.33333333331</c:v>
                </c:pt>
                <c:pt idx="5">
                  <c:v>283648.33333333331</c:v>
                </c:pt>
                <c:pt idx="6">
                  <c:v>273680.5</c:v>
                </c:pt>
                <c:pt idx="7">
                  <c:v>279941</c:v>
                </c:pt>
                <c:pt idx="8">
                  <c:v>282871.16666666669</c:v>
                </c:pt>
                <c:pt idx="9">
                  <c:v>328734.16666666669</c:v>
                </c:pt>
                <c:pt idx="10">
                  <c:v>337528.5</c:v>
                </c:pt>
                <c:pt idx="11">
                  <c:v>394945.5</c:v>
                </c:pt>
                <c:pt idx="12">
                  <c:v>393964.16666666669</c:v>
                </c:pt>
                <c:pt idx="13">
                  <c:v>385404.33333333331</c:v>
                </c:pt>
                <c:pt idx="14">
                  <c:v>366707.66666666669</c:v>
                </c:pt>
                <c:pt idx="15">
                  <c:v>314443</c:v>
                </c:pt>
                <c:pt idx="16">
                  <c:v>358809.5</c:v>
                </c:pt>
                <c:pt idx="17">
                  <c:v>315192</c:v>
                </c:pt>
                <c:pt idx="18">
                  <c:v>307968.16666666669</c:v>
                </c:pt>
                <c:pt idx="19">
                  <c:v>289454.33333333331</c:v>
                </c:pt>
                <c:pt idx="20">
                  <c:v>282478.33333333331</c:v>
                </c:pt>
                <c:pt idx="21">
                  <c:v>268041.16666666669</c:v>
                </c:pt>
                <c:pt idx="22">
                  <c:v>219677.33333333334</c:v>
                </c:pt>
                <c:pt idx="23">
                  <c:v>260146.83333333334</c:v>
                </c:pt>
                <c:pt idx="24">
                  <c:v>295960</c:v>
                </c:pt>
                <c:pt idx="25">
                  <c:v>278239.83333333331</c:v>
                </c:pt>
                <c:pt idx="26">
                  <c:v>306406</c:v>
                </c:pt>
                <c:pt idx="27">
                  <c:v>334020.75</c:v>
                </c:pt>
                <c:pt idx="28">
                  <c:v>359306</c:v>
                </c:pt>
                <c:pt idx="29">
                  <c:v>304454.5</c:v>
                </c:pt>
                <c:pt idx="30">
                  <c:v>154396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72-47D9-A020-D05DDC3DD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367631"/>
        <c:axId val="117360431"/>
      </c:lineChart>
      <c:dateAx>
        <c:axId val="117367631"/>
        <c:scaling>
          <c:orientation val="minMax"/>
        </c:scaling>
        <c:delete val="0"/>
        <c:axPos val="b"/>
        <c:title>
          <c:tx>
            <c:strRef>
              <c:f>'7D-MA'!$P$6</c:f>
              <c:strCache>
                <c:ptCount val="1"/>
                <c:pt idx="0">
                  <c:v>Month End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60431"/>
        <c:crosses val="autoZero"/>
        <c:auto val="1"/>
        <c:lblOffset val="100"/>
        <c:baseTimeUnit val="months"/>
      </c:dateAx>
      <c:valAx>
        <c:axId val="11736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'7D-MA'!$Q$6</c:f>
              <c:strCache>
                <c:ptCount val="1"/>
                <c:pt idx="0">
                  <c:v>Sales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67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414337</xdr:colOff>
      <xdr:row>10</xdr:row>
      <xdr:rowOff>152400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622DA7-FE12-4C4B-903F-E0DF0E750856}"/>
            </a:ext>
          </a:extLst>
        </xdr:cNvPr>
        <xdr:cNvSpPr txBox="1"/>
      </xdr:nvSpPr>
      <xdr:spPr>
        <a:xfrm>
          <a:off x="6624637" y="2057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</xdr:row>
      <xdr:rowOff>179741</xdr:rowOff>
    </xdr:from>
    <xdr:ext cx="3667208" cy="11295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79F8BF6-A90E-416E-BE05-3C4D460D4648}"/>
                </a:ext>
              </a:extLst>
            </xdr:cNvPr>
            <xdr:cNvSpPr txBox="1"/>
          </xdr:nvSpPr>
          <xdr:spPr>
            <a:xfrm>
              <a:off x="5600700" y="728381"/>
              <a:ext cx="3667208" cy="1129554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en-US" sz="3600" b="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n-US" sz="3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bar>
                    <m:r>
                      <a:rPr lang="en-US" sz="36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en-US" sz="3600" b="0" i="0">
                        <a:latin typeface="Cambria Math" panose="02040503050406030204" pitchFamily="18" charset="0"/>
                      </a:rPr>
                      <m:t>Xbar</m:t>
                    </m:r>
                    <m:r>
                      <a:rPr lang="en-US" sz="36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3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3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en-US" sz="3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3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3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US" sz="36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r>
                      <a:rPr lang="en-US" sz="36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36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79F8BF6-A90E-416E-BE05-3C4D460D4648}"/>
                </a:ext>
              </a:extLst>
            </xdr:cNvPr>
            <xdr:cNvSpPr txBox="1"/>
          </xdr:nvSpPr>
          <xdr:spPr>
            <a:xfrm>
              <a:off x="5600700" y="728381"/>
              <a:ext cx="3667208" cy="1129554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3600" b="0" i="0">
                  <a:latin typeface="Cambria Math" panose="02040503050406030204" pitchFamily="18" charset="0"/>
                </a:rPr>
                <a:t>¯𝑥="Xbar"= </a:t>
              </a:r>
              <a:r>
                <a:rPr lang="en-US" sz="3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(∑▒𝑥_𝑖 )/</a:t>
              </a:r>
              <a:r>
                <a:rPr lang="en-US" sz="3600" b="0" i="0">
                  <a:latin typeface="Cambria Math" panose="02040503050406030204" pitchFamily="18" charset="0"/>
                </a:rPr>
                <a:t>𝑛  </a:t>
              </a:r>
              <a:endParaRPr lang="en-US" sz="3600"/>
            </a:p>
          </xdr:txBody>
        </xdr:sp>
      </mc:Fallback>
    </mc:AlternateContent>
    <xdr:clientData/>
  </xdr:oneCellAnchor>
  <xdr:oneCellAnchor>
    <xdr:from>
      <xdr:col>7</xdr:col>
      <xdr:colOff>0</xdr:colOff>
      <xdr:row>14</xdr:row>
      <xdr:rowOff>212912</xdr:rowOff>
    </xdr:from>
    <xdr:ext cx="3809999" cy="11430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4731CE3-DF00-48E2-9746-24707AAF3534}"/>
                </a:ext>
              </a:extLst>
            </xdr:cNvPr>
            <xdr:cNvSpPr txBox="1"/>
          </xdr:nvSpPr>
          <xdr:spPr>
            <a:xfrm>
              <a:off x="5600700" y="2895152"/>
              <a:ext cx="3809999" cy="1143001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  <m:r>
                      <a:rPr lang="en-US" sz="36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en-US" sz="3600" b="0" i="0">
                        <a:latin typeface="Cambria Math" panose="02040503050406030204" pitchFamily="18" charset="0"/>
                      </a:rPr>
                      <m:t>Mew</m:t>
                    </m:r>
                    <m:r>
                      <a:rPr lang="en-US" sz="36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3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3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en-US" sz="3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3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3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US" sz="36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  <m:r>
                      <a:rPr lang="en-US" sz="36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36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4731CE3-DF00-48E2-9746-24707AAF3534}"/>
                </a:ext>
              </a:extLst>
            </xdr:cNvPr>
            <xdr:cNvSpPr txBox="1"/>
          </xdr:nvSpPr>
          <xdr:spPr>
            <a:xfrm>
              <a:off x="5600700" y="2895152"/>
              <a:ext cx="3809999" cy="1143001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3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en-US" sz="3600" b="0" i="0">
                  <a:latin typeface="Cambria Math" panose="02040503050406030204" pitchFamily="18" charset="0"/>
                </a:rPr>
                <a:t>="Mew"= </a:t>
              </a:r>
              <a:r>
                <a:rPr lang="en-US" sz="3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(∑▒𝑥_𝑖 )/</a:t>
              </a:r>
              <a:r>
                <a:rPr lang="en-US" sz="3600" b="0" i="0">
                  <a:latin typeface="Cambria Math" panose="02040503050406030204" pitchFamily="18" charset="0"/>
                </a:rPr>
                <a:t>𝑁  </a:t>
              </a:r>
              <a:endParaRPr lang="en-US" sz="3600"/>
            </a:p>
          </xdr:txBody>
        </xdr:sp>
      </mc:Fallback>
    </mc:AlternateContent>
    <xdr:clientData/>
  </xdr:oneCellAnchor>
  <xdr:oneCellAnchor>
    <xdr:from>
      <xdr:col>8</xdr:col>
      <xdr:colOff>414337</xdr:colOff>
      <xdr:row>21</xdr:row>
      <xdr:rowOff>152400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984008C-6241-480F-AF52-53F79FC60EE3}"/>
            </a:ext>
          </a:extLst>
        </xdr:cNvPr>
        <xdr:cNvSpPr txBox="1"/>
      </xdr:nvSpPr>
      <xdr:spPr>
        <a:xfrm>
          <a:off x="6624637" y="422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414337</xdr:colOff>
      <xdr:row>10</xdr:row>
      <xdr:rowOff>152400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4A743C-0C86-4DE6-809D-1A8CC4635912}"/>
            </a:ext>
          </a:extLst>
        </xdr:cNvPr>
        <xdr:cNvSpPr txBox="1"/>
      </xdr:nvSpPr>
      <xdr:spPr>
        <a:xfrm>
          <a:off x="6624637" y="2057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</xdr:row>
      <xdr:rowOff>179741</xdr:rowOff>
    </xdr:from>
    <xdr:ext cx="3667208" cy="11295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AAB719B-4DA5-47AF-B7AE-25524F83E470}"/>
                </a:ext>
              </a:extLst>
            </xdr:cNvPr>
            <xdr:cNvSpPr txBox="1"/>
          </xdr:nvSpPr>
          <xdr:spPr>
            <a:xfrm>
              <a:off x="5600700" y="728381"/>
              <a:ext cx="3667208" cy="1129554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en-US" sz="3600" b="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n-US" sz="3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bar>
                    <m:r>
                      <a:rPr lang="en-US" sz="36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en-US" sz="3600" b="0" i="0">
                        <a:latin typeface="Cambria Math" panose="02040503050406030204" pitchFamily="18" charset="0"/>
                      </a:rPr>
                      <m:t>Xbar</m:t>
                    </m:r>
                    <m:r>
                      <a:rPr lang="en-US" sz="36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3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3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en-US" sz="3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3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3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US" sz="36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r>
                      <a:rPr lang="en-US" sz="36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36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AAB719B-4DA5-47AF-B7AE-25524F83E470}"/>
                </a:ext>
              </a:extLst>
            </xdr:cNvPr>
            <xdr:cNvSpPr txBox="1"/>
          </xdr:nvSpPr>
          <xdr:spPr>
            <a:xfrm>
              <a:off x="5600700" y="728381"/>
              <a:ext cx="3667208" cy="1129554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3600" b="0" i="0">
                  <a:latin typeface="Cambria Math" panose="02040503050406030204" pitchFamily="18" charset="0"/>
                </a:rPr>
                <a:t>¯𝑥="Xbar"= </a:t>
              </a:r>
              <a:r>
                <a:rPr lang="en-US" sz="3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(∑▒𝑥_𝑖 )/</a:t>
              </a:r>
              <a:r>
                <a:rPr lang="en-US" sz="3600" b="0" i="0">
                  <a:latin typeface="Cambria Math" panose="02040503050406030204" pitchFamily="18" charset="0"/>
                </a:rPr>
                <a:t>𝑛  </a:t>
              </a:r>
              <a:endParaRPr lang="en-US" sz="3600"/>
            </a:p>
          </xdr:txBody>
        </xdr:sp>
      </mc:Fallback>
    </mc:AlternateContent>
    <xdr:clientData/>
  </xdr:oneCellAnchor>
  <xdr:oneCellAnchor>
    <xdr:from>
      <xdr:col>7</xdr:col>
      <xdr:colOff>0</xdr:colOff>
      <xdr:row>14</xdr:row>
      <xdr:rowOff>212912</xdr:rowOff>
    </xdr:from>
    <xdr:ext cx="3809999" cy="11430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21A8341-22ED-4143-BCBC-2FD938D84027}"/>
                </a:ext>
              </a:extLst>
            </xdr:cNvPr>
            <xdr:cNvSpPr txBox="1"/>
          </xdr:nvSpPr>
          <xdr:spPr>
            <a:xfrm>
              <a:off x="5600700" y="2895152"/>
              <a:ext cx="3809999" cy="1143001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  <m:r>
                      <a:rPr lang="en-US" sz="36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en-US" sz="3600" b="0" i="0">
                        <a:latin typeface="Cambria Math" panose="02040503050406030204" pitchFamily="18" charset="0"/>
                      </a:rPr>
                      <m:t>Mew</m:t>
                    </m:r>
                    <m:r>
                      <a:rPr lang="en-US" sz="36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3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3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en-US" sz="3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3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3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US" sz="36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  <m:r>
                      <a:rPr lang="en-US" sz="36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36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21A8341-22ED-4143-BCBC-2FD938D84027}"/>
                </a:ext>
              </a:extLst>
            </xdr:cNvPr>
            <xdr:cNvSpPr txBox="1"/>
          </xdr:nvSpPr>
          <xdr:spPr>
            <a:xfrm>
              <a:off x="5600700" y="2895152"/>
              <a:ext cx="3809999" cy="1143001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3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en-US" sz="3600" b="0" i="0">
                  <a:latin typeface="Cambria Math" panose="02040503050406030204" pitchFamily="18" charset="0"/>
                </a:rPr>
                <a:t>="Mew"= </a:t>
              </a:r>
              <a:r>
                <a:rPr lang="en-US" sz="3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(∑▒𝑥_𝑖 )/</a:t>
              </a:r>
              <a:r>
                <a:rPr lang="en-US" sz="3600" b="0" i="0">
                  <a:latin typeface="Cambria Math" panose="02040503050406030204" pitchFamily="18" charset="0"/>
                </a:rPr>
                <a:t>𝑁  </a:t>
              </a:r>
              <a:endParaRPr lang="en-US" sz="3600"/>
            </a:p>
          </xdr:txBody>
        </xdr:sp>
      </mc:Fallback>
    </mc:AlternateContent>
    <xdr:clientData/>
  </xdr:oneCellAnchor>
  <xdr:oneCellAnchor>
    <xdr:from>
      <xdr:col>8</xdr:col>
      <xdr:colOff>414337</xdr:colOff>
      <xdr:row>21</xdr:row>
      <xdr:rowOff>152400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A787462-0DCD-4D48-8300-CD8CBAD91FF4}"/>
            </a:ext>
          </a:extLst>
        </xdr:cNvPr>
        <xdr:cNvSpPr txBox="1"/>
      </xdr:nvSpPr>
      <xdr:spPr>
        <a:xfrm>
          <a:off x="6624637" y="422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541020</xdr:colOff>
      <xdr:row>18</xdr:row>
      <xdr:rowOff>60960</xdr:rowOff>
    </xdr:from>
    <xdr:to>
      <xdr:col>2</xdr:col>
      <xdr:colOff>0</xdr:colOff>
      <xdr:row>24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D4F31A-84BA-44FA-9A41-BE4B80EC39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18</xdr:row>
      <xdr:rowOff>60960</xdr:rowOff>
    </xdr:from>
    <xdr:to>
      <xdr:col>3</xdr:col>
      <xdr:colOff>0</xdr:colOff>
      <xdr:row>24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DE2FA8-753A-487B-9447-605C0E9E93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18</xdr:row>
      <xdr:rowOff>60960</xdr:rowOff>
    </xdr:from>
    <xdr:to>
      <xdr:col>4</xdr:col>
      <xdr:colOff>2449</xdr:colOff>
      <xdr:row>24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DA2E426-17DD-4FE9-A6F5-10D792BCDE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7</xdr:col>
      <xdr:colOff>414337</xdr:colOff>
      <xdr:row>7</xdr:row>
      <xdr:rowOff>152400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3CBBC11-8DE1-4AE9-9DCB-B3B2799CD94A}"/>
            </a:ext>
          </a:extLst>
        </xdr:cNvPr>
        <xdr:cNvSpPr txBox="1"/>
      </xdr:nvSpPr>
      <xdr:spPr>
        <a:xfrm>
          <a:off x="7927657" y="14401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13608</xdr:colOff>
      <xdr:row>3</xdr:row>
      <xdr:rowOff>122737</xdr:rowOff>
    </xdr:from>
    <xdr:ext cx="3558267" cy="5715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F70FEE8-16F7-49DD-A37B-0205044BD37F}"/>
                </a:ext>
              </a:extLst>
            </xdr:cNvPr>
            <xdr:cNvSpPr txBox="1"/>
          </xdr:nvSpPr>
          <xdr:spPr>
            <a:xfrm>
              <a:off x="7427868" y="671377"/>
              <a:ext cx="3558267" cy="5715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𝑆𝑘𝑒𝑤𝑛𝑒𝑠𝑠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n-US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r>
                          <a:rPr lang="en-US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−1)(</m:t>
                        </m:r>
                        <m:r>
                          <a:rPr lang="en-US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r>
                          <a:rPr lang="en-US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−2)</m:t>
                        </m:r>
                      </m:den>
                    </m:f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 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400" b="0" i="1" baseline="0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n-US" sz="1400" b="0" i="1" baseline="0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400" b="0" i="1" baseline="0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400" b="0" i="1" baseline="0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en-US" sz="1400" b="0" i="1" baseline="0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400" b="0" i="1" baseline="0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400" b="0" i="1" baseline="0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sz="1400" b="0" i="1" baseline="0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acc>
                                      <m:accPr>
                                        <m:chr m:val="̅"/>
                                        <m:ctrlPr>
                                          <a:rPr lang="en-US" sz="1400" b="0" i="1" baseline="0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en-US" sz="1400" b="0" i="1" baseline="0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num>
                                  <m:den>
                                    <m:r>
                                      <a:rPr lang="en-US" sz="1400" b="0" i="1" baseline="0">
                                        <a:latin typeface="Cambria Math" panose="02040503050406030204" pitchFamily="18" charset="0"/>
                                      </a:rPr>
                                      <m:t>𝑠</m:t>
                                    </m:r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en-US" sz="1400" b="0" i="1" baseline="0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e>
                    </m:nary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      </m:t>
                    </m:r>
                  </m:oMath>
                </m:oMathPara>
              </a14:m>
              <a:endParaRPr lang="en-US" sz="1400" baseline="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F70FEE8-16F7-49DD-A37B-0205044BD37F}"/>
                </a:ext>
              </a:extLst>
            </xdr:cNvPr>
            <xdr:cNvSpPr txBox="1"/>
          </xdr:nvSpPr>
          <xdr:spPr>
            <a:xfrm>
              <a:off x="7427868" y="671377"/>
              <a:ext cx="3558267" cy="5715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400" b="0" i="0" baseline="0">
                  <a:latin typeface="Cambria Math" panose="02040503050406030204" pitchFamily="18" charset="0"/>
                </a:rPr>
                <a:t>𝑆𝑘𝑒𝑤𝑛𝑒𝑠𝑠= 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𝑛/((𝑛−1)(𝑛−2)) </a:t>
              </a:r>
              <a:r>
                <a:rPr lang="en-US" sz="1400" b="0" i="0" baseline="0">
                  <a:latin typeface="Cambria Math" panose="02040503050406030204" pitchFamily="18" charset="0"/>
                </a:rPr>
                <a:t> ∑▒((𝑥_𝑖−𝑥 ̅)/𝑠)^3        </a:t>
              </a:r>
              <a:endParaRPr lang="en-US" sz="1400" baseline="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541020</xdr:colOff>
      <xdr:row>18</xdr:row>
      <xdr:rowOff>60960</xdr:rowOff>
    </xdr:from>
    <xdr:to>
      <xdr:col>2</xdr:col>
      <xdr:colOff>0</xdr:colOff>
      <xdr:row>24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F5228D-8741-43C6-833B-867EC8A167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18</xdr:row>
      <xdr:rowOff>60960</xdr:rowOff>
    </xdr:from>
    <xdr:to>
      <xdr:col>3</xdr:col>
      <xdr:colOff>0</xdr:colOff>
      <xdr:row>24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06A0C7-6BEE-4B99-B4DF-97AACE3DFC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18</xdr:row>
      <xdr:rowOff>60960</xdr:rowOff>
    </xdr:from>
    <xdr:to>
      <xdr:col>4</xdr:col>
      <xdr:colOff>2449</xdr:colOff>
      <xdr:row>24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7857A7-026C-421D-8BB4-C2489F7FC6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7</xdr:col>
      <xdr:colOff>414337</xdr:colOff>
      <xdr:row>7</xdr:row>
      <xdr:rowOff>152400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93C2F46-516D-4070-8D0C-18AA7A17A4BE}"/>
            </a:ext>
          </a:extLst>
        </xdr:cNvPr>
        <xdr:cNvSpPr txBox="1"/>
      </xdr:nvSpPr>
      <xdr:spPr>
        <a:xfrm>
          <a:off x="7927657" y="14401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13608</xdr:colOff>
      <xdr:row>3</xdr:row>
      <xdr:rowOff>122737</xdr:rowOff>
    </xdr:from>
    <xdr:ext cx="3558267" cy="5715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FA9A68C-8D04-4973-A483-213582E64A1B}"/>
                </a:ext>
              </a:extLst>
            </xdr:cNvPr>
            <xdr:cNvSpPr txBox="1"/>
          </xdr:nvSpPr>
          <xdr:spPr>
            <a:xfrm>
              <a:off x="7427868" y="671377"/>
              <a:ext cx="3558267" cy="5715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𝑆𝑘𝑒𝑤𝑛𝑒𝑠𝑠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n-US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r>
                          <a:rPr lang="en-US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−1)(</m:t>
                        </m:r>
                        <m:r>
                          <a:rPr lang="en-US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r>
                          <a:rPr lang="en-US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−2)</m:t>
                        </m:r>
                      </m:den>
                    </m:f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 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400" b="0" i="1" baseline="0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n-US" sz="1400" b="0" i="1" baseline="0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400" b="0" i="1" baseline="0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400" b="0" i="1" baseline="0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en-US" sz="1400" b="0" i="1" baseline="0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400" b="0" i="1" baseline="0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400" b="0" i="1" baseline="0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sz="1400" b="0" i="1" baseline="0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acc>
                                      <m:accPr>
                                        <m:chr m:val="̅"/>
                                        <m:ctrlPr>
                                          <a:rPr lang="en-US" sz="1400" b="0" i="1" baseline="0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en-US" sz="1400" b="0" i="1" baseline="0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num>
                                  <m:den>
                                    <m:r>
                                      <a:rPr lang="en-US" sz="1400" b="0" i="1" baseline="0">
                                        <a:latin typeface="Cambria Math" panose="02040503050406030204" pitchFamily="18" charset="0"/>
                                      </a:rPr>
                                      <m:t>𝑠</m:t>
                                    </m:r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en-US" sz="1400" b="0" i="1" baseline="0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e>
                    </m:nary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      </m:t>
                    </m:r>
                  </m:oMath>
                </m:oMathPara>
              </a14:m>
              <a:endParaRPr lang="en-US" sz="1400" baseline="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FA9A68C-8D04-4973-A483-213582E64A1B}"/>
                </a:ext>
              </a:extLst>
            </xdr:cNvPr>
            <xdr:cNvSpPr txBox="1"/>
          </xdr:nvSpPr>
          <xdr:spPr>
            <a:xfrm>
              <a:off x="7427868" y="671377"/>
              <a:ext cx="3558267" cy="5715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400" b="0" i="0" baseline="0">
                  <a:latin typeface="Cambria Math" panose="02040503050406030204" pitchFamily="18" charset="0"/>
                </a:rPr>
                <a:t>𝑆𝑘𝑒𝑤𝑛𝑒𝑠𝑠= 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𝑛/((𝑛−1)(𝑛−2)) </a:t>
              </a:r>
              <a:r>
                <a:rPr lang="en-US" sz="1400" b="0" i="0" baseline="0">
                  <a:latin typeface="Cambria Math" panose="02040503050406030204" pitchFamily="18" charset="0"/>
                </a:rPr>
                <a:t> ∑▒((𝑥_𝑖−𝑥 ̅)/𝑠)^3        </a:t>
              </a:r>
              <a:endParaRPr lang="en-US" sz="1400" baseline="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</xdr:colOff>
      <xdr:row>0</xdr:row>
      <xdr:rowOff>32658</xdr:rowOff>
    </xdr:from>
    <xdr:to>
      <xdr:col>12</xdr:col>
      <xdr:colOff>546847</xdr:colOff>
      <xdr:row>11</xdr:row>
      <xdr:rowOff>50428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C8DC68-0F7E-4124-AB5F-5377FCE040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34838</xdr:colOff>
      <xdr:row>12</xdr:row>
      <xdr:rowOff>21854</xdr:rowOff>
    </xdr:from>
    <xdr:to>
      <xdr:col>12</xdr:col>
      <xdr:colOff>329456</xdr:colOff>
      <xdr:row>25</xdr:row>
      <xdr:rowOff>142215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69130C-24E4-4779-B5AC-30D990A46C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68579</xdr:colOff>
      <xdr:row>0</xdr:row>
      <xdr:rowOff>68580</xdr:rowOff>
    </xdr:from>
    <xdr:to>
      <xdr:col>16</xdr:col>
      <xdr:colOff>564684</xdr:colOff>
      <xdr:row>13</xdr:row>
      <xdr:rowOff>312420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F40753-9341-4A65-AB17-7CE5096152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412399</xdr:colOff>
      <xdr:row>0</xdr:row>
      <xdr:rowOff>53958</xdr:rowOff>
    </xdr:from>
    <xdr:to>
      <xdr:col>15</xdr:col>
      <xdr:colOff>1755912</xdr:colOff>
      <xdr:row>12</xdr:row>
      <xdr:rowOff>145776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C9F39A-92EA-4418-BDA4-8BC5E4420D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14</xdr:col>
      <xdr:colOff>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69624F-9C27-F99F-A97E-22AEB63C1E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5</xdr:row>
      <xdr:rowOff>0</xdr:rowOff>
    </xdr:from>
    <xdr:to>
      <xdr:col>28</xdr:col>
      <xdr:colOff>0</xdr:colOff>
      <xdr:row>20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7CE575-A462-3289-2FD4-A1A6966209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365datascience\AnkitNegiBusn210ExcelStatistics\Source\Ch03-ESA.xlsm" TargetMode="External"/><Relationship Id="rId1" Type="http://schemas.openxmlformats.org/officeDocument/2006/relationships/externalLinkPath" Target="Source/Ch03-ES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h03"/>
      <sheetName val="ES(9)"/>
      <sheetName val="ES(10)"/>
      <sheetName val="ES(11)"/>
      <sheetName val="ES(12)"/>
      <sheetName val="ES(13)"/>
      <sheetName val="ES(14)"/>
      <sheetName val="ES(15)"/>
      <sheetName val="Topics"/>
      <sheetName val="Notes"/>
      <sheetName val="Location"/>
      <sheetName val="Location (an)"/>
      <sheetName val="MeanPorS"/>
      <sheetName val="MeanPorS (an)"/>
      <sheetName val="Mean"/>
      <sheetName val="Mean (an)"/>
      <sheetName val="Median"/>
      <sheetName val="Median (an)"/>
      <sheetName val="Mode"/>
      <sheetName val="Mode (an)"/>
      <sheetName val="Skew"/>
      <sheetName val="Skew (an)"/>
      <sheetName val="S(L)"/>
      <sheetName val="S(B)"/>
      <sheetName val="S(R)"/>
      <sheetName val="BonusV(9)"/>
      <sheetName val="BonusV(9an)"/>
      <sheetName val="WeightedMean"/>
      <sheetName val="WeightedMean (an)"/>
      <sheetName val="GeoMean"/>
      <sheetName val="GeoMean (an)"/>
      <sheetName val="P"/>
      <sheetName val="PercentileQuartile"/>
      <sheetName val="PercentileQuartile (an)"/>
      <sheetName val="V(1)"/>
      <sheetName val="V(2)"/>
      <sheetName val="V(3)"/>
      <sheetName val="VariationFormulas"/>
      <sheetName val="V(4)"/>
      <sheetName val="V(4an)"/>
      <sheetName val="V(5)"/>
      <sheetName val="V(5an)"/>
      <sheetName val="V(6)"/>
      <sheetName val="V(7)"/>
      <sheetName val="V(7an)"/>
      <sheetName val="V(8)"/>
      <sheetName val="V(8an)"/>
      <sheetName val="z"/>
      <sheetName val="z(1)"/>
      <sheetName val="z(1an)"/>
      <sheetName val="z(2)"/>
      <sheetName val="z(2an)"/>
      <sheetName val="Empirical Rule"/>
      <sheetName val="Empirical Rule (an)"/>
      <sheetName val="Chebyshev"/>
      <sheetName val="Chebyshev (an)"/>
      <sheetName val="B &amp; C"/>
      <sheetName val="B &amp; C (an)"/>
      <sheetName val="Outliers"/>
      <sheetName val="Outliers (an)"/>
      <sheetName val="5NS-Key"/>
      <sheetName val="5NSBP"/>
      <sheetName val="5NSBP (an)"/>
      <sheetName val="ImproperToProp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59">
          <cell r="B59" t="str">
            <v>Frequency</v>
          </cell>
          <cell r="C59" t="str">
            <v>Frequency</v>
          </cell>
          <cell r="D59" t="str">
            <v>Frequency</v>
          </cell>
        </row>
        <row r="60">
          <cell r="A60" t="str">
            <v>0-9</v>
          </cell>
          <cell r="B60">
            <v>1</v>
          </cell>
          <cell r="C60">
            <v>1</v>
          </cell>
          <cell r="D60">
            <v>5</v>
          </cell>
        </row>
        <row r="61">
          <cell r="A61" t="str">
            <v>10-19</v>
          </cell>
          <cell r="B61">
            <v>1</v>
          </cell>
          <cell r="C61">
            <v>2</v>
          </cell>
          <cell r="D61">
            <v>3</v>
          </cell>
        </row>
        <row r="62">
          <cell r="A62" t="str">
            <v>20-29</v>
          </cell>
          <cell r="B62">
            <v>1</v>
          </cell>
          <cell r="C62">
            <v>4</v>
          </cell>
          <cell r="D62">
            <v>0</v>
          </cell>
        </row>
        <row r="63">
          <cell r="A63" t="str">
            <v>30-39</v>
          </cell>
          <cell r="B63">
            <v>3</v>
          </cell>
          <cell r="C63">
            <v>2</v>
          </cell>
          <cell r="D63">
            <v>1</v>
          </cell>
        </row>
        <row r="64">
          <cell r="A64" t="str">
            <v>40-49</v>
          </cell>
          <cell r="B64">
            <v>4</v>
          </cell>
          <cell r="C64">
            <v>1</v>
          </cell>
          <cell r="D64">
            <v>1</v>
          </cell>
        </row>
      </sheetData>
      <sheetData sheetId="21"/>
      <sheetData sheetId="22"/>
      <sheetData sheetId="23">
        <row r="6">
          <cell r="A6" t="str">
            <v>Human Height often Close to Symmetrical - bell shape - high in the middle and tapering off in both directions</v>
          </cell>
        </row>
        <row r="17">
          <cell r="G17" t="str">
            <v>Frequency</v>
          </cell>
        </row>
        <row r="18">
          <cell r="F18" t="str">
            <v>2 up to 3</v>
          </cell>
          <cell r="G18">
            <v>1</v>
          </cell>
        </row>
        <row r="19">
          <cell r="F19" t="str">
            <v>3 up to 4</v>
          </cell>
          <cell r="G19">
            <v>1</v>
          </cell>
        </row>
        <row r="20">
          <cell r="F20" t="str">
            <v>4 up to 5</v>
          </cell>
          <cell r="G20">
            <v>7</v>
          </cell>
        </row>
        <row r="21">
          <cell r="F21" t="str">
            <v>5 up to 6</v>
          </cell>
          <cell r="G21">
            <v>16</v>
          </cell>
        </row>
        <row r="22">
          <cell r="F22" t="str">
            <v>6 up to 7</v>
          </cell>
          <cell r="G22">
            <v>15</v>
          </cell>
        </row>
        <row r="23">
          <cell r="F23" t="str">
            <v>7 up to 8</v>
          </cell>
          <cell r="G23">
            <v>1</v>
          </cell>
        </row>
        <row r="24">
          <cell r="F24" t="str">
            <v>8 up to 9</v>
          </cell>
          <cell r="G24">
            <v>0</v>
          </cell>
        </row>
      </sheetData>
      <sheetData sheetId="24">
        <row r="17">
          <cell r="G17" t="str">
            <v>Frequency</v>
          </cell>
        </row>
        <row r="18">
          <cell r="F18" t="str">
            <v>$0 up to $150,000</v>
          </cell>
          <cell r="G18">
            <v>1</v>
          </cell>
        </row>
        <row r="19">
          <cell r="F19" t="str">
            <v>$150,000 up to $300,000</v>
          </cell>
          <cell r="G19">
            <v>15</v>
          </cell>
        </row>
        <row r="20">
          <cell r="F20" t="str">
            <v>$300,000 up to $450,000</v>
          </cell>
          <cell r="G20">
            <v>16</v>
          </cell>
        </row>
        <row r="21">
          <cell r="F21" t="str">
            <v>$450,000 up to $600,000</v>
          </cell>
          <cell r="G21">
            <v>5</v>
          </cell>
        </row>
        <row r="22">
          <cell r="F22" t="str">
            <v>$600,000 up to $750,000</v>
          </cell>
          <cell r="G22">
            <v>1</v>
          </cell>
        </row>
        <row r="23">
          <cell r="F23" t="str">
            <v>$750,000 up to $900,000</v>
          </cell>
          <cell r="G23">
            <v>2</v>
          </cell>
        </row>
        <row r="24">
          <cell r="F24" t="str">
            <v>$900,000 up to $1,050,000</v>
          </cell>
          <cell r="G24">
            <v>1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kit Negi" refreshedDate="45486.478253819441" createdVersion="8" refreshedVersion="8" minRefreshableVersion="3" recordCount="20" xr:uid="{2BA2360E-74D5-4CEF-873A-A905249D56CA}">
  <cacheSource type="worksheet">
    <worksheetSource ref="B14:B34" sheet="Mode"/>
  </cacheSource>
  <cacheFields count="1">
    <cacheField name="Favorite Cola" numFmtId="0">
      <sharedItems count="4">
        <s v="Pepsi"/>
        <s v="Coke"/>
        <s v="Bloxy"/>
        <s v="Shast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</r>
  <r>
    <x v="1"/>
  </r>
  <r>
    <x v="2"/>
  </r>
  <r>
    <x v="3"/>
  </r>
  <r>
    <x v="2"/>
  </r>
  <r>
    <x v="1"/>
  </r>
  <r>
    <x v="2"/>
  </r>
  <r>
    <x v="1"/>
  </r>
  <r>
    <x v="0"/>
  </r>
  <r>
    <x v="0"/>
  </r>
  <r>
    <x v="2"/>
  </r>
  <r>
    <x v="2"/>
  </r>
  <r>
    <x v="0"/>
  </r>
  <r>
    <x v="3"/>
  </r>
  <r>
    <x v="0"/>
  </r>
  <r>
    <x v="2"/>
  </r>
  <r>
    <x v="2"/>
  </r>
  <r>
    <x v="1"/>
  </r>
  <r>
    <x v="1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BAE41C-C9C7-4162-8F5C-D6769EE5AB6F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Favorite Cola">
  <location ref="D16:E21" firstHeaderRow="1" firstDataRow="1" firstDataCol="1"/>
  <pivotFields count="1">
    <pivotField axis="axisRow" dataField="1" showAll="0">
      <items count="5">
        <item x="2"/>
        <item x="1"/>
        <item x="0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Frequency" fld="0" subtotal="count" baseField="0" baseItem="0"/>
  </dataField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E14E6B-65BE-4789-80BE-32924A996202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Weekly Deaths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9B14F6-29AD-48C5-AE46-598C0DB990DF}" name="WeeklyCovidData" displayName="WeeklyCovidData" ref="B2:D237" tableType="queryTable" totalsRowShown="0">
  <autoFilter ref="B2:D237" xr:uid="{829B14F6-29AD-48C5-AE46-598C0DB990DF}"/>
  <tableColumns count="3">
    <tableColumn id="1" xr3:uid="{6390FCBE-83D6-493E-ABF6-D54C14CE7C5D}" uniqueName="1" name="Date" queryTableFieldId="1" dataDxfId="1"/>
    <tableColumn id="2" xr3:uid="{D55E424B-E4A6-42E3-BCA2-2D844D8ABCE0}" uniqueName="2" name="Weekly Deaths" queryTableFieldId="2"/>
    <tableColumn id="3" xr3:uid="{A71165C2-6C8E-4B1A-87BA-2C22B65E0166}" uniqueName="3" name="7D Moving Average" queryTableFieldId="3" dataDxfId="0">
      <calculatedColumnFormula>AVERAGE(C3:C9)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covid.cdc.gov/covid-data-tracker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covid.cdc.gov/covid-data-tracker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18D0-0153-45D5-BE67-28F1041B8DA8}">
  <dimension ref="B2:P50"/>
  <sheetViews>
    <sheetView workbookViewId="0">
      <selection activeCell="H26" sqref="H26"/>
    </sheetView>
  </sheetViews>
  <sheetFormatPr defaultRowHeight="14.4" x14ac:dyDescent="0.3"/>
  <cols>
    <col min="1" max="1" width="3.109375" customWidth="1"/>
    <col min="2" max="2" width="10.5546875" customWidth="1"/>
    <col min="3" max="3" width="4.5546875" customWidth="1"/>
    <col min="4" max="4" width="27" customWidth="1"/>
    <col min="8" max="8" width="10.6640625" customWidth="1"/>
    <col min="16" max="16" width="17.6640625" customWidth="1"/>
  </cols>
  <sheetData>
    <row r="2" spans="2:16" x14ac:dyDescent="0.3">
      <c r="B2" s="1" t="s">
        <v>0</v>
      </c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4"/>
    </row>
    <row r="3" spans="2:16" x14ac:dyDescent="0.3">
      <c r="B3" s="5" t="s">
        <v>1</v>
      </c>
      <c r="C3" s="6"/>
      <c r="D3" s="7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8"/>
    </row>
    <row r="4" spans="2:16" x14ac:dyDescent="0.3">
      <c r="B4" s="5" t="s">
        <v>2</v>
      </c>
      <c r="C4" s="6"/>
      <c r="D4" s="7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8"/>
    </row>
    <row r="5" spans="2:16" x14ac:dyDescent="0.3">
      <c r="B5" s="9" t="s">
        <v>3</v>
      </c>
      <c r="C5" s="10"/>
      <c r="D5" s="11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2"/>
    </row>
    <row r="6" spans="2:16" x14ac:dyDescent="0.3">
      <c r="D6" s="13"/>
    </row>
    <row r="7" spans="2:16" x14ac:dyDescent="0.3">
      <c r="B7" s="14" t="s">
        <v>4</v>
      </c>
      <c r="D7" s="14" t="s">
        <v>5</v>
      </c>
      <c r="E7" s="15">
        <v>85</v>
      </c>
    </row>
    <row r="8" spans="2:16" x14ac:dyDescent="0.3">
      <c r="B8" s="16">
        <v>31</v>
      </c>
    </row>
    <row r="9" spans="2:16" x14ac:dyDescent="0.3">
      <c r="B9" s="17">
        <v>47</v>
      </c>
      <c r="D9" s="18" t="s">
        <v>6</v>
      </c>
      <c r="E9" s="18"/>
    </row>
    <row r="10" spans="2:16" x14ac:dyDescent="0.3">
      <c r="B10" s="17">
        <v>54</v>
      </c>
      <c r="D10" s="14" t="s">
        <v>7</v>
      </c>
      <c r="E10" s="19"/>
      <c r="G10" t="str">
        <f ca="1">_xlfn.IFNA("Cell "&amp;ADDRESS(ROW(E10),COLUMN(E10),4)&amp;": "&amp;_xlfn.FORMULATEXT(E10),"")</f>
        <v/>
      </c>
    </row>
    <row r="11" spans="2:16" x14ac:dyDescent="0.3">
      <c r="B11" s="17">
        <v>55</v>
      </c>
      <c r="D11" s="14" t="s">
        <v>8</v>
      </c>
      <c r="E11" s="19"/>
      <c r="G11" t="str">
        <f ca="1">_xlfn.IFNA("Cell "&amp;ADDRESS(ROW(E11),COLUMN(E11),4)&amp;": "&amp;_xlfn.FORMULATEXT(E11),"")</f>
        <v/>
      </c>
    </row>
    <row r="12" spans="2:16" x14ac:dyDescent="0.3">
      <c r="B12" s="17">
        <v>57</v>
      </c>
    </row>
    <row r="13" spans="2:16" x14ac:dyDescent="0.3">
      <c r="B13" s="17">
        <v>58</v>
      </c>
    </row>
    <row r="14" spans="2:16" x14ac:dyDescent="0.3">
      <c r="B14" s="17">
        <v>60</v>
      </c>
      <c r="D14" s="18" t="str">
        <f>"Are you above the "&amp;E15*100&amp;"th percentile?"</f>
        <v>Are you above the 75th percentile?</v>
      </c>
      <c r="E14" s="18"/>
    </row>
    <row r="15" spans="2:16" x14ac:dyDescent="0.3">
      <c r="B15" s="17">
        <v>61</v>
      </c>
      <c r="D15" s="14" t="str">
        <f>"Percentile Marker for "&amp;TEXT(E15,"0%")</f>
        <v>Percentile Marker for 75%</v>
      </c>
      <c r="E15" s="20">
        <v>0.75</v>
      </c>
    </row>
    <row r="16" spans="2:16" x14ac:dyDescent="0.3">
      <c r="B16" s="17">
        <v>63</v>
      </c>
      <c r="D16" s="14" t="str">
        <f>"Marker for "&amp;E15*100&amp;"th percentile:"</f>
        <v>Marker for 75th percentile:</v>
      </c>
      <c r="E16" s="19"/>
      <c r="G16" t="str">
        <f ca="1">_xlfn.IFNA("Cell "&amp;ADDRESS(ROW(E16),COLUMN(E16),4)&amp;": "&amp;_xlfn.FORMULATEXT(E16),"")</f>
        <v/>
      </c>
    </row>
    <row r="17" spans="2:7" x14ac:dyDescent="0.3">
      <c r="B17" s="17">
        <v>67</v>
      </c>
      <c r="G17" t="str">
        <f>IF(ISBLANK(E16),"","Approximately "&amp;TEXT(E15,"0%")&amp;" of scores are below "&amp;E16&amp;" and "&amp;TEXT(1-E15,"0%")&amp;" are above.")</f>
        <v/>
      </c>
    </row>
    <row r="18" spans="2:7" x14ac:dyDescent="0.3">
      <c r="B18" s="17">
        <v>68</v>
      </c>
    </row>
    <row r="19" spans="2:7" x14ac:dyDescent="0.3">
      <c r="B19" s="17">
        <v>69</v>
      </c>
    </row>
    <row r="20" spans="2:7" x14ac:dyDescent="0.3">
      <c r="B20" s="17">
        <v>72</v>
      </c>
    </row>
    <row r="21" spans="2:7" x14ac:dyDescent="0.3">
      <c r="B21" s="17">
        <v>76</v>
      </c>
    </row>
    <row r="22" spans="2:7" x14ac:dyDescent="0.3">
      <c r="B22" s="17">
        <v>78</v>
      </c>
    </row>
    <row r="23" spans="2:7" x14ac:dyDescent="0.3">
      <c r="B23" s="17">
        <v>84</v>
      </c>
    </row>
    <row r="24" spans="2:7" x14ac:dyDescent="0.3">
      <c r="B24" s="17">
        <v>85</v>
      </c>
    </row>
    <row r="25" spans="2:7" x14ac:dyDescent="0.3">
      <c r="B25" s="17">
        <v>89</v>
      </c>
    </row>
    <row r="26" spans="2:7" x14ac:dyDescent="0.3">
      <c r="B26" s="17">
        <v>91</v>
      </c>
    </row>
    <row r="27" spans="2:7" x14ac:dyDescent="0.3">
      <c r="B27" s="17">
        <v>93</v>
      </c>
    </row>
    <row r="28" spans="2:7" x14ac:dyDescent="0.3">
      <c r="B28" s="17">
        <v>95</v>
      </c>
    </row>
    <row r="33" spans="8:8" x14ac:dyDescent="0.3">
      <c r="H33" t="str">
        <f>"Values less than "&amp;TEXT(E15,"0.0%")&amp;" marker"</f>
        <v>Values less than 75.0% marker</v>
      </c>
    </row>
    <row r="35" spans="8:8" x14ac:dyDescent="0.3">
      <c r="H35" s="14" t="s">
        <v>4</v>
      </c>
    </row>
    <row r="36" spans="8:8" x14ac:dyDescent="0.3">
      <c r="H36" cm="1">
        <f t="array" ref="H36:H50">_xlfn._xlws.SORT(_xlfn._xlws.FILTER(B8:B28,B8:B28&lt;_xlfn.PERCENTILE.INC(B8:B28,E15)))</f>
        <v>31</v>
      </c>
    </row>
    <row r="37" spans="8:8" x14ac:dyDescent="0.3">
      <c r="H37">
        <v>47</v>
      </c>
    </row>
    <row r="38" spans="8:8" x14ac:dyDescent="0.3">
      <c r="H38">
        <v>54</v>
      </c>
    </row>
    <row r="39" spans="8:8" x14ac:dyDescent="0.3">
      <c r="H39">
        <v>55</v>
      </c>
    </row>
    <row r="40" spans="8:8" x14ac:dyDescent="0.3">
      <c r="H40">
        <v>57</v>
      </c>
    </row>
    <row r="41" spans="8:8" x14ac:dyDescent="0.3">
      <c r="H41">
        <v>58</v>
      </c>
    </row>
    <row r="42" spans="8:8" x14ac:dyDescent="0.3">
      <c r="H42">
        <v>60</v>
      </c>
    </row>
    <row r="43" spans="8:8" x14ac:dyDescent="0.3">
      <c r="H43">
        <v>61</v>
      </c>
    </row>
    <row r="44" spans="8:8" x14ac:dyDescent="0.3">
      <c r="H44">
        <v>63</v>
      </c>
    </row>
    <row r="45" spans="8:8" x14ac:dyDescent="0.3">
      <c r="H45">
        <v>67</v>
      </c>
    </row>
    <row r="46" spans="8:8" x14ac:dyDescent="0.3">
      <c r="H46">
        <v>68</v>
      </c>
    </row>
    <row r="47" spans="8:8" x14ac:dyDescent="0.3">
      <c r="H47">
        <v>69</v>
      </c>
    </row>
    <row r="48" spans="8:8" x14ac:dyDescent="0.3">
      <c r="H48">
        <v>72</v>
      </c>
    </row>
    <row r="49" spans="8:8" x14ac:dyDescent="0.3">
      <c r="H49">
        <v>76</v>
      </c>
    </row>
    <row r="50" spans="8:8" x14ac:dyDescent="0.3">
      <c r="H50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50"/>
  <sheetViews>
    <sheetView topLeftCell="A2" workbookViewId="0">
      <selection activeCell="E17" sqref="E17"/>
    </sheetView>
  </sheetViews>
  <sheetFormatPr defaultRowHeight="14.4" x14ac:dyDescent="0.3"/>
  <cols>
    <col min="1" max="1" width="3.109375" customWidth="1"/>
    <col min="2" max="2" width="10.5546875" customWidth="1"/>
    <col min="3" max="3" width="4.5546875" customWidth="1"/>
    <col min="4" max="4" width="27" customWidth="1"/>
    <col min="8" max="8" width="10.6640625" customWidth="1"/>
    <col min="16" max="16" width="17.6640625" customWidth="1"/>
  </cols>
  <sheetData>
    <row r="2" spans="2:16" x14ac:dyDescent="0.3">
      <c r="B2" s="1" t="s">
        <v>0</v>
      </c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4"/>
    </row>
    <row r="3" spans="2:16" x14ac:dyDescent="0.3">
      <c r="B3" s="5" t="s">
        <v>1</v>
      </c>
      <c r="C3" s="6"/>
      <c r="D3" s="7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8"/>
    </row>
    <row r="4" spans="2:16" x14ac:dyDescent="0.3">
      <c r="B4" s="5" t="s">
        <v>2</v>
      </c>
      <c r="C4" s="6"/>
      <c r="D4" s="7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8"/>
    </row>
    <row r="5" spans="2:16" x14ac:dyDescent="0.3">
      <c r="B5" s="9" t="s">
        <v>3</v>
      </c>
      <c r="C5" s="10"/>
      <c r="D5" s="11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2"/>
    </row>
    <row r="6" spans="2:16" x14ac:dyDescent="0.3">
      <c r="D6" s="13"/>
    </row>
    <row r="7" spans="2:16" x14ac:dyDescent="0.3">
      <c r="B7" s="14" t="s">
        <v>4</v>
      </c>
      <c r="D7" s="14" t="s">
        <v>5</v>
      </c>
      <c r="E7" s="15">
        <v>85</v>
      </c>
    </row>
    <row r="8" spans="2:16" x14ac:dyDescent="0.3">
      <c r="B8" s="16">
        <v>31</v>
      </c>
    </row>
    <row r="9" spans="2:16" x14ac:dyDescent="0.3">
      <c r="B9" s="17">
        <v>47</v>
      </c>
      <c r="D9" s="18" t="s">
        <v>6</v>
      </c>
      <c r="E9" s="18"/>
    </row>
    <row r="10" spans="2:16" x14ac:dyDescent="0.3">
      <c r="B10" s="17">
        <v>54</v>
      </c>
      <c r="D10" s="14" t="s">
        <v>7</v>
      </c>
      <c r="E10" s="19">
        <f>AVERAGE(B8:B28)</f>
        <v>69.19047619047619</v>
      </c>
      <c r="G10" t="str">
        <f ca="1">_xlfn.IFNA("Cell "&amp;ADDRESS(ROW(E10),COLUMN(E10),4)&amp;": "&amp;_xlfn.FORMULATEXT(E10),"")</f>
        <v>Cell E10: =AVERAGE(B8:B28)</v>
      </c>
    </row>
    <row r="11" spans="2:16" x14ac:dyDescent="0.3">
      <c r="B11" s="17">
        <v>55</v>
      </c>
      <c r="D11" s="14" t="s">
        <v>8</v>
      </c>
      <c r="E11" s="19">
        <f>MEDIAN(B8:B28)</f>
        <v>68</v>
      </c>
      <c r="G11" t="str">
        <f ca="1">_xlfn.IFNA("Cell "&amp;ADDRESS(ROW(E11),COLUMN(E11),4)&amp;": "&amp;_xlfn.FORMULATEXT(E11),"")</f>
        <v>Cell E11: =MEDIAN(B8:B28)</v>
      </c>
    </row>
    <row r="12" spans="2:16" x14ac:dyDescent="0.3">
      <c r="B12" s="17">
        <v>57</v>
      </c>
    </row>
    <row r="13" spans="2:16" x14ac:dyDescent="0.3">
      <c r="B13" s="17">
        <v>58</v>
      </c>
    </row>
    <row r="14" spans="2:16" x14ac:dyDescent="0.3">
      <c r="B14" s="17">
        <v>60</v>
      </c>
      <c r="D14" s="18" t="str">
        <f>"Are you above the "&amp;E15*100&amp;"th percentile?"</f>
        <v>Are you above the 75th percentile?</v>
      </c>
      <c r="E14" s="18"/>
    </row>
    <row r="15" spans="2:16" x14ac:dyDescent="0.3">
      <c r="B15" s="17">
        <v>61</v>
      </c>
      <c r="D15" s="14" t="str">
        <f>"Percentile Marker for "&amp;TEXT(E15,"0%")</f>
        <v>Percentile Marker for 75%</v>
      </c>
      <c r="E15" s="20">
        <v>0.75</v>
      </c>
    </row>
    <row r="16" spans="2:16" x14ac:dyDescent="0.3">
      <c r="B16" s="17">
        <v>63</v>
      </c>
      <c r="D16" s="14" t="str">
        <f>"Marker for "&amp;E15*100&amp;"th percentile:"</f>
        <v>Marker for 75th percentile:</v>
      </c>
      <c r="E16" s="19">
        <f>_xlfn.PERCENTILE.EXC(B8:B28, E15)</f>
        <v>84.5</v>
      </c>
      <c r="G16" t="str">
        <f ca="1">_xlfn.IFNA("Cell "&amp;ADDRESS(ROW(E16),COLUMN(E16),4)&amp;": "&amp;_xlfn.FORMULATEXT(E16),"")</f>
        <v>Cell E16: =PERCENTILE.EXC(B8:B28, E15)</v>
      </c>
    </row>
    <row r="17" spans="2:7" x14ac:dyDescent="0.3">
      <c r="B17" s="17">
        <v>67</v>
      </c>
      <c r="G17" t="str">
        <f>IF(ISBLANK(E16),"","Approximately "&amp;TEXT(E15,"0%")&amp;" of scores are below "&amp;E16&amp;" and "&amp;TEXT(1-E15,"0%")&amp;" are above.")</f>
        <v>Approximately 75% of scores are below 84.5 and 25% are above.</v>
      </c>
    </row>
    <row r="18" spans="2:7" x14ac:dyDescent="0.3">
      <c r="B18" s="17">
        <v>68</v>
      </c>
    </row>
    <row r="19" spans="2:7" x14ac:dyDescent="0.3">
      <c r="B19" s="17">
        <v>69</v>
      </c>
    </row>
    <row r="20" spans="2:7" x14ac:dyDescent="0.3">
      <c r="B20" s="17">
        <v>72</v>
      </c>
    </row>
    <row r="21" spans="2:7" x14ac:dyDescent="0.3">
      <c r="B21" s="17">
        <v>76</v>
      </c>
    </row>
    <row r="22" spans="2:7" x14ac:dyDescent="0.3">
      <c r="B22" s="17">
        <v>78</v>
      </c>
    </row>
    <row r="23" spans="2:7" x14ac:dyDescent="0.3">
      <c r="B23" s="17">
        <v>84</v>
      </c>
    </row>
    <row r="24" spans="2:7" x14ac:dyDescent="0.3">
      <c r="B24" s="17">
        <v>85</v>
      </c>
    </row>
    <row r="25" spans="2:7" x14ac:dyDescent="0.3">
      <c r="B25" s="17">
        <v>89</v>
      </c>
    </row>
    <row r="26" spans="2:7" x14ac:dyDescent="0.3">
      <c r="B26" s="17">
        <v>91</v>
      </c>
    </row>
    <row r="27" spans="2:7" x14ac:dyDescent="0.3">
      <c r="B27" s="17">
        <v>93</v>
      </c>
    </row>
    <row r="28" spans="2:7" x14ac:dyDescent="0.3">
      <c r="B28" s="17">
        <v>95</v>
      </c>
    </row>
    <row r="33" spans="8:8" x14ac:dyDescent="0.3">
      <c r="H33" t="str">
        <f>"Values less than "&amp;TEXT(E15,"0.0%")&amp;" marker"</f>
        <v>Values less than 75.0% marker</v>
      </c>
    </row>
    <row r="35" spans="8:8" x14ac:dyDescent="0.3">
      <c r="H35" s="14" t="s">
        <v>4</v>
      </c>
    </row>
    <row r="36" spans="8:8" x14ac:dyDescent="0.3">
      <c r="H36" cm="1">
        <f t="array" ref="H36:H50">_xlfn._xlws.SORT(_xlfn._xlws.FILTER(B8:B28,B8:B28&lt;_xlfn.PERCENTILE.INC(B8:B28,E15)))</f>
        <v>31</v>
      </c>
    </row>
    <row r="37" spans="8:8" x14ac:dyDescent="0.3">
      <c r="H37">
        <v>47</v>
      </c>
    </row>
    <row r="38" spans="8:8" x14ac:dyDescent="0.3">
      <c r="H38">
        <v>54</v>
      </c>
    </row>
    <row r="39" spans="8:8" x14ac:dyDescent="0.3">
      <c r="H39">
        <v>55</v>
      </c>
    </row>
    <row r="40" spans="8:8" x14ac:dyDescent="0.3">
      <c r="H40">
        <v>57</v>
      </c>
    </row>
    <row r="41" spans="8:8" x14ac:dyDescent="0.3">
      <c r="H41">
        <v>58</v>
      </c>
    </row>
    <row r="42" spans="8:8" x14ac:dyDescent="0.3">
      <c r="H42">
        <v>60</v>
      </c>
    </row>
    <row r="43" spans="8:8" x14ac:dyDescent="0.3">
      <c r="H43">
        <v>61</v>
      </c>
    </row>
    <row r="44" spans="8:8" x14ac:dyDescent="0.3">
      <c r="H44">
        <v>63</v>
      </c>
    </row>
    <row r="45" spans="8:8" x14ac:dyDescent="0.3">
      <c r="H45">
        <v>67</v>
      </c>
    </row>
    <row r="46" spans="8:8" x14ac:dyDescent="0.3">
      <c r="H46">
        <v>68</v>
      </c>
    </row>
    <row r="47" spans="8:8" x14ac:dyDescent="0.3">
      <c r="H47">
        <v>69</v>
      </c>
    </row>
    <row r="48" spans="8:8" x14ac:dyDescent="0.3">
      <c r="H48">
        <v>72</v>
      </c>
    </row>
    <row r="49" spans="8:8" x14ac:dyDescent="0.3">
      <c r="H49">
        <v>76</v>
      </c>
    </row>
    <row r="50" spans="8:8" x14ac:dyDescent="0.3">
      <c r="H50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7BF7-5B32-4000-8DDA-BC0A93FF371B}">
  <dimension ref="B2:M25"/>
  <sheetViews>
    <sheetView workbookViewId="0">
      <selection activeCell="M7" sqref="M7"/>
    </sheetView>
  </sheetViews>
  <sheetFormatPr defaultRowHeight="14.4" x14ac:dyDescent="0.3"/>
  <cols>
    <col min="1" max="1" width="2.33203125" customWidth="1"/>
    <col min="2" max="2" width="14.44140625" customWidth="1"/>
    <col min="3" max="3" width="17.88671875" bestFit="1" customWidth="1"/>
    <col min="5" max="5" width="13.109375" customWidth="1"/>
    <col min="6" max="6" width="14" customWidth="1"/>
    <col min="7" max="7" width="11" customWidth="1"/>
    <col min="10" max="10" width="30.6640625" customWidth="1"/>
  </cols>
  <sheetData>
    <row r="2" spans="2:13" x14ac:dyDescent="0.3">
      <c r="B2" s="21" t="s">
        <v>9</v>
      </c>
      <c r="C2" s="2"/>
      <c r="D2" s="2"/>
      <c r="E2" s="2"/>
      <c r="F2" s="2"/>
      <c r="G2" s="2"/>
      <c r="H2" s="2"/>
      <c r="I2" s="4"/>
    </row>
    <row r="3" spans="2:13" x14ac:dyDescent="0.3">
      <c r="B3" s="22" t="s">
        <v>10</v>
      </c>
      <c r="C3" s="10"/>
      <c r="D3" s="10"/>
      <c r="E3" s="10"/>
      <c r="F3" s="10"/>
      <c r="G3" s="10"/>
      <c r="H3" s="10"/>
      <c r="I3" s="12"/>
    </row>
    <row r="5" spans="2:13" x14ac:dyDescent="0.3">
      <c r="B5" s="14" t="s">
        <v>11</v>
      </c>
      <c r="C5" s="14" t="s">
        <v>12</v>
      </c>
      <c r="E5" s="14" t="s">
        <v>11</v>
      </c>
      <c r="F5" s="14" t="s">
        <v>13</v>
      </c>
    </row>
    <row r="6" spans="2:13" ht="15.6" x14ac:dyDescent="0.35">
      <c r="B6" s="17" t="s">
        <v>14</v>
      </c>
      <c r="C6" s="23">
        <v>15</v>
      </c>
      <c r="E6" s="17" t="s">
        <v>14</v>
      </c>
      <c r="F6" s="23">
        <f>INDEX($C$6:$C$20,(ROWS(F$6:F6)-1)*2+1)</f>
        <v>15</v>
      </c>
    </row>
    <row r="7" spans="2:13" ht="15.6" x14ac:dyDescent="0.35">
      <c r="B7" s="17" t="s">
        <v>15</v>
      </c>
      <c r="C7" s="24">
        <v>10</v>
      </c>
      <c r="E7" s="17" t="s">
        <v>15</v>
      </c>
      <c r="F7" s="25">
        <f>INDEX($C$6:$C$20,(ROWS(F$6:F7)-1)*2+1)</f>
        <v>14</v>
      </c>
    </row>
    <row r="8" spans="2:13" ht="15.6" x14ac:dyDescent="0.35">
      <c r="B8" s="17" t="s">
        <v>16</v>
      </c>
      <c r="C8" s="25">
        <v>14</v>
      </c>
      <c r="E8" s="17" t="s">
        <v>16</v>
      </c>
      <c r="F8" s="26">
        <f>INDEX($C$6:$C$20,(ROWS(F$6:F8)-1)*2+1)</f>
        <v>14</v>
      </c>
    </row>
    <row r="9" spans="2:13" ht="15.6" x14ac:dyDescent="0.35">
      <c r="B9" s="17" t="s">
        <v>17</v>
      </c>
      <c r="C9" s="24">
        <v>13</v>
      </c>
      <c r="E9" s="17" t="s">
        <v>17</v>
      </c>
      <c r="F9" s="27">
        <f>INDEX($C$6:$C$20,(ROWS(F$6:F9)-1)*2+1)</f>
        <v>11</v>
      </c>
    </row>
    <row r="10" spans="2:13" ht="15.6" x14ac:dyDescent="0.35">
      <c r="B10" s="17" t="s">
        <v>18</v>
      </c>
      <c r="C10" s="26">
        <v>14</v>
      </c>
      <c r="E10" s="17" t="s">
        <v>18</v>
      </c>
      <c r="F10" s="28">
        <f>INDEX($C$6:$C$20,(ROWS(F$6:F10)-1)*2+1)</f>
        <v>10</v>
      </c>
    </row>
    <row r="11" spans="2:13" ht="15.6" x14ac:dyDescent="0.35">
      <c r="B11" s="17" t="s">
        <v>19</v>
      </c>
      <c r="C11" s="24">
        <v>8</v>
      </c>
      <c r="E11" s="17" t="s">
        <v>19</v>
      </c>
      <c r="F11" s="29">
        <f>INDEX($C$6:$C$20,(ROWS(F$6:F11)-1)*2+1)</f>
        <v>9</v>
      </c>
      <c r="H11" s="14" t="s">
        <v>20</v>
      </c>
      <c r="I11" s="17" t="s">
        <v>21</v>
      </c>
      <c r="J11" s="17" t="s">
        <v>22</v>
      </c>
      <c r="K11" s="17" t="s">
        <v>23</v>
      </c>
    </row>
    <row r="12" spans="2:13" ht="15.6" x14ac:dyDescent="0.35">
      <c r="B12" s="17" t="s">
        <v>24</v>
      </c>
      <c r="C12" s="27">
        <v>11</v>
      </c>
      <c r="E12" s="17" t="s">
        <v>24</v>
      </c>
      <c r="F12" s="30">
        <f>INDEX($C$6:$C$20,(ROWS(F$6:F12)-1)*2+1)</f>
        <v>9</v>
      </c>
      <c r="H12" s="14" t="s">
        <v>25</v>
      </c>
      <c r="I12" s="17" t="s">
        <v>21</v>
      </c>
      <c r="J12" s="17" t="s">
        <v>26</v>
      </c>
      <c r="K12" s="17" t="s">
        <v>27</v>
      </c>
    </row>
    <row r="13" spans="2:13" ht="15.6" x14ac:dyDescent="0.35">
      <c r="B13" s="17" t="s">
        <v>28</v>
      </c>
      <c r="C13" s="24">
        <v>11</v>
      </c>
      <c r="E13" s="17" t="s">
        <v>28</v>
      </c>
      <c r="F13" s="31">
        <f>INDEX($C$6:$C$20,(ROWS(F$6:F13)-1)*2+1)</f>
        <v>6</v>
      </c>
      <c r="H13" s="14" t="s">
        <v>29</v>
      </c>
      <c r="I13" s="17" t="s">
        <v>21</v>
      </c>
      <c r="J13" s="17" t="s">
        <v>30</v>
      </c>
      <c r="K13" s="17" t="s">
        <v>31</v>
      </c>
    </row>
    <row r="14" spans="2:13" ht="15.6" x14ac:dyDescent="0.35">
      <c r="B14" s="17" t="s">
        <v>32</v>
      </c>
      <c r="C14" s="28">
        <v>10</v>
      </c>
      <c r="H14" s="14" t="s">
        <v>33</v>
      </c>
      <c r="I14" s="17" t="s">
        <v>21</v>
      </c>
      <c r="J14" s="17" t="s">
        <v>34</v>
      </c>
      <c r="K14" s="17" t="s">
        <v>35</v>
      </c>
    </row>
    <row r="15" spans="2:13" ht="15.6" x14ac:dyDescent="0.35">
      <c r="B15" s="17" t="s">
        <v>36</v>
      </c>
      <c r="C15" s="24">
        <v>13</v>
      </c>
      <c r="E15" s="17" t="s">
        <v>37</v>
      </c>
      <c r="F15" s="32"/>
      <c r="M15" t="str">
        <f ca="1">_xlfn.IFNA("Cell "&amp;ADDRESS(ROW(F15),COLUMN(F15),4)&amp;": "&amp;_xlfn.FORMULATEXT(F15),"")</f>
        <v/>
      </c>
    </row>
    <row r="16" spans="2:13" ht="16.2" thickBot="1" x14ac:dyDescent="0.4">
      <c r="B16" s="17" t="s">
        <v>38</v>
      </c>
      <c r="C16" s="29">
        <v>9</v>
      </c>
    </row>
    <row r="17" spans="2:11" ht="15.6" x14ac:dyDescent="0.35">
      <c r="B17" s="17" t="s">
        <v>39</v>
      </c>
      <c r="C17" s="24">
        <v>11</v>
      </c>
      <c r="E17" s="34" t="str">
        <f>IF(F15="","","The Sample Statistic 'Sample Mean Xbar', "&amp;DOLLAR(F15)&amp;" is the point estimate of the Population Parameter 'Population Mean Mew'")</f>
        <v/>
      </c>
      <c r="F17" s="35"/>
    </row>
    <row r="18" spans="2:11" ht="15.6" x14ac:dyDescent="0.35">
      <c r="B18" s="17" t="s">
        <v>40</v>
      </c>
      <c r="C18" s="30">
        <v>9</v>
      </c>
      <c r="E18" s="36"/>
      <c r="F18" s="37"/>
    </row>
    <row r="19" spans="2:11" ht="15.6" x14ac:dyDescent="0.35">
      <c r="B19" s="17" t="s">
        <v>41</v>
      </c>
      <c r="C19" s="24">
        <v>9</v>
      </c>
      <c r="E19" s="36"/>
      <c r="F19" s="37"/>
    </row>
    <row r="20" spans="2:11" ht="15.6" x14ac:dyDescent="0.35">
      <c r="B20" s="17" t="s">
        <v>42</v>
      </c>
      <c r="C20" s="31">
        <v>6</v>
      </c>
      <c r="E20" s="36"/>
      <c r="F20" s="37"/>
    </row>
    <row r="21" spans="2:11" x14ac:dyDescent="0.3">
      <c r="E21" s="36"/>
      <c r="F21" s="37"/>
    </row>
    <row r="22" spans="2:11" ht="15" thickBot="1" x14ac:dyDescent="0.35">
      <c r="B22" s="17" t="s">
        <v>43</v>
      </c>
      <c r="C22" s="32"/>
      <c r="E22" s="38"/>
      <c r="F22" s="39"/>
      <c r="H22" s="33" t="s">
        <v>44</v>
      </c>
      <c r="I22" s="17" t="s">
        <v>21</v>
      </c>
      <c r="J22" s="17" t="s">
        <v>45</v>
      </c>
      <c r="K22" s="17" t="s">
        <v>46</v>
      </c>
    </row>
    <row r="23" spans="2:11" x14ac:dyDescent="0.3">
      <c r="H23" s="14" t="s">
        <v>25</v>
      </c>
      <c r="I23" s="17" t="s">
        <v>21</v>
      </c>
      <c r="J23" s="17" t="s">
        <v>26</v>
      </c>
      <c r="K23" s="17" t="s">
        <v>27</v>
      </c>
    </row>
    <row r="24" spans="2:11" x14ac:dyDescent="0.3">
      <c r="H24" s="14" t="s">
        <v>29</v>
      </c>
      <c r="I24" s="17" t="s">
        <v>21</v>
      </c>
      <c r="J24" s="17" t="s">
        <v>30</v>
      </c>
      <c r="K24" s="17" t="s">
        <v>31</v>
      </c>
    </row>
    <row r="25" spans="2:11" x14ac:dyDescent="0.3">
      <c r="C25" t="str">
        <f ca="1">_xlfn.IFNA("Cell "&amp;ADDRESS(ROW(C22),COLUMN(C22),4)&amp;": "&amp;_xlfn.FORMULATEXT(C22),"")</f>
        <v/>
      </c>
      <c r="H25" s="14" t="s">
        <v>47</v>
      </c>
      <c r="I25" s="17" t="s">
        <v>21</v>
      </c>
      <c r="J25" s="17" t="s">
        <v>48</v>
      </c>
      <c r="K25" s="17" t="s">
        <v>49</v>
      </c>
    </row>
  </sheetData>
  <mergeCells count="1">
    <mergeCell ref="E17:F2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360F7-463F-4878-870E-3CB3184C5F7F}">
  <dimension ref="B2:M25"/>
  <sheetViews>
    <sheetView workbookViewId="0">
      <selection activeCell="F16" sqref="F16"/>
    </sheetView>
  </sheetViews>
  <sheetFormatPr defaultRowHeight="14.4" x14ac:dyDescent="0.3"/>
  <cols>
    <col min="1" max="1" width="2.33203125" customWidth="1"/>
    <col min="2" max="2" width="14.44140625" customWidth="1"/>
    <col min="3" max="3" width="17.88671875" bestFit="1" customWidth="1"/>
    <col min="5" max="5" width="13.109375" customWidth="1"/>
    <col min="6" max="6" width="14" customWidth="1"/>
    <col min="7" max="7" width="11" customWidth="1"/>
    <col min="10" max="10" width="30.6640625" customWidth="1"/>
  </cols>
  <sheetData>
    <row r="2" spans="2:13" x14ac:dyDescent="0.3">
      <c r="B2" s="21" t="s">
        <v>9</v>
      </c>
      <c r="C2" s="2"/>
      <c r="D2" s="2"/>
      <c r="E2" s="2"/>
      <c r="F2" s="2"/>
      <c r="G2" s="2"/>
      <c r="H2" s="2"/>
      <c r="I2" s="4"/>
    </row>
    <row r="3" spans="2:13" x14ac:dyDescent="0.3">
      <c r="B3" s="22" t="s">
        <v>10</v>
      </c>
      <c r="C3" s="10"/>
      <c r="D3" s="10"/>
      <c r="E3" s="10"/>
      <c r="F3" s="10"/>
      <c r="G3" s="10"/>
      <c r="H3" s="10"/>
      <c r="I3" s="12"/>
    </row>
    <row r="5" spans="2:13" x14ac:dyDescent="0.3">
      <c r="B5" s="14" t="s">
        <v>11</v>
      </c>
      <c r="C5" s="14" t="s">
        <v>12</v>
      </c>
      <c r="E5" s="14" t="s">
        <v>11</v>
      </c>
      <c r="F5" s="14" t="s">
        <v>13</v>
      </c>
    </row>
    <row r="6" spans="2:13" ht="15.6" x14ac:dyDescent="0.35">
      <c r="B6" s="17" t="s">
        <v>14</v>
      </c>
      <c r="C6" s="23">
        <v>15</v>
      </c>
      <c r="E6" s="17" t="s">
        <v>14</v>
      </c>
      <c r="F6" s="23">
        <f>INDEX($C$6:$C$20,(ROWS(F$6:F6)-1)*2+1)</f>
        <v>15</v>
      </c>
    </row>
    <row r="7" spans="2:13" ht="15.6" x14ac:dyDescent="0.35">
      <c r="B7" s="17" t="s">
        <v>15</v>
      </c>
      <c r="C7" s="24">
        <v>10</v>
      </c>
      <c r="E7" s="17" t="s">
        <v>15</v>
      </c>
      <c r="F7" s="25">
        <f>INDEX($C$6:$C$20,(ROWS(F$6:F7)-1)*2+1)</f>
        <v>14</v>
      </c>
    </row>
    <row r="8" spans="2:13" ht="15.6" x14ac:dyDescent="0.35">
      <c r="B8" s="17" t="s">
        <v>16</v>
      </c>
      <c r="C8" s="25">
        <v>14</v>
      </c>
      <c r="E8" s="17" t="s">
        <v>16</v>
      </c>
      <c r="F8" s="26">
        <f>INDEX($C$6:$C$20,(ROWS(F$6:F8)-1)*2+1)</f>
        <v>14</v>
      </c>
    </row>
    <row r="9" spans="2:13" ht="15.6" x14ac:dyDescent="0.35">
      <c r="B9" s="17" t="s">
        <v>17</v>
      </c>
      <c r="C9" s="24">
        <v>13</v>
      </c>
      <c r="E9" s="17" t="s">
        <v>17</v>
      </c>
      <c r="F9" s="27">
        <f>INDEX($C$6:$C$20,(ROWS(F$6:F9)-1)*2+1)</f>
        <v>11</v>
      </c>
    </row>
    <row r="10" spans="2:13" ht="15.6" x14ac:dyDescent="0.35">
      <c r="B10" s="17" t="s">
        <v>18</v>
      </c>
      <c r="C10" s="26">
        <v>14</v>
      </c>
      <c r="E10" s="17" t="s">
        <v>18</v>
      </c>
      <c r="F10" s="28">
        <f>INDEX($C$6:$C$20,(ROWS(F$6:F10)-1)*2+1)</f>
        <v>10</v>
      </c>
    </row>
    <row r="11" spans="2:13" ht="15.6" x14ac:dyDescent="0.35">
      <c r="B11" s="17" t="s">
        <v>19</v>
      </c>
      <c r="C11" s="24">
        <v>8</v>
      </c>
      <c r="E11" s="17" t="s">
        <v>19</v>
      </c>
      <c r="F11" s="29">
        <f>INDEX($C$6:$C$20,(ROWS(F$6:F11)-1)*2+1)</f>
        <v>9</v>
      </c>
      <c r="H11" s="14" t="s">
        <v>20</v>
      </c>
      <c r="I11" s="17" t="s">
        <v>21</v>
      </c>
      <c r="J11" s="17" t="s">
        <v>22</v>
      </c>
      <c r="K11" s="17" t="s">
        <v>23</v>
      </c>
    </row>
    <row r="12" spans="2:13" ht="15.6" x14ac:dyDescent="0.35">
      <c r="B12" s="17" t="s">
        <v>24</v>
      </c>
      <c r="C12" s="27">
        <v>11</v>
      </c>
      <c r="E12" s="17" t="s">
        <v>24</v>
      </c>
      <c r="F12" s="30">
        <f>INDEX($C$6:$C$20,(ROWS(F$6:F12)-1)*2+1)</f>
        <v>9</v>
      </c>
      <c r="H12" s="14" t="s">
        <v>25</v>
      </c>
      <c r="I12" s="17" t="s">
        <v>21</v>
      </c>
      <c r="J12" s="17" t="s">
        <v>26</v>
      </c>
      <c r="K12" s="17" t="s">
        <v>27</v>
      </c>
    </row>
    <row r="13" spans="2:13" ht="15.6" x14ac:dyDescent="0.35">
      <c r="B13" s="17" t="s">
        <v>28</v>
      </c>
      <c r="C13" s="24">
        <v>11</v>
      </c>
      <c r="E13" s="17" t="s">
        <v>28</v>
      </c>
      <c r="F13" s="31">
        <f>INDEX($C$6:$C$20,(ROWS(F$6:F13)-1)*2+1)</f>
        <v>6</v>
      </c>
      <c r="H13" s="14" t="s">
        <v>29</v>
      </c>
      <c r="I13" s="17" t="s">
        <v>21</v>
      </c>
      <c r="J13" s="17" t="s">
        <v>30</v>
      </c>
      <c r="K13" s="17" t="s">
        <v>31</v>
      </c>
    </row>
    <row r="14" spans="2:13" ht="15.6" x14ac:dyDescent="0.35">
      <c r="B14" s="17" t="s">
        <v>32</v>
      </c>
      <c r="C14" s="28">
        <v>10</v>
      </c>
      <c r="H14" s="14" t="s">
        <v>33</v>
      </c>
      <c r="I14" s="17" t="s">
        <v>21</v>
      </c>
      <c r="J14" s="17" t="s">
        <v>34</v>
      </c>
      <c r="K14" s="17" t="s">
        <v>35</v>
      </c>
    </row>
    <row r="15" spans="2:13" ht="15.6" x14ac:dyDescent="0.35">
      <c r="B15" s="17" t="s">
        <v>36</v>
      </c>
      <c r="C15" s="24">
        <v>13</v>
      </c>
      <c r="E15" s="17" t="s">
        <v>37</v>
      </c>
      <c r="F15" s="32">
        <f>AVERAGE(F6:F13)</f>
        <v>11</v>
      </c>
      <c r="M15" t="str">
        <f ca="1">_xlfn.IFNA("Cell "&amp;ADDRESS(ROW(F15),COLUMN(F15),4)&amp;": "&amp;_xlfn.FORMULATEXT(F15),"")</f>
        <v>Cell F15: =AVERAGE(F6:F13)</v>
      </c>
    </row>
    <row r="16" spans="2:13" ht="16.2" thickBot="1" x14ac:dyDescent="0.4">
      <c r="B16" s="17" t="s">
        <v>38</v>
      </c>
      <c r="C16" s="29">
        <v>9</v>
      </c>
    </row>
    <row r="17" spans="2:11" ht="15.6" x14ac:dyDescent="0.35">
      <c r="B17" s="17" t="s">
        <v>39</v>
      </c>
      <c r="C17" s="24">
        <v>11</v>
      </c>
      <c r="E17" s="34" t="str">
        <f>IF(F15="","","The Sample Statistic 'Sample Mean Xbar', "&amp;DOLLAR(F15)&amp;" is the point estimate of the Population Parameter 'Population Mean Mew'")</f>
        <v>The Sample Statistic 'Sample Mean Xbar', ₹ 11.00 is the point estimate of the Population Parameter 'Population Mean Mew'</v>
      </c>
      <c r="F17" s="35"/>
    </row>
    <row r="18" spans="2:11" ht="15.6" x14ac:dyDescent="0.35">
      <c r="B18" s="17" t="s">
        <v>40</v>
      </c>
      <c r="C18" s="30">
        <v>9</v>
      </c>
      <c r="E18" s="36"/>
      <c r="F18" s="37"/>
    </row>
    <row r="19" spans="2:11" ht="15.6" x14ac:dyDescent="0.35">
      <c r="B19" s="17" t="s">
        <v>41</v>
      </c>
      <c r="C19" s="24">
        <v>9</v>
      </c>
      <c r="E19" s="36"/>
      <c r="F19" s="37"/>
    </row>
    <row r="20" spans="2:11" ht="15.6" x14ac:dyDescent="0.35">
      <c r="B20" s="17" t="s">
        <v>42</v>
      </c>
      <c r="C20" s="31">
        <v>6</v>
      </c>
      <c r="E20" s="36"/>
      <c r="F20" s="37"/>
    </row>
    <row r="21" spans="2:11" x14ac:dyDescent="0.3">
      <c r="E21" s="36"/>
      <c r="F21" s="37"/>
    </row>
    <row r="22" spans="2:11" ht="15" thickBot="1" x14ac:dyDescent="0.35">
      <c r="B22" s="17" t="s">
        <v>43</v>
      </c>
      <c r="C22" s="32">
        <f>AVERAGE(C6:C20)</f>
        <v>10.866666666666667</v>
      </c>
      <c r="E22" s="38"/>
      <c r="F22" s="39"/>
      <c r="H22" s="33" t="s">
        <v>44</v>
      </c>
      <c r="I22" s="17" t="s">
        <v>21</v>
      </c>
      <c r="J22" s="17" t="s">
        <v>45</v>
      </c>
      <c r="K22" s="17" t="s">
        <v>46</v>
      </c>
    </row>
    <row r="23" spans="2:11" x14ac:dyDescent="0.3">
      <c r="H23" s="14" t="s">
        <v>25</v>
      </c>
      <c r="I23" s="17" t="s">
        <v>21</v>
      </c>
      <c r="J23" s="17" t="s">
        <v>26</v>
      </c>
      <c r="K23" s="17" t="s">
        <v>27</v>
      </c>
    </row>
    <row r="24" spans="2:11" x14ac:dyDescent="0.3">
      <c r="H24" s="14" t="s">
        <v>29</v>
      </c>
      <c r="I24" s="17" t="s">
        <v>21</v>
      </c>
      <c r="J24" s="17" t="s">
        <v>30</v>
      </c>
      <c r="K24" s="17" t="s">
        <v>31</v>
      </c>
    </row>
    <row r="25" spans="2:11" x14ac:dyDescent="0.3">
      <c r="C25" t="str">
        <f ca="1">_xlfn.IFNA("Cell "&amp;ADDRESS(ROW(C22),COLUMN(C22),4)&amp;": "&amp;_xlfn.FORMULATEXT(C22),"")</f>
        <v>Cell C22: =AVERAGE(C6:C20)</v>
      </c>
      <c r="H25" s="14" t="s">
        <v>47</v>
      </c>
      <c r="I25" s="17" t="s">
        <v>21</v>
      </c>
      <c r="J25" s="17" t="s">
        <v>48</v>
      </c>
      <c r="K25" s="17" t="s">
        <v>49</v>
      </c>
    </row>
  </sheetData>
  <mergeCells count="1">
    <mergeCell ref="E17:F2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52BBD-7FB8-413E-A929-461F26752204}">
  <dimension ref="B2:N36"/>
  <sheetViews>
    <sheetView workbookViewId="0">
      <selection activeCell="D11" sqref="D11"/>
    </sheetView>
  </sheetViews>
  <sheetFormatPr defaultRowHeight="14.4" x14ac:dyDescent="0.3"/>
  <cols>
    <col min="1" max="1" width="2.88671875" customWidth="1"/>
    <col min="2" max="2" width="25" customWidth="1"/>
    <col min="3" max="3" width="1.33203125" customWidth="1"/>
    <col min="4" max="4" width="25" customWidth="1"/>
    <col min="5" max="5" width="11.33203125" customWidth="1"/>
    <col min="6" max="9" width="3.5546875" customWidth="1"/>
    <col min="10" max="10" width="20.33203125" customWidth="1"/>
    <col min="11" max="11" width="1.5546875" customWidth="1"/>
    <col min="12" max="13" width="25" customWidth="1"/>
    <col min="15" max="15" width="16.44140625" customWidth="1"/>
    <col min="16" max="16" width="10.33203125" bestFit="1" customWidth="1"/>
  </cols>
  <sheetData>
    <row r="2" spans="2:14" x14ac:dyDescent="0.3">
      <c r="B2" s="21" t="s">
        <v>9</v>
      </c>
      <c r="C2" s="2"/>
      <c r="D2" s="2"/>
      <c r="E2" s="2"/>
      <c r="F2" s="2"/>
      <c r="G2" s="2"/>
      <c r="H2" s="2"/>
      <c r="I2" s="2"/>
      <c r="J2" s="2"/>
      <c r="K2" s="2"/>
      <c r="L2" s="4"/>
    </row>
    <row r="3" spans="2:14" x14ac:dyDescent="0.3">
      <c r="B3" s="40" t="s">
        <v>50</v>
      </c>
      <c r="C3" s="6"/>
      <c r="D3" s="6"/>
      <c r="E3" s="6"/>
      <c r="F3" s="6"/>
      <c r="G3" s="6"/>
      <c r="H3" s="6"/>
      <c r="I3" s="6"/>
      <c r="J3" s="6"/>
      <c r="K3" s="6"/>
      <c r="L3" s="8"/>
    </row>
    <row r="4" spans="2:14" x14ac:dyDescent="0.3">
      <c r="B4" s="41" t="s">
        <v>51</v>
      </c>
      <c r="C4" s="6"/>
      <c r="D4" s="6"/>
      <c r="E4" s="6"/>
      <c r="F4" s="6"/>
      <c r="G4" s="6"/>
      <c r="H4" s="6"/>
      <c r="I4" s="6"/>
      <c r="J4" s="6"/>
      <c r="K4" s="6"/>
      <c r="L4" s="8"/>
    </row>
    <row r="5" spans="2:14" x14ac:dyDescent="0.3">
      <c r="B5" s="42" t="s">
        <v>52</v>
      </c>
      <c r="C5" s="6"/>
      <c r="D5" s="6"/>
      <c r="E5" s="6"/>
      <c r="F5" s="6"/>
      <c r="G5" s="6"/>
      <c r="H5" s="6"/>
      <c r="I5" s="6"/>
      <c r="J5" s="6"/>
      <c r="K5" s="6"/>
      <c r="L5" s="8"/>
    </row>
    <row r="6" spans="2:14" x14ac:dyDescent="0.3">
      <c r="B6" s="42" t="s">
        <v>53</v>
      </c>
      <c r="C6" s="6"/>
      <c r="D6" s="6"/>
      <c r="E6" s="6"/>
      <c r="F6" s="6"/>
      <c r="G6" s="6"/>
      <c r="H6" s="6"/>
      <c r="I6" s="6"/>
      <c r="J6" s="6"/>
      <c r="K6" s="6"/>
      <c r="L6" s="8"/>
    </row>
    <row r="7" spans="2:14" x14ac:dyDescent="0.3">
      <c r="B7" s="42" t="s">
        <v>54</v>
      </c>
      <c r="C7" s="6"/>
      <c r="D7" s="6"/>
      <c r="E7" s="6"/>
      <c r="F7" s="6"/>
      <c r="G7" s="6"/>
      <c r="H7" s="6"/>
      <c r="I7" s="6"/>
      <c r="J7" s="6"/>
      <c r="K7" s="6"/>
      <c r="L7" s="8"/>
    </row>
    <row r="8" spans="2:14" x14ac:dyDescent="0.3">
      <c r="B8" s="42" t="s">
        <v>55</v>
      </c>
      <c r="C8" s="6"/>
      <c r="D8" s="6"/>
      <c r="E8" s="6"/>
      <c r="F8" s="6"/>
      <c r="G8" s="6"/>
      <c r="H8" s="6"/>
      <c r="I8" s="6"/>
      <c r="J8" s="6"/>
      <c r="K8" s="6"/>
      <c r="L8" s="8"/>
      <c r="N8" t="str">
        <f ca="1">_xlfn.IFNA("Cell "&amp;ADDRESS(ROW(D11),COLUMN(D11),4)&amp;": "&amp;_xlfn.FORMULATEXT(D11),"")</f>
        <v/>
      </c>
    </row>
    <row r="9" spans="2:14" x14ac:dyDescent="0.3">
      <c r="B9" s="43" t="s">
        <v>56</v>
      </c>
      <c r="C9" s="10"/>
      <c r="D9" s="10"/>
      <c r="E9" s="10"/>
      <c r="F9" s="10"/>
      <c r="G9" s="10"/>
      <c r="H9" s="10"/>
      <c r="I9" s="10"/>
      <c r="J9" s="10"/>
      <c r="K9" s="10"/>
      <c r="L9" s="12"/>
      <c r="N9" t="str">
        <f ca="1">_xlfn.IFNA("Cell "&amp;ADDRESS(ROW(D12),COLUMN(D12),4)&amp;": "&amp;_xlfn.FORMULATEXT(D12),"")</f>
        <v/>
      </c>
    </row>
    <row r="10" spans="2:14" x14ac:dyDescent="0.3">
      <c r="N10" t="str">
        <f ca="1">_xlfn.IFNA("Cell "&amp;ADDRESS(ROW(E12),COLUMN(E12),4)&amp;": "&amp;_xlfn.FORMULATEXT(E12),"")</f>
        <v/>
      </c>
    </row>
    <row r="11" spans="2:14" x14ac:dyDescent="0.3">
      <c r="B11" s="44" t="s">
        <v>57</v>
      </c>
      <c r="C11" s="45"/>
      <c r="D11" s="46"/>
      <c r="J11" s="44" t="s">
        <v>58</v>
      </c>
      <c r="K11" s="45"/>
      <c r="L11" s="46"/>
      <c r="N11" t="str">
        <f ca="1">_xlfn.IFNA("Cell "&amp;ADDRESS(ROW(L11),COLUMN(L11),4)&amp;": "&amp;_xlfn.FORMULATEXT(L11),"")</f>
        <v/>
      </c>
    </row>
    <row r="12" spans="2:14" x14ac:dyDescent="0.3">
      <c r="B12" s="44" t="s">
        <v>59</v>
      </c>
      <c r="C12" s="45"/>
      <c r="D12" s="46"/>
      <c r="E12" s="47"/>
      <c r="J12" s="44" t="s">
        <v>60</v>
      </c>
      <c r="K12" s="45"/>
      <c r="L12" s="46"/>
      <c r="M12" s="47"/>
      <c r="N12" t="str">
        <f ca="1">_xlfn.IFNA("Cell "&amp;ADDRESS(ROW(L12),COLUMN(L12),4)&amp;": "&amp;_xlfn.FORMULATEXT(L12),"")</f>
        <v/>
      </c>
    </row>
    <row r="13" spans="2:14" x14ac:dyDescent="0.3">
      <c r="B13" s="48" t="str">
        <f>IF(D12&lt;&gt;"","Median gives us a more representative 'typical value' to use in discussions and ads - because it is not affected by extreme values.","")</f>
        <v/>
      </c>
      <c r="C13" s="49"/>
      <c r="D13" s="50"/>
      <c r="J13" s="48" t="str">
        <f>IF(L12&lt;&gt;"","Median gives us a more representative 'typical value' to make decisions. When the mean is larger than the median, it usually means that a few large values are pulling the mean up.","")</f>
        <v/>
      </c>
      <c r="K13" s="49"/>
      <c r="L13" s="50"/>
    </row>
    <row r="15" spans="2:14" ht="28.8" x14ac:dyDescent="0.3">
      <c r="B15" s="51" t="s">
        <v>61</v>
      </c>
      <c r="D15" s="51" t="s">
        <v>61</v>
      </c>
      <c r="J15" s="51" t="s">
        <v>62</v>
      </c>
      <c r="L15" s="51" t="s">
        <v>62</v>
      </c>
    </row>
    <row r="16" spans="2:14" x14ac:dyDescent="0.3">
      <c r="B16" s="52">
        <v>297873</v>
      </c>
      <c r="C16" s="47"/>
      <c r="D16" s="53">
        <v>99857</v>
      </c>
      <c r="J16" s="52">
        <v>103332</v>
      </c>
      <c r="K16" s="47"/>
      <c r="L16" s="53">
        <v>51671</v>
      </c>
    </row>
    <row r="17" spans="2:12" x14ac:dyDescent="0.3">
      <c r="B17" s="52">
        <v>170143</v>
      </c>
      <c r="C17" s="47"/>
      <c r="D17" s="53">
        <v>109159</v>
      </c>
      <c r="J17" s="52">
        <v>120102</v>
      </c>
      <c r="K17" s="47"/>
      <c r="L17" s="53">
        <v>54594</v>
      </c>
    </row>
    <row r="18" spans="2:12" x14ac:dyDescent="0.3">
      <c r="B18" s="52">
        <v>109159</v>
      </c>
      <c r="C18" s="47"/>
      <c r="D18" s="53">
        <v>114460</v>
      </c>
      <c r="J18" s="52">
        <v>144354</v>
      </c>
      <c r="K18" s="47"/>
      <c r="L18" s="53">
        <v>58072</v>
      </c>
    </row>
    <row r="19" spans="2:12" x14ac:dyDescent="0.3">
      <c r="B19" s="52">
        <v>277309</v>
      </c>
      <c r="C19" s="47"/>
      <c r="D19" s="53">
        <v>118492</v>
      </c>
      <c r="J19" s="52">
        <v>138409</v>
      </c>
      <c r="K19" s="47"/>
      <c r="L19" s="53">
        <v>59196</v>
      </c>
    </row>
    <row r="20" spans="2:12" x14ac:dyDescent="0.3">
      <c r="B20" s="52">
        <v>239136</v>
      </c>
      <c r="C20" s="47"/>
      <c r="D20" s="53">
        <v>143400</v>
      </c>
      <c r="J20" s="52">
        <v>93949</v>
      </c>
      <c r="K20" s="47"/>
      <c r="L20" s="53">
        <v>59915</v>
      </c>
    </row>
    <row r="21" spans="2:12" x14ac:dyDescent="0.3">
      <c r="B21" s="52">
        <v>114460</v>
      </c>
      <c r="C21" s="47"/>
      <c r="D21" s="53">
        <v>144244</v>
      </c>
      <c r="J21" s="52">
        <v>59915</v>
      </c>
      <c r="K21" s="47"/>
      <c r="L21" s="53">
        <v>92784</v>
      </c>
    </row>
    <row r="22" spans="2:12" x14ac:dyDescent="0.3">
      <c r="B22" s="52">
        <v>224649</v>
      </c>
      <c r="C22" s="47"/>
      <c r="D22" s="53">
        <v>144686</v>
      </c>
      <c r="J22" s="52">
        <v>54594</v>
      </c>
      <c r="K22" s="47"/>
      <c r="L22" s="53">
        <v>93949</v>
      </c>
    </row>
    <row r="23" spans="2:12" x14ac:dyDescent="0.3">
      <c r="B23" s="52">
        <v>99857</v>
      </c>
      <c r="C23" s="47"/>
      <c r="D23" s="53">
        <v>170143</v>
      </c>
      <c r="J23" s="52">
        <v>92784</v>
      </c>
      <c r="K23" s="47"/>
      <c r="L23" s="53">
        <v>96842</v>
      </c>
    </row>
    <row r="24" spans="2:12" x14ac:dyDescent="0.3">
      <c r="B24" s="52">
        <v>144686</v>
      </c>
      <c r="C24" s="47"/>
      <c r="D24" s="53">
        <v>178708</v>
      </c>
      <c r="J24" s="52">
        <v>550250</v>
      </c>
      <c r="K24" s="47"/>
      <c r="L24" s="53">
        <v>103332</v>
      </c>
    </row>
    <row r="25" spans="2:12" x14ac:dyDescent="0.3">
      <c r="B25" s="52">
        <v>193308</v>
      </c>
      <c r="C25" s="47"/>
      <c r="D25" s="53">
        <v>193308</v>
      </c>
      <c r="J25" s="52">
        <v>59196</v>
      </c>
      <c r="K25" s="47"/>
      <c r="L25" s="53">
        <v>105127</v>
      </c>
    </row>
    <row r="26" spans="2:12" x14ac:dyDescent="0.3">
      <c r="B26" s="52">
        <v>144244</v>
      </c>
      <c r="C26" s="47"/>
      <c r="D26" s="54">
        <v>198345</v>
      </c>
      <c r="J26" s="52">
        <v>58072</v>
      </c>
      <c r="K26" s="47"/>
      <c r="L26" s="55">
        <v>109151</v>
      </c>
    </row>
    <row r="27" spans="2:12" x14ac:dyDescent="0.3">
      <c r="B27" s="52">
        <v>118492</v>
      </c>
      <c r="C27" s="47"/>
      <c r="D27" s="54">
        <v>201661</v>
      </c>
      <c r="J27" s="52">
        <v>51671</v>
      </c>
      <c r="K27" s="47"/>
      <c r="L27" s="54">
        <v>119001</v>
      </c>
    </row>
    <row r="28" spans="2:12" x14ac:dyDescent="0.3">
      <c r="B28" s="52">
        <v>178708</v>
      </c>
      <c r="C28" s="47"/>
      <c r="D28" s="54">
        <v>224649</v>
      </c>
      <c r="J28" s="52">
        <v>119001</v>
      </c>
      <c r="K28" s="47"/>
      <c r="L28" s="54">
        <v>119831</v>
      </c>
    </row>
    <row r="29" spans="2:12" x14ac:dyDescent="0.3">
      <c r="B29" s="52">
        <v>750022</v>
      </c>
      <c r="C29" s="47"/>
      <c r="D29" s="54">
        <v>239136</v>
      </c>
      <c r="J29" s="52">
        <v>126737</v>
      </c>
      <c r="K29" s="47"/>
      <c r="L29" s="54">
        <v>120102</v>
      </c>
    </row>
    <row r="30" spans="2:12" x14ac:dyDescent="0.3">
      <c r="B30" s="52">
        <v>143400</v>
      </c>
      <c r="C30" s="47"/>
      <c r="D30" s="54">
        <v>277309</v>
      </c>
      <c r="J30" s="52">
        <v>105127</v>
      </c>
      <c r="K30" s="47"/>
      <c r="L30" s="54">
        <v>126737</v>
      </c>
    </row>
    <row r="31" spans="2:12" x14ac:dyDescent="0.3">
      <c r="B31" s="52">
        <v>201661</v>
      </c>
      <c r="C31" s="47"/>
      <c r="D31" s="54">
        <v>297873</v>
      </c>
      <c r="J31" s="52">
        <v>139330</v>
      </c>
      <c r="K31" s="47"/>
      <c r="L31" s="54">
        <v>138409</v>
      </c>
    </row>
    <row r="32" spans="2:12" x14ac:dyDescent="0.3">
      <c r="B32" s="52">
        <v>1258963</v>
      </c>
      <c r="C32" s="47"/>
      <c r="D32" s="54">
        <v>394136</v>
      </c>
      <c r="J32" s="52">
        <v>109151</v>
      </c>
      <c r="K32" s="47"/>
      <c r="L32" s="54">
        <v>139330</v>
      </c>
    </row>
    <row r="33" spans="2:12" x14ac:dyDescent="0.3">
      <c r="B33" s="52">
        <v>198345</v>
      </c>
      <c r="C33" s="47"/>
      <c r="D33" s="54">
        <v>750022</v>
      </c>
      <c r="J33" s="52">
        <v>119831</v>
      </c>
      <c r="K33" s="47"/>
      <c r="L33" s="54">
        <v>144354</v>
      </c>
    </row>
    <row r="34" spans="2:12" x14ac:dyDescent="0.3">
      <c r="B34" s="52">
        <v>394136</v>
      </c>
      <c r="C34" s="47"/>
      <c r="D34" s="54">
        <v>1258963</v>
      </c>
      <c r="J34" s="52">
        <v>255800</v>
      </c>
      <c r="K34" s="47"/>
      <c r="L34" s="54">
        <v>255800</v>
      </c>
    </row>
    <row r="35" spans="2:12" x14ac:dyDescent="0.3">
      <c r="B35" s="52">
        <v>2589657</v>
      </c>
      <c r="C35" s="47"/>
      <c r="D35" s="54">
        <v>2589657</v>
      </c>
      <c r="J35" s="56">
        <v>790500</v>
      </c>
      <c r="K35" s="47"/>
      <c r="L35" s="57">
        <v>550250</v>
      </c>
    </row>
    <row r="36" spans="2:12" x14ac:dyDescent="0.3">
      <c r="J36" s="52">
        <v>96842</v>
      </c>
      <c r="K36" s="47"/>
      <c r="L36" s="54">
        <v>790500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F1B8-F676-4E7D-8879-CC5CACD4CCE9}">
  <dimension ref="B2:N36"/>
  <sheetViews>
    <sheetView workbookViewId="0">
      <selection activeCell="M20" sqref="M20"/>
    </sheetView>
  </sheetViews>
  <sheetFormatPr defaultRowHeight="14.4" x14ac:dyDescent="0.3"/>
  <cols>
    <col min="1" max="1" width="2.88671875" customWidth="1"/>
    <col min="2" max="2" width="25" customWidth="1"/>
    <col min="3" max="3" width="1.33203125" customWidth="1"/>
    <col min="4" max="4" width="25" customWidth="1"/>
    <col min="5" max="5" width="11.33203125" customWidth="1"/>
    <col min="6" max="9" width="3.5546875" customWidth="1"/>
    <col min="10" max="10" width="20.33203125" customWidth="1"/>
    <col min="11" max="11" width="1.5546875" customWidth="1"/>
    <col min="12" max="13" width="25" customWidth="1"/>
    <col min="15" max="15" width="16.44140625" customWidth="1"/>
    <col min="16" max="16" width="10.33203125" bestFit="1" customWidth="1"/>
  </cols>
  <sheetData>
    <row r="2" spans="2:14" x14ac:dyDescent="0.3">
      <c r="B2" s="21" t="s">
        <v>9</v>
      </c>
      <c r="C2" s="2"/>
      <c r="D2" s="2"/>
      <c r="E2" s="2"/>
      <c r="F2" s="2"/>
      <c r="G2" s="2"/>
      <c r="H2" s="2"/>
      <c r="I2" s="2"/>
      <c r="J2" s="2"/>
      <c r="K2" s="2"/>
      <c r="L2" s="4"/>
    </row>
    <row r="3" spans="2:14" x14ac:dyDescent="0.3">
      <c r="B3" s="40" t="s">
        <v>50</v>
      </c>
      <c r="C3" s="6"/>
      <c r="D3" s="6"/>
      <c r="E3" s="6"/>
      <c r="F3" s="6"/>
      <c r="G3" s="6"/>
      <c r="H3" s="6"/>
      <c r="I3" s="6"/>
      <c r="J3" s="6"/>
      <c r="K3" s="6"/>
      <c r="L3" s="8"/>
    </row>
    <row r="4" spans="2:14" x14ac:dyDescent="0.3">
      <c r="B4" s="41" t="s">
        <v>51</v>
      </c>
      <c r="C4" s="6"/>
      <c r="D4" s="6"/>
      <c r="E4" s="6"/>
      <c r="F4" s="6"/>
      <c r="G4" s="6"/>
      <c r="H4" s="6"/>
      <c r="I4" s="6"/>
      <c r="J4" s="6"/>
      <c r="K4" s="6"/>
      <c r="L4" s="8"/>
    </row>
    <row r="5" spans="2:14" x14ac:dyDescent="0.3">
      <c r="B5" s="42" t="s">
        <v>52</v>
      </c>
      <c r="C5" s="6"/>
      <c r="D5" s="6"/>
      <c r="E5" s="6"/>
      <c r="F5" s="6"/>
      <c r="G5" s="6"/>
      <c r="H5" s="6"/>
      <c r="I5" s="6"/>
      <c r="J5" s="6"/>
      <c r="K5" s="6"/>
      <c r="L5" s="8"/>
    </row>
    <row r="6" spans="2:14" x14ac:dyDescent="0.3">
      <c r="B6" s="42" t="s">
        <v>53</v>
      </c>
      <c r="C6" s="6"/>
      <c r="D6" s="6"/>
      <c r="E6" s="6"/>
      <c r="F6" s="6"/>
      <c r="G6" s="6"/>
      <c r="H6" s="6"/>
      <c r="I6" s="6"/>
      <c r="J6" s="6"/>
      <c r="K6" s="6"/>
      <c r="L6" s="8"/>
    </row>
    <row r="7" spans="2:14" x14ac:dyDescent="0.3">
      <c r="B7" s="42" t="s">
        <v>54</v>
      </c>
      <c r="C7" s="6"/>
      <c r="D7" s="6"/>
      <c r="E7" s="6"/>
      <c r="F7" s="6"/>
      <c r="G7" s="6"/>
      <c r="H7" s="6"/>
      <c r="I7" s="6"/>
      <c r="J7" s="6"/>
      <c r="K7" s="6"/>
      <c r="L7" s="8"/>
    </row>
    <row r="8" spans="2:14" x14ac:dyDescent="0.3">
      <c r="B8" s="42" t="s">
        <v>55</v>
      </c>
      <c r="C8" s="6"/>
      <c r="D8" s="6"/>
      <c r="E8" s="6"/>
      <c r="F8" s="6"/>
      <c r="G8" s="6"/>
      <c r="H8" s="6"/>
      <c r="I8" s="6"/>
      <c r="J8" s="6"/>
      <c r="K8" s="6"/>
      <c r="L8" s="8"/>
      <c r="N8" t="str">
        <f ca="1">_xlfn.IFNA("Cell "&amp;ADDRESS(ROW(D11),COLUMN(D11),4)&amp;": "&amp;_xlfn.FORMULATEXT(D11),"")</f>
        <v>Cell D11: =AVERAGE(B16:B35)</v>
      </c>
    </row>
    <row r="9" spans="2:14" x14ac:dyDescent="0.3">
      <c r="B9" s="43" t="s">
        <v>56</v>
      </c>
      <c r="C9" s="10"/>
      <c r="D9" s="10"/>
      <c r="E9" s="10"/>
      <c r="F9" s="10"/>
      <c r="G9" s="10"/>
      <c r="H9" s="10"/>
      <c r="I9" s="10"/>
      <c r="J9" s="10"/>
      <c r="K9" s="10"/>
      <c r="L9" s="12"/>
      <c r="N9" t="str">
        <f ca="1">_xlfn.IFNA("Cell "&amp;ADDRESS(ROW(D12),COLUMN(D12),4)&amp;": "&amp;_xlfn.FORMULATEXT(D12),"")</f>
        <v>Cell D12: =MEDIAN(B16:B35)</v>
      </c>
    </row>
    <row r="10" spans="2:14" x14ac:dyDescent="0.3">
      <c r="N10" t="str">
        <f ca="1">_xlfn.IFNA("Cell "&amp;ADDRESS(ROW(E12),COLUMN(E12),4)&amp;": "&amp;_xlfn.FORMULATEXT(E12),"")</f>
        <v/>
      </c>
    </row>
    <row r="11" spans="2:14" x14ac:dyDescent="0.3">
      <c r="B11" s="44" t="s">
        <v>57</v>
      </c>
      <c r="C11" s="45"/>
      <c r="D11" s="46">
        <f>AVERAGE(B16:B35)</f>
        <v>392410.4</v>
      </c>
      <c r="J11" s="44" t="s">
        <v>58</v>
      </c>
      <c r="K11" s="45"/>
      <c r="L11" s="46">
        <f>AVERAGE(J16:J36)</f>
        <v>161378.42857142858</v>
      </c>
      <c r="N11" t="str">
        <f ca="1">_xlfn.IFNA("Cell "&amp;ADDRESS(ROW(L11),COLUMN(L11),4)&amp;": "&amp;_xlfn.FORMULATEXT(L11),"")</f>
        <v>Cell L11: =AVERAGE(J16:J36)</v>
      </c>
    </row>
    <row r="12" spans="2:14" x14ac:dyDescent="0.3">
      <c r="B12" s="44" t="s">
        <v>59</v>
      </c>
      <c r="C12" s="45"/>
      <c r="D12" s="46">
        <f>MEDIAN(B16:B35)</f>
        <v>195826.5</v>
      </c>
      <c r="E12" s="47"/>
      <c r="J12" s="44" t="s">
        <v>60</v>
      </c>
      <c r="K12" s="45"/>
      <c r="L12" s="46">
        <f>MEDIAN(J16:J36)</f>
        <v>109151</v>
      </c>
      <c r="M12" s="47"/>
      <c r="N12" t="str">
        <f ca="1">_xlfn.IFNA("Cell "&amp;ADDRESS(ROW(L12),COLUMN(L12),4)&amp;": "&amp;_xlfn.FORMULATEXT(L12),"")</f>
        <v>Cell L12: =MEDIAN(J16:J36)</v>
      </c>
    </row>
    <row r="13" spans="2:14" x14ac:dyDescent="0.3">
      <c r="B13" s="48" t="str">
        <f>IF(D12&lt;&gt;"","Median gives us a more representative 'typical value' to use in discussions and ads - because it is not affected by extreme values.","")</f>
        <v>Median gives us a more representative 'typical value' to use in discussions and ads - because it is not affected by extreme values.</v>
      </c>
      <c r="C13" s="49"/>
      <c r="D13" s="50"/>
      <c r="J13" s="48" t="str">
        <f>IF(L12&lt;&gt;"","Median gives us a more representative 'typical value' to make decisions. When the mean is larger than the median, it usually means that a few large values are pulling the mean up.","")</f>
        <v>Median gives us a more representative 'typical value' to make decisions. When the mean is larger than the median, it usually means that a few large values are pulling the mean up.</v>
      </c>
      <c r="K13" s="49"/>
      <c r="L13" s="50"/>
    </row>
    <row r="15" spans="2:14" ht="28.8" x14ac:dyDescent="0.3">
      <c r="B15" s="51" t="s">
        <v>61</v>
      </c>
      <c r="D15" s="51" t="s">
        <v>61</v>
      </c>
      <c r="J15" s="51" t="s">
        <v>62</v>
      </c>
      <c r="L15" s="51" t="s">
        <v>62</v>
      </c>
    </row>
    <row r="16" spans="2:14" x14ac:dyDescent="0.3">
      <c r="B16" s="52">
        <v>297873</v>
      </c>
      <c r="C16" s="47"/>
      <c r="D16" s="53">
        <v>99857</v>
      </c>
      <c r="J16" s="52">
        <v>103332</v>
      </c>
      <c r="K16" s="47"/>
      <c r="L16" s="53">
        <v>51671</v>
      </c>
    </row>
    <row r="17" spans="2:12" x14ac:dyDescent="0.3">
      <c r="B17" s="52">
        <v>170143</v>
      </c>
      <c r="C17" s="47"/>
      <c r="D17" s="53">
        <v>109159</v>
      </c>
      <c r="J17" s="52">
        <v>120102</v>
      </c>
      <c r="K17" s="47"/>
      <c r="L17" s="53">
        <v>54594</v>
      </c>
    </row>
    <row r="18" spans="2:12" x14ac:dyDescent="0.3">
      <c r="B18" s="52">
        <v>109159</v>
      </c>
      <c r="C18" s="47"/>
      <c r="D18" s="53">
        <v>114460</v>
      </c>
      <c r="J18" s="52">
        <v>144354</v>
      </c>
      <c r="K18" s="47"/>
      <c r="L18" s="53">
        <v>58072</v>
      </c>
    </row>
    <row r="19" spans="2:12" x14ac:dyDescent="0.3">
      <c r="B19" s="52">
        <v>277309</v>
      </c>
      <c r="C19" s="47"/>
      <c r="D19" s="53">
        <v>118492</v>
      </c>
      <c r="J19" s="52">
        <v>138409</v>
      </c>
      <c r="K19" s="47"/>
      <c r="L19" s="53">
        <v>59196</v>
      </c>
    </row>
    <row r="20" spans="2:12" x14ac:dyDescent="0.3">
      <c r="B20" s="52">
        <v>239136</v>
      </c>
      <c r="C20" s="47"/>
      <c r="D20" s="53">
        <v>143400</v>
      </c>
      <c r="J20" s="52">
        <v>93949</v>
      </c>
      <c r="K20" s="47"/>
      <c r="L20" s="53">
        <v>59915</v>
      </c>
    </row>
    <row r="21" spans="2:12" x14ac:dyDescent="0.3">
      <c r="B21" s="52">
        <v>114460</v>
      </c>
      <c r="C21" s="47"/>
      <c r="D21" s="53">
        <v>144244</v>
      </c>
      <c r="J21" s="52">
        <v>59915</v>
      </c>
      <c r="K21" s="47"/>
      <c r="L21" s="53">
        <v>92784</v>
      </c>
    </row>
    <row r="22" spans="2:12" x14ac:dyDescent="0.3">
      <c r="B22" s="52">
        <v>224649</v>
      </c>
      <c r="C22" s="47"/>
      <c r="D22" s="53">
        <v>144686</v>
      </c>
      <c r="J22" s="52">
        <v>54594</v>
      </c>
      <c r="K22" s="47"/>
      <c r="L22" s="53">
        <v>93949</v>
      </c>
    </row>
    <row r="23" spans="2:12" x14ac:dyDescent="0.3">
      <c r="B23" s="52">
        <v>99857</v>
      </c>
      <c r="C23" s="47"/>
      <c r="D23" s="53">
        <v>170143</v>
      </c>
      <c r="J23" s="52">
        <v>92784</v>
      </c>
      <c r="K23" s="47"/>
      <c r="L23" s="53">
        <v>96842</v>
      </c>
    </row>
    <row r="24" spans="2:12" x14ac:dyDescent="0.3">
      <c r="B24" s="52">
        <v>144686</v>
      </c>
      <c r="C24" s="47"/>
      <c r="D24" s="53">
        <v>178708</v>
      </c>
      <c r="J24" s="52">
        <v>550250</v>
      </c>
      <c r="K24" s="47"/>
      <c r="L24" s="53">
        <v>103332</v>
      </c>
    </row>
    <row r="25" spans="2:12" x14ac:dyDescent="0.3">
      <c r="B25" s="52">
        <v>193308</v>
      </c>
      <c r="C25" s="47"/>
      <c r="D25" s="53">
        <v>193308</v>
      </c>
      <c r="J25" s="52">
        <v>59196</v>
      </c>
      <c r="K25" s="47"/>
      <c r="L25" s="53">
        <v>105127</v>
      </c>
    </row>
    <row r="26" spans="2:12" x14ac:dyDescent="0.3">
      <c r="B26" s="52">
        <v>144244</v>
      </c>
      <c r="C26" s="47"/>
      <c r="D26" s="54">
        <v>198345</v>
      </c>
      <c r="J26" s="52">
        <v>58072</v>
      </c>
      <c r="K26" s="47"/>
      <c r="L26" s="55">
        <v>109151</v>
      </c>
    </row>
    <row r="27" spans="2:12" x14ac:dyDescent="0.3">
      <c r="B27" s="52">
        <v>118492</v>
      </c>
      <c r="C27" s="47"/>
      <c r="D27" s="54">
        <v>201661</v>
      </c>
      <c r="J27" s="52">
        <v>51671</v>
      </c>
      <c r="K27" s="47"/>
      <c r="L27" s="54">
        <v>119001</v>
      </c>
    </row>
    <row r="28" spans="2:12" x14ac:dyDescent="0.3">
      <c r="B28" s="52">
        <v>178708</v>
      </c>
      <c r="C28" s="47"/>
      <c r="D28" s="54">
        <v>224649</v>
      </c>
      <c r="J28" s="52">
        <v>119001</v>
      </c>
      <c r="K28" s="47"/>
      <c r="L28" s="54">
        <v>119831</v>
      </c>
    </row>
    <row r="29" spans="2:12" x14ac:dyDescent="0.3">
      <c r="B29" s="52">
        <v>750022</v>
      </c>
      <c r="C29" s="47"/>
      <c r="D29" s="54">
        <v>239136</v>
      </c>
      <c r="J29" s="52">
        <v>126737</v>
      </c>
      <c r="K29" s="47"/>
      <c r="L29" s="54">
        <v>120102</v>
      </c>
    </row>
    <row r="30" spans="2:12" x14ac:dyDescent="0.3">
      <c r="B30" s="52">
        <v>143400</v>
      </c>
      <c r="C30" s="47"/>
      <c r="D30" s="54">
        <v>277309</v>
      </c>
      <c r="J30" s="52">
        <v>105127</v>
      </c>
      <c r="K30" s="47"/>
      <c r="L30" s="54">
        <v>126737</v>
      </c>
    </row>
    <row r="31" spans="2:12" x14ac:dyDescent="0.3">
      <c r="B31" s="52">
        <v>201661</v>
      </c>
      <c r="C31" s="47"/>
      <c r="D31" s="54">
        <v>297873</v>
      </c>
      <c r="J31" s="52">
        <v>139330</v>
      </c>
      <c r="K31" s="47"/>
      <c r="L31" s="54">
        <v>138409</v>
      </c>
    </row>
    <row r="32" spans="2:12" x14ac:dyDescent="0.3">
      <c r="B32" s="52">
        <v>1258963</v>
      </c>
      <c r="C32" s="47"/>
      <c r="D32" s="54">
        <v>394136</v>
      </c>
      <c r="J32" s="52">
        <v>109151</v>
      </c>
      <c r="K32" s="47"/>
      <c r="L32" s="54">
        <v>139330</v>
      </c>
    </row>
    <row r="33" spans="2:12" x14ac:dyDescent="0.3">
      <c r="B33" s="52">
        <v>198345</v>
      </c>
      <c r="C33" s="47"/>
      <c r="D33" s="54">
        <v>750022</v>
      </c>
      <c r="J33" s="52">
        <v>119831</v>
      </c>
      <c r="K33" s="47"/>
      <c r="L33" s="54">
        <v>144354</v>
      </c>
    </row>
    <row r="34" spans="2:12" x14ac:dyDescent="0.3">
      <c r="B34" s="52">
        <v>394136</v>
      </c>
      <c r="C34" s="47"/>
      <c r="D34" s="54">
        <v>1258963</v>
      </c>
      <c r="J34" s="52">
        <v>255800</v>
      </c>
      <c r="K34" s="47"/>
      <c r="L34" s="54">
        <v>255800</v>
      </c>
    </row>
    <row r="35" spans="2:12" x14ac:dyDescent="0.3">
      <c r="B35" s="52">
        <v>2589657</v>
      </c>
      <c r="C35" s="47"/>
      <c r="D35" s="54">
        <v>2589657</v>
      </c>
      <c r="J35" s="56">
        <v>790500</v>
      </c>
      <c r="K35" s="47"/>
      <c r="L35" s="57">
        <v>550250</v>
      </c>
    </row>
    <row r="36" spans="2:12" x14ac:dyDescent="0.3">
      <c r="J36" s="52">
        <v>96842</v>
      </c>
      <c r="K36" s="47"/>
      <c r="L36" s="54">
        <v>790500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D317-E1BB-4137-A54C-3B85EFE0D656}">
  <dimension ref="B2:R52"/>
  <sheetViews>
    <sheetView workbookViewId="0">
      <selection activeCell="G24" sqref="G24"/>
    </sheetView>
  </sheetViews>
  <sheetFormatPr defaultRowHeight="14.4" x14ac:dyDescent="0.3"/>
  <cols>
    <col min="1" max="1" width="2.5546875" customWidth="1"/>
    <col min="2" max="2" width="19.44140625" customWidth="1"/>
    <col min="3" max="3" width="2.5546875" customWidth="1"/>
    <col min="4" max="4" width="19.5546875" customWidth="1"/>
    <col min="5" max="6" width="11.88671875" customWidth="1"/>
    <col min="7" max="7" width="15.109375" customWidth="1"/>
    <col min="8" max="8" width="11.5546875" customWidth="1"/>
    <col min="9" max="9" width="9.109375" customWidth="1"/>
    <col min="10" max="10" width="7.6640625" customWidth="1"/>
    <col min="11" max="11" width="15.44140625" customWidth="1"/>
    <col min="12" max="12" width="4.33203125" customWidth="1"/>
    <col min="13" max="13" width="18.33203125" bestFit="1" customWidth="1"/>
    <col min="14" max="14" width="11.109375" customWidth="1"/>
    <col min="20" max="20" width="12.5546875" bestFit="1" customWidth="1"/>
    <col min="21" max="21" width="10.33203125" bestFit="1" customWidth="1"/>
  </cols>
  <sheetData>
    <row r="2" spans="2:18" x14ac:dyDescent="0.3">
      <c r="B2" s="21" t="s">
        <v>9</v>
      </c>
      <c r="C2" s="2"/>
      <c r="D2" s="2"/>
      <c r="E2" s="2"/>
      <c r="F2" s="2"/>
      <c r="G2" s="2"/>
      <c r="H2" s="2"/>
      <c r="I2" s="2"/>
      <c r="J2" s="2"/>
      <c r="K2" s="4"/>
    </row>
    <row r="3" spans="2:18" x14ac:dyDescent="0.3">
      <c r="B3" s="40" t="s">
        <v>50</v>
      </c>
      <c r="C3" s="6"/>
      <c r="D3" s="6"/>
      <c r="E3" s="6"/>
      <c r="F3" s="6"/>
      <c r="G3" s="6"/>
      <c r="H3" s="6"/>
      <c r="I3" s="6"/>
      <c r="J3" s="6"/>
      <c r="K3" s="8"/>
    </row>
    <row r="4" spans="2:18" x14ac:dyDescent="0.3">
      <c r="B4" s="41" t="s">
        <v>63</v>
      </c>
      <c r="C4" s="6"/>
      <c r="D4" s="6"/>
      <c r="E4" s="6"/>
      <c r="F4" s="6"/>
      <c r="G4" s="6"/>
      <c r="H4" s="6"/>
      <c r="I4" s="6"/>
      <c r="J4" s="6"/>
      <c r="K4" s="8"/>
    </row>
    <row r="5" spans="2:18" x14ac:dyDescent="0.3">
      <c r="B5" s="42" t="s">
        <v>64</v>
      </c>
      <c r="C5" s="6"/>
      <c r="D5" s="6"/>
      <c r="E5" s="6"/>
      <c r="F5" s="6"/>
      <c r="G5" s="6"/>
      <c r="H5" s="6"/>
      <c r="I5" s="6"/>
      <c r="J5" s="6"/>
      <c r="K5" s="8"/>
    </row>
    <row r="6" spans="2:18" x14ac:dyDescent="0.3">
      <c r="B6" s="58" t="s">
        <v>65</v>
      </c>
      <c r="C6" s="6"/>
      <c r="D6" s="6"/>
      <c r="E6" s="6"/>
      <c r="F6" s="6"/>
      <c r="G6" s="6"/>
      <c r="H6" s="6"/>
      <c r="I6" s="6"/>
      <c r="J6" s="6"/>
      <c r="K6" s="8"/>
    </row>
    <row r="7" spans="2:18" x14ac:dyDescent="0.3">
      <c r="B7" s="42" t="s">
        <v>66</v>
      </c>
      <c r="C7" s="6"/>
      <c r="D7" s="6"/>
      <c r="E7" s="6"/>
      <c r="F7" s="6"/>
      <c r="G7" s="6"/>
      <c r="H7" s="6"/>
      <c r="I7" s="6"/>
      <c r="J7" s="6"/>
      <c r="K7" s="8"/>
    </row>
    <row r="8" spans="2:18" x14ac:dyDescent="0.3">
      <c r="B8" s="42" t="s">
        <v>67</v>
      </c>
      <c r="C8" s="6"/>
      <c r="D8" s="6"/>
      <c r="E8" s="6"/>
      <c r="F8" s="6"/>
      <c r="G8" s="6"/>
      <c r="H8" s="6"/>
      <c r="I8" s="6"/>
      <c r="J8" s="6"/>
      <c r="K8" s="8"/>
    </row>
    <row r="9" spans="2:18" x14ac:dyDescent="0.3">
      <c r="B9" s="42" t="s">
        <v>68</v>
      </c>
      <c r="C9" s="6"/>
      <c r="D9" s="6"/>
      <c r="E9" s="6"/>
      <c r="F9" s="6"/>
      <c r="G9" s="6"/>
      <c r="H9" s="6"/>
      <c r="I9" s="6"/>
      <c r="J9" s="6"/>
      <c r="K9" s="8"/>
    </row>
    <row r="10" spans="2:18" x14ac:dyDescent="0.3">
      <c r="B10" s="59" t="s">
        <v>69</v>
      </c>
      <c r="C10" s="60"/>
      <c r="D10" s="60"/>
      <c r="E10" s="60"/>
      <c r="F10" s="60"/>
      <c r="G10" s="60"/>
      <c r="H10" s="60"/>
      <c r="I10" s="60"/>
      <c r="J10" s="60"/>
      <c r="K10" s="61"/>
    </row>
    <row r="11" spans="2:18" x14ac:dyDescent="0.3">
      <c r="B11" s="62" t="s">
        <v>70</v>
      </c>
      <c r="C11" s="10"/>
      <c r="D11" s="10"/>
      <c r="E11" s="10"/>
      <c r="F11" s="10"/>
      <c r="G11" s="10"/>
      <c r="H11" s="10"/>
      <c r="I11" s="10"/>
      <c r="J11" s="10"/>
      <c r="K11" s="12"/>
    </row>
    <row r="14" spans="2:18" x14ac:dyDescent="0.3">
      <c r="B14" s="51" t="s">
        <v>71</v>
      </c>
      <c r="D14" s="63" t="s">
        <v>72</v>
      </c>
      <c r="E14" s="64"/>
      <c r="F14" s="64"/>
      <c r="G14" s="64"/>
      <c r="H14" s="64"/>
      <c r="I14" s="65"/>
      <c r="K14" s="51" t="s">
        <v>73</v>
      </c>
      <c r="M14" s="63" t="s">
        <v>74</v>
      </c>
      <c r="N14" s="64"/>
      <c r="O14" s="64"/>
      <c r="P14" s="64"/>
      <c r="Q14" s="64"/>
      <c r="R14" s="65"/>
    </row>
    <row r="15" spans="2:18" x14ac:dyDescent="0.3">
      <c r="B15" s="17" t="s">
        <v>75</v>
      </c>
      <c r="K15" s="17">
        <v>60</v>
      </c>
    </row>
    <row r="16" spans="2:18" x14ac:dyDescent="0.3">
      <c r="B16" s="17" t="s">
        <v>76</v>
      </c>
      <c r="K16" s="17">
        <v>68</v>
      </c>
    </row>
    <row r="17" spans="2:16" x14ac:dyDescent="0.3">
      <c r="B17" s="17" t="s">
        <v>77</v>
      </c>
      <c r="K17" s="17">
        <v>76</v>
      </c>
      <c r="M17" s="14" t="s">
        <v>78</v>
      </c>
      <c r="N17" s="66"/>
      <c r="P17" t="str">
        <f ca="1">_xlfn.IFNA("Cell "&amp;ADDRESS(ROW(N17),COLUMN(N17),4)&amp;": "&amp;_xlfn.FORMULATEXT(N17),"")</f>
        <v/>
      </c>
    </row>
    <row r="18" spans="2:16" x14ac:dyDescent="0.3">
      <c r="B18" s="17" t="s">
        <v>79</v>
      </c>
      <c r="K18" s="17">
        <v>84</v>
      </c>
    </row>
    <row r="19" spans="2:16" x14ac:dyDescent="0.3">
      <c r="B19" s="17" t="s">
        <v>77</v>
      </c>
      <c r="K19" s="17">
        <v>55</v>
      </c>
      <c r="M19" s="14" t="s">
        <v>78</v>
      </c>
      <c r="N19" s="66"/>
      <c r="P19" t="str">
        <f ca="1">_xlfn.IFNA("Cell "&amp;ADDRESS(ROW(N19),COLUMN(N19),4)&amp;": "&amp;_xlfn.FORMULATEXT(N19),"")</f>
        <v/>
      </c>
    </row>
    <row r="20" spans="2:16" x14ac:dyDescent="0.3">
      <c r="B20" s="17" t="s">
        <v>76</v>
      </c>
      <c r="K20" s="17">
        <v>63</v>
      </c>
    </row>
    <row r="21" spans="2:16" x14ac:dyDescent="0.3">
      <c r="B21" s="17" t="s">
        <v>77</v>
      </c>
      <c r="K21" s="17">
        <v>89</v>
      </c>
    </row>
    <row r="22" spans="2:16" x14ac:dyDescent="0.3">
      <c r="B22" s="17" t="s">
        <v>76</v>
      </c>
      <c r="K22" s="17">
        <v>31</v>
      </c>
    </row>
    <row r="23" spans="2:16" x14ac:dyDescent="0.3">
      <c r="B23" s="17" t="s">
        <v>75</v>
      </c>
      <c r="K23" s="17">
        <v>47</v>
      </c>
    </row>
    <row r="24" spans="2:16" x14ac:dyDescent="0.3">
      <c r="B24" s="17" t="s">
        <v>75</v>
      </c>
      <c r="K24" s="17">
        <v>68</v>
      </c>
    </row>
    <row r="25" spans="2:16" x14ac:dyDescent="0.3">
      <c r="B25" s="17" t="s">
        <v>77</v>
      </c>
      <c r="K25" s="17">
        <v>54</v>
      </c>
    </row>
    <row r="26" spans="2:16" x14ac:dyDescent="0.3">
      <c r="B26" s="17" t="s">
        <v>77</v>
      </c>
      <c r="K26" s="17">
        <v>58</v>
      </c>
    </row>
    <row r="27" spans="2:16" x14ac:dyDescent="0.3">
      <c r="B27" s="17" t="s">
        <v>75</v>
      </c>
      <c r="K27" s="17">
        <v>57</v>
      </c>
    </row>
    <row r="28" spans="2:16" x14ac:dyDescent="0.3">
      <c r="B28" s="17" t="s">
        <v>79</v>
      </c>
      <c r="K28" s="17">
        <v>61</v>
      </c>
    </row>
    <row r="29" spans="2:16" x14ac:dyDescent="0.3">
      <c r="B29" s="17" t="s">
        <v>75</v>
      </c>
      <c r="K29" s="17">
        <v>72</v>
      </c>
    </row>
    <row r="30" spans="2:16" x14ac:dyDescent="0.3">
      <c r="B30" s="17" t="s">
        <v>77</v>
      </c>
      <c r="K30" s="17">
        <v>91</v>
      </c>
    </row>
    <row r="31" spans="2:16" x14ac:dyDescent="0.3">
      <c r="B31" s="17" t="s">
        <v>77</v>
      </c>
      <c r="K31" s="17">
        <v>95</v>
      </c>
    </row>
    <row r="32" spans="2:16" x14ac:dyDescent="0.3">
      <c r="B32" s="17" t="s">
        <v>76</v>
      </c>
      <c r="K32" s="17">
        <v>68</v>
      </c>
    </row>
    <row r="33" spans="2:11" x14ac:dyDescent="0.3">
      <c r="B33" s="17" t="s">
        <v>76</v>
      </c>
      <c r="K33" s="17">
        <v>76</v>
      </c>
    </row>
    <row r="34" spans="2:11" x14ac:dyDescent="0.3">
      <c r="B34" s="17" t="s">
        <v>79</v>
      </c>
      <c r="K34" s="17">
        <v>76</v>
      </c>
    </row>
    <row r="40" spans="2:11" ht="15" thickBot="1" x14ac:dyDescent="0.35"/>
    <row r="41" spans="2:11" x14ac:dyDescent="0.3">
      <c r="D41" s="67" t="s">
        <v>80</v>
      </c>
      <c r="E41" s="68"/>
      <c r="F41" s="69"/>
    </row>
    <row r="42" spans="2:11" x14ac:dyDescent="0.3">
      <c r="D42" s="70"/>
      <c r="F42" s="71"/>
    </row>
    <row r="43" spans="2:11" x14ac:dyDescent="0.3">
      <c r="D43" s="72" t="s">
        <v>81</v>
      </c>
      <c r="E43" s="66">
        <f>COUNTA(_xlfn.UNIQUE(B15:B34))</f>
        <v>4</v>
      </c>
      <c r="F43" s="71"/>
    </row>
    <row r="44" spans="2:11" ht="15" thickBot="1" x14ac:dyDescent="0.35">
      <c r="D44" s="70"/>
      <c r="F44" s="71"/>
    </row>
    <row r="45" spans="2:11" x14ac:dyDescent="0.3">
      <c r="D45" s="73" t="s">
        <v>71</v>
      </c>
      <c r="E45" s="74" t="s">
        <v>82</v>
      </c>
      <c r="F45" s="71"/>
      <c r="G45" s="75" t="s">
        <v>83</v>
      </c>
      <c r="H45" s="68"/>
      <c r="I45" s="68"/>
      <c r="J45" s="69"/>
    </row>
    <row r="46" spans="2:11" x14ac:dyDescent="0.3">
      <c r="D46" s="76" t="str" cm="1">
        <f t="array" ref="D46:D50">IF(_xlfn.SEQUENCE(E43+1,,E43,-1),_xlfn._xlws.SORT(_xlfn.UNIQUE(B15:B34)),"Total")</f>
        <v>Bloxy</v>
      </c>
      <c r="E46" s="77" cm="1">
        <f t="array" ref="E46:E50">IF(_xlfn.ANCHORARRAY(D46)="Total",COUNTA(B15:B34),COUNTIFS(B15:B34,_xlfn.ANCHORARRAY(D46)))</f>
        <v>7</v>
      </c>
      <c r="F46" s="71"/>
      <c r="J46" s="71"/>
    </row>
    <row r="47" spans="2:11" x14ac:dyDescent="0.3">
      <c r="D47" s="70" t="str">
        <v>Coke</v>
      </c>
      <c r="E47">
        <v>5</v>
      </c>
      <c r="F47" s="71"/>
      <c r="G47" s="18" t="s">
        <v>84</v>
      </c>
      <c r="J47" s="71"/>
    </row>
    <row r="48" spans="2:11" x14ac:dyDescent="0.3">
      <c r="D48" s="70" t="str">
        <v>Pepsi</v>
      </c>
      <c r="E48">
        <v>5</v>
      </c>
      <c r="F48" s="71"/>
      <c r="G48" s="77" t="str" cm="1">
        <f t="array" ref="G48:H48">_xlfn.LET(_xlpm.c,B15:B34,_xlpm.ul,_xlfn._xlws.SORT(_xlfn.UNIQUE(_xlpm.c)),_xlpm.f,COUNTIFS(_xlpm.c,_xlpm.ul),_xlpm.fd,CHOOSE({1,2},_xlpm.ul,_xlpm.f),_xlpm.mode,_xlfn._xlws.FILTER(_xlpm.fd,_xlpm.f=MAX(_xlpm.f)),_xlpm.mode)</f>
        <v>Bloxy</v>
      </c>
      <c r="H48" s="77">
        <v>7</v>
      </c>
      <c r="J48" s="71"/>
    </row>
    <row r="49" spans="4:10" x14ac:dyDescent="0.3">
      <c r="D49" s="70" t="str">
        <v>Shasta</v>
      </c>
      <c r="E49">
        <v>3</v>
      </c>
      <c r="F49" s="71"/>
      <c r="J49" s="71"/>
    </row>
    <row r="50" spans="4:10" x14ac:dyDescent="0.3">
      <c r="D50" s="70" t="str">
        <v>Total</v>
      </c>
      <c r="E50">
        <v>20</v>
      </c>
      <c r="F50" s="71"/>
      <c r="J50" s="71"/>
    </row>
    <row r="51" spans="4:10" x14ac:dyDescent="0.3">
      <c r="D51" s="70"/>
      <c r="F51" s="71"/>
      <c r="J51" s="71"/>
    </row>
    <row r="52" spans="4:10" ht="15" thickBot="1" x14ac:dyDescent="0.35">
      <c r="D52" s="78"/>
      <c r="E52" s="79"/>
      <c r="F52" s="80"/>
      <c r="G52" s="79"/>
      <c r="H52" s="79"/>
      <c r="I52" s="79"/>
      <c r="J52" s="8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6DEA2-CB3D-41E5-A9C0-489CED4F2E4E}">
  <dimension ref="B2:R52"/>
  <sheetViews>
    <sheetView topLeftCell="A8" workbookViewId="0">
      <selection activeCell="H18" sqref="H18"/>
    </sheetView>
  </sheetViews>
  <sheetFormatPr defaultRowHeight="14.4" x14ac:dyDescent="0.3"/>
  <cols>
    <col min="1" max="1" width="2.5546875" customWidth="1"/>
    <col min="2" max="2" width="19.44140625" customWidth="1"/>
    <col min="3" max="3" width="2.5546875" customWidth="1"/>
    <col min="4" max="4" width="14" customWidth="1"/>
    <col min="5" max="5" width="9.77734375" bestFit="1" customWidth="1"/>
    <col min="6" max="6" width="11.88671875" customWidth="1"/>
    <col min="7" max="7" width="15.109375" customWidth="1"/>
    <col min="8" max="8" width="11.5546875" customWidth="1"/>
    <col min="9" max="9" width="9.109375" customWidth="1"/>
    <col min="10" max="10" width="7.6640625" customWidth="1"/>
    <col min="11" max="11" width="15.44140625" customWidth="1"/>
    <col min="12" max="12" width="4.33203125" customWidth="1"/>
    <col min="13" max="13" width="18.33203125" bestFit="1" customWidth="1"/>
    <col min="14" max="14" width="11.109375" customWidth="1"/>
    <col min="20" max="20" width="12.5546875" bestFit="1" customWidth="1"/>
    <col min="21" max="21" width="10.33203125" bestFit="1" customWidth="1"/>
  </cols>
  <sheetData>
    <row r="2" spans="2:18" x14ac:dyDescent="0.3">
      <c r="B2" s="21" t="s">
        <v>9</v>
      </c>
      <c r="C2" s="2"/>
      <c r="D2" s="2"/>
      <c r="E2" s="2"/>
      <c r="F2" s="2"/>
      <c r="G2" s="2"/>
      <c r="H2" s="2"/>
      <c r="I2" s="2"/>
      <c r="J2" s="2"/>
      <c r="K2" s="4"/>
    </row>
    <row r="3" spans="2:18" x14ac:dyDescent="0.3">
      <c r="B3" s="40" t="s">
        <v>50</v>
      </c>
      <c r="C3" s="6"/>
      <c r="D3" s="6"/>
      <c r="E3" s="6"/>
      <c r="F3" s="6"/>
      <c r="G3" s="6"/>
      <c r="H3" s="6"/>
      <c r="I3" s="6"/>
      <c r="J3" s="6"/>
      <c r="K3" s="8"/>
    </row>
    <row r="4" spans="2:18" x14ac:dyDescent="0.3">
      <c r="B4" s="41" t="s">
        <v>63</v>
      </c>
      <c r="C4" s="6"/>
      <c r="D4" s="6"/>
      <c r="E4" s="6"/>
      <c r="F4" s="6"/>
      <c r="G4" s="6"/>
      <c r="H4" s="6"/>
      <c r="I4" s="6"/>
      <c r="J4" s="6"/>
      <c r="K4" s="8"/>
    </row>
    <row r="5" spans="2:18" x14ac:dyDescent="0.3">
      <c r="B5" s="42" t="s">
        <v>64</v>
      </c>
      <c r="C5" s="6"/>
      <c r="D5" s="6"/>
      <c r="E5" s="6"/>
      <c r="F5" s="6"/>
      <c r="G5" s="6"/>
      <c r="H5" s="6"/>
      <c r="I5" s="6"/>
      <c r="J5" s="6"/>
      <c r="K5" s="8"/>
    </row>
    <row r="6" spans="2:18" x14ac:dyDescent="0.3">
      <c r="B6" s="58" t="s">
        <v>65</v>
      </c>
      <c r="C6" s="6"/>
      <c r="D6" s="6"/>
      <c r="E6" s="6"/>
      <c r="F6" s="6"/>
      <c r="G6" s="6"/>
      <c r="H6" s="6"/>
      <c r="I6" s="6"/>
      <c r="J6" s="6"/>
      <c r="K6" s="8"/>
    </row>
    <row r="7" spans="2:18" x14ac:dyDescent="0.3">
      <c r="B7" s="42" t="s">
        <v>66</v>
      </c>
      <c r="C7" s="6"/>
      <c r="D7" s="6"/>
      <c r="E7" s="6"/>
      <c r="F7" s="6"/>
      <c r="G7" s="6"/>
      <c r="H7" s="6"/>
      <c r="I7" s="6"/>
      <c r="J7" s="6"/>
      <c r="K7" s="8"/>
    </row>
    <row r="8" spans="2:18" x14ac:dyDescent="0.3">
      <c r="B8" s="42" t="s">
        <v>67</v>
      </c>
      <c r="C8" s="6"/>
      <c r="D8" s="6"/>
      <c r="E8" s="6"/>
      <c r="F8" s="6"/>
      <c r="G8" s="6"/>
      <c r="H8" s="6"/>
      <c r="I8" s="6"/>
      <c r="J8" s="6"/>
      <c r="K8" s="8"/>
    </row>
    <row r="9" spans="2:18" x14ac:dyDescent="0.3">
      <c r="B9" s="42" t="s">
        <v>68</v>
      </c>
      <c r="C9" s="6"/>
      <c r="D9" s="6"/>
      <c r="E9" s="6"/>
      <c r="F9" s="6"/>
      <c r="G9" s="6"/>
      <c r="H9" s="6"/>
      <c r="I9" s="6"/>
      <c r="J9" s="6"/>
      <c r="K9" s="8"/>
    </row>
    <row r="10" spans="2:18" x14ac:dyDescent="0.3">
      <c r="B10" s="59" t="s">
        <v>69</v>
      </c>
      <c r="C10" s="60"/>
      <c r="D10" s="60"/>
      <c r="E10" s="60"/>
      <c r="F10" s="60"/>
      <c r="G10" s="60"/>
      <c r="H10" s="60"/>
      <c r="I10" s="60"/>
      <c r="J10" s="60"/>
      <c r="K10" s="61"/>
    </row>
    <row r="11" spans="2:18" x14ac:dyDescent="0.3">
      <c r="B11" s="62" t="s">
        <v>70</v>
      </c>
      <c r="C11" s="10"/>
      <c r="D11" s="10"/>
      <c r="E11" s="10"/>
      <c r="F11" s="10"/>
      <c r="G11" s="10"/>
      <c r="H11" s="10"/>
      <c r="I11" s="10"/>
      <c r="J11" s="10"/>
      <c r="K11" s="12"/>
    </row>
    <row r="14" spans="2:18" x14ac:dyDescent="0.3">
      <c r="B14" s="51" t="s">
        <v>71</v>
      </c>
      <c r="D14" s="63" t="s">
        <v>72</v>
      </c>
      <c r="E14" s="64"/>
      <c r="F14" s="64"/>
      <c r="G14" s="64"/>
      <c r="H14" s="64"/>
      <c r="I14" s="65"/>
      <c r="K14" s="51" t="s">
        <v>73</v>
      </c>
      <c r="M14" s="63" t="s">
        <v>74</v>
      </c>
      <c r="N14" s="64"/>
      <c r="O14" s="64"/>
      <c r="P14" s="64"/>
      <c r="Q14" s="64"/>
      <c r="R14" s="65"/>
    </row>
    <row r="15" spans="2:18" x14ac:dyDescent="0.3">
      <c r="B15" s="17" t="s">
        <v>75</v>
      </c>
      <c r="K15" s="17">
        <v>60</v>
      </c>
    </row>
    <row r="16" spans="2:18" x14ac:dyDescent="0.3">
      <c r="B16" s="17" t="s">
        <v>76</v>
      </c>
      <c r="D16" s="81" t="s">
        <v>71</v>
      </c>
      <c r="E16" t="s">
        <v>82</v>
      </c>
      <c r="G16" s="84" t="s">
        <v>71</v>
      </c>
      <c r="H16" s="84" t="s">
        <v>82</v>
      </c>
      <c r="K16" s="17">
        <v>68</v>
      </c>
    </row>
    <row r="17" spans="2:16" x14ac:dyDescent="0.3">
      <c r="B17" s="17" t="s">
        <v>77</v>
      </c>
      <c r="D17" s="82" t="s">
        <v>77</v>
      </c>
      <c r="E17" s="83">
        <v>7</v>
      </c>
      <c r="G17" t="str" cm="1">
        <f t="array" ref="G17:G20">_xlfn._xlws.SORT(_xlfn.UNIQUE(B15:B34))</f>
        <v>Bloxy</v>
      </c>
      <c r="H17" cm="1">
        <f t="array" ref="H17:H20">COUNTIF(B15:B34,_xlfn.ANCHORARRAY(G17))</f>
        <v>7</v>
      </c>
      <c r="K17" s="17">
        <v>76</v>
      </c>
      <c r="M17" s="14" t="s">
        <v>78</v>
      </c>
      <c r="N17" s="66">
        <f>_xlfn.MODE.SNGL(K15:K34)</f>
        <v>68</v>
      </c>
      <c r="P17" t="str">
        <f ca="1">_xlfn.IFNA("Cell "&amp;ADDRESS(ROW(N17),COLUMN(N17),4)&amp;": "&amp;_xlfn.FORMULATEXT(N17),"")</f>
        <v>Cell N17: =MODE.SNGL(K15:K34)</v>
      </c>
    </row>
    <row r="18" spans="2:16" x14ac:dyDescent="0.3">
      <c r="B18" s="17" t="s">
        <v>79</v>
      </c>
      <c r="D18" s="82" t="s">
        <v>76</v>
      </c>
      <c r="E18" s="83">
        <v>5</v>
      </c>
      <c r="G18" t="str">
        <v>Coke</v>
      </c>
      <c r="H18">
        <v>5</v>
      </c>
      <c r="K18" s="17">
        <v>84</v>
      </c>
    </row>
    <row r="19" spans="2:16" x14ac:dyDescent="0.3">
      <c r="B19" s="17" t="s">
        <v>77</v>
      </c>
      <c r="D19" s="82" t="s">
        <v>75</v>
      </c>
      <c r="E19" s="83">
        <v>5</v>
      </c>
      <c r="G19" t="str">
        <v>Pepsi</v>
      </c>
      <c r="H19">
        <v>5</v>
      </c>
      <c r="K19" s="17">
        <v>55</v>
      </c>
      <c r="M19" s="14" t="s">
        <v>78</v>
      </c>
      <c r="N19" s="14" t="s">
        <v>82</v>
      </c>
      <c r="P19" t="str">
        <f ca="1">_xlfn.IFNA("Cell "&amp;ADDRESS(ROW(M20),COLUMN(M20),4)&amp;": "&amp;_xlfn.FORMULATEXT(M20),"")</f>
        <v>Cell M20: =MODE.MULT(K15:K34)</v>
      </c>
    </row>
    <row r="20" spans="2:16" x14ac:dyDescent="0.3">
      <c r="B20" s="17" t="s">
        <v>76</v>
      </c>
      <c r="D20" s="82" t="s">
        <v>79</v>
      </c>
      <c r="E20" s="83">
        <v>3</v>
      </c>
      <c r="G20" t="str">
        <v>Shasta</v>
      </c>
      <c r="H20">
        <v>3</v>
      </c>
      <c r="K20" s="17">
        <v>63</v>
      </c>
      <c r="M20" s="66" cm="1">
        <f t="array" ref="M20:M21">_xlfn.MODE.MULT(K15:K34)</f>
        <v>68</v>
      </c>
      <c r="N20" s="66" cm="1">
        <f t="array" ref="N20:N21">COUNTIF(K15:K34,_xlfn.ANCHORARRAY(M20))</f>
        <v>3</v>
      </c>
    </row>
    <row r="21" spans="2:16" x14ac:dyDescent="0.3">
      <c r="B21" s="17" t="s">
        <v>77</v>
      </c>
      <c r="D21" s="82" t="s">
        <v>85</v>
      </c>
      <c r="E21" s="83">
        <v>20</v>
      </c>
      <c r="K21" s="17">
        <v>89</v>
      </c>
      <c r="M21" s="66">
        <v>76</v>
      </c>
      <c r="N21" s="66">
        <v>3</v>
      </c>
    </row>
    <row r="22" spans="2:16" x14ac:dyDescent="0.3">
      <c r="B22" s="17" t="s">
        <v>76</v>
      </c>
      <c r="K22" s="17">
        <v>31</v>
      </c>
    </row>
    <row r="23" spans="2:16" x14ac:dyDescent="0.3">
      <c r="B23" s="17" t="s">
        <v>75</v>
      </c>
      <c r="K23" s="17">
        <v>47</v>
      </c>
    </row>
    <row r="24" spans="2:16" x14ac:dyDescent="0.3">
      <c r="B24" s="17" t="s">
        <v>75</v>
      </c>
      <c r="K24" s="17">
        <v>68</v>
      </c>
    </row>
    <row r="25" spans="2:16" x14ac:dyDescent="0.3">
      <c r="B25" s="17" t="s">
        <v>77</v>
      </c>
      <c r="K25" s="17">
        <v>54</v>
      </c>
    </row>
    <row r="26" spans="2:16" x14ac:dyDescent="0.3">
      <c r="B26" s="17" t="s">
        <v>77</v>
      </c>
      <c r="K26" s="17">
        <v>58</v>
      </c>
    </row>
    <row r="27" spans="2:16" x14ac:dyDescent="0.3">
      <c r="B27" s="17" t="s">
        <v>75</v>
      </c>
      <c r="K27" s="17">
        <v>57</v>
      </c>
    </row>
    <row r="28" spans="2:16" x14ac:dyDescent="0.3">
      <c r="B28" s="17" t="s">
        <v>79</v>
      </c>
      <c r="K28" s="17">
        <v>61</v>
      </c>
    </row>
    <row r="29" spans="2:16" x14ac:dyDescent="0.3">
      <c r="B29" s="17" t="s">
        <v>75</v>
      </c>
      <c r="K29" s="17">
        <v>72</v>
      </c>
    </row>
    <row r="30" spans="2:16" x14ac:dyDescent="0.3">
      <c r="B30" s="17" t="s">
        <v>77</v>
      </c>
      <c r="K30" s="17">
        <v>91</v>
      </c>
    </row>
    <row r="31" spans="2:16" x14ac:dyDescent="0.3">
      <c r="B31" s="17" t="s">
        <v>77</v>
      </c>
      <c r="K31" s="17">
        <v>95</v>
      </c>
    </row>
    <row r="32" spans="2:16" x14ac:dyDescent="0.3">
      <c r="B32" s="17" t="s">
        <v>76</v>
      </c>
      <c r="K32" s="17">
        <v>68</v>
      </c>
    </row>
    <row r="33" spans="2:11" x14ac:dyDescent="0.3">
      <c r="B33" s="17" t="s">
        <v>76</v>
      </c>
      <c r="K33" s="17">
        <v>76</v>
      </c>
    </row>
    <row r="34" spans="2:11" x14ac:dyDescent="0.3">
      <c r="B34" s="17" t="s">
        <v>79</v>
      </c>
      <c r="K34" s="17">
        <v>76</v>
      </c>
    </row>
    <row r="40" spans="2:11" ht="15" thickBot="1" x14ac:dyDescent="0.35"/>
    <row r="41" spans="2:11" x14ac:dyDescent="0.3">
      <c r="D41" s="67" t="s">
        <v>80</v>
      </c>
      <c r="E41" s="68"/>
      <c r="F41" s="69"/>
    </row>
    <row r="42" spans="2:11" x14ac:dyDescent="0.3">
      <c r="D42" s="70"/>
      <c r="F42" s="71"/>
    </row>
    <row r="43" spans="2:11" x14ac:dyDescent="0.3">
      <c r="D43" s="72" t="s">
        <v>81</v>
      </c>
      <c r="E43" s="66">
        <f>COUNTA(_xlfn.UNIQUE(B15:B34))</f>
        <v>4</v>
      </c>
      <c r="F43" s="71"/>
    </row>
    <row r="44" spans="2:11" ht="15" thickBot="1" x14ac:dyDescent="0.35">
      <c r="D44" s="70"/>
      <c r="F44" s="71"/>
    </row>
    <row r="45" spans="2:11" x14ac:dyDescent="0.3">
      <c r="D45" s="73" t="s">
        <v>71</v>
      </c>
      <c r="E45" s="74" t="s">
        <v>82</v>
      </c>
      <c r="F45" s="71"/>
      <c r="G45" s="75" t="s">
        <v>83</v>
      </c>
      <c r="H45" s="68"/>
      <c r="I45" s="68"/>
      <c r="J45" s="69"/>
    </row>
    <row r="46" spans="2:11" x14ac:dyDescent="0.3">
      <c r="D46" s="76" t="str" cm="1">
        <f t="array" ref="D46:D50">IF(_xlfn.SEQUENCE(E43+1,,E43,-1),_xlfn._xlws.SORT(_xlfn.UNIQUE(B15:B34)),"Total")</f>
        <v>Bloxy</v>
      </c>
      <c r="E46" s="77" cm="1">
        <f t="array" ref="E46:E50">IF(_xlfn.ANCHORARRAY(D46)="Total",COUNTA(B15:B34),COUNTIFS(B15:B34,_xlfn.ANCHORARRAY(D46)))</f>
        <v>7</v>
      </c>
      <c r="F46" s="71"/>
      <c r="J46" s="71"/>
    </row>
    <row r="47" spans="2:11" x14ac:dyDescent="0.3">
      <c r="D47" s="70" t="str">
        <v>Coke</v>
      </c>
      <c r="E47">
        <v>5</v>
      </c>
      <c r="F47" s="71"/>
      <c r="G47" s="18" t="s">
        <v>84</v>
      </c>
      <c r="J47" s="71"/>
    </row>
    <row r="48" spans="2:11" x14ac:dyDescent="0.3">
      <c r="D48" s="70" t="str">
        <v>Pepsi</v>
      </c>
      <c r="E48">
        <v>5</v>
      </c>
      <c r="F48" s="71"/>
      <c r="G48" s="77" t="str" cm="1">
        <f t="array" ref="G48:H48">_xlfn.LET(_xlpm.c,B15:B34,_xlpm.ul,_xlfn._xlws.SORT(_xlfn.UNIQUE(_xlpm.c)),_xlpm.f,COUNTIFS(_xlpm.c,_xlpm.ul),_xlpm.fd,CHOOSE({1,2},_xlpm.ul,_xlpm.f),_xlpm.mode,_xlfn._xlws.FILTER(_xlpm.fd,_xlpm.f=MAX(_xlpm.f)),_xlpm.mode)</f>
        <v>Bloxy</v>
      </c>
      <c r="H48" s="77">
        <v>7</v>
      </c>
      <c r="J48" s="71"/>
    </row>
    <row r="49" spans="4:10" x14ac:dyDescent="0.3">
      <c r="D49" s="70" t="str">
        <v>Shasta</v>
      </c>
      <c r="E49">
        <v>3</v>
      </c>
      <c r="F49" s="71"/>
      <c r="J49" s="71"/>
    </row>
    <row r="50" spans="4:10" x14ac:dyDescent="0.3">
      <c r="D50" s="70" t="str">
        <v>Total</v>
      </c>
      <c r="E50">
        <v>20</v>
      </c>
      <c r="F50" s="71"/>
      <c r="J50" s="71"/>
    </row>
    <row r="51" spans="4:10" x14ac:dyDescent="0.3">
      <c r="D51" s="70"/>
      <c r="F51" s="71"/>
      <c r="J51" s="71"/>
    </row>
    <row r="52" spans="4:10" ht="15" thickBot="1" x14ac:dyDescent="0.35">
      <c r="D52" s="78"/>
      <c r="E52" s="79"/>
      <c r="F52" s="80"/>
      <c r="G52" s="79"/>
      <c r="H52" s="79"/>
      <c r="I52" s="79"/>
      <c r="J52" s="8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B6B7-82DF-468D-BB0E-1F37774196FD}">
  <dimension ref="A2:L71"/>
  <sheetViews>
    <sheetView workbookViewId="0">
      <selection activeCell="I20" sqref="I20"/>
    </sheetView>
  </sheetViews>
  <sheetFormatPr defaultRowHeight="14.4" x14ac:dyDescent="0.3"/>
  <cols>
    <col min="2" max="4" width="27.33203125" customWidth="1"/>
    <col min="5" max="5" width="15.6640625" customWidth="1"/>
    <col min="6" max="6" width="1.5546875" customWidth="1"/>
    <col min="7" max="7" width="5" bestFit="1" customWidth="1"/>
    <col min="8" max="8" width="2.44140625" bestFit="1" customWidth="1"/>
    <col min="9" max="9" width="30.6640625" customWidth="1"/>
    <col min="257" max="259" width="23.109375" customWidth="1"/>
    <col min="260" max="261" width="20.33203125" customWidth="1"/>
    <col min="513" max="515" width="23.109375" customWidth="1"/>
    <col min="516" max="517" width="20.33203125" customWidth="1"/>
    <col min="769" max="771" width="23.109375" customWidth="1"/>
    <col min="772" max="773" width="20.33203125" customWidth="1"/>
    <col min="1025" max="1027" width="23.109375" customWidth="1"/>
    <col min="1028" max="1029" width="20.33203125" customWidth="1"/>
    <col min="1281" max="1283" width="23.109375" customWidth="1"/>
    <col min="1284" max="1285" width="20.33203125" customWidth="1"/>
    <col min="1537" max="1539" width="23.109375" customWidth="1"/>
    <col min="1540" max="1541" width="20.33203125" customWidth="1"/>
    <col min="1793" max="1795" width="23.109375" customWidth="1"/>
    <col min="1796" max="1797" width="20.33203125" customWidth="1"/>
    <col min="2049" max="2051" width="23.109375" customWidth="1"/>
    <col min="2052" max="2053" width="20.33203125" customWidth="1"/>
    <col min="2305" max="2307" width="23.109375" customWidth="1"/>
    <col min="2308" max="2309" width="20.33203125" customWidth="1"/>
    <col min="2561" max="2563" width="23.109375" customWidth="1"/>
    <col min="2564" max="2565" width="20.33203125" customWidth="1"/>
    <col min="2817" max="2819" width="23.109375" customWidth="1"/>
    <col min="2820" max="2821" width="20.33203125" customWidth="1"/>
    <col min="3073" max="3075" width="23.109375" customWidth="1"/>
    <col min="3076" max="3077" width="20.33203125" customWidth="1"/>
    <col min="3329" max="3331" width="23.109375" customWidth="1"/>
    <col min="3332" max="3333" width="20.33203125" customWidth="1"/>
    <col min="3585" max="3587" width="23.109375" customWidth="1"/>
    <col min="3588" max="3589" width="20.33203125" customWidth="1"/>
    <col min="3841" max="3843" width="23.109375" customWidth="1"/>
    <col min="3844" max="3845" width="20.33203125" customWidth="1"/>
    <col min="4097" max="4099" width="23.109375" customWidth="1"/>
    <col min="4100" max="4101" width="20.33203125" customWidth="1"/>
    <col min="4353" max="4355" width="23.109375" customWidth="1"/>
    <col min="4356" max="4357" width="20.33203125" customWidth="1"/>
    <col min="4609" max="4611" width="23.109375" customWidth="1"/>
    <col min="4612" max="4613" width="20.33203125" customWidth="1"/>
    <col min="4865" max="4867" width="23.109375" customWidth="1"/>
    <col min="4868" max="4869" width="20.33203125" customWidth="1"/>
    <col min="5121" max="5123" width="23.109375" customWidth="1"/>
    <col min="5124" max="5125" width="20.33203125" customWidth="1"/>
    <col min="5377" max="5379" width="23.109375" customWidth="1"/>
    <col min="5380" max="5381" width="20.33203125" customWidth="1"/>
    <col min="5633" max="5635" width="23.109375" customWidth="1"/>
    <col min="5636" max="5637" width="20.33203125" customWidth="1"/>
    <col min="5889" max="5891" width="23.109375" customWidth="1"/>
    <col min="5892" max="5893" width="20.33203125" customWidth="1"/>
    <col min="6145" max="6147" width="23.109375" customWidth="1"/>
    <col min="6148" max="6149" width="20.33203125" customWidth="1"/>
    <col min="6401" max="6403" width="23.109375" customWidth="1"/>
    <col min="6404" max="6405" width="20.33203125" customWidth="1"/>
    <col min="6657" max="6659" width="23.109375" customWidth="1"/>
    <col min="6660" max="6661" width="20.33203125" customWidth="1"/>
    <col min="6913" max="6915" width="23.109375" customWidth="1"/>
    <col min="6916" max="6917" width="20.33203125" customWidth="1"/>
    <col min="7169" max="7171" width="23.109375" customWidth="1"/>
    <col min="7172" max="7173" width="20.33203125" customWidth="1"/>
    <col min="7425" max="7427" width="23.109375" customWidth="1"/>
    <col min="7428" max="7429" width="20.33203125" customWidth="1"/>
    <col min="7681" max="7683" width="23.109375" customWidth="1"/>
    <col min="7684" max="7685" width="20.33203125" customWidth="1"/>
    <col min="7937" max="7939" width="23.109375" customWidth="1"/>
    <col min="7940" max="7941" width="20.33203125" customWidth="1"/>
    <col min="8193" max="8195" width="23.109375" customWidth="1"/>
    <col min="8196" max="8197" width="20.33203125" customWidth="1"/>
    <col min="8449" max="8451" width="23.109375" customWidth="1"/>
    <col min="8452" max="8453" width="20.33203125" customWidth="1"/>
    <col min="8705" max="8707" width="23.109375" customWidth="1"/>
    <col min="8708" max="8709" width="20.33203125" customWidth="1"/>
    <col min="8961" max="8963" width="23.109375" customWidth="1"/>
    <col min="8964" max="8965" width="20.33203125" customWidth="1"/>
    <col min="9217" max="9219" width="23.109375" customWidth="1"/>
    <col min="9220" max="9221" width="20.33203125" customWidth="1"/>
    <col min="9473" max="9475" width="23.109375" customWidth="1"/>
    <col min="9476" max="9477" width="20.33203125" customWidth="1"/>
    <col min="9729" max="9731" width="23.109375" customWidth="1"/>
    <col min="9732" max="9733" width="20.33203125" customWidth="1"/>
    <col min="9985" max="9987" width="23.109375" customWidth="1"/>
    <col min="9988" max="9989" width="20.33203125" customWidth="1"/>
    <col min="10241" max="10243" width="23.109375" customWidth="1"/>
    <col min="10244" max="10245" width="20.33203125" customWidth="1"/>
    <col min="10497" max="10499" width="23.109375" customWidth="1"/>
    <col min="10500" max="10501" width="20.33203125" customWidth="1"/>
    <col min="10753" max="10755" width="23.109375" customWidth="1"/>
    <col min="10756" max="10757" width="20.33203125" customWidth="1"/>
    <col min="11009" max="11011" width="23.109375" customWidth="1"/>
    <col min="11012" max="11013" width="20.33203125" customWidth="1"/>
    <col min="11265" max="11267" width="23.109375" customWidth="1"/>
    <col min="11268" max="11269" width="20.33203125" customWidth="1"/>
    <col min="11521" max="11523" width="23.109375" customWidth="1"/>
    <col min="11524" max="11525" width="20.33203125" customWidth="1"/>
    <col min="11777" max="11779" width="23.109375" customWidth="1"/>
    <col min="11780" max="11781" width="20.33203125" customWidth="1"/>
    <col min="12033" max="12035" width="23.109375" customWidth="1"/>
    <col min="12036" max="12037" width="20.33203125" customWidth="1"/>
    <col min="12289" max="12291" width="23.109375" customWidth="1"/>
    <col min="12292" max="12293" width="20.33203125" customWidth="1"/>
    <col min="12545" max="12547" width="23.109375" customWidth="1"/>
    <col min="12548" max="12549" width="20.33203125" customWidth="1"/>
    <col min="12801" max="12803" width="23.109375" customWidth="1"/>
    <col min="12804" max="12805" width="20.33203125" customWidth="1"/>
    <col min="13057" max="13059" width="23.109375" customWidth="1"/>
    <col min="13060" max="13061" width="20.33203125" customWidth="1"/>
    <col min="13313" max="13315" width="23.109375" customWidth="1"/>
    <col min="13316" max="13317" width="20.33203125" customWidth="1"/>
    <col min="13569" max="13571" width="23.109375" customWidth="1"/>
    <col min="13572" max="13573" width="20.33203125" customWidth="1"/>
    <col min="13825" max="13827" width="23.109375" customWidth="1"/>
    <col min="13828" max="13829" width="20.33203125" customWidth="1"/>
    <col min="14081" max="14083" width="23.109375" customWidth="1"/>
    <col min="14084" max="14085" width="20.33203125" customWidth="1"/>
    <col min="14337" max="14339" width="23.109375" customWidth="1"/>
    <col min="14340" max="14341" width="20.33203125" customWidth="1"/>
    <col min="14593" max="14595" width="23.109375" customWidth="1"/>
    <col min="14596" max="14597" width="20.33203125" customWidth="1"/>
    <col min="14849" max="14851" width="23.109375" customWidth="1"/>
    <col min="14852" max="14853" width="20.33203125" customWidth="1"/>
    <col min="15105" max="15107" width="23.109375" customWidth="1"/>
    <col min="15108" max="15109" width="20.33203125" customWidth="1"/>
    <col min="15361" max="15363" width="23.109375" customWidth="1"/>
    <col min="15364" max="15365" width="20.33203125" customWidth="1"/>
    <col min="15617" max="15619" width="23.109375" customWidth="1"/>
    <col min="15620" max="15621" width="20.33203125" customWidth="1"/>
    <col min="15873" max="15875" width="23.109375" customWidth="1"/>
    <col min="15876" max="15877" width="20.33203125" customWidth="1"/>
    <col min="16129" max="16131" width="23.109375" customWidth="1"/>
    <col min="16132" max="16133" width="20.33203125" customWidth="1"/>
  </cols>
  <sheetData>
    <row r="2" spans="2:10" x14ac:dyDescent="0.3">
      <c r="B2" s="21" t="s">
        <v>86</v>
      </c>
      <c r="C2" s="2"/>
      <c r="D2" s="2"/>
      <c r="E2" s="4"/>
    </row>
    <row r="3" spans="2:10" x14ac:dyDescent="0.3">
      <c r="B3" s="40" t="s">
        <v>87</v>
      </c>
      <c r="C3" s="6"/>
      <c r="D3" s="6"/>
      <c r="E3" s="8"/>
    </row>
    <row r="4" spans="2:10" x14ac:dyDescent="0.3">
      <c r="B4" s="42" t="s">
        <v>88</v>
      </c>
      <c r="C4" s="6"/>
      <c r="D4" s="6"/>
      <c r="E4" s="8"/>
    </row>
    <row r="5" spans="2:10" x14ac:dyDescent="0.3">
      <c r="B5" s="42" t="s">
        <v>89</v>
      </c>
      <c r="C5" s="6"/>
      <c r="D5" s="6"/>
      <c r="E5" s="8"/>
    </row>
    <row r="6" spans="2:10" x14ac:dyDescent="0.3">
      <c r="B6" s="42" t="s">
        <v>90</v>
      </c>
      <c r="C6" s="6"/>
      <c r="D6" s="6"/>
      <c r="E6" s="8"/>
    </row>
    <row r="7" spans="2:10" ht="15" customHeight="1" x14ac:dyDescent="0.3">
      <c r="B7" s="42" t="s">
        <v>91</v>
      </c>
      <c r="C7" s="6"/>
      <c r="D7" s="6"/>
      <c r="E7" s="8"/>
    </row>
    <row r="8" spans="2:10" x14ac:dyDescent="0.3">
      <c r="B8" s="85" t="s">
        <v>92</v>
      </c>
      <c r="C8" s="6"/>
      <c r="D8" s="6"/>
      <c r="E8" s="8"/>
      <c r="G8" s="51" t="s">
        <v>20</v>
      </c>
      <c r="H8" s="15" t="s">
        <v>21</v>
      </c>
      <c r="I8" s="17" t="s">
        <v>22</v>
      </c>
      <c r="J8" s="17" t="s">
        <v>23</v>
      </c>
    </row>
    <row r="9" spans="2:10" x14ac:dyDescent="0.3">
      <c r="B9" s="86" t="s">
        <v>93</v>
      </c>
      <c r="C9" s="6"/>
      <c r="D9" s="6"/>
      <c r="E9" s="8"/>
      <c r="G9" s="51" t="s">
        <v>25</v>
      </c>
      <c r="H9" s="15" t="s">
        <v>21</v>
      </c>
      <c r="I9" s="17" t="s">
        <v>26</v>
      </c>
      <c r="J9" s="17" t="s">
        <v>27</v>
      </c>
    </row>
    <row r="10" spans="2:10" x14ac:dyDescent="0.3">
      <c r="B10" s="86" t="s">
        <v>94</v>
      </c>
      <c r="C10" s="6"/>
      <c r="D10" s="6"/>
      <c r="E10" s="8"/>
      <c r="G10" s="51" t="s">
        <v>29</v>
      </c>
      <c r="H10" s="15" t="s">
        <v>21</v>
      </c>
      <c r="I10" s="17" t="s">
        <v>30</v>
      </c>
      <c r="J10" s="17" t="s">
        <v>31</v>
      </c>
    </row>
    <row r="11" spans="2:10" x14ac:dyDescent="0.3">
      <c r="B11" s="86" t="s">
        <v>95</v>
      </c>
      <c r="C11" s="6"/>
      <c r="D11" s="6"/>
      <c r="E11" s="8"/>
      <c r="G11" s="51" t="s">
        <v>33</v>
      </c>
      <c r="H11" s="15" t="s">
        <v>21</v>
      </c>
      <c r="I11" s="17" t="s">
        <v>34</v>
      </c>
      <c r="J11" s="17" t="s">
        <v>35</v>
      </c>
    </row>
    <row r="12" spans="2:10" x14ac:dyDescent="0.3">
      <c r="B12" s="85" t="s">
        <v>96</v>
      </c>
      <c r="C12" s="6"/>
      <c r="D12" s="6"/>
      <c r="E12" s="8"/>
      <c r="G12" s="51" t="s">
        <v>97</v>
      </c>
      <c r="H12" s="15" t="s">
        <v>21</v>
      </c>
      <c r="I12" s="17" t="s">
        <v>98</v>
      </c>
      <c r="J12" s="17" t="s">
        <v>99</v>
      </c>
    </row>
    <row r="13" spans="2:10" x14ac:dyDescent="0.3">
      <c r="B13" s="86" t="s">
        <v>100</v>
      </c>
      <c r="C13" s="6"/>
      <c r="D13" s="6"/>
      <c r="E13" s="8"/>
    </row>
    <row r="14" spans="2:10" x14ac:dyDescent="0.3">
      <c r="B14" s="86" t="s">
        <v>101</v>
      </c>
      <c r="C14" s="6"/>
      <c r="D14" s="6"/>
      <c r="E14" s="8"/>
    </row>
    <row r="15" spans="2:10" x14ac:dyDescent="0.3">
      <c r="B15" s="86" t="s">
        <v>102</v>
      </c>
      <c r="C15" s="6"/>
      <c r="D15" s="6"/>
      <c r="E15" s="8"/>
    </row>
    <row r="16" spans="2:10" x14ac:dyDescent="0.3">
      <c r="B16" s="85" t="s">
        <v>103</v>
      </c>
      <c r="C16" s="6"/>
      <c r="D16" s="6"/>
      <c r="E16" s="8"/>
    </row>
    <row r="17" spans="1:12" x14ac:dyDescent="0.3">
      <c r="B17" s="87" t="s">
        <v>104</v>
      </c>
      <c r="C17" s="10"/>
      <c r="D17" s="10"/>
      <c r="E17" s="12"/>
    </row>
    <row r="22" spans="1:12" x14ac:dyDescent="0.3">
      <c r="K22">
        <v>12</v>
      </c>
    </row>
    <row r="23" spans="1:12" x14ac:dyDescent="0.3">
      <c r="K23">
        <v>526</v>
      </c>
    </row>
    <row r="24" spans="1:12" x14ac:dyDescent="0.3">
      <c r="K24">
        <v>32</v>
      </c>
    </row>
    <row r="25" spans="1:12" x14ac:dyDescent="0.3">
      <c r="K25">
        <v>1</v>
      </c>
    </row>
    <row r="26" spans="1:12" ht="28.8" x14ac:dyDescent="0.3">
      <c r="B26" s="51" t="s">
        <v>105</v>
      </c>
      <c r="C26" s="51" t="s">
        <v>106</v>
      </c>
      <c r="D26" s="51" t="s">
        <v>107</v>
      </c>
    </row>
    <row r="27" spans="1:12" x14ac:dyDescent="0.3">
      <c r="A27" t="s">
        <v>108</v>
      </c>
      <c r="B27" s="66"/>
      <c r="C27" s="66"/>
      <c r="D27" s="66"/>
      <c r="F27" t="str">
        <f t="shared" ref="F27:F32" ca="1" si="0">_xlfn.IFNA("Cell "&amp;ADDRESS(ROW(D27),COLUMN(D27),4)&amp;": "&amp;_xlfn.FORMULATEXT(D27),"")</f>
        <v/>
      </c>
    </row>
    <row r="28" spans="1:12" x14ac:dyDescent="0.3">
      <c r="A28" t="s">
        <v>7</v>
      </c>
      <c r="B28" s="88"/>
      <c r="C28" s="88"/>
      <c r="D28" s="88"/>
      <c r="F28" t="str">
        <f t="shared" ca="1" si="0"/>
        <v/>
      </c>
      <c r="L28" cm="1">
        <f t="array" ref="L28">SUMPRODUCT(K22:K25,--(LEN(K22:K25)=2))</f>
        <v>44</v>
      </c>
    </row>
    <row r="29" spans="1:12" x14ac:dyDescent="0.3">
      <c r="A29" t="s">
        <v>8</v>
      </c>
      <c r="B29" s="88"/>
      <c r="C29" s="88"/>
      <c r="D29" s="88"/>
      <c r="F29" t="str">
        <f t="shared" ca="1" si="0"/>
        <v/>
      </c>
      <c r="L29" cm="1">
        <f t="array" ref="L29">SUM(_xlfn._xlws.FILTER(K22:K25,LEN(K22:K25)=2))</f>
        <v>44</v>
      </c>
    </row>
    <row r="30" spans="1:12" x14ac:dyDescent="0.3">
      <c r="A30" t="s">
        <v>109</v>
      </c>
      <c r="B30" s="88"/>
      <c r="C30" s="88"/>
      <c r="D30" s="88"/>
      <c r="F30" t="str">
        <f t="shared" ca="1" si="0"/>
        <v/>
      </c>
    </row>
    <row r="31" spans="1:12" x14ac:dyDescent="0.3">
      <c r="A31" t="s">
        <v>110</v>
      </c>
      <c r="B31" s="89"/>
      <c r="C31" s="89"/>
      <c r="D31" s="89"/>
      <c r="F31" t="str">
        <f t="shared" ca="1" si="0"/>
        <v/>
      </c>
    </row>
    <row r="32" spans="1:12" x14ac:dyDescent="0.3">
      <c r="A32" t="s">
        <v>110</v>
      </c>
      <c r="B32" s="89"/>
      <c r="C32" s="89"/>
      <c r="D32" s="89"/>
      <c r="F32" t="str">
        <f t="shared" ca="1" si="0"/>
        <v/>
      </c>
    </row>
    <row r="33" spans="1:6" x14ac:dyDescent="0.3">
      <c r="B33" t="s">
        <v>111</v>
      </c>
    </row>
    <row r="34" spans="1:6" x14ac:dyDescent="0.3">
      <c r="B34" s="51" t="s">
        <v>112</v>
      </c>
      <c r="C34" s="51" t="s">
        <v>113</v>
      </c>
      <c r="D34" s="51" t="s">
        <v>114</v>
      </c>
    </row>
    <row r="35" spans="1:6" x14ac:dyDescent="0.3">
      <c r="B35" s="17">
        <v>7</v>
      </c>
      <c r="C35" s="90">
        <v>7.9</v>
      </c>
      <c r="D35" s="17">
        <v>1</v>
      </c>
    </row>
    <row r="36" spans="1:6" x14ac:dyDescent="0.3">
      <c r="B36" s="17">
        <v>43</v>
      </c>
      <c r="C36" s="17">
        <v>15</v>
      </c>
      <c r="D36" s="17">
        <v>7</v>
      </c>
    </row>
    <row r="37" spans="1:6" x14ac:dyDescent="0.3">
      <c r="B37" s="17">
        <v>33</v>
      </c>
      <c r="C37" s="17">
        <v>11</v>
      </c>
      <c r="D37" s="17">
        <v>7</v>
      </c>
    </row>
    <row r="38" spans="1:6" x14ac:dyDescent="0.3">
      <c r="B38" s="17">
        <v>21</v>
      </c>
      <c r="C38" s="17">
        <v>21</v>
      </c>
      <c r="D38" s="17">
        <v>12</v>
      </c>
    </row>
    <row r="39" spans="1:6" x14ac:dyDescent="0.3">
      <c r="B39" s="17">
        <v>15</v>
      </c>
      <c r="C39" s="17">
        <v>25</v>
      </c>
      <c r="D39" s="17">
        <v>11</v>
      </c>
    </row>
    <row r="40" spans="1:6" x14ac:dyDescent="0.3">
      <c r="B40" s="17">
        <v>31</v>
      </c>
      <c r="C40" s="17">
        <v>25</v>
      </c>
      <c r="D40" s="17">
        <v>14</v>
      </c>
    </row>
    <row r="41" spans="1:6" x14ac:dyDescent="0.3">
      <c r="B41" s="17">
        <v>36</v>
      </c>
      <c r="C41" s="17">
        <v>27</v>
      </c>
      <c r="D41" s="17">
        <v>2</v>
      </c>
    </row>
    <row r="42" spans="1:6" x14ac:dyDescent="0.3">
      <c r="B42" s="17">
        <v>43</v>
      </c>
      <c r="C42" s="17">
        <v>35</v>
      </c>
      <c r="D42" s="17">
        <v>1.9</v>
      </c>
    </row>
    <row r="43" spans="1:6" x14ac:dyDescent="0.3">
      <c r="B43" s="17">
        <v>48</v>
      </c>
      <c r="C43" s="17">
        <v>38</v>
      </c>
      <c r="D43" s="17">
        <v>39</v>
      </c>
    </row>
    <row r="44" spans="1:6" x14ac:dyDescent="0.3">
      <c r="B44" s="17">
        <v>49</v>
      </c>
      <c r="C44" s="17">
        <v>41</v>
      </c>
      <c r="D44" s="17">
        <v>49</v>
      </c>
    </row>
    <row r="46" spans="1:6" ht="28.8" x14ac:dyDescent="0.3">
      <c r="B46" s="51" t="s">
        <v>105</v>
      </c>
      <c r="C46" s="51" t="s">
        <v>106</v>
      </c>
      <c r="D46" s="51" t="s">
        <v>107</v>
      </c>
      <c r="F46" t="s">
        <v>115</v>
      </c>
    </row>
    <row r="47" spans="1:6" x14ac:dyDescent="0.3">
      <c r="A47" t="s">
        <v>108</v>
      </c>
      <c r="B47" s="66" cm="1">
        <f t="array" ref="B47:D47">_xlfn.BYCOL(B35:D44,_xlfn.LAMBDA(_xlpm.v,COUNT(_xlpm.v)))</f>
        <v>10</v>
      </c>
      <c r="C47" s="66">
        <v>10</v>
      </c>
      <c r="D47" s="66">
        <v>10</v>
      </c>
      <c r="F47" t="str">
        <f ca="1">_xlfn.IFNA("Cell "&amp;ADDRESS(ROW(B47),COLUMN(B47),4)&amp;": "&amp;_xlfn.FORMULATEXT(B47),"")</f>
        <v>Cell B47: =BYCOL(B35:D44,LAMBDA(v,COUNT(v)))</v>
      </c>
    </row>
    <row r="48" spans="1:6" x14ac:dyDescent="0.3">
      <c r="A48" t="s">
        <v>7</v>
      </c>
      <c r="B48" s="88" cm="1">
        <f t="array" ref="B48:D48">_xlfn.BYCOL(B35:D44,_xlfn.LAMBDA(_xlpm.v,AVERAGE(_xlpm.v)))</f>
        <v>32.6</v>
      </c>
      <c r="C48" s="88">
        <v>24.59</v>
      </c>
      <c r="D48" s="88">
        <v>14.39</v>
      </c>
      <c r="F48" t="str">
        <f t="shared" ref="F48:F51" ca="1" si="1">_xlfn.IFNA("Cell "&amp;ADDRESS(ROW(B48),COLUMN(B48),4)&amp;": "&amp;_xlfn.FORMULATEXT(B48),"")</f>
        <v>Cell B48: =BYCOL(B35:D44,LAMBDA(v,AVERAGE(v)))</v>
      </c>
    </row>
    <row r="49" spans="1:6" x14ac:dyDescent="0.3">
      <c r="A49" t="s">
        <v>8</v>
      </c>
      <c r="B49" s="88" cm="1">
        <f t="array" ref="B49:D49">_xlfn.BYCOL(B35:D44,_xlfn.LAMBDA(_xlpm.v,MEDIAN(_xlpm.v)))</f>
        <v>34.5</v>
      </c>
      <c r="C49" s="88">
        <v>25</v>
      </c>
      <c r="D49" s="88">
        <v>9</v>
      </c>
      <c r="F49" t="str">
        <f t="shared" ca="1" si="1"/>
        <v>Cell B49: =BYCOL(B35:D44,LAMBDA(v,MEDIAN(v)))</v>
      </c>
    </row>
    <row r="50" spans="1:6" x14ac:dyDescent="0.3">
      <c r="A50" t="s">
        <v>109</v>
      </c>
      <c r="B50" s="88" cm="1">
        <f t="array" ref="B50:D50">_xlfn.BYCOL(B35:D44,_xlfn.LAMBDA(_xlpm.v,_xlfn.MODE.SNGL(_xlpm.v)))</f>
        <v>43</v>
      </c>
      <c r="C50" s="88">
        <v>25</v>
      </c>
      <c r="D50" s="88">
        <v>7</v>
      </c>
      <c r="F50" t="str">
        <f t="shared" ca="1" si="1"/>
        <v>Cell B50: =BYCOL(B35:D44,LAMBDA(v,MODE.SNGL(v)))</v>
      </c>
    </row>
    <row r="51" spans="1:6" x14ac:dyDescent="0.3">
      <c r="A51" t="s">
        <v>110</v>
      </c>
      <c r="B51" s="89" cm="1">
        <f t="array" ref="B51:D51">_xlfn.BYCOL(B35:D44,_xlfn.LAMBDA(_xlpm.v,SKEW(_xlpm.v)))</f>
        <v>-0.64052176797398896</v>
      </c>
      <c r="C51" s="89">
        <v>-1.1277285554160533E-2</v>
      </c>
      <c r="D51" s="89">
        <v>1.5524906262931217</v>
      </c>
      <c r="F51" t="str">
        <f t="shared" ca="1" si="1"/>
        <v>Cell B51: =BYCOL(B35:D44,LAMBDA(v,SKEW(v)))</v>
      </c>
    </row>
    <row r="57" spans="1:6" x14ac:dyDescent="0.3">
      <c r="A57" s="18" t="s">
        <v>116</v>
      </c>
    </row>
    <row r="59" spans="1:6" x14ac:dyDescent="0.3">
      <c r="A59" s="51" t="s">
        <v>117</v>
      </c>
      <c r="B59" s="51" t="s">
        <v>82</v>
      </c>
      <c r="C59" s="51" t="s">
        <v>82</v>
      </c>
      <c r="D59" s="51" t="s">
        <v>82</v>
      </c>
    </row>
    <row r="60" spans="1:6" x14ac:dyDescent="0.3">
      <c r="A60" s="17" t="str">
        <f>A67&amp;"-"&amp;B67-1</f>
        <v>0-9</v>
      </c>
      <c r="B60" s="66" cm="1">
        <f t="array" ref="B60:B64">INDEX(FREQUENCY(B35:B44,B67:B71),_xlfn.SEQUENCE(ROWS(B67:B71)))</f>
        <v>1</v>
      </c>
      <c r="C60" s="66" cm="1">
        <f t="array" ref="C60:C64">INDEX(FREQUENCY(C35:C44,C67:C71),_xlfn.SEQUENCE(ROWS(C67:C71)))</f>
        <v>1</v>
      </c>
      <c r="D60" s="66" cm="1">
        <f t="array" ref="D60:D64">INDEX(FREQUENCY(D35:D44,D67:D71),_xlfn.SEQUENCE(ROWS(D67:D71)))</f>
        <v>5</v>
      </c>
    </row>
    <row r="61" spans="1:6" x14ac:dyDescent="0.3">
      <c r="A61" s="17" t="str">
        <f>A68&amp;"-"&amp;B68-1</f>
        <v>10-19</v>
      </c>
      <c r="B61" s="17">
        <v>1</v>
      </c>
      <c r="C61" s="17">
        <v>2</v>
      </c>
      <c r="D61" s="17">
        <v>3</v>
      </c>
    </row>
    <row r="62" spans="1:6" x14ac:dyDescent="0.3">
      <c r="A62" s="17" t="str">
        <f>A69&amp;"-"&amp;B69-1</f>
        <v>20-29</v>
      </c>
      <c r="B62" s="17">
        <v>1</v>
      </c>
      <c r="C62" s="17">
        <v>4</v>
      </c>
      <c r="D62" s="17">
        <v>0</v>
      </c>
    </row>
    <row r="63" spans="1:6" x14ac:dyDescent="0.3">
      <c r="A63" s="17" t="str">
        <f>A70&amp;"-"&amp;B70-1</f>
        <v>30-39</v>
      </c>
      <c r="B63" s="17">
        <v>3</v>
      </c>
      <c r="C63" s="17">
        <v>2</v>
      </c>
      <c r="D63" s="17">
        <v>1</v>
      </c>
    </row>
    <row r="64" spans="1:6" x14ac:dyDescent="0.3">
      <c r="A64" s="17" t="str">
        <f>A71&amp;"-"&amp;B71-1</f>
        <v>40-49</v>
      </c>
      <c r="B64" s="17">
        <v>4</v>
      </c>
      <c r="C64" s="17">
        <v>1</v>
      </c>
      <c r="D64" s="17">
        <v>1</v>
      </c>
    </row>
    <row r="66" spans="1:4" x14ac:dyDescent="0.3">
      <c r="A66" s="44" t="s">
        <v>118</v>
      </c>
      <c r="B66" s="91" t="s">
        <v>119</v>
      </c>
      <c r="C66" s="91" t="s">
        <v>119</v>
      </c>
      <c r="D66" s="45" t="s">
        <v>119</v>
      </c>
    </row>
    <row r="67" spans="1:4" x14ac:dyDescent="0.3">
      <c r="A67" s="17">
        <f>B67-10</f>
        <v>0</v>
      </c>
      <c r="B67" s="17">
        <v>10</v>
      </c>
      <c r="C67" s="17">
        <v>10</v>
      </c>
      <c r="D67" s="17">
        <v>10</v>
      </c>
    </row>
    <row r="68" spans="1:4" x14ac:dyDescent="0.3">
      <c r="A68" s="17">
        <f>B68-10</f>
        <v>10</v>
      </c>
      <c r="B68" s="17">
        <v>20</v>
      </c>
      <c r="C68" s="17">
        <v>20</v>
      </c>
      <c r="D68" s="17">
        <v>20</v>
      </c>
    </row>
    <row r="69" spans="1:4" x14ac:dyDescent="0.3">
      <c r="A69" s="17">
        <f>B69-10</f>
        <v>20</v>
      </c>
      <c r="B69" s="17">
        <v>30</v>
      </c>
      <c r="C69" s="17">
        <v>30</v>
      </c>
      <c r="D69" s="17">
        <v>30</v>
      </c>
    </row>
    <row r="70" spans="1:4" x14ac:dyDescent="0.3">
      <c r="A70" s="17">
        <f>B70-10</f>
        <v>30</v>
      </c>
      <c r="B70" s="17">
        <v>40</v>
      </c>
      <c r="C70" s="17">
        <v>40</v>
      </c>
      <c r="D70" s="17">
        <v>40</v>
      </c>
    </row>
    <row r="71" spans="1:4" x14ac:dyDescent="0.3">
      <c r="A71" s="17">
        <v>40</v>
      </c>
      <c r="B71" s="17">
        <v>50</v>
      </c>
      <c r="C71" s="17">
        <v>50</v>
      </c>
      <c r="D71" s="17">
        <v>50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A563-F2A6-47F6-A2AF-8797AE403744}">
  <dimension ref="A2:L71"/>
  <sheetViews>
    <sheetView zoomScale="80" zoomScaleNormal="80" workbookViewId="0">
      <selection activeCell="B27" sqref="B27:D32"/>
    </sheetView>
  </sheetViews>
  <sheetFormatPr defaultRowHeight="14.4" x14ac:dyDescent="0.3"/>
  <cols>
    <col min="2" max="4" width="27.33203125" customWidth="1"/>
    <col min="5" max="5" width="15.6640625" customWidth="1"/>
    <col min="6" max="6" width="1.5546875" customWidth="1"/>
    <col min="7" max="7" width="5" bestFit="1" customWidth="1"/>
    <col min="8" max="8" width="2.44140625" bestFit="1" customWidth="1"/>
    <col min="9" max="9" width="30.6640625" customWidth="1"/>
    <col min="257" max="259" width="23.109375" customWidth="1"/>
    <col min="260" max="261" width="20.33203125" customWidth="1"/>
    <col min="513" max="515" width="23.109375" customWidth="1"/>
    <col min="516" max="517" width="20.33203125" customWidth="1"/>
    <col min="769" max="771" width="23.109375" customWidth="1"/>
    <col min="772" max="773" width="20.33203125" customWidth="1"/>
    <col min="1025" max="1027" width="23.109375" customWidth="1"/>
    <col min="1028" max="1029" width="20.33203125" customWidth="1"/>
    <col min="1281" max="1283" width="23.109375" customWidth="1"/>
    <col min="1284" max="1285" width="20.33203125" customWidth="1"/>
    <col min="1537" max="1539" width="23.109375" customWidth="1"/>
    <col min="1540" max="1541" width="20.33203125" customWidth="1"/>
    <col min="1793" max="1795" width="23.109375" customWidth="1"/>
    <col min="1796" max="1797" width="20.33203125" customWidth="1"/>
    <col min="2049" max="2051" width="23.109375" customWidth="1"/>
    <col min="2052" max="2053" width="20.33203125" customWidth="1"/>
    <col min="2305" max="2307" width="23.109375" customWidth="1"/>
    <col min="2308" max="2309" width="20.33203125" customWidth="1"/>
    <col min="2561" max="2563" width="23.109375" customWidth="1"/>
    <col min="2564" max="2565" width="20.33203125" customWidth="1"/>
    <col min="2817" max="2819" width="23.109375" customWidth="1"/>
    <col min="2820" max="2821" width="20.33203125" customWidth="1"/>
    <col min="3073" max="3075" width="23.109375" customWidth="1"/>
    <col min="3076" max="3077" width="20.33203125" customWidth="1"/>
    <col min="3329" max="3331" width="23.109375" customWidth="1"/>
    <col min="3332" max="3333" width="20.33203125" customWidth="1"/>
    <col min="3585" max="3587" width="23.109375" customWidth="1"/>
    <col min="3588" max="3589" width="20.33203125" customWidth="1"/>
    <col min="3841" max="3843" width="23.109375" customWidth="1"/>
    <col min="3844" max="3845" width="20.33203125" customWidth="1"/>
    <col min="4097" max="4099" width="23.109375" customWidth="1"/>
    <col min="4100" max="4101" width="20.33203125" customWidth="1"/>
    <col min="4353" max="4355" width="23.109375" customWidth="1"/>
    <col min="4356" max="4357" width="20.33203125" customWidth="1"/>
    <col min="4609" max="4611" width="23.109375" customWidth="1"/>
    <col min="4612" max="4613" width="20.33203125" customWidth="1"/>
    <col min="4865" max="4867" width="23.109375" customWidth="1"/>
    <col min="4868" max="4869" width="20.33203125" customWidth="1"/>
    <col min="5121" max="5123" width="23.109375" customWidth="1"/>
    <col min="5124" max="5125" width="20.33203125" customWidth="1"/>
    <col min="5377" max="5379" width="23.109375" customWidth="1"/>
    <col min="5380" max="5381" width="20.33203125" customWidth="1"/>
    <col min="5633" max="5635" width="23.109375" customWidth="1"/>
    <col min="5636" max="5637" width="20.33203125" customWidth="1"/>
    <col min="5889" max="5891" width="23.109375" customWidth="1"/>
    <col min="5892" max="5893" width="20.33203125" customWidth="1"/>
    <col min="6145" max="6147" width="23.109375" customWidth="1"/>
    <col min="6148" max="6149" width="20.33203125" customWidth="1"/>
    <col min="6401" max="6403" width="23.109375" customWidth="1"/>
    <col min="6404" max="6405" width="20.33203125" customWidth="1"/>
    <col min="6657" max="6659" width="23.109375" customWidth="1"/>
    <col min="6660" max="6661" width="20.33203125" customWidth="1"/>
    <col min="6913" max="6915" width="23.109375" customWidth="1"/>
    <col min="6916" max="6917" width="20.33203125" customWidth="1"/>
    <col min="7169" max="7171" width="23.109375" customWidth="1"/>
    <col min="7172" max="7173" width="20.33203125" customWidth="1"/>
    <col min="7425" max="7427" width="23.109375" customWidth="1"/>
    <col min="7428" max="7429" width="20.33203125" customWidth="1"/>
    <col min="7681" max="7683" width="23.109375" customWidth="1"/>
    <col min="7684" max="7685" width="20.33203125" customWidth="1"/>
    <col min="7937" max="7939" width="23.109375" customWidth="1"/>
    <col min="7940" max="7941" width="20.33203125" customWidth="1"/>
    <col min="8193" max="8195" width="23.109375" customWidth="1"/>
    <col min="8196" max="8197" width="20.33203125" customWidth="1"/>
    <col min="8449" max="8451" width="23.109375" customWidth="1"/>
    <col min="8452" max="8453" width="20.33203125" customWidth="1"/>
    <col min="8705" max="8707" width="23.109375" customWidth="1"/>
    <col min="8708" max="8709" width="20.33203125" customWidth="1"/>
    <col min="8961" max="8963" width="23.109375" customWidth="1"/>
    <col min="8964" max="8965" width="20.33203125" customWidth="1"/>
    <col min="9217" max="9219" width="23.109375" customWidth="1"/>
    <col min="9220" max="9221" width="20.33203125" customWidth="1"/>
    <col min="9473" max="9475" width="23.109375" customWidth="1"/>
    <col min="9476" max="9477" width="20.33203125" customWidth="1"/>
    <col min="9729" max="9731" width="23.109375" customWidth="1"/>
    <col min="9732" max="9733" width="20.33203125" customWidth="1"/>
    <col min="9985" max="9987" width="23.109375" customWidth="1"/>
    <col min="9988" max="9989" width="20.33203125" customWidth="1"/>
    <col min="10241" max="10243" width="23.109375" customWidth="1"/>
    <col min="10244" max="10245" width="20.33203125" customWidth="1"/>
    <col min="10497" max="10499" width="23.109375" customWidth="1"/>
    <col min="10500" max="10501" width="20.33203125" customWidth="1"/>
    <col min="10753" max="10755" width="23.109375" customWidth="1"/>
    <col min="10756" max="10757" width="20.33203125" customWidth="1"/>
    <col min="11009" max="11011" width="23.109375" customWidth="1"/>
    <col min="11012" max="11013" width="20.33203125" customWidth="1"/>
    <col min="11265" max="11267" width="23.109375" customWidth="1"/>
    <col min="11268" max="11269" width="20.33203125" customWidth="1"/>
    <col min="11521" max="11523" width="23.109375" customWidth="1"/>
    <col min="11524" max="11525" width="20.33203125" customWidth="1"/>
    <col min="11777" max="11779" width="23.109375" customWidth="1"/>
    <col min="11780" max="11781" width="20.33203125" customWidth="1"/>
    <col min="12033" max="12035" width="23.109375" customWidth="1"/>
    <col min="12036" max="12037" width="20.33203125" customWidth="1"/>
    <col min="12289" max="12291" width="23.109375" customWidth="1"/>
    <col min="12292" max="12293" width="20.33203125" customWidth="1"/>
    <col min="12545" max="12547" width="23.109375" customWidth="1"/>
    <col min="12548" max="12549" width="20.33203125" customWidth="1"/>
    <col min="12801" max="12803" width="23.109375" customWidth="1"/>
    <col min="12804" max="12805" width="20.33203125" customWidth="1"/>
    <col min="13057" max="13059" width="23.109375" customWidth="1"/>
    <col min="13060" max="13061" width="20.33203125" customWidth="1"/>
    <col min="13313" max="13315" width="23.109375" customWidth="1"/>
    <col min="13316" max="13317" width="20.33203125" customWidth="1"/>
    <col min="13569" max="13571" width="23.109375" customWidth="1"/>
    <col min="13572" max="13573" width="20.33203125" customWidth="1"/>
    <col min="13825" max="13827" width="23.109375" customWidth="1"/>
    <col min="13828" max="13829" width="20.33203125" customWidth="1"/>
    <col min="14081" max="14083" width="23.109375" customWidth="1"/>
    <col min="14084" max="14085" width="20.33203125" customWidth="1"/>
    <col min="14337" max="14339" width="23.109375" customWidth="1"/>
    <col min="14340" max="14341" width="20.33203125" customWidth="1"/>
    <col min="14593" max="14595" width="23.109375" customWidth="1"/>
    <col min="14596" max="14597" width="20.33203125" customWidth="1"/>
    <col min="14849" max="14851" width="23.109375" customWidth="1"/>
    <col min="14852" max="14853" width="20.33203125" customWidth="1"/>
    <col min="15105" max="15107" width="23.109375" customWidth="1"/>
    <col min="15108" max="15109" width="20.33203125" customWidth="1"/>
    <col min="15361" max="15363" width="23.109375" customWidth="1"/>
    <col min="15364" max="15365" width="20.33203125" customWidth="1"/>
    <col min="15617" max="15619" width="23.109375" customWidth="1"/>
    <col min="15620" max="15621" width="20.33203125" customWidth="1"/>
    <col min="15873" max="15875" width="23.109375" customWidth="1"/>
    <col min="15876" max="15877" width="20.33203125" customWidth="1"/>
    <col min="16129" max="16131" width="23.109375" customWidth="1"/>
    <col min="16132" max="16133" width="20.33203125" customWidth="1"/>
  </cols>
  <sheetData>
    <row r="2" spans="2:10" x14ac:dyDescent="0.3">
      <c r="B2" s="21" t="s">
        <v>86</v>
      </c>
      <c r="C2" s="2"/>
      <c r="D2" s="2"/>
      <c r="E2" s="4"/>
    </row>
    <row r="3" spans="2:10" x14ac:dyDescent="0.3">
      <c r="B3" s="40" t="s">
        <v>87</v>
      </c>
      <c r="C3" s="6"/>
      <c r="D3" s="6"/>
      <c r="E3" s="8"/>
    </row>
    <row r="4" spans="2:10" x14ac:dyDescent="0.3">
      <c r="B4" s="42" t="s">
        <v>88</v>
      </c>
      <c r="C4" s="6"/>
      <c r="D4" s="6"/>
      <c r="E4" s="8"/>
    </row>
    <row r="5" spans="2:10" x14ac:dyDescent="0.3">
      <c r="B5" s="42" t="s">
        <v>89</v>
      </c>
      <c r="C5" s="6"/>
      <c r="D5" s="6"/>
      <c r="E5" s="8"/>
    </row>
    <row r="6" spans="2:10" x14ac:dyDescent="0.3">
      <c r="B6" s="42" t="s">
        <v>90</v>
      </c>
      <c r="C6" s="6"/>
      <c r="D6" s="6"/>
      <c r="E6" s="8"/>
    </row>
    <row r="7" spans="2:10" ht="15" customHeight="1" x14ac:dyDescent="0.3">
      <c r="B7" s="42" t="s">
        <v>91</v>
      </c>
      <c r="C7" s="6"/>
      <c r="D7" s="6"/>
      <c r="E7" s="8"/>
    </row>
    <row r="8" spans="2:10" x14ac:dyDescent="0.3">
      <c r="B8" s="85" t="s">
        <v>92</v>
      </c>
      <c r="C8" s="6"/>
      <c r="D8" s="6"/>
      <c r="E8" s="8"/>
      <c r="G8" s="51" t="s">
        <v>20</v>
      </c>
      <c r="H8" s="15" t="s">
        <v>21</v>
      </c>
      <c r="I8" s="17" t="s">
        <v>22</v>
      </c>
      <c r="J8" s="17" t="s">
        <v>23</v>
      </c>
    </row>
    <row r="9" spans="2:10" x14ac:dyDescent="0.3">
      <c r="B9" s="86" t="s">
        <v>93</v>
      </c>
      <c r="C9" s="6"/>
      <c r="D9" s="6"/>
      <c r="E9" s="8"/>
      <c r="G9" s="51" t="s">
        <v>25</v>
      </c>
      <c r="H9" s="15" t="s">
        <v>21</v>
      </c>
      <c r="I9" s="17" t="s">
        <v>26</v>
      </c>
      <c r="J9" s="17" t="s">
        <v>27</v>
      </c>
    </row>
    <row r="10" spans="2:10" x14ac:dyDescent="0.3">
      <c r="B10" s="86" t="s">
        <v>94</v>
      </c>
      <c r="C10" s="6"/>
      <c r="D10" s="6"/>
      <c r="E10" s="8"/>
      <c r="G10" s="51" t="s">
        <v>29</v>
      </c>
      <c r="H10" s="15" t="s">
        <v>21</v>
      </c>
      <c r="I10" s="17" t="s">
        <v>30</v>
      </c>
      <c r="J10" s="17" t="s">
        <v>31</v>
      </c>
    </row>
    <row r="11" spans="2:10" x14ac:dyDescent="0.3">
      <c r="B11" s="86" t="s">
        <v>95</v>
      </c>
      <c r="C11" s="6"/>
      <c r="D11" s="6"/>
      <c r="E11" s="8"/>
      <c r="G11" s="51" t="s">
        <v>33</v>
      </c>
      <c r="H11" s="15" t="s">
        <v>21</v>
      </c>
      <c r="I11" s="17" t="s">
        <v>34</v>
      </c>
      <c r="J11" s="17" t="s">
        <v>35</v>
      </c>
    </row>
    <row r="12" spans="2:10" x14ac:dyDescent="0.3">
      <c r="B12" s="85" t="s">
        <v>96</v>
      </c>
      <c r="C12" s="6"/>
      <c r="D12" s="6"/>
      <c r="E12" s="8"/>
      <c r="G12" s="51" t="s">
        <v>97</v>
      </c>
      <c r="H12" s="15" t="s">
        <v>21</v>
      </c>
      <c r="I12" s="17" t="s">
        <v>98</v>
      </c>
      <c r="J12" s="17" t="s">
        <v>99</v>
      </c>
    </row>
    <row r="13" spans="2:10" x14ac:dyDescent="0.3">
      <c r="B13" s="86" t="s">
        <v>100</v>
      </c>
      <c r="C13" s="6"/>
      <c r="D13" s="6"/>
      <c r="E13" s="8"/>
    </row>
    <row r="14" spans="2:10" x14ac:dyDescent="0.3">
      <c r="B14" s="86" t="s">
        <v>101</v>
      </c>
      <c r="C14" s="6"/>
      <c r="D14" s="6"/>
      <c r="E14" s="8"/>
    </row>
    <row r="15" spans="2:10" x14ac:dyDescent="0.3">
      <c r="B15" s="86" t="s">
        <v>102</v>
      </c>
      <c r="C15" s="6"/>
      <c r="D15" s="6"/>
      <c r="E15" s="8"/>
    </row>
    <row r="16" spans="2:10" x14ac:dyDescent="0.3">
      <c r="B16" s="85" t="s">
        <v>103</v>
      </c>
      <c r="C16" s="6"/>
      <c r="D16" s="6"/>
      <c r="E16" s="8"/>
    </row>
    <row r="17" spans="1:12" x14ac:dyDescent="0.3">
      <c r="B17" s="87" t="s">
        <v>104</v>
      </c>
      <c r="C17" s="10"/>
      <c r="D17" s="10"/>
      <c r="E17" s="12"/>
    </row>
    <row r="22" spans="1:12" x14ac:dyDescent="0.3">
      <c r="K22">
        <v>12</v>
      </c>
    </row>
    <row r="23" spans="1:12" x14ac:dyDescent="0.3">
      <c r="K23">
        <v>526</v>
      </c>
    </row>
    <row r="24" spans="1:12" x14ac:dyDescent="0.3">
      <c r="K24">
        <v>32</v>
      </c>
    </row>
    <row r="25" spans="1:12" x14ac:dyDescent="0.3">
      <c r="K25">
        <v>1</v>
      </c>
    </row>
    <row r="26" spans="1:12" ht="28.8" x14ac:dyDescent="0.3">
      <c r="B26" s="51" t="s">
        <v>105</v>
      </c>
      <c r="C26" s="51" t="s">
        <v>106</v>
      </c>
      <c r="D26" s="51" t="s">
        <v>107</v>
      </c>
    </row>
    <row r="27" spans="1:12" x14ac:dyDescent="0.3">
      <c r="A27" t="s">
        <v>108</v>
      </c>
      <c r="B27" s="66">
        <f>COUNT(B35:B44)</f>
        <v>10</v>
      </c>
      <c r="C27" s="66">
        <f t="shared" ref="C27:D27" si="0">COUNT(C35:C44)</f>
        <v>10</v>
      </c>
      <c r="D27" s="66">
        <f t="shared" si="0"/>
        <v>10</v>
      </c>
      <c r="F27" t="str">
        <f t="shared" ref="F27:F32" ca="1" si="1">_xlfn.IFNA("Cell "&amp;ADDRESS(ROW(D27),COLUMN(D27),4)&amp;": "&amp;_xlfn.FORMULATEXT(D27),"")</f>
        <v>Cell D27: =COUNT(D35:D44)</v>
      </c>
    </row>
    <row r="28" spans="1:12" x14ac:dyDescent="0.3">
      <c r="A28" t="s">
        <v>7</v>
      </c>
      <c r="B28" s="88">
        <f>AVERAGE(B35:B44)</f>
        <v>32.6</v>
      </c>
      <c r="C28" s="88">
        <f t="shared" ref="C28:D28" si="2">AVERAGE(C35:C44)</f>
        <v>24.59</v>
      </c>
      <c r="D28" s="88">
        <f t="shared" si="2"/>
        <v>14.39</v>
      </c>
      <c r="F28" t="str">
        <f t="shared" ca="1" si="1"/>
        <v>Cell D28: =AVERAGE(D35:D44)</v>
      </c>
      <c r="L28" cm="1">
        <f t="array" ref="L28">SUMPRODUCT(K22:K25,--(LEN(K22:K25)=2))</f>
        <v>44</v>
      </c>
    </row>
    <row r="29" spans="1:12" x14ac:dyDescent="0.3">
      <c r="A29" t="s">
        <v>8</v>
      </c>
      <c r="B29" s="88">
        <f>MEDIAN(B35:B44)</f>
        <v>34.5</v>
      </c>
      <c r="C29" s="88">
        <f t="shared" ref="C29:D29" si="3">MEDIAN(C35:C44)</f>
        <v>25</v>
      </c>
      <c r="D29" s="88">
        <f t="shared" si="3"/>
        <v>9</v>
      </c>
      <c r="F29" t="str">
        <f t="shared" ca="1" si="1"/>
        <v>Cell D29: =MEDIAN(D35:D44)</v>
      </c>
      <c r="L29" cm="1">
        <f t="array" ref="L29">SUM(_xlfn._xlws.FILTER(K22:K25,LEN(K22:K25)=2))</f>
        <v>44</v>
      </c>
    </row>
    <row r="30" spans="1:12" x14ac:dyDescent="0.3">
      <c r="A30" t="s">
        <v>109</v>
      </c>
      <c r="B30" s="88" cm="1">
        <f t="array" ref="B30">_xlfn.MODE.MULT(B35:B44)</f>
        <v>43</v>
      </c>
      <c r="C30" s="88" cm="1">
        <f t="array" ref="C30">_xlfn.MODE.MULT(C35:C44)</f>
        <v>25</v>
      </c>
      <c r="D30" s="88" cm="1">
        <f t="array" ref="D30">_xlfn.MODE.MULT(D35:D44)</f>
        <v>7</v>
      </c>
      <c r="F30" t="str">
        <f t="shared" ca="1" si="1"/>
        <v>Cell D30: =MODE.MULT(D35:D44)</v>
      </c>
    </row>
    <row r="31" spans="1:12" x14ac:dyDescent="0.3">
      <c r="A31" t="s">
        <v>110</v>
      </c>
      <c r="B31" s="89">
        <f>SKEW(B35:B44)</f>
        <v>-0.64052176797398896</v>
      </c>
      <c r="C31" s="89">
        <f t="shared" ref="C31:D31" si="4">SKEW(C35:C44)</f>
        <v>-1.1277285554160533E-2</v>
      </c>
      <c r="D31" s="89">
        <f t="shared" si="4"/>
        <v>1.5524906262931217</v>
      </c>
      <c r="F31" t="str">
        <f t="shared" ca="1" si="1"/>
        <v>Cell D31: =SKEW(D35:D44)</v>
      </c>
    </row>
    <row r="32" spans="1:12" x14ac:dyDescent="0.3">
      <c r="A32" t="s">
        <v>110</v>
      </c>
      <c r="B32" s="89">
        <f>_xlfn.SKEW.P(B35:B44)</f>
        <v>-0.54013538072418632</v>
      </c>
      <c r="C32" s="89">
        <f t="shared" ref="C32:D32" si="5">_xlfn.SKEW.P(C35:C44)</f>
        <v>-9.5098421800697604E-3</v>
      </c>
      <c r="D32" s="89">
        <f t="shared" si="5"/>
        <v>1.3091750467060148</v>
      </c>
      <c r="F32" t="str">
        <f t="shared" ca="1" si="1"/>
        <v>Cell D32: =SKEW.P(D35:D44)</v>
      </c>
    </row>
    <row r="33" spans="1:6" x14ac:dyDescent="0.3">
      <c r="B33" t="s">
        <v>111</v>
      </c>
    </row>
    <row r="34" spans="1:6" x14ac:dyDescent="0.3">
      <c r="B34" s="51" t="s">
        <v>112</v>
      </c>
      <c r="C34" s="51" t="s">
        <v>113</v>
      </c>
      <c r="D34" s="51" t="s">
        <v>114</v>
      </c>
    </row>
    <row r="35" spans="1:6" x14ac:dyDescent="0.3">
      <c r="B35" s="17">
        <v>7</v>
      </c>
      <c r="C35" s="90">
        <v>7.9</v>
      </c>
      <c r="D35" s="17">
        <v>1</v>
      </c>
    </row>
    <row r="36" spans="1:6" x14ac:dyDescent="0.3">
      <c r="B36" s="17">
        <v>43</v>
      </c>
      <c r="C36" s="17">
        <v>15</v>
      </c>
      <c r="D36" s="17">
        <v>7</v>
      </c>
    </row>
    <row r="37" spans="1:6" x14ac:dyDescent="0.3">
      <c r="B37" s="17">
        <v>33</v>
      </c>
      <c r="C37" s="17">
        <v>11</v>
      </c>
      <c r="D37" s="17">
        <v>7</v>
      </c>
    </row>
    <row r="38" spans="1:6" x14ac:dyDescent="0.3">
      <c r="B38" s="17">
        <v>21</v>
      </c>
      <c r="C38" s="17">
        <v>21</v>
      </c>
      <c r="D38" s="17">
        <v>12</v>
      </c>
    </row>
    <row r="39" spans="1:6" x14ac:dyDescent="0.3">
      <c r="B39" s="17">
        <v>15</v>
      </c>
      <c r="C39" s="17">
        <v>25</v>
      </c>
      <c r="D39" s="17">
        <v>11</v>
      </c>
    </row>
    <row r="40" spans="1:6" x14ac:dyDescent="0.3">
      <c r="B40" s="17">
        <v>31</v>
      </c>
      <c r="C40" s="17">
        <v>25</v>
      </c>
      <c r="D40" s="17">
        <v>14</v>
      </c>
    </row>
    <row r="41" spans="1:6" x14ac:dyDescent="0.3">
      <c r="B41" s="17">
        <v>36</v>
      </c>
      <c r="C41" s="17">
        <v>27</v>
      </c>
      <c r="D41" s="17">
        <v>2</v>
      </c>
    </row>
    <row r="42" spans="1:6" x14ac:dyDescent="0.3">
      <c r="B42" s="17">
        <v>43</v>
      </c>
      <c r="C42" s="17">
        <v>35</v>
      </c>
      <c r="D42" s="17">
        <v>1.9</v>
      </c>
    </row>
    <row r="43" spans="1:6" x14ac:dyDescent="0.3">
      <c r="B43" s="17">
        <v>48</v>
      </c>
      <c r="C43" s="17">
        <v>38</v>
      </c>
      <c r="D43" s="17">
        <v>39</v>
      </c>
    </row>
    <row r="44" spans="1:6" x14ac:dyDescent="0.3">
      <c r="B44" s="17">
        <v>49</v>
      </c>
      <c r="C44" s="17">
        <v>41</v>
      </c>
      <c r="D44" s="17">
        <v>49</v>
      </c>
    </row>
    <row r="46" spans="1:6" ht="28.8" x14ac:dyDescent="0.3">
      <c r="B46" s="51" t="s">
        <v>105</v>
      </c>
      <c r="C46" s="51" t="s">
        <v>106</v>
      </c>
      <c r="D46" s="51" t="s">
        <v>107</v>
      </c>
      <c r="F46" t="s">
        <v>115</v>
      </c>
    </row>
    <row r="47" spans="1:6" x14ac:dyDescent="0.3">
      <c r="A47" t="s">
        <v>108</v>
      </c>
      <c r="B47" s="66" cm="1">
        <f t="array" ref="B47:D47">_xlfn.BYCOL(B35:D44,_xlfn.LAMBDA(_xlpm.v,COUNT(_xlpm.v)))</f>
        <v>10</v>
      </c>
      <c r="C47" s="66">
        <v>10</v>
      </c>
      <c r="D47" s="66">
        <v>10</v>
      </c>
      <c r="F47" t="str">
        <f ca="1">_xlfn.IFNA("Cell "&amp;ADDRESS(ROW(B47),COLUMN(B47),4)&amp;": "&amp;_xlfn.FORMULATEXT(B47),"")</f>
        <v>Cell B47: =BYCOL(B35:D44,LAMBDA(v,COUNT(v)))</v>
      </c>
    </row>
    <row r="48" spans="1:6" x14ac:dyDescent="0.3">
      <c r="A48" t="s">
        <v>7</v>
      </c>
      <c r="B48" s="88" cm="1">
        <f t="array" ref="B48:D48">_xlfn.BYCOL(B35:D44,_xlfn.LAMBDA(_xlpm.v,AVERAGE(_xlpm.v)))</f>
        <v>32.6</v>
      </c>
      <c r="C48" s="88">
        <v>24.59</v>
      </c>
      <c r="D48" s="88">
        <v>14.39</v>
      </c>
      <c r="F48" t="str">
        <f t="shared" ref="F48:F51" ca="1" si="6">_xlfn.IFNA("Cell "&amp;ADDRESS(ROW(B48),COLUMN(B48),4)&amp;": "&amp;_xlfn.FORMULATEXT(B48),"")</f>
        <v>Cell B48: =BYCOL(B35:D44,LAMBDA(v,AVERAGE(v)))</v>
      </c>
    </row>
    <row r="49" spans="1:6" x14ac:dyDescent="0.3">
      <c r="A49" t="s">
        <v>8</v>
      </c>
      <c r="B49" s="88" cm="1">
        <f t="array" ref="B49:D49">_xlfn.BYCOL(B35:D44,_xlfn.LAMBDA(_xlpm.v,MEDIAN(_xlpm.v)))</f>
        <v>34.5</v>
      </c>
      <c r="C49" s="88">
        <v>25</v>
      </c>
      <c r="D49" s="88">
        <v>9</v>
      </c>
      <c r="F49" t="str">
        <f t="shared" ca="1" si="6"/>
        <v>Cell B49: =BYCOL(B35:D44,LAMBDA(v,MEDIAN(v)))</v>
      </c>
    </row>
    <row r="50" spans="1:6" x14ac:dyDescent="0.3">
      <c r="A50" t="s">
        <v>109</v>
      </c>
      <c r="B50" s="88" cm="1">
        <f t="array" ref="B50:D50">_xlfn.BYCOL(B35:D44,_xlfn.LAMBDA(_xlpm.v,_xlfn.MODE.SNGL(_xlpm.v)))</f>
        <v>43</v>
      </c>
      <c r="C50" s="88">
        <v>25</v>
      </c>
      <c r="D50" s="88">
        <v>7</v>
      </c>
      <c r="F50" t="str">
        <f t="shared" ca="1" si="6"/>
        <v>Cell B50: =BYCOL(B35:D44,LAMBDA(v,MODE.SNGL(v)))</v>
      </c>
    </row>
    <row r="51" spans="1:6" x14ac:dyDescent="0.3">
      <c r="A51" t="s">
        <v>110</v>
      </c>
      <c r="B51" s="89" cm="1">
        <f t="array" ref="B51:D51">_xlfn.BYCOL(B35:D44,_xlfn.LAMBDA(_xlpm.v,SKEW(_xlpm.v)))</f>
        <v>-0.64052176797398896</v>
      </c>
      <c r="C51" s="89">
        <v>-1.1277285554160533E-2</v>
      </c>
      <c r="D51" s="89">
        <v>1.5524906262931217</v>
      </c>
      <c r="F51" t="str">
        <f t="shared" ca="1" si="6"/>
        <v>Cell B51: =BYCOL(B35:D44,LAMBDA(v,SKEW(v)))</v>
      </c>
    </row>
    <row r="57" spans="1:6" x14ac:dyDescent="0.3">
      <c r="A57" s="18" t="s">
        <v>116</v>
      </c>
    </row>
    <row r="59" spans="1:6" x14ac:dyDescent="0.3">
      <c r="A59" s="51" t="s">
        <v>117</v>
      </c>
      <c r="B59" s="51" t="s">
        <v>82</v>
      </c>
      <c r="C59" s="51" t="s">
        <v>82</v>
      </c>
      <c r="D59" s="51" t="s">
        <v>82</v>
      </c>
    </row>
    <row r="60" spans="1:6" x14ac:dyDescent="0.3">
      <c r="A60" s="17" t="str">
        <f>A67&amp;"-"&amp;B67-1</f>
        <v>0-9</v>
      </c>
      <c r="B60" s="66" cm="1">
        <f t="array" ref="B60:B64">INDEX(FREQUENCY(B35:B44,B67:B71),_xlfn.SEQUENCE(ROWS(B67:B71)))</f>
        <v>1</v>
      </c>
      <c r="C60" s="66" cm="1">
        <f t="array" ref="C60:C64">INDEX(FREQUENCY(C35:C44,C67:C71),_xlfn.SEQUENCE(ROWS(C67:C71)))</f>
        <v>1</v>
      </c>
      <c r="D60" s="66" cm="1">
        <f t="array" ref="D60:D64">INDEX(FREQUENCY(D35:D44,D67:D71),_xlfn.SEQUENCE(ROWS(D67:D71)))</f>
        <v>5</v>
      </c>
    </row>
    <row r="61" spans="1:6" x14ac:dyDescent="0.3">
      <c r="A61" s="17" t="str">
        <f>A68&amp;"-"&amp;B68-1</f>
        <v>10-19</v>
      </c>
      <c r="B61" s="17">
        <v>1</v>
      </c>
      <c r="C61" s="17">
        <v>2</v>
      </c>
      <c r="D61" s="17">
        <v>3</v>
      </c>
    </row>
    <row r="62" spans="1:6" x14ac:dyDescent="0.3">
      <c r="A62" s="17" t="str">
        <f>A69&amp;"-"&amp;B69-1</f>
        <v>20-29</v>
      </c>
      <c r="B62" s="17">
        <v>1</v>
      </c>
      <c r="C62" s="17">
        <v>4</v>
      </c>
      <c r="D62" s="17">
        <v>0</v>
      </c>
    </row>
    <row r="63" spans="1:6" x14ac:dyDescent="0.3">
      <c r="A63" s="17" t="str">
        <f>A70&amp;"-"&amp;B70-1</f>
        <v>30-39</v>
      </c>
      <c r="B63" s="17">
        <v>3</v>
      </c>
      <c r="C63" s="17">
        <v>2</v>
      </c>
      <c r="D63" s="17">
        <v>1</v>
      </c>
    </row>
    <row r="64" spans="1:6" x14ac:dyDescent="0.3">
      <c r="A64" s="17" t="str">
        <f>A71&amp;"-"&amp;B71-1</f>
        <v>40-49</v>
      </c>
      <c r="B64" s="17">
        <v>4</v>
      </c>
      <c r="C64" s="17">
        <v>1</v>
      </c>
      <c r="D64" s="17">
        <v>1</v>
      </c>
    </row>
    <row r="66" spans="1:4" x14ac:dyDescent="0.3">
      <c r="A66" s="44" t="s">
        <v>118</v>
      </c>
      <c r="B66" s="91" t="s">
        <v>119</v>
      </c>
      <c r="C66" s="91" t="s">
        <v>119</v>
      </c>
      <c r="D66" s="45" t="s">
        <v>119</v>
      </c>
    </row>
    <row r="67" spans="1:4" x14ac:dyDescent="0.3">
      <c r="A67" s="17">
        <f>B67-10</f>
        <v>0</v>
      </c>
      <c r="B67" s="17">
        <v>10</v>
      </c>
      <c r="C67" s="17">
        <v>10</v>
      </c>
      <c r="D67" s="17">
        <v>10</v>
      </c>
    </row>
    <row r="68" spans="1:4" x14ac:dyDescent="0.3">
      <c r="A68" s="17">
        <f>B68-10</f>
        <v>10</v>
      </c>
      <c r="B68" s="17">
        <v>20</v>
      </c>
      <c r="C68" s="17">
        <v>20</v>
      </c>
      <c r="D68" s="17">
        <v>20</v>
      </c>
    </row>
    <row r="69" spans="1:4" x14ac:dyDescent="0.3">
      <c r="A69" s="17">
        <f>B69-10</f>
        <v>20</v>
      </c>
      <c r="B69" s="17">
        <v>30</v>
      </c>
      <c r="C69" s="17">
        <v>30</v>
      </c>
      <c r="D69" s="17">
        <v>30</v>
      </c>
    </row>
    <row r="70" spans="1:4" x14ac:dyDescent="0.3">
      <c r="A70" s="17">
        <f>B70-10</f>
        <v>30</v>
      </c>
      <c r="B70" s="17">
        <v>40</v>
      </c>
      <c r="C70" s="17">
        <v>40</v>
      </c>
      <c r="D70" s="17">
        <v>40</v>
      </c>
    </row>
    <row r="71" spans="1:4" x14ac:dyDescent="0.3">
      <c r="A71" s="17">
        <v>40</v>
      </c>
      <c r="B71" s="17">
        <v>50</v>
      </c>
      <c r="C71" s="17">
        <v>50</v>
      </c>
      <c r="D71" s="17">
        <v>50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1FB0-B335-4FF1-A211-3305D99248C0}">
  <dimension ref="A1:O93"/>
  <sheetViews>
    <sheetView topLeftCell="E1" zoomScaleNormal="100" workbookViewId="0"/>
  </sheetViews>
  <sheetFormatPr defaultRowHeight="14.4" x14ac:dyDescent="0.3"/>
  <cols>
    <col min="1" max="1" width="20.5546875" customWidth="1"/>
    <col min="2" max="2" width="6.6640625" customWidth="1"/>
    <col min="3" max="3" width="32.44140625" style="13" customWidth="1"/>
    <col min="4" max="4" width="12" bestFit="1" customWidth="1"/>
    <col min="5" max="5" width="6.6640625" customWidth="1"/>
    <col min="6" max="6" width="14.44140625" customWidth="1"/>
    <col min="7" max="7" width="10.33203125" bestFit="1" customWidth="1"/>
    <col min="8" max="8" width="12.33203125" bestFit="1" customWidth="1"/>
    <col min="9" max="12" width="6.6640625" customWidth="1"/>
    <col min="14" max="14" width="15.33203125" bestFit="1" customWidth="1"/>
    <col min="16" max="16" width="26.6640625" bestFit="1" customWidth="1"/>
    <col min="18" max="18" width="25.5546875" bestFit="1" customWidth="1"/>
    <col min="257" max="257" width="20.5546875" customWidth="1"/>
    <col min="258" max="258" width="6.6640625" customWidth="1"/>
    <col min="259" max="259" width="32.44140625" customWidth="1"/>
    <col min="260" max="260" width="12" bestFit="1" customWidth="1"/>
    <col min="261" max="261" width="6.6640625" customWidth="1"/>
    <col min="262" max="262" width="14.44140625" customWidth="1"/>
    <col min="263" max="263" width="10.33203125" bestFit="1" customWidth="1"/>
    <col min="264" max="264" width="12.33203125" bestFit="1" customWidth="1"/>
    <col min="265" max="268" width="6.6640625" customWidth="1"/>
    <col min="270" max="270" width="15.33203125" bestFit="1" customWidth="1"/>
    <col min="272" max="272" width="26.6640625" bestFit="1" customWidth="1"/>
    <col min="274" max="274" width="25.5546875" bestFit="1" customWidth="1"/>
    <col min="513" max="513" width="20.5546875" customWidth="1"/>
    <col min="514" max="514" width="6.6640625" customWidth="1"/>
    <col min="515" max="515" width="32.44140625" customWidth="1"/>
    <col min="516" max="516" width="12" bestFit="1" customWidth="1"/>
    <col min="517" max="517" width="6.6640625" customWidth="1"/>
    <col min="518" max="518" width="14.44140625" customWidth="1"/>
    <col min="519" max="519" width="10.33203125" bestFit="1" customWidth="1"/>
    <col min="520" max="520" width="12.33203125" bestFit="1" customWidth="1"/>
    <col min="521" max="524" width="6.6640625" customWidth="1"/>
    <col min="526" max="526" width="15.33203125" bestFit="1" customWidth="1"/>
    <col min="528" max="528" width="26.6640625" bestFit="1" customWidth="1"/>
    <col min="530" max="530" width="25.5546875" bestFit="1" customWidth="1"/>
    <col min="769" max="769" width="20.5546875" customWidth="1"/>
    <col min="770" max="770" width="6.6640625" customWidth="1"/>
    <col min="771" max="771" width="32.44140625" customWidth="1"/>
    <col min="772" max="772" width="12" bestFit="1" customWidth="1"/>
    <col min="773" max="773" width="6.6640625" customWidth="1"/>
    <col min="774" max="774" width="14.44140625" customWidth="1"/>
    <col min="775" max="775" width="10.33203125" bestFit="1" customWidth="1"/>
    <col min="776" max="776" width="12.33203125" bestFit="1" customWidth="1"/>
    <col min="777" max="780" width="6.6640625" customWidth="1"/>
    <col min="782" max="782" width="15.33203125" bestFit="1" customWidth="1"/>
    <col min="784" max="784" width="26.6640625" bestFit="1" customWidth="1"/>
    <col min="786" max="786" width="25.5546875" bestFit="1" customWidth="1"/>
    <col min="1025" max="1025" width="20.5546875" customWidth="1"/>
    <col min="1026" max="1026" width="6.6640625" customWidth="1"/>
    <col min="1027" max="1027" width="32.44140625" customWidth="1"/>
    <col min="1028" max="1028" width="12" bestFit="1" customWidth="1"/>
    <col min="1029" max="1029" width="6.6640625" customWidth="1"/>
    <col min="1030" max="1030" width="14.44140625" customWidth="1"/>
    <col min="1031" max="1031" width="10.33203125" bestFit="1" customWidth="1"/>
    <col min="1032" max="1032" width="12.33203125" bestFit="1" customWidth="1"/>
    <col min="1033" max="1036" width="6.6640625" customWidth="1"/>
    <col min="1038" max="1038" width="15.33203125" bestFit="1" customWidth="1"/>
    <col min="1040" max="1040" width="26.6640625" bestFit="1" customWidth="1"/>
    <col min="1042" max="1042" width="25.5546875" bestFit="1" customWidth="1"/>
    <col min="1281" max="1281" width="20.5546875" customWidth="1"/>
    <col min="1282" max="1282" width="6.6640625" customWidth="1"/>
    <col min="1283" max="1283" width="32.44140625" customWidth="1"/>
    <col min="1284" max="1284" width="12" bestFit="1" customWidth="1"/>
    <col min="1285" max="1285" width="6.6640625" customWidth="1"/>
    <col min="1286" max="1286" width="14.44140625" customWidth="1"/>
    <col min="1287" max="1287" width="10.33203125" bestFit="1" customWidth="1"/>
    <col min="1288" max="1288" width="12.33203125" bestFit="1" customWidth="1"/>
    <col min="1289" max="1292" width="6.6640625" customWidth="1"/>
    <col min="1294" max="1294" width="15.33203125" bestFit="1" customWidth="1"/>
    <col min="1296" max="1296" width="26.6640625" bestFit="1" customWidth="1"/>
    <col min="1298" max="1298" width="25.5546875" bestFit="1" customWidth="1"/>
    <col min="1537" max="1537" width="20.5546875" customWidth="1"/>
    <col min="1538" max="1538" width="6.6640625" customWidth="1"/>
    <col min="1539" max="1539" width="32.44140625" customWidth="1"/>
    <col min="1540" max="1540" width="12" bestFit="1" customWidth="1"/>
    <col min="1541" max="1541" width="6.6640625" customWidth="1"/>
    <col min="1542" max="1542" width="14.44140625" customWidth="1"/>
    <col min="1543" max="1543" width="10.33203125" bestFit="1" customWidth="1"/>
    <col min="1544" max="1544" width="12.33203125" bestFit="1" customWidth="1"/>
    <col min="1545" max="1548" width="6.6640625" customWidth="1"/>
    <col min="1550" max="1550" width="15.33203125" bestFit="1" customWidth="1"/>
    <col min="1552" max="1552" width="26.6640625" bestFit="1" customWidth="1"/>
    <col min="1554" max="1554" width="25.5546875" bestFit="1" customWidth="1"/>
    <col min="1793" max="1793" width="20.5546875" customWidth="1"/>
    <col min="1794" max="1794" width="6.6640625" customWidth="1"/>
    <col min="1795" max="1795" width="32.44140625" customWidth="1"/>
    <col min="1796" max="1796" width="12" bestFit="1" customWidth="1"/>
    <col min="1797" max="1797" width="6.6640625" customWidth="1"/>
    <col min="1798" max="1798" width="14.44140625" customWidth="1"/>
    <col min="1799" max="1799" width="10.33203125" bestFit="1" customWidth="1"/>
    <col min="1800" max="1800" width="12.33203125" bestFit="1" customWidth="1"/>
    <col min="1801" max="1804" width="6.6640625" customWidth="1"/>
    <col min="1806" max="1806" width="15.33203125" bestFit="1" customWidth="1"/>
    <col min="1808" max="1808" width="26.6640625" bestFit="1" customWidth="1"/>
    <col min="1810" max="1810" width="25.5546875" bestFit="1" customWidth="1"/>
    <col min="2049" max="2049" width="20.5546875" customWidth="1"/>
    <col min="2050" max="2050" width="6.6640625" customWidth="1"/>
    <col min="2051" max="2051" width="32.44140625" customWidth="1"/>
    <col min="2052" max="2052" width="12" bestFit="1" customWidth="1"/>
    <col min="2053" max="2053" width="6.6640625" customWidth="1"/>
    <col min="2054" max="2054" width="14.44140625" customWidth="1"/>
    <col min="2055" max="2055" width="10.33203125" bestFit="1" customWidth="1"/>
    <col min="2056" max="2056" width="12.33203125" bestFit="1" customWidth="1"/>
    <col min="2057" max="2060" width="6.6640625" customWidth="1"/>
    <col min="2062" max="2062" width="15.33203125" bestFit="1" customWidth="1"/>
    <col min="2064" max="2064" width="26.6640625" bestFit="1" customWidth="1"/>
    <col min="2066" max="2066" width="25.5546875" bestFit="1" customWidth="1"/>
    <col min="2305" max="2305" width="20.5546875" customWidth="1"/>
    <col min="2306" max="2306" width="6.6640625" customWidth="1"/>
    <col min="2307" max="2307" width="32.44140625" customWidth="1"/>
    <col min="2308" max="2308" width="12" bestFit="1" customWidth="1"/>
    <col min="2309" max="2309" width="6.6640625" customWidth="1"/>
    <col min="2310" max="2310" width="14.44140625" customWidth="1"/>
    <col min="2311" max="2311" width="10.33203125" bestFit="1" customWidth="1"/>
    <col min="2312" max="2312" width="12.33203125" bestFit="1" customWidth="1"/>
    <col min="2313" max="2316" width="6.6640625" customWidth="1"/>
    <col min="2318" max="2318" width="15.33203125" bestFit="1" customWidth="1"/>
    <col min="2320" max="2320" width="26.6640625" bestFit="1" customWidth="1"/>
    <col min="2322" max="2322" width="25.5546875" bestFit="1" customWidth="1"/>
    <col min="2561" max="2561" width="20.5546875" customWidth="1"/>
    <col min="2562" max="2562" width="6.6640625" customWidth="1"/>
    <col min="2563" max="2563" width="32.44140625" customWidth="1"/>
    <col min="2564" max="2564" width="12" bestFit="1" customWidth="1"/>
    <col min="2565" max="2565" width="6.6640625" customWidth="1"/>
    <col min="2566" max="2566" width="14.44140625" customWidth="1"/>
    <col min="2567" max="2567" width="10.33203125" bestFit="1" customWidth="1"/>
    <col min="2568" max="2568" width="12.33203125" bestFit="1" customWidth="1"/>
    <col min="2569" max="2572" width="6.6640625" customWidth="1"/>
    <col min="2574" max="2574" width="15.33203125" bestFit="1" customWidth="1"/>
    <col min="2576" max="2576" width="26.6640625" bestFit="1" customWidth="1"/>
    <col min="2578" max="2578" width="25.5546875" bestFit="1" customWidth="1"/>
    <col min="2817" max="2817" width="20.5546875" customWidth="1"/>
    <col min="2818" max="2818" width="6.6640625" customWidth="1"/>
    <col min="2819" max="2819" width="32.44140625" customWidth="1"/>
    <col min="2820" max="2820" width="12" bestFit="1" customWidth="1"/>
    <col min="2821" max="2821" width="6.6640625" customWidth="1"/>
    <col min="2822" max="2822" width="14.44140625" customWidth="1"/>
    <col min="2823" max="2823" width="10.33203125" bestFit="1" customWidth="1"/>
    <col min="2824" max="2824" width="12.33203125" bestFit="1" customWidth="1"/>
    <col min="2825" max="2828" width="6.6640625" customWidth="1"/>
    <col min="2830" max="2830" width="15.33203125" bestFit="1" customWidth="1"/>
    <col min="2832" max="2832" width="26.6640625" bestFit="1" customWidth="1"/>
    <col min="2834" max="2834" width="25.5546875" bestFit="1" customWidth="1"/>
    <col min="3073" max="3073" width="20.5546875" customWidth="1"/>
    <col min="3074" max="3074" width="6.6640625" customWidth="1"/>
    <col min="3075" max="3075" width="32.44140625" customWidth="1"/>
    <col min="3076" max="3076" width="12" bestFit="1" customWidth="1"/>
    <col min="3077" max="3077" width="6.6640625" customWidth="1"/>
    <col min="3078" max="3078" width="14.44140625" customWidth="1"/>
    <col min="3079" max="3079" width="10.33203125" bestFit="1" customWidth="1"/>
    <col min="3080" max="3080" width="12.33203125" bestFit="1" customWidth="1"/>
    <col min="3081" max="3084" width="6.6640625" customWidth="1"/>
    <col min="3086" max="3086" width="15.33203125" bestFit="1" customWidth="1"/>
    <col min="3088" max="3088" width="26.6640625" bestFit="1" customWidth="1"/>
    <col min="3090" max="3090" width="25.5546875" bestFit="1" customWidth="1"/>
    <col min="3329" max="3329" width="20.5546875" customWidth="1"/>
    <col min="3330" max="3330" width="6.6640625" customWidth="1"/>
    <col min="3331" max="3331" width="32.44140625" customWidth="1"/>
    <col min="3332" max="3332" width="12" bestFit="1" customWidth="1"/>
    <col min="3333" max="3333" width="6.6640625" customWidth="1"/>
    <col min="3334" max="3334" width="14.44140625" customWidth="1"/>
    <col min="3335" max="3335" width="10.33203125" bestFit="1" customWidth="1"/>
    <col min="3336" max="3336" width="12.33203125" bestFit="1" customWidth="1"/>
    <col min="3337" max="3340" width="6.6640625" customWidth="1"/>
    <col min="3342" max="3342" width="15.33203125" bestFit="1" customWidth="1"/>
    <col min="3344" max="3344" width="26.6640625" bestFit="1" customWidth="1"/>
    <col min="3346" max="3346" width="25.5546875" bestFit="1" customWidth="1"/>
    <col min="3585" max="3585" width="20.5546875" customWidth="1"/>
    <col min="3586" max="3586" width="6.6640625" customWidth="1"/>
    <col min="3587" max="3587" width="32.44140625" customWidth="1"/>
    <col min="3588" max="3588" width="12" bestFit="1" customWidth="1"/>
    <col min="3589" max="3589" width="6.6640625" customWidth="1"/>
    <col min="3590" max="3590" width="14.44140625" customWidth="1"/>
    <col min="3591" max="3591" width="10.33203125" bestFit="1" customWidth="1"/>
    <col min="3592" max="3592" width="12.33203125" bestFit="1" customWidth="1"/>
    <col min="3593" max="3596" width="6.6640625" customWidth="1"/>
    <col min="3598" max="3598" width="15.33203125" bestFit="1" customWidth="1"/>
    <col min="3600" max="3600" width="26.6640625" bestFit="1" customWidth="1"/>
    <col min="3602" max="3602" width="25.5546875" bestFit="1" customWidth="1"/>
    <col min="3841" max="3841" width="20.5546875" customWidth="1"/>
    <col min="3842" max="3842" width="6.6640625" customWidth="1"/>
    <col min="3843" max="3843" width="32.44140625" customWidth="1"/>
    <col min="3844" max="3844" width="12" bestFit="1" customWidth="1"/>
    <col min="3845" max="3845" width="6.6640625" customWidth="1"/>
    <col min="3846" max="3846" width="14.44140625" customWidth="1"/>
    <col min="3847" max="3847" width="10.33203125" bestFit="1" customWidth="1"/>
    <col min="3848" max="3848" width="12.33203125" bestFit="1" customWidth="1"/>
    <col min="3849" max="3852" width="6.6640625" customWidth="1"/>
    <col min="3854" max="3854" width="15.33203125" bestFit="1" customWidth="1"/>
    <col min="3856" max="3856" width="26.6640625" bestFit="1" customWidth="1"/>
    <col min="3858" max="3858" width="25.5546875" bestFit="1" customWidth="1"/>
    <col min="4097" max="4097" width="20.5546875" customWidth="1"/>
    <col min="4098" max="4098" width="6.6640625" customWidth="1"/>
    <col min="4099" max="4099" width="32.44140625" customWidth="1"/>
    <col min="4100" max="4100" width="12" bestFit="1" customWidth="1"/>
    <col min="4101" max="4101" width="6.6640625" customWidth="1"/>
    <col min="4102" max="4102" width="14.44140625" customWidth="1"/>
    <col min="4103" max="4103" width="10.33203125" bestFit="1" customWidth="1"/>
    <col min="4104" max="4104" width="12.33203125" bestFit="1" customWidth="1"/>
    <col min="4105" max="4108" width="6.6640625" customWidth="1"/>
    <col min="4110" max="4110" width="15.33203125" bestFit="1" customWidth="1"/>
    <col min="4112" max="4112" width="26.6640625" bestFit="1" customWidth="1"/>
    <col min="4114" max="4114" width="25.5546875" bestFit="1" customWidth="1"/>
    <col min="4353" max="4353" width="20.5546875" customWidth="1"/>
    <col min="4354" max="4354" width="6.6640625" customWidth="1"/>
    <col min="4355" max="4355" width="32.44140625" customWidth="1"/>
    <col min="4356" max="4356" width="12" bestFit="1" customWidth="1"/>
    <col min="4357" max="4357" width="6.6640625" customWidth="1"/>
    <col min="4358" max="4358" width="14.44140625" customWidth="1"/>
    <col min="4359" max="4359" width="10.33203125" bestFit="1" customWidth="1"/>
    <col min="4360" max="4360" width="12.33203125" bestFit="1" customWidth="1"/>
    <col min="4361" max="4364" width="6.6640625" customWidth="1"/>
    <col min="4366" max="4366" width="15.33203125" bestFit="1" customWidth="1"/>
    <col min="4368" max="4368" width="26.6640625" bestFit="1" customWidth="1"/>
    <col min="4370" max="4370" width="25.5546875" bestFit="1" customWidth="1"/>
    <col min="4609" max="4609" width="20.5546875" customWidth="1"/>
    <col min="4610" max="4610" width="6.6640625" customWidth="1"/>
    <col min="4611" max="4611" width="32.44140625" customWidth="1"/>
    <col min="4612" max="4612" width="12" bestFit="1" customWidth="1"/>
    <col min="4613" max="4613" width="6.6640625" customWidth="1"/>
    <col min="4614" max="4614" width="14.44140625" customWidth="1"/>
    <col min="4615" max="4615" width="10.33203125" bestFit="1" customWidth="1"/>
    <col min="4616" max="4616" width="12.33203125" bestFit="1" customWidth="1"/>
    <col min="4617" max="4620" width="6.6640625" customWidth="1"/>
    <col min="4622" max="4622" width="15.33203125" bestFit="1" customWidth="1"/>
    <col min="4624" max="4624" width="26.6640625" bestFit="1" customWidth="1"/>
    <col min="4626" max="4626" width="25.5546875" bestFit="1" customWidth="1"/>
    <col min="4865" max="4865" width="20.5546875" customWidth="1"/>
    <col min="4866" max="4866" width="6.6640625" customWidth="1"/>
    <col min="4867" max="4867" width="32.44140625" customWidth="1"/>
    <col min="4868" max="4868" width="12" bestFit="1" customWidth="1"/>
    <col min="4869" max="4869" width="6.6640625" customWidth="1"/>
    <col min="4870" max="4870" width="14.44140625" customWidth="1"/>
    <col min="4871" max="4871" width="10.33203125" bestFit="1" customWidth="1"/>
    <col min="4872" max="4872" width="12.33203125" bestFit="1" customWidth="1"/>
    <col min="4873" max="4876" width="6.6640625" customWidth="1"/>
    <col min="4878" max="4878" width="15.33203125" bestFit="1" customWidth="1"/>
    <col min="4880" max="4880" width="26.6640625" bestFit="1" customWidth="1"/>
    <col min="4882" max="4882" width="25.5546875" bestFit="1" customWidth="1"/>
    <col min="5121" max="5121" width="20.5546875" customWidth="1"/>
    <col min="5122" max="5122" width="6.6640625" customWidth="1"/>
    <col min="5123" max="5123" width="32.44140625" customWidth="1"/>
    <col min="5124" max="5124" width="12" bestFit="1" customWidth="1"/>
    <col min="5125" max="5125" width="6.6640625" customWidth="1"/>
    <col min="5126" max="5126" width="14.44140625" customWidth="1"/>
    <col min="5127" max="5127" width="10.33203125" bestFit="1" customWidth="1"/>
    <col min="5128" max="5128" width="12.33203125" bestFit="1" customWidth="1"/>
    <col min="5129" max="5132" width="6.6640625" customWidth="1"/>
    <col min="5134" max="5134" width="15.33203125" bestFit="1" customWidth="1"/>
    <col min="5136" max="5136" width="26.6640625" bestFit="1" customWidth="1"/>
    <col min="5138" max="5138" width="25.5546875" bestFit="1" customWidth="1"/>
    <col min="5377" max="5377" width="20.5546875" customWidth="1"/>
    <col min="5378" max="5378" width="6.6640625" customWidth="1"/>
    <col min="5379" max="5379" width="32.44140625" customWidth="1"/>
    <col min="5380" max="5380" width="12" bestFit="1" customWidth="1"/>
    <col min="5381" max="5381" width="6.6640625" customWidth="1"/>
    <col min="5382" max="5382" width="14.44140625" customWidth="1"/>
    <col min="5383" max="5383" width="10.33203125" bestFit="1" customWidth="1"/>
    <col min="5384" max="5384" width="12.33203125" bestFit="1" customWidth="1"/>
    <col min="5385" max="5388" width="6.6640625" customWidth="1"/>
    <col min="5390" max="5390" width="15.33203125" bestFit="1" customWidth="1"/>
    <col min="5392" max="5392" width="26.6640625" bestFit="1" customWidth="1"/>
    <col min="5394" max="5394" width="25.5546875" bestFit="1" customWidth="1"/>
    <col min="5633" max="5633" width="20.5546875" customWidth="1"/>
    <col min="5634" max="5634" width="6.6640625" customWidth="1"/>
    <col min="5635" max="5635" width="32.44140625" customWidth="1"/>
    <col min="5636" max="5636" width="12" bestFit="1" customWidth="1"/>
    <col min="5637" max="5637" width="6.6640625" customWidth="1"/>
    <col min="5638" max="5638" width="14.44140625" customWidth="1"/>
    <col min="5639" max="5639" width="10.33203125" bestFit="1" customWidth="1"/>
    <col min="5640" max="5640" width="12.33203125" bestFit="1" customWidth="1"/>
    <col min="5641" max="5644" width="6.6640625" customWidth="1"/>
    <col min="5646" max="5646" width="15.33203125" bestFit="1" customWidth="1"/>
    <col min="5648" max="5648" width="26.6640625" bestFit="1" customWidth="1"/>
    <col min="5650" max="5650" width="25.5546875" bestFit="1" customWidth="1"/>
    <col min="5889" max="5889" width="20.5546875" customWidth="1"/>
    <col min="5890" max="5890" width="6.6640625" customWidth="1"/>
    <col min="5891" max="5891" width="32.44140625" customWidth="1"/>
    <col min="5892" max="5892" width="12" bestFit="1" customWidth="1"/>
    <col min="5893" max="5893" width="6.6640625" customWidth="1"/>
    <col min="5894" max="5894" width="14.44140625" customWidth="1"/>
    <col min="5895" max="5895" width="10.33203125" bestFit="1" customWidth="1"/>
    <col min="5896" max="5896" width="12.33203125" bestFit="1" customWidth="1"/>
    <col min="5897" max="5900" width="6.6640625" customWidth="1"/>
    <col min="5902" max="5902" width="15.33203125" bestFit="1" customWidth="1"/>
    <col min="5904" max="5904" width="26.6640625" bestFit="1" customWidth="1"/>
    <col min="5906" max="5906" width="25.5546875" bestFit="1" customWidth="1"/>
    <col min="6145" max="6145" width="20.5546875" customWidth="1"/>
    <col min="6146" max="6146" width="6.6640625" customWidth="1"/>
    <col min="6147" max="6147" width="32.44140625" customWidth="1"/>
    <col min="6148" max="6148" width="12" bestFit="1" customWidth="1"/>
    <col min="6149" max="6149" width="6.6640625" customWidth="1"/>
    <col min="6150" max="6150" width="14.44140625" customWidth="1"/>
    <col min="6151" max="6151" width="10.33203125" bestFit="1" customWidth="1"/>
    <col min="6152" max="6152" width="12.33203125" bestFit="1" customWidth="1"/>
    <col min="6153" max="6156" width="6.6640625" customWidth="1"/>
    <col min="6158" max="6158" width="15.33203125" bestFit="1" customWidth="1"/>
    <col min="6160" max="6160" width="26.6640625" bestFit="1" customWidth="1"/>
    <col min="6162" max="6162" width="25.5546875" bestFit="1" customWidth="1"/>
    <col min="6401" max="6401" width="20.5546875" customWidth="1"/>
    <col min="6402" max="6402" width="6.6640625" customWidth="1"/>
    <col min="6403" max="6403" width="32.44140625" customWidth="1"/>
    <col min="6404" max="6404" width="12" bestFit="1" customWidth="1"/>
    <col min="6405" max="6405" width="6.6640625" customWidth="1"/>
    <col min="6406" max="6406" width="14.44140625" customWidth="1"/>
    <col min="6407" max="6407" width="10.33203125" bestFit="1" customWidth="1"/>
    <col min="6408" max="6408" width="12.33203125" bestFit="1" customWidth="1"/>
    <col min="6409" max="6412" width="6.6640625" customWidth="1"/>
    <col min="6414" max="6414" width="15.33203125" bestFit="1" customWidth="1"/>
    <col min="6416" max="6416" width="26.6640625" bestFit="1" customWidth="1"/>
    <col min="6418" max="6418" width="25.5546875" bestFit="1" customWidth="1"/>
    <col min="6657" max="6657" width="20.5546875" customWidth="1"/>
    <col min="6658" max="6658" width="6.6640625" customWidth="1"/>
    <col min="6659" max="6659" width="32.44140625" customWidth="1"/>
    <col min="6660" max="6660" width="12" bestFit="1" customWidth="1"/>
    <col min="6661" max="6661" width="6.6640625" customWidth="1"/>
    <col min="6662" max="6662" width="14.44140625" customWidth="1"/>
    <col min="6663" max="6663" width="10.33203125" bestFit="1" customWidth="1"/>
    <col min="6664" max="6664" width="12.33203125" bestFit="1" customWidth="1"/>
    <col min="6665" max="6668" width="6.6640625" customWidth="1"/>
    <col min="6670" max="6670" width="15.33203125" bestFit="1" customWidth="1"/>
    <col min="6672" max="6672" width="26.6640625" bestFit="1" customWidth="1"/>
    <col min="6674" max="6674" width="25.5546875" bestFit="1" customWidth="1"/>
    <col min="6913" max="6913" width="20.5546875" customWidth="1"/>
    <col min="6914" max="6914" width="6.6640625" customWidth="1"/>
    <col min="6915" max="6915" width="32.44140625" customWidth="1"/>
    <col min="6916" max="6916" width="12" bestFit="1" customWidth="1"/>
    <col min="6917" max="6917" width="6.6640625" customWidth="1"/>
    <col min="6918" max="6918" width="14.44140625" customWidth="1"/>
    <col min="6919" max="6919" width="10.33203125" bestFit="1" customWidth="1"/>
    <col min="6920" max="6920" width="12.33203125" bestFit="1" customWidth="1"/>
    <col min="6921" max="6924" width="6.6640625" customWidth="1"/>
    <col min="6926" max="6926" width="15.33203125" bestFit="1" customWidth="1"/>
    <col min="6928" max="6928" width="26.6640625" bestFit="1" customWidth="1"/>
    <col min="6930" max="6930" width="25.5546875" bestFit="1" customWidth="1"/>
    <col min="7169" max="7169" width="20.5546875" customWidth="1"/>
    <col min="7170" max="7170" width="6.6640625" customWidth="1"/>
    <col min="7171" max="7171" width="32.44140625" customWidth="1"/>
    <col min="7172" max="7172" width="12" bestFit="1" customWidth="1"/>
    <col min="7173" max="7173" width="6.6640625" customWidth="1"/>
    <col min="7174" max="7174" width="14.44140625" customWidth="1"/>
    <col min="7175" max="7175" width="10.33203125" bestFit="1" customWidth="1"/>
    <col min="7176" max="7176" width="12.33203125" bestFit="1" customWidth="1"/>
    <col min="7177" max="7180" width="6.6640625" customWidth="1"/>
    <col min="7182" max="7182" width="15.33203125" bestFit="1" customWidth="1"/>
    <col min="7184" max="7184" width="26.6640625" bestFit="1" customWidth="1"/>
    <col min="7186" max="7186" width="25.5546875" bestFit="1" customWidth="1"/>
    <col min="7425" max="7425" width="20.5546875" customWidth="1"/>
    <col min="7426" max="7426" width="6.6640625" customWidth="1"/>
    <col min="7427" max="7427" width="32.44140625" customWidth="1"/>
    <col min="7428" max="7428" width="12" bestFit="1" customWidth="1"/>
    <col min="7429" max="7429" width="6.6640625" customWidth="1"/>
    <col min="7430" max="7430" width="14.44140625" customWidth="1"/>
    <col min="7431" max="7431" width="10.33203125" bestFit="1" customWidth="1"/>
    <col min="7432" max="7432" width="12.33203125" bestFit="1" customWidth="1"/>
    <col min="7433" max="7436" width="6.6640625" customWidth="1"/>
    <col min="7438" max="7438" width="15.33203125" bestFit="1" customWidth="1"/>
    <col min="7440" max="7440" width="26.6640625" bestFit="1" customWidth="1"/>
    <col min="7442" max="7442" width="25.5546875" bestFit="1" customWidth="1"/>
    <col min="7681" max="7681" width="20.5546875" customWidth="1"/>
    <col min="7682" max="7682" width="6.6640625" customWidth="1"/>
    <col min="7683" max="7683" width="32.44140625" customWidth="1"/>
    <col min="7684" max="7684" width="12" bestFit="1" customWidth="1"/>
    <col min="7685" max="7685" width="6.6640625" customWidth="1"/>
    <col min="7686" max="7686" width="14.44140625" customWidth="1"/>
    <col min="7687" max="7687" width="10.33203125" bestFit="1" customWidth="1"/>
    <col min="7688" max="7688" width="12.33203125" bestFit="1" customWidth="1"/>
    <col min="7689" max="7692" width="6.6640625" customWidth="1"/>
    <col min="7694" max="7694" width="15.33203125" bestFit="1" customWidth="1"/>
    <col min="7696" max="7696" width="26.6640625" bestFit="1" customWidth="1"/>
    <col min="7698" max="7698" width="25.5546875" bestFit="1" customWidth="1"/>
    <col min="7937" max="7937" width="20.5546875" customWidth="1"/>
    <col min="7938" max="7938" width="6.6640625" customWidth="1"/>
    <col min="7939" max="7939" width="32.44140625" customWidth="1"/>
    <col min="7940" max="7940" width="12" bestFit="1" customWidth="1"/>
    <col min="7941" max="7941" width="6.6640625" customWidth="1"/>
    <col min="7942" max="7942" width="14.44140625" customWidth="1"/>
    <col min="7943" max="7943" width="10.33203125" bestFit="1" customWidth="1"/>
    <col min="7944" max="7944" width="12.33203125" bestFit="1" customWidth="1"/>
    <col min="7945" max="7948" width="6.6640625" customWidth="1"/>
    <col min="7950" max="7950" width="15.33203125" bestFit="1" customWidth="1"/>
    <col min="7952" max="7952" width="26.6640625" bestFit="1" customWidth="1"/>
    <col min="7954" max="7954" width="25.5546875" bestFit="1" customWidth="1"/>
    <col min="8193" max="8193" width="20.5546875" customWidth="1"/>
    <col min="8194" max="8194" width="6.6640625" customWidth="1"/>
    <col min="8195" max="8195" width="32.44140625" customWidth="1"/>
    <col min="8196" max="8196" width="12" bestFit="1" customWidth="1"/>
    <col min="8197" max="8197" width="6.6640625" customWidth="1"/>
    <col min="8198" max="8198" width="14.44140625" customWidth="1"/>
    <col min="8199" max="8199" width="10.33203125" bestFit="1" customWidth="1"/>
    <col min="8200" max="8200" width="12.33203125" bestFit="1" customWidth="1"/>
    <col min="8201" max="8204" width="6.6640625" customWidth="1"/>
    <col min="8206" max="8206" width="15.33203125" bestFit="1" customWidth="1"/>
    <col min="8208" max="8208" width="26.6640625" bestFit="1" customWidth="1"/>
    <col min="8210" max="8210" width="25.5546875" bestFit="1" customWidth="1"/>
    <col min="8449" max="8449" width="20.5546875" customWidth="1"/>
    <col min="8450" max="8450" width="6.6640625" customWidth="1"/>
    <col min="8451" max="8451" width="32.44140625" customWidth="1"/>
    <col min="8452" max="8452" width="12" bestFit="1" customWidth="1"/>
    <col min="8453" max="8453" width="6.6640625" customWidth="1"/>
    <col min="8454" max="8454" width="14.44140625" customWidth="1"/>
    <col min="8455" max="8455" width="10.33203125" bestFit="1" customWidth="1"/>
    <col min="8456" max="8456" width="12.33203125" bestFit="1" customWidth="1"/>
    <col min="8457" max="8460" width="6.6640625" customWidth="1"/>
    <col min="8462" max="8462" width="15.33203125" bestFit="1" customWidth="1"/>
    <col min="8464" max="8464" width="26.6640625" bestFit="1" customWidth="1"/>
    <col min="8466" max="8466" width="25.5546875" bestFit="1" customWidth="1"/>
    <col min="8705" max="8705" width="20.5546875" customWidth="1"/>
    <col min="8706" max="8706" width="6.6640625" customWidth="1"/>
    <col min="8707" max="8707" width="32.44140625" customWidth="1"/>
    <col min="8708" max="8708" width="12" bestFit="1" customWidth="1"/>
    <col min="8709" max="8709" width="6.6640625" customWidth="1"/>
    <col min="8710" max="8710" width="14.44140625" customWidth="1"/>
    <col min="8711" max="8711" width="10.33203125" bestFit="1" customWidth="1"/>
    <col min="8712" max="8712" width="12.33203125" bestFit="1" customWidth="1"/>
    <col min="8713" max="8716" width="6.6640625" customWidth="1"/>
    <col min="8718" max="8718" width="15.33203125" bestFit="1" customWidth="1"/>
    <col min="8720" max="8720" width="26.6640625" bestFit="1" customWidth="1"/>
    <col min="8722" max="8722" width="25.5546875" bestFit="1" customWidth="1"/>
    <col min="8961" max="8961" width="20.5546875" customWidth="1"/>
    <col min="8962" max="8962" width="6.6640625" customWidth="1"/>
    <col min="8963" max="8963" width="32.44140625" customWidth="1"/>
    <col min="8964" max="8964" width="12" bestFit="1" customWidth="1"/>
    <col min="8965" max="8965" width="6.6640625" customWidth="1"/>
    <col min="8966" max="8966" width="14.44140625" customWidth="1"/>
    <col min="8967" max="8967" width="10.33203125" bestFit="1" customWidth="1"/>
    <col min="8968" max="8968" width="12.33203125" bestFit="1" customWidth="1"/>
    <col min="8969" max="8972" width="6.6640625" customWidth="1"/>
    <col min="8974" max="8974" width="15.33203125" bestFit="1" customWidth="1"/>
    <col min="8976" max="8976" width="26.6640625" bestFit="1" customWidth="1"/>
    <col min="8978" max="8978" width="25.5546875" bestFit="1" customWidth="1"/>
    <col min="9217" max="9217" width="20.5546875" customWidth="1"/>
    <col min="9218" max="9218" width="6.6640625" customWidth="1"/>
    <col min="9219" max="9219" width="32.44140625" customWidth="1"/>
    <col min="9220" max="9220" width="12" bestFit="1" customWidth="1"/>
    <col min="9221" max="9221" width="6.6640625" customWidth="1"/>
    <col min="9222" max="9222" width="14.44140625" customWidth="1"/>
    <col min="9223" max="9223" width="10.33203125" bestFit="1" customWidth="1"/>
    <col min="9224" max="9224" width="12.33203125" bestFit="1" customWidth="1"/>
    <col min="9225" max="9228" width="6.6640625" customWidth="1"/>
    <col min="9230" max="9230" width="15.33203125" bestFit="1" customWidth="1"/>
    <col min="9232" max="9232" width="26.6640625" bestFit="1" customWidth="1"/>
    <col min="9234" max="9234" width="25.5546875" bestFit="1" customWidth="1"/>
    <col min="9473" max="9473" width="20.5546875" customWidth="1"/>
    <col min="9474" max="9474" width="6.6640625" customWidth="1"/>
    <col min="9475" max="9475" width="32.44140625" customWidth="1"/>
    <col min="9476" max="9476" width="12" bestFit="1" customWidth="1"/>
    <col min="9477" max="9477" width="6.6640625" customWidth="1"/>
    <col min="9478" max="9478" width="14.44140625" customWidth="1"/>
    <col min="9479" max="9479" width="10.33203125" bestFit="1" customWidth="1"/>
    <col min="9480" max="9480" width="12.33203125" bestFit="1" customWidth="1"/>
    <col min="9481" max="9484" width="6.6640625" customWidth="1"/>
    <col min="9486" max="9486" width="15.33203125" bestFit="1" customWidth="1"/>
    <col min="9488" max="9488" width="26.6640625" bestFit="1" customWidth="1"/>
    <col min="9490" max="9490" width="25.5546875" bestFit="1" customWidth="1"/>
    <col min="9729" max="9729" width="20.5546875" customWidth="1"/>
    <col min="9730" max="9730" width="6.6640625" customWidth="1"/>
    <col min="9731" max="9731" width="32.44140625" customWidth="1"/>
    <col min="9732" max="9732" width="12" bestFit="1" customWidth="1"/>
    <col min="9733" max="9733" width="6.6640625" customWidth="1"/>
    <col min="9734" max="9734" width="14.44140625" customWidth="1"/>
    <col min="9735" max="9735" width="10.33203125" bestFit="1" customWidth="1"/>
    <col min="9736" max="9736" width="12.33203125" bestFit="1" customWidth="1"/>
    <col min="9737" max="9740" width="6.6640625" customWidth="1"/>
    <col min="9742" max="9742" width="15.33203125" bestFit="1" customWidth="1"/>
    <col min="9744" max="9744" width="26.6640625" bestFit="1" customWidth="1"/>
    <col min="9746" max="9746" width="25.5546875" bestFit="1" customWidth="1"/>
    <col min="9985" max="9985" width="20.5546875" customWidth="1"/>
    <col min="9986" max="9986" width="6.6640625" customWidth="1"/>
    <col min="9987" max="9987" width="32.44140625" customWidth="1"/>
    <col min="9988" max="9988" width="12" bestFit="1" customWidth="1"/>
    <col min="9989" max="9989" width="6.6640625" customWidth="1"/>
    <col min="9990" max="9990" width="14.44140625" customWidth="1"/>
    <col min="9991" max="9991" width="10.33203125" bestFit="1" customWidth="1"/>
    <col min="9992" max="9992" width="12.33203125" bestFit="1" customWidth="1"/>
    <col min="9993" max="9996" width="6.6640625" customWidth="1"/>
    <col min="9998" max="9998" width="15.33203125" bestFit="1" customWidth="1"/>
    <col min="10000" max="10000" width="26.6640625" bestFit="1" customWidth="1"/>
    <col min="10002" max="10002" width="25.5546875" bestFit="1" customWidth="1"/>
    <col min="10241" max="10241" width="20.5546875" customWidth="1"/>
    <col min="10242" max="10242" width="6.6640625" customWidth="1"/>
    <col min="10243" max="10243" width="32.44140625" customWidth="1"/>
    <col min="10244" max="10244" width="12" bestFit="1" customWidth="1"/>
    <col min="10245" max="10245" width="6.6640625" customWidth="1"/>
    <col min="10246" max="10246" width="14.44140625" customWidth="1"/>
    <col min="10247" max="10247" width="10.33203125" bestFit="1" customWidth="1"/>
    <col min="10248" max="10248" width="12.33203125" bestFit="1" customWidth="1"/>
    <col min="10249" max="10252" width="6.6640625" customWidth="1"/>
    <col min="10254" max="10254" width="15.33203125" bestFit="1" customWidth="1"/>
    <col min="10256" max="10256" width="26.6640625" bestFit="1" customWidth="1"/>
    <col min="10258" max="10258" width="25.5546875" bestFit="1" customWidth="1"/>
    <col min="10497" max="10497" width="20.5546875" customWidth="1"/>
    <col min="10498" max="10498" width="6.6640625" customWidth="1"/>
    <col min="10499" max="10499" width="32.44140625" customWidth="1"/>
    <col min="10500" max="10500" width="12" bestFit="1" customWidth="1"/>
    <col min="10501" max="10501" width="6.6640625" customWidth="1"/>
    <col min="10502" max="10502" width="14.44140625" customWidth="1"/>
    <col min="10503" max="10503" width="10.33203125" bestFit="1" customWidth="1"/>
    <col min="10504" max="10504" width="12.33203125" bestFit="1" customWidth="1"/>
    <col min="10505" max="10508" width="6.6640625" customWidth="1"/>
    <col min="10510" max="10510" width="15.33203125" bestFit="1" customWidth="1"/>
    <col min="10512" max="10512" width="26.6640625" bestFit="1" customWidth="1"/>
    <col min="10514" max="10514" width="25.5546875" bestFit="1" customWidth="1"/>
    <col min="10753" max="10753" width="20.5546875" customWidth="1"/>
    <col min="10754" max="10754" width="6.6640625" customWidth="1"/>
    <col min="10755" max="10755" width="32.44140625" customWidth="1"/>
    <col min="10756" max="10756" width="12" bestFit="1" customWidth="1"/>
    <col min="10757" max="10757" width="6.6640625" customWidth="1"/>
    <col min="10758" max="10758" width="14.44140625" customWidth="1"/>
    <col min="10759" max="10759" width="10.33203125" bestFit="1" customWidth="1"/>
    <col min="10760" max="10760" width="12.33203125" bestFit="1" customWidth="1"/>
    <col min="10761" max="10764" width="6.6640625" customWidth="1"/>
    <col min="10766" max="10766" width="15.33203125" bestFit="1" customWidth="1"/>
    <col min="10768" max="10768" width="26.6640625" bestFit="1" customWidth="1"/>
    <col min="10770" max="10770" width="25.5546875" bestFit="1" customWidth="1"/>
    <col min="11009" max="11009" width="20.5546875" customWidth="1"/>
    <col min="11010" max="11010" width="6.6640625" customWidth="1"/>
    <col min="11011" max="11011" width="32.44140625" customWidth="1"/>
    <col min="11012" max="11012" width="12" bestFit="1" customWidth="1"/>
    <col min="11013" max="11013" width="6.6640625" customWidth="1"/>
    <col min="11014" max="11014" width="14.44140625" customWidth="1"/>
    <col min="11015" max="11015" width="10.33203125" bestFit="1" customWidth="1"/>
    <col min="11016" max="11016" width="12.33203125" bestFit="1" customWidth="1"/>
    <col min="11017" max="11020" width="6.6640625" customWidth="1"/>
    <col min="11022" max="11022" width="15.33203125" bestFit="1" customWidth="1"/>
    <col min="11024" max="11024" width="26.6640625" bestFit="1" customWidth="1"/>
    <col min="11026" max="11026" width="25.5546875" bestFit="1" customWidth="1"/>
    <col min="11265" max="11265" width="20.5546875" customWidth="1"/>
    <col min="11266" max="11266" width="6.6640625" customWidth="1"/>
    <col min="11267" max="11267" width="32.44140625" customWidth="1"/>
    <col min="11268" max="11268" width="12" bestFit="1" customWidth="1"/>
    <col min="11269" max="11269" width="6.6640625" customWidth="1"/>
    <col min="11270" max="11270" width="14.44140625" customWidth="1"/>
    <col min="11271" max="11271" width="10.33203125" bestFit="1" customWidth="1"/>
    <col min="11272" max="11272" width="12.33203125" bestFit="1" customWidth="1"/>
    <col min="11273" max="11276" width="6.6640625" customWidth="1"/>
    <col min="11278" max="11278" width="15.33203125" bestFit="1" customWidth="1"/>
    <col min="11280" max="11280" width="26.6640625" bestFit="1" customWidth="1"/>
    <col min="11282" max="11282" width="25.5546875" bestFit="1" customWidth="1"/>
    <col min="11521" max="11521" width="20.5546875" customWidth="1"/>
    <col min="11522" max="11522" width="6.6640625" customWidth="1"/>
    <col min="11523" max="11523" width="32.44140625" customWidth="1"/>
    <col min="11524" max="11524" width="12" bestFit="1" customWidth="1"/>
    <col min="11525" max="11525" width="6.6640625" customWidth="1"/>
    <col min="11526" max="11526" width="14.44140625" customWidth="1"/>
    <col min="11527" max="11527" width="10.33203125" bestFit="1" customWidth="1"/>
    <col min="11528" max="11528" width="12.33203125" bestFit="1" customWidth="1"/>
    <col min="11529" max="11532" width="6.6640625" customWidth="1"/>
    <col min="11534" max="11534" width="15.33203125" bestFit="1" customWidth="1"/>
    <col min="11536" max="11536" width="26.6640625" bestFit="1" customWidth="1"/>
    <col min="11538" max="11538" width="25.5546875" bestFit="1" customWidth="1"/>
    <col min="11777" max="11777" width="20.5546875" customWidth="1"/>
    <col min="11778" max="11778" width="6.6640625" customWidth="1"/>
    <col min="11779" max="11779" width="32.44140625" customWidth="1"/>
    <col min="11780" max="11780" width="12" bestFit="1" customWidth="1"/>
    <col min="11781" max="11781" width="6.6640625" customWidth="1"/>
    <col min="11782" max="11782" width="14.44140625" customWidth="1"/>
    <col min="11783" max="11783" width="10.33203125" bestFit="1" customWidth="1"/>
    <col min="11784" max="11784" width="12.33203125" bestFit="1" customWidth="1"/>
    <col min="11785" max="11788" width="6.6640625" customWidth="1"/>
    <col min="11790" max="11790" width="15.33203125" bestFit="1" customWidth="1"/>
    <col min="11792" max="11792" width="26.6640625" bestFit="1" customWidth="1"/>
    <col min="11794" max="11794" width="25.5546875" bestFit="1" customWidth="1"/>
    <col min="12033" max="12033" width="20.5546875" customWidth="1"/>
    <col min="12034" max="12034" width="6.6640625" customWidth="1"/>
    <col min="12035" max="12035" width="32.44140625" customWidth="1"/>
    <col min="12036" max="12036" width="12" bestFit="1" customWidth="1"/>
    <col min="12037" max="12037" width="6.6640625" customWidth="1"/>
    <col min="12038" max="12038" width="14.44140625" customWidth="1"/>
    <col min="12039" max="12039" width="10.33203125" bestFit="1" customWidth="1"/>
    <col min="12040" max="12040" width="12.33203125" bestFit="1" customWidth="1"/>
    <col min="12041" max="12044" width="6.6640625" customWidth="1"/>
    <col min="12046" max="12046" width="15.33203125" bestFit="1" customWidth="1"/>
    <col min="12048" max="12048" width="26.6640625" bestFit="1" customWidth="1"/>
    <col min="12050" max="12050" width="25.5546875" bestFit="1" customWidth="1"/>
    <col min="12289" max="12289" width="20.5546875" customWidth="1"/>
    <col min="12290" max="12290" width="6.6640625" customWidth="1"/>
    <col min="12291" max="12291" width="32.44140625" customWidth="1"/>
    <col min="12292" max="12292" width="12" bestFit="1" customWidth="1"/>
    <col min="12293" max="12293" width="6.6640625" customWidth="1"/>
    <col min="12294" max="12294" width="14.44140625" customWidth="1"/>
    <col min="12295" max="12295" width="10.33203125" bestFit="1" customWidth="1"/>
    <col min="12296" max="12296" width="12.33203125" bestFit="1" customWidth="1"/>
    <col min="12297" max="12300" width="6.6640625" customWidth="1"/>
    <col min="12302" max="12302" width="15.33203125" bestFit="1" customWidth="1"/>
    <col min="12304" max="12304" width="26.6640625" bestFit="1" customWidth="1"/>
    <col min="12306" max="12306" width="25.5546875" bestFit="1" customWidth="1"/>
    <col min="12545" max="12545" width="20.5546875" customWidth="1"/>
    <col min="12546" max="12546" width="6.6640625" customWidth="1"/>
    <col min="12547" max="12547" width="32.44140625" customWidth="1"/>
    <col min="12548" max="12548" width="12" bestFit="1" customWidth="1"/>
    <col min="12549" max="12549" width="6.6640625" customWidth="1"/>
    <col min="12550" max="12550" width="14.44140625" customWidth="1"/>
    <col min="12551" max="12551" width="10.33203125" bestFit="1" customWidth="1"/>
    <col min="12552" max="12552" width="12.33203125" bestFit="1" customWidth="1"/>
    <col min="12553" max="12556" width="6.6640625" customWidth="1"/>
    <col min="12558" max="12558" width="15.33203125" bestFit="1" customWidth="1"/>
    <col min="12560" max="12560" width="26.6640625" bestFit="1" customWidth="1"/>
    <col min="12562" max="12562" width="25.5546875" bestFit="1" customWidth="1"/>
    <col min="12801" max="12801" width="20.5546875" customWidth="1"/>
    <col min="12802" max="12802" width="6.6640625" customWidth="1"/>
    <col min="12803" max="12803" width="32.44140625" customWidth="1"/>
    <col min="12804" max="12804" width="12" bestFit="1" customWidth="1"/>
    <col min="12805" max="12805" width="6.6640625" customWidth="1"/>
    <col min="12806" max="12806" width="14.44140625" customWidth="1"/>
    <col min="12807" max="12807" width="10.33203125" bestFit="1" customWidth="1"/>
    <col min="12808" max="12808" width="12.33203125" bestFit="1" customWidth="1"/>
    <col min="12809" max="12812" width="6.6640625" customWidth="1"/>
    <col min="12814" max="12814" width="15.33203125" bestFit="1" customWidth="1"/>
    <col min="12816" max="12816" width="26.6640625" bestFit="1" customWidth="1"/>
    <col min="12818" max="12818" width="25.5546875" bestFit="1" customWidth="1"/>
    <col min="13057" max="13057" width="20.5546875" customWidth="1"/>
    <col min="13058" max="13058" width="6.6640625" customWidth="1"/>
    <col min="13059" max="13059" width="32.44140625" customWidth="1"/>
    <col min="13060" max="13060" width="12" bestFit="1" customWidth="1"/>
    <col min="13061" max="13061" width="6.6640625" customWidth="1"/>
    <col min="13062" max="13062" width="14.44140625" customWidth="1"/>
    <col min="13063" max="13063" width="10.33203125" bestFit="1" customWidth="1"/>
    <col min="13064" max="13064" width="12.33203125" bestFit="1" customWidth="1"/>
    <col min="13065" max="13068" width="6.6640625" customWidth="1"/>
    <col min="13070" max="13070" width="15.33203125" bestFit="1" customWidth="1"/>
    <col min="13072" max="13072" width="26.6640625" bestFit="1" customWidth="1"/>
    <col min="13074" max="13074" width="25.5546875" bestFit="1" customWidth="1"/>
    <col min="13313" max="13313" width="20.5546875" customWidth="1"/>
    <col min="13314" max="13314" width="6.6640625" customWidth="1"/>
    <col min="13315" max="13315" width="32.44140625" customWidth="1"/>
    <col min="13316" max="13316" width="12" bestFit="1" customWidth="1"/>
    <col min="13317" max="13317" width="6.6640625" customWidth="1"/>
    <col min="13318" max="13318" width="14.44140625" customWidth="1"/>
    <col min="13319" max="13319" width="10.33203125" bestFit="1" customWidth="1"/>
    <col min="13320" max="13320" width="12.33203125" bestFit="1" customWidth="1"/>
    <col min="13321" max="13324" width="6.6640625" customWidth="1"/>
    <col min="13326" max="13326" width="15.33203125" bestFit="1" customWidth="1"/>
    <col min="13328" max="13328" width="26.6640625" bestFit="1" customWidth="1"/>
    <col min="13330" max="13330" width="25.5546875" bestFit="1" customWidth="1"/>
    <col min="13569" max="13569" width="20.5546875" customWidth="1"/>
    <col min="13570" max="13570" width="6.6640625" customWidth="1"/>
    <col min="13571" max="13571" width="32.44140625" customWidth="1"/>
    <col min="13572" max="13572" width="12" bestFit="1" customWidth="1"/>
    <col min="13573" max="13573" width="6.6640625" customWidth="1"/>
    <col min="13574" max="13574" width="14.44140625" customWidth="1"/>
    <col min="13575" max="13575" width="10.33203125" bestFit="1" customWidth="1"/>
    <col min="13576" max="13576" width="12.33203125" bestFit="1" customWidth="1"/>
    <col min="13577" max="13580" width="6.6640625" customWidth="1"/>
    <col min="13582" max="13582" width="15.33203125" bestFit="1" customWidth="1"/>
    <col min="13584" max="13584" width="26.6640625" bestFit="1" customWidth="1"/>
    <col min="13586" max="13586" width="25.5546875" bestFit="1" customWidth="1"/>
    <col min="13825" max="13825" width="20.5546875" customWidth="1"/>
    <col min="13826" max="13826" width="6.6640625" customWidth="1"/>
    <col min="13827" max="13827" width="32.44140625" customWidth="1"/>
    <col min="13828" max="13828" width="12" bestFit="1" customWidth="1"/>
    <col min="13829" max="13829" width="6.6640625" customWidth="1"/>
    <col min="13830" max="13830" width="14.44140625" customWidth="1"/>
    <col min="13831" max="13831" width="10.33203125" bestFit="1" customWidth="1"/>
    <col min="13832" max="13832" width="12.33203125" bestFit="1" customWidth="1"/>
    <col min="13833" max="13836" width="6.6640625" customWidth="1"/>
    <col min="13838" max="13838" width="15.33203125" bestFit="1" customWidth="1"/>
    <col min="13840" max="13840" width="26.6640625" bestFit="1" customWidth="1"/>
    <col min="13842" max="13842" width="25.5546875" bestFit="1" customWidth="1"/>
    <col min="14081" max="14081" width="20.5546875" customWidth="1"/>
    <col min="14082" max="14082" width="6.6640625" customWidth="1"/>
    <col min="14083" max="14083" width="32.44140625" customWidth="1"/>
    <col min="14084" max="14084" width="12" bestFit="1" customWidth="1"/>
    <col min="14085" max="14085" width="6.6640625" customWidth="1"/>
    <col min="14086" max="14086" width="14.44140625" customWidth="1"/>
    <col min="14087" max="14087" width="10.33203125" bestFit="1" customWidth="1"/>
    <col min="14088" max="14088" width="12.33203125" bestFit="1" customWidth="1"/>
    <col min="14089" max="14092" width="6.6640625" customWidth="1"/>
    <col min="14094" max="14094" width="15.33203125" bestFit="1" customWidth="1"/>
    <col min="14096" max="14096" width="26.6640625" bestFit="1" customWidth="1"/>
    <col min="14098" max="14098" width="25.5546875" bestFit="1" customWidth="1"/>
    <col min="14337" max="14337" width="20.5546875" customWidth="1"/>
    <col min="14338" max="14338" width="6.6640625" customWidth="1"/>
    <col min="14339" max="14339" width="32.44140625" customWidth="1"/>
    <col min="14340" max="14340" width="12" bestFit="1" customWidth="1"/>
    <col min="14341" max="14341" width="6.6640625" customWidth="1"/>
    <col min="14342" max="14342" width="14.44140625" customWidth="1"/>
    <col min="14343" max="14343" width="10.33203125" bestFit="1" customWidth="1"/>
    <col min="14344" max="14344" width="12.33203125" bestFit="1" customWidth="1"/>
    <col min="14345" max="14348" width="6.6640625" customWidth="1"/>
    <col min="14350" max="14350" width="15.33203125" bestFit="1" customWidth="1"/>
    <col min="14352" max="14352" width="26.6640625" bestFit="1" customWidth="1"/>
    <col min="14354" max="14354" width="25.5546875" bestFit="1" customWidth="1"/>
    <col min="14593" max="14593" width="20.5546875" customWidth="1"/>
    <col min="14594" max="14594" width="6.6640625" customWidth="1"/>
    <col min="14595" max="14595" width="32.44140625" customWidth="1"/>
    <col min="14596" max="14596" width="12" bestFit="1" customWidth="1"/>
    <col min="14597" max="14597" width="6.6640625" customWidth="1"/>
    <col min="14598" max="14598" width="14.44140625" customWidth="1"/>
    <col min="14599" max="14599" width="10.33203125" bestFit="1" customWidth="1"/>
    <col min="14600" max="14600" width="12.33203125" bestFit="1" customWidth="1"/>
    <col min="14601" max="14604" width="6.6640625" customWidth="1"/>
    <col min="14606" max="14606" width="15.33203125" bestFit="1" customWidth="1"/>
    <col min="14608" max="14608" width="26.6640625" bestFit="1" customWidth="1"/>
    <col min="14610" max="14610" width="25.5546875" bestFit="1" customWidth="1"/>
    <col min="14849" max="14849" width="20.5546875" customWidth="1"/>
    <col min="14850" max="14850" width="6.6640625" customWidth="1"/>
    <col min="14851" max="14851" width="32.44140625" customWidth="1"/>
    <col min="14852" max="14852" width="12" bestFit="1" customWidth="1"/>
    <col min="14853" max="14853" width="6.6640625" customWidth="1"/>
    <col min="14854" max="14854" width="14.44140625" customWidth="1"/>
    <col min="14855" max="14855" width="10.33203125" bestFit="1" customWidth="1"/>
    <col min="14856" max="14856" width="12.33203125" bestFit="1" customWidth="1"/>
    <col min="14857" max="14860" width="6.6640625" customWidth="1"/>
    <col min="14862" max="14862" width="15.33203125" bestFit="1" customWidth="1"/>
    <col min="14864" max="14864" width="26.6640625" bestFit="1" customWidth="1"/>
    <col min="14866" max="14866" width="25.5546875" bestFit="1" customWidth="1"/>
    <col min="15105" max="15105" width="20.5546875" customWidth="1"/>
    <col min="15106" max="15106" width="6.6640625" customWidth="1"/>
    <col min="15107" max="15107" width="32.44140625" customWidth="1"/>
    <col min="15108" max="15108" width="12" bestFit="1" customWidth="1"/>
    <col min="15109" max="15109" width="6.6640625" customWidth="1"/>
    <col min="15110" max="15110" width="14.44140625" customWidth="1"/>
    <col min="15111" max="15111" width="10.33203125" bestFit="1" customWidth="1"/>
    <col min="15112" max="15112" width="12.33203125" bestFit="1" customWidth="1"/>
    <col min="15113" max="15116" width="6.6640625" customWidth="1"/>
    <col min="15118" max="15118" width="15.33203125" bestFit="1" customWidth="1"/>
    <col min="15120" max="15120" width="26.6640625" bestFit="1" customWidth="1"/>
    <col min="15122" max="15122" width="25.5546875" bestFit="1" customWidth="1"/>
    <col min="15361" max="15361" width="20.5546875" customWidth="1"/>
    <col min="15362" max="15362" width="6.6640625" customWidth="1"/>
    <col min="15363" max="15363" width="32.44140625" customWidth="1"/>
    <col min="15364" max="15364" width="12" bestFit="1" customWidth="1"/>
    <col min="15365" max="15365" width="6.6640625" customWidth="1"/>
    <col min="15366" max="15366" width="14.44140625" customWidth="1"/>
    <col min="15367" max="15367" width="10.33203125" bestFit="1" customWidth="1"/>
    <col min="15368" max="15368" width="12.33203125" bestFit="1" customWidth="1"/>
    <col min="15369" max="15372" width="6.6640625" customWidth="1"/>
    <col min="15374" max="15374" width="15.33203125" bestFit="1" customWidth="1"/>
    <col min="15376" max="15376" width="26.6640625" bestFit="1" customWidth="1"/>
    <col min="15378" max="15378" width="25.5546875" bestFit="1" customWidth="1"/>
    <col min="15617" max="15617" width="20.5546875" customWidth="1"/>
    <col min="15618" max="15618" width="6.6640625" customWidth="1"/>
    <col min="15619" max="15619" width="32.44140625" customWidth="1"/>
    <col min="15620" max="15620" width="12" bestFit="1" customWidth="1"/>
    <col min="15621" max="15621" width="6.6640625" customWidth="1"/>
    <col min="15622" max="15622" width="14.44140625" customWidth="1"/>
    <col min="15623" max="15623" width="10.33203125" bestFit="1" customWidth="1"/>
    <col min="15624" max="15624" width="12.33203125" bestFit="1" customWidth="1"/>
    <col min="15625" max="15628" width="6.6640625" customWidth="1"/>
    <col min="15630" max="15630" width="15.33203125" bestFit="1" customWidth="1"/>
    <col min="15632" max="15632" width="26.6640625" bestFit="1" customWidth="1"/>
    <col min="15634" max="15634" width="25.5546875" bestFit="1" customWidth="1"/>
    <col min="15873" max="15873" width="20.5546875" customWidth="1"/>
    <col min="15874" max="15874" width="6.6640625" customWidth="1"/>
    <col min="15875" max="15875" width="32.44140625" customWidth="1"/>
    <col min="15876" max="15876" width="12" bestFit="1" customWidth="1"/>
    <col min="15877" max="15877" width="6.6640625" customWidth="1"/>
    <col min="15878" max="15878" width="14.44140625" customWidth="1"/>
    <col min="15879" max="15879" width="10.33203125" bestFit="1" customWidth="1"/>
    <col min="15880" max="15880" width="12.33203125" bestFit="1" customWidth="1"/>
    <col min="15881" max="15884" width="6.6640625" customWidth="1"/>
    <col min="15886" max="15886" width="15.33203125" bestFit="1" customWidth="1"/>
    <col min="15888" max="15888" width="26.6640625" bestFit="1" customWidth="1"/>
    <col min="15890" max="15890" width="25.5546875" bestFit="1" customWidth="1"/>
    <col min="16129" max="16129" width="20.5546875" customWidth="1"/>
    <col min="16130" max="16130" width="6.6640625" customWidth="1"/>
    <col min="16131" max="16131" width="32.44140625" customWidth="1"/>
    <col min="16132" max="16132" width="12" bestFit="1" customWidth="1"/>
    <col min="16133" max="16133" width="6.6640625" customWidth="1"/>
    <col min="16134" max="16134" width="14.44140625" customWidth="1"/>
    <col min="16135" max="16135" width="10.33203125" bestFit="1" customWidth="1"/>
    <col min="16136" max="16136" width="12.33203125" bestFit="1" customWidth="1"/>
    <col min="16137" max="16140" width="6.6640625" customWidth="1"/>
    <col min="16142" max="16142" width="15.33203125" bestFit="1" customWidth="1"/>
    <col min="16144" max="16144" width="26.6640625" bestFit="1" customWidth="1"/>
    <col min="16146" max="16146" width="25.5546875" bestFit="1" customWidth="1"/>
  </cols>
  <sheetData>
    <row r="1" spans="1:15" x14ac:dyDescent="0.3">
      <c r="A1" s="94" t="s">
        <v>133</v>
      </c>
      <c r="B1" s="94"/>
      <c r="C1" s="94"/>
      <c r="D1" s="94"/>
      <c r="O1" s="18" t="s">
        <v>132</v>
      </c>
    </row>
    <row r="2" spans="1:15" x14ac:dyDescent="0.3">
      <c r="O2" t="s">
        <v>131</v>
      </c>
    </row>
    <row r="4" spans="1:15" x14ac:dyDescent="0.3">
      <c r="O4" s="14" t="s">
        <v>110</v>
      </c>
    </row>
    <row r="5" spans="1:15" x14ac:dyDescent="0.3">
      <c r="O5" s="66">
        <f ca="1">SKEW(A7:A47)</f>
        <v>-1.3623473090730949</v>
      </c>
    </row>
    <row r="6" spans="1:15" ht="72" x14ac:dyDescent="0.3">
      <c r="A6" s="92" t="s">
        <v>130</v>
      </c>
      <c r="C6" s="92" t="s">
        <v>128</v>
      </c>
      <c r="D6" s="66">
        <f ca="1">COUNT(A7:A47)</f>
        <v>41</v>
      </c>
    </row>
    <row r="7" spans="1:15" x14ac:dyDescent="0.3">
      <c r="A7" s="17">
        <f ca="1">IF(MOD(ROW(),4),RANDBETWEEN(65,100),RANDBETWEEN(0,100))</f>
        <v>90</v>
      </c>
      <c r="C7" s="92" t="s">
        <v>127</v>
      </c>
      <c r="D7" s="66">
        <f ca="1">MAX(A7:A47)</f>
        <v>100</v>
      </c>
    </row>
    <row r="8" spans="1:15" x14ac:dyDescent="0.3">
      <c r="A8" s="17">
        <f ca="1">IF(MOD(ROW(),4),RANDBETWEEN(65,100),RANDBETWEEN(0,100))</f>
        <v>13</v>
      </c>
      <c r="C8" s="92" t="s">
        <v>126</v>
      </c>
      <c r="D8" s="66">
        <f ca="1">MIN(A7:A47)</f>
        <v>13</v>
      </c>
    </row>
    <row r="9" spans="1:15" x14ac:dyDescent="0.3">
      <c r="A9" s="17">
        <f ca="1">IF(MOD(ROW(),4),RANDBETWEEN(65,100),RANDBETWEEN(0,100))</f>
        <v>90</v>
      </c>
      <c r="C9" s="93" t="str">
        <f ca="1">"Range = (MAX - MIN) = "&amp;D7&amp;" - "&amp;D8&amp;" ="</f>
        <v>Range = (MAX - MIN) = 100 - 13 =</v>
      </c>
      <c r="D9" s="66">
        <f ca="1">D7-D8</f>
        <v>87</v>
      </c>
    </row>
    <row r="10" spans="1:15" x14ac:dyDescent="0.3">
      <c r="A10" s="17">
        <f ca="1">IF(MOD(ROW(),4),RANDBETWEEN(65,100),RANDBETWEEN(0,100))</f>
        <v>83</v>
      </c>
      <c r="C10" s="92" t="s">
        <v>125</v>
      </c>
      <c r="D10" s="17">
        <v>7</v>
      </c>
      <c r="E10" t="s">
        <v>122</v>
      </c>
    </row>
    <row r="11" spans="1:15" x14ac:dyDescent="0.3">
      <c r="A11" s="17">
        <f ca="1">IF(MOD(ROW(),4),RANDBETWEEN(65,100),RANDBETWEEN(0,100))</f>
        <v>84</v>
      </c>
      <c r="C11" s="93" t="str">
        <f ca="1">"Is 2^"&amp;D10&amp;" ("&amp;2^D10&amp;") &gt;= "&amp;D6</f>
        <v>Is 2^7 (128) &gt;= 41</v>
      </c>
      <c r="D11" s="66" t="b">
        <f ca="1">2^D10&gt;=D6</f>
        <v>1</v>
      </c>
    </row>
    <row r="12" spans="1:15" ht="28.8" x14ac:dyDescent="0.3">
      <c r="A12" s="17">
        <f ca="1">IF(MOD(ROW(),4),RANDBETWEEN(65,100),RANDBETWEEN(0,100))</f>
        <v>16</v>
      </c>
      <c r="C12" s="93" t="str">
        <f ca="1">"Approximate Class Width = Range/k = "&amp;D9&amp;"/"&amp;D10&amp;" ="</f>
        <v>Approximate Class Width = Range/k = 87/7 =</v>
      </c>
      <c r="D12" s="66">
        <f ca="1">(D7-D8)/D10</f>
        <v>12.428571428571429</v>
      </c>
    </row>
    <row r="13" spans="1:15" x14ac:dyDescent="0.3">
      <c r="A13" s="17">
        <f ca="1">IF(MOD(ROW(),4),RANDBETWEEN(65,100),RANDBETWEEN(0,100))</f>
        <v>73</v>
      </c>
      <c r="C13" s="92" t="s">
        <v>124</v>
      </c>
      <c r="D13" s="17">
        <v>15</v>
      </c>
      <c r="E13" t="s">
        <v>122</v>
      </c>
    </row>
    <row r="14" spans="1:15" ht="28.8" x14ac:dyDescent="0.3">
      <c r="A14" s="17">
        <f ca="1">IF(MOD(ROW(),4),RANDBETWEEN(65,100),RANDBETWEEN(0,100))</f>
        <v>70</v>
      </c>
      <c r="C14" s="93" t="str">
        <f>"Actual Range for Classes = ClassWidth*k = "&amp;D13&amp;"*"&amp;D10&amp;" ="</f>
        <v>Actual Range for Classes = ClassWidth*k = 15*7 =</v>
      </c>
      <c r="D14" s="66">
        <f>D13*D10</f>
        <v>105</v>
      </c>
    </row>
    <row r="15" spans="1:15" ht="28.8" x14ac:dyDescent="0.3">
      <c r="A15" s="17">
        <f ca="1">IF(MOD(ROW(),4),RANDBETWEEN(65,100),RANDBETWEEN(0,100))</f>
        <v>93</v>
      </c>
      <c r="C15" s="92" t="s">
        <v>123</v>
      </c>
      <c r="D15" s="17">
        <v>0</v>
      </c>
      <c r="E15" t="s">
        <v>122</v>
      </c>
    </row>
    <row r="16" spans="1:15" x14ac:dyDescent="0.3">
      <c r="A16" s="17">
        <f ca="1">IF(MOD(ROW(),4),RANDBETWEEN(65,100),RANDBETWEEN(0,100))</f>
        <v>94</v>
      </c>
      <c r="C16"/>
      <c r="O16" s="14" t="s">
        <v>110</v>
      </c>
    </row>
    <row r="17" spans="1:15" x14ac:dyDescent="0.3">
      <c r="A17" s="17">
        <f ca="1">IF(MOD(ROW(),4),RANDBETWEEN(65,100),RANDBETWEEN(0,100))</f>
        <v>91</v>
      </c>
      <c r="C17"/>
      <c r="F17" s="72" t="s">
        <v>121</v>
      </c>
      <c r="G17" s="72" t="s">
        <v>82</v>
      </c>
      <c r="H17" s="72" t="s">
        <v>120</v>
      </c>
      <c r="O17" s="66">
        <f ca="1">SKEW(A53:A93)</f>
        <v>-6.1554856012905196E-2</v>
      </c>
    </row>
    <row r="18" spans="1:15" x14ac:dyDescent="0.3">
      <c r="A18" s="17">
        <f ca="1">IF(MOD(ROW(),4),RANDBETWEEN(65,100),RANDBETWEEN(0,100))</f>
        <v>67</v>
      </c>
      <c r="D18" s="17">
        <f>D15</f>
        <v>0</v>
      </c>
      <c r="E18" s="17">
        <f>D18+D$13</f>
        <v>15</v>
      </c>
      <c r="F18" s="17" t="str">
        <f>D18&amp;" up to "&amp;E18</f>
        <v>0 up to 15</v>
      </c>
      <c r="G18" s="17">
        <f ca="1">COUNTIF($A$7:$A$47,"&lt;"&amp;E18)-COUNTIF($A$7:$A$47,"&lt;"&amp;D18)</f>
        <v>1</v>
      </c>
      <c r="H18" s="17">
        <f ca="1">G18/G$25</f>
        <v>2.4390243902439025E-2</v>
      </c>
    </row>
    <row r="19" spans="1:15" x14ac:dyDescent="0.3">
      <c r="A19" s="17">
        <f ca="1">IF(MOD(ROW(),4),RANDBETWEEN(65,100),RANDBETWEEN(0,100))</f>
        <v>77</v>
      </c>
      <c r="D19" s="17">
        <f>E18</f>
        <v>15</v>
      </c>
      <c r="E19" s="17">
        <f>D19+D$13</f>
        <v>30</v>
      </c>
      <c r="F19" s="17" t="str">
        <f>D19&amp;" up to "&amp;E19</f>
        <v>15 up to 30</v>
      </c>
      <c r="G19" s="17">
        <f ca="1">COUNTIF($A$7:$A$47,"&lt;"&amp;E19)-COUNTIF($A$7:$A$47,"&lt;"&amp;D19)</f>
        <v>2</v>
      </c>
      <c r="H19" s="17">
        <f ca="1">G19/G$25</f>
        <v>4.878048780487805E-2</v>
      </c>
    </row>
    <row r="20" spans="1:15" x14ac:dyDescent="0.3">
      <c r="A20" s="17">
        <f ca="1">IF(MOD(ROW(),4),RANDBETWEEN(65,100),RANDBETWEEN(0,100))</f>
        <v>100</v>
      </c>
      <c r="D20" s="17">
        <f>E19</f>
        <v>30</v>
      </c>
      <c r="E20" s="17">
        <f>D20+D$13</f>
        <v>45</v>
      </c>
      <c r="F20" s="17" t="str">
        <f>D20&amp;" up to "&amp;E20</f>
        <v>30 up to 45</v>
      </c>
      <c r="G20" s="17">
        <f ca="1">COUNTIF($A$7:$A$47,"&lt;"&amp;E20)-COUNTIF($A$7:$A$47,"&lt;"&amp;D20)</f>
        <v>4</v>
      </c>
      <c r="H20" s="17">
        <f ca="1">G20/G$25</f>
        <v>9.7560975609756101E-2</v>
      </c>
    </row>
    <row r="21" spans="1:15" x14ac:dyDescent="0.3">
      <c r="A21" s="17">
        <f ca="1">IF(MOD(ROW(),4),RANDBETWEEN(65,100),RANDBETWEEN(0,100))</f>
        <v>91</v>
      </c>
      <c r="D21" s="17">
        <f>E20</f>
        <v>45</v>
      </c>
      <c r="E21" s="17">
        <f>D21+D$13</f>
        <v>60</v>
      </c>
      <c r="F21" s="17" t="str">
        <f>D21&amp;" up to "&amp;E21</f>
        <v>45 up to 60</v>
      </c>
      <c r="G21" s="17">
        <f ca="1">COUNTIF($A$7:$A$47,"&lt;"&amp;E21)-COUNTIF($A$7:$A$47,"&lt;"&amp;D21)</f>
        <v>0</v>
      </c>
      <c r="H21" s="17">
        <f ca="1">G21/G$25</f>
        <v>0</v>
      </c>
    </row>
    <row r="22" spans="1:15" x14ac:dyDescent="0.3">
      <c r="A22" s="17">
        <f ca="1">IF(MOD(ROW(),4),RANDBETWEEN(65,100),RANDBETWEEN(0,100))</f>
        <v>78</v>
      </c>
      <c r="D22" s="17">
        <f>E21</f>
        <v>60</v>
      </c>
      <c r="E22" s="17">
        <f>D22+D$13</f>
        <v>75</v>
      </c>
      <c r="F22" s="17" t="str">
        <f>D22&amp;" up to "&amp;E22</f>
        <v>60 up to 75</v>
      </c>
      <c r="G22" s="17">
        <f ca="1">COUNTIF($A$7:$A$47,"&lt;"&amp;E22)-COUNTIF($A$7:$A$47,"&lt;"&amp;D22)</f>
        <v>10</v>
      </c>
      <c r="H22" s="17">
        <f ca="1">G22/G$25</f>
        <v>0.24390243902439024</v>
      </c>
    </row>
    <row r="23" spans="1:15" x14ac:dyDescent="0.3">
      <c r="A23" s="17">
        <f ca="1">IF(MOD(ROW(),4),RANDBETWEEN(65,100),RANDBETWEEN(0,100))</f>
        <v>86</v>
      </c>
      <c r="D23" s="17">
        <f>E22</f>
        <v>75</v>
      </c>
      <c r="E23" s="17">
        <f>D23+D$13</f>
        <v>90</v>
      </c>
      <c r="F23" s="17" t="str">
        <f>D23&amp;" up to "&amp;E23</f>
        <v>75 up to 90</v>
      </c>
      <c r="G23" s="17">
        <f ca="1">COUNTIF($A$7:$A$47,"&lt;"&amp;E23)-COUNTIF($A$7:$A$47,"&lt;"&amp;D23)</f>
        <v>13</v>
      </c>
      <c r="H23" s="17">
        <f ca="1">G23/G$25</f>
        <v>0.31707317073170732</v>
      </c>
    </row>
    <row r="24" spans="1:15" x14ac:dyDescent="0.3">
      <c r="A24" s="17">
        <f ca="1">IF(MOD(ROW(),4),RANDBETWEEN(65,100),RANDBETWEEN(0,100))</f>
        <v>31</v>
      </c>
      <c r="D24" s="17">
        <f>E23</f>
        <v>90</v>
      </c>
      <c r="E24" s="17">
        <f>D24+D$13</f>
        <v>105</v>
      </c>
      <c r="F24" s="17" t="str">
        <f>D24&amp;" up to "&amp;E24</f>
        <v>90 up to 105</v>
      </c>
      <c r="G24" s="17">
        <f ca="1">COUNTIF($A$7:$A$47,"&lt;"&amp;E24)-COUNTIF($A$7:$A$47,"&lt;"&amp;D24)</f>
        <v>11</v>
      </c>
      <c r="H24" s="17">
        <f ca="1">G24/G$25</f>
        <v>0.26829268292682928</v>
      </c>
    </row>
    <row r="25" spans="1:15" x14ac:dyDescent="0.3">
      <c r="A25" s="17">
        <f ca="1">IF(MOD(ROW(),4),RANDBETWEEN(65,100),RANDBETWEEN(0,100))</f>
        <v>73</v>
      </c>
      <c r="G25" s="17">
        <f ca="1">SUM(G18:G24)</f>
        <v>41</v>
      </c>
      <c r="H25" s="17">
        <f ca="1">SUM(H18:H24)</f>
        <v>1</v>
      </c>
    </row>
    <row r="26" spans="1:15" x14ac:dyDescent="0.3">
      <c r="A26" s="17">
        <f ca="1">IF(MOD(ROW(),4),RANDBETWEEN(65,100),RANDBETWEEN(0,100))</f>
        <v>97</v>
      </c>
    </row>
    <row r="27" spans="1:15" x14ac:dyDescent="0.3">
      <c r="A27" s="17">
        <f ca="1">IF(MOD(ROW(),4),RANDBETWEEN(65,100),RANDBETWEEN(0,100))</f>
        <v>71</v>
      </c>
    </row>
    <row r="28" spans="1:15" x14ac:dyDescent="0.3">
      <c r="A28" s="17">
        <f ca="1">IF(MOD(ROW(),4),RANDBETWEEN(65,100),RANDBETWEEN(0,100))</f>
        <v>33</v>
      </c>
    </row>
    <row r="29" spans="1:15" x14ac:dyDescent="0.3">
      <c r="A29" s="17">
        <f ca="1">IF(MOD(ROW(),4),RANDBETWEEN(65,100),RANDBETWEEN(0,100))</f>
        <v>93</v>
      </c>
    </row>
    <row r="30" spans="1:15" x14ac:dyDescent="0.3">
      <c r="A30" s="17">
        <f ca="1">IF(MOD(ROW(),4),RANDBETWEEN(65,100),RANDBETWEEN(0,100))</f>
        <v>89</v>
      </c>
    </row>
    <row r="31" spans="1:15" x14ac:dyDescent="0.3">
      <c r="A31" s="17">
        <f ca="1">IF(MOD(ROW(),4),RANDBETWEEN(65,100),RANDBETWEEN(0,100))</f>
        <v>77</v>
      </c>
    </row>
    <row r="32" spans="1:15" x14ac:dyDescent="0.3">
      <c r="A32" s="17">
        <f ca="1">IF(MOD(ROW(),4),RANDBETWEEN(65,100),RANDBETWEEN(0,100))</f>
        <v>86</v>
      </c>
    </row>
    <row r="33" spans="1:1" x14ac:dyDescent="0.3">
      <c r="A33" s="17">
        <f ca="1">IF(MOD(ROW(),4),RANDBETWEEN(65,100),RANDBETWEEN(0,100))</f>
        <v>91</v>
      </c>
    </row>
    <row r="34" spans="1:1" x14ac:dyDescent="0.3">
      <c r="A34" s="17">
        <f ca="1">IF(MOD(ROW(),4),RANDBETWEEN(65,100),RANDBETWEEN(0,100))</f>
        <v>74</v>
      </c>
    </row>
    <row r="35" spans="1:1" x14ac:dyDescent="0.3">
      <c r="A35" s="17">
        <f ca="1">IF(MOD(ROW(),4),RANDBETWEEN(65,100),RANDBETWEEN(0,100))</f>
        <v>70</v>
      </c>
    </row>
    <row r="36" spans="1:1" x14ac:dyDescent="0.3">
      <c r="A36" s="17">
        <f ca="1">IF(MOD(ROW(),4),RANDBETWEEN(65,100),RANDBETWEEN(0,100))</f>
        <v>31</v>
      </c>
    </row>
    <row r="37" spans="1:1" x14ac:dyDescent="0.3">
      <c r="A37" s="17">
        <f ca="1">IF(MOD(ROW(),4),RANDBETWEEN(65,100),RANDBETWEEN(0,100))</f>
        <v>81</v>
      </c>
    </row>
    <row r="38" spans="1:1" x14ac:dyDescent="0.3">
      <c r="A38" s="17">
        <f ca="1">IF(MOD(ROW(),4),RANDBETWEEN(65,100),RANDBETWEEN(0,100))</f>
        <v>73</v>
      </c>
    </row>
    <row r="39" spans="1:1" x14ac:dyDescent="0.3">
      <c r="A39" s="17">
        <f ca="1">IF(MOD(ROW(),4),RANDBETWEEN(65,100),RANDBETWEEN(0,100))</f>
        <v>72</v>
      </c>
    </row>
    <row r="40" spans="1:1" x14ac:dyDescent="0.3">
      <c r="A40" s="17">
        <f ca="1">IF(MOD(ROW(),4),RANDBETWEEN(65,100),RANDBETWEEN(0,100))</f>
        <v>33</v>
      </c>
    </row>
    <row r="41" spans="1:1" x14ac:dyDescent="0.3">
      <c r="A41" s="17">
        <f ca="1">IF(MOD(ROW(),4),RANDBETWEEN(65,100),RANDBETWEEN(0,100))</f>
        <v>84</v>
      </c>
    </row>
    <row r="42" spans="1:1" x14ac:dyDescent="0.3">
      <c r="A42" s="17">
        <f ca="1">IF(MOD(ROW(),4),RANDBETWEEN(65,100),RANDBETWEEN(0,100))</f>
        <v>100</v>
      </c>
    </row>
    <row r="43" spans="1:1" x14ac:dyDescent="0.3">
      <c r="A43" s="17">
        <f ca="1">IF(MOD(ROW(),4),RANDBETWEEN(65,100),RANDBETWEEN(0,100))</f>
        <v>88</v>
      </c>
    </row>
    <row r="44" spans="1:1" x14ac:dyDescent="0.3">
      <c r="A44" s="17">
        <f ca="1">IF(MOD(ROW(),4),RANDBETWEEN(65,100),RANDBETWEEN(0,100))</f>
        <v>20</v>
      </c>
    </row>
    <row r="45" spans="1:1" x14ac:dyDescent="0.3">
      <c r="A45" s="17">
        <f ca="1">IF(MOD(ROW(),4),RANDBETWEEN(65,100),RANDBETWEEN(0,100))</f>
        <v>80</v>
      </c>
    </row>
    <row r="46" spans="1:1" x14ac:dyDescent="0.3">
      <c r="A46" s="17">
        <f ca="1">IF(MOD(ROW(),4),RANDBETWEEN(65,100),RANDBETWEEN(0,100))</f>
        <v>79</v>
      </c>
    </row>
    <row r="47" spans="1:1" x14ac:dyDescent="0.3">
      <c r="A47" s="17">
        <f ca="1">IF(MOD(ROW(),4),RANDBETWEEN(65,100),RANDBETWEEN(0,100))</f>
        <v>68</v>
      </c>
    </row>
    <row r="52" spans="1:8" ht="28.8" x14ac:dyDescent="0.3">
      <c r="A52" s="92" t="s">
        <v>129</v>
      </c>
      <c r="C52" s="92" t="s">
        <v>128</v>
      </c>
      <c r="D52" s="66">
        <f ca="1">COUNT(A53:A93)</f>
        <v>41</v>
      </c>
    </row>
    <row r="53" spans="1:8" x14ac:dyDescent="0.3">
      <c r="A53" s="17">
        <f ca="1">CHOOSE(RANDBETWEEN(1,5),RANDBETWEEN(0,30),RANDBETWEEN(0,30),RANDBETWEEN(60,100),RANDBETWEEN(60,100),RANDBETWEEN(0,100))</f>
        <v>99</v>
      </c>
      <c r="C53" s="92" t="s">
        <v>127</v>
      </c>
      <c r="D53" s="66">
        <f ca="1">MAX(A53:A93)</f>
        <v>100</v>
      </c>
    </row>
    <row r="54" spans="1:8" x14ac:dyDescent="0.3">
      <c r="A54" s="17">
        <f ca="1">CHOOSE(RANDBETWEEN(1,5),RANDBETWEEN(0,30),RANDBETWEEN(0,30),RANDBETWEEN(60,100),RANDBETWEEN(60,100),RANDBETWEEN(0,100))</f>
        <v>86</v>
      </c>
      <c r="C54" s="92" t="s">
        <v>126</v>
      </c>
      <c r="D54" s="66">
        <f ca="1">MIN(A53:A93)</f>
        <v>2</v>
      </c>
    </row>
    <row r="55" spans="1:8" x14ac:dyDescent="0.3">
      <c r="A55" s="17">
        <f ca="1">CHOOSE(RANDBETWEEN(1,5),RANDBETWEEN(0,30),RANDBETWEEN(0,30),RANDBETWEEN(60,100),RANDBETWEEN(60,100),RANDBETWEEN(0,100))</f>
        <v>60</v>
      </c>
      <c r="C55" s="93" t="str">
        <f ca="1">"Range = (MAX - MIN) = "&amp;D53&amp;" - "&amp;D54&amp;" ="</f>
        <v>Range = (MAX - MIN) = 100 - 2 =</v>
      </c>
      <c r="D55" s="66">
        <f ca="1">D53-D54</f>
        <v>98</v>
      </c>
    </row>
    <row r="56" spans="1:8" x14ac:dyDescent="0.3">
      <c r="A56" s="17">
        <f ca="1">CHOOSE(RANDBETWEEN(1,5),RANDBETWEEN(0,30),RANDBETWEEN(0,30),RANDBETWEEN(60,100),RANDBETWEEN(60,100),RANDBETWEEN(0,100))</f>
        <v>16</v>
      </c>
      <c r="C56" s="92" t="s">
        <v>125</v>
      </c>
      <c r="D56" s="17">
        <v>7</v>
      </c>
      <c r="E56" t="s">
        <v>122</v>
      </c>
    </row>
    <row r="57" spans="1:8" x14ac:dyDescent="0.3">
      <c r="A57" s="17">
        <f ca="1">CHOOSE(RANDBETWEEN(1,5),RANDBETWEEN(0,30),RANDBETWEEN(0,30),RANDBETWEEN(60,100),RANDBETWEEN(60,100),RANDBETWEEN(0,100))</f>
        <v>92</v>
      </c>
      <c r="C57" s="93" t="str">
        <f ca="1">"Is 2^"&amp;D56&amp;" ("&amp;2^D56&amp;") &gt;= "&amp;D52</f>
        <v>Is 2^7 (128) &gt;= 41</v>
      </c>
      <c r="D57" s="66" t="b">
        <f ca="1">2^D56&gt;=D52</f>
        <v>1</v>
      </c>
    </row>
    <row r="58" spans="1:8" ht="28.8" x14ac:dyDescent="0.3">
      <c r="A58" s="17">
        <f ca="1">CHOOSE(RANDBETWEEN(1,5),RANDBETWEEN(0,30),RANDBETWEEN(0,30),RANDBETWEEN(60,100),RANDBETWEEN(60,100),RANDBETWEEN(0,100))</f>
        <v>4</v>
      </c>
      <c r="C58" s="93" t="str">
        <f ca="1">"Approximate Class Width = Range/k = "&amp;D55&amp;"/"&amp;D56&amp;" ="</f>
        <v>Approximate Class Width = Range/k = 98/7 =</v>
      </c>
      <c r="D58" s="66">
        <f ca="1">(D53-D54)/D56</f>
        <v>14</v>
      </c>
    </row>
    <row r="59" spans="1:8" x14ac:dyDescent="0.3">
      <c r="A59" s="17">
        <f ca="1">CHOOSE(RANDBETWEEN(1,5),RANDBETWEEN(0,30),RANDBETWEEN(0,30),RANDBETWEEN(60,100),RANDBETWEEN(60,100),RANDBETWEEN(0,100))</f>
        <v>64</v>
      </c>
      <c r="C59" s="92" t="s">
        <v>124</v>
      </c>
      <c r="D59" s="17">
        <v>15</v>
      </c>
      <c r="E59" t="s">
        <v>122</v>
      </c>
    </row>
    <row r="60" spans="1:8" ht="28.8" x14ac:dyDescent="0.3">
      <c r="A60" s="17">
        <f ca="1">CHOOSE(RANDBETWEEN(1,5),RANDBETWEEN(0,30),RANDBETWEEN(0,30),RANDBETWEEN(60,100),RANDBETWEEN(60,100),RANDBETWEEN(0,100))</f>
        <v>79</v>
      </c>
      <c r="C60" s="93" t="str">
        <f>"Actual Range for Classes = ClassWidth*k = "&amp;D59&amp;"*"&amp;D56&amp;" ="</f>
        <v>Actual Range for Classes = ClassWidth*k = 15*7 =</v>
      </c>
      <c r="D60" s="66">
        <f>D59*D56</f>
        <v>105</v>
      </c>
    </row>
    <row r="61" spans="1:8" ht="28.8" x14ac:dyDescent="0.3">
      <c r="A61" s="17">
        <f ca="1">CHOOSE(RANDBETWEEN(1,5),RANDBETWEEN(0,30),RANDBETWEEN(0,30),RANDBETWEEN(60,100),RANDBETWEEN(60,100),RANDBETWEEN(0,100))</f>
        <v>17</v>
      </c>
      <c r="C61" s="92" t="s">
        <v>123</v>
      </c>
      <c r="D61" s="17">
        <v>0</v>
      </c>
      <c r="E61" t="s">
        <v>122</v>
      </c>
    </row>
    <row r="62" spans="1:8" x14ac:dyDescent="0.3">
      <c r="A62" s="17">
        <f ca="1">CHOOSE(RANDBETWEEN(1,5),RANDBETWEEN(0,30),RANDBETWEEN(0,30),RANDBETWEEN(60,100),RANDBETWEEN(60,100),RANDBETWEEN(0,100))</f>
        <v>7</v>
      </c>
      <c r="C62"/>
    </row>
    <row r="63" spans="1:8" x14ac:dyDescent="0.3">
      <c r="A63" s="17">
        <f ca="1">CHOOSE(RANDBETWEEN(1,5),RANDBETWEEN(0,30),RANDBETWEEN(0,30),RANDBETWEEN(60,100),RANDBETWEEN(60,100),RANDBETWEEN(0,100))</f>
        <v>52</v>
      </c>
      <c r="C63"/>
      <c r="F63" s="72" t="s">
        <v>121</v>
      </c>
      <c r="G63" s="72" t="s">
        <v>82</v>
      </c>
      <c r="H63" s="72" t="s">
        <v>120</v>
      </c>
    </row>
    <row r="64" spans="1:8" x14ac:dyDescent="0.3">
      <c r="A64" s="17">
        <f ca="1">CHOOSE(RANDBETWEEN(1,5),RANDBETWEEN(0,30),RANDBETWEEN(0,30),RANDBETWEEN(60,100),RANDBETWEEN(60,100),RANDBETWEEN(0,100))</f>
        <v>15</v>
      </c>
      <c r="D64" s="17">
        <f>D61</f>
        <v>0</v>
      </c>
      <c r="E64" s="17">
        <f>D64+D$59</f>
        <v>15</v>
      </c>
      <c r="F64" s="17" t="str">
        <f>D64&amp;" up to "&amp;E64</f>
        <v>0 up to 15</v>
      </c>
      <c r="G64" s="17">
        <f ca="1">COUNTIF($A$53:$A$93,"&lt;"&amp;E64)-COUNTIF($A$53:$A$93,"&lt;"&amp;D64)</f>
        <v>8</v>
      </c>
      <c r="H64" s="17">
        <f ca="1">G64/G$25</f>
        <v>0.1951219512195122</v>
      </c>
    </row>
    <row r="65" spans="1:8" x14ac:dyDescent="0.3">
      <c r="A65" s="17">
        <f ca="1">CHOOSE(RANDBETWEEN(1,5),RANDBETWEEN(0,30),RANDBETWEEN(0,30),RANDBETWEEN(60,100),RANDBETWEEN(60,100),RANDBETWEEN(0,100))</f>
        <v>78</v>
      </c>
      <c r="D65" s="17">
        <f>E64</f>
        <v>15</v>
      </c>
      <c r="E65" s="17">
        <f>D65+D$59</f>
        <v>30</v>
      </c>
      <c r="F65" s="17" t="str">
        <f>D65&amp;" up to "&amp;E65</f>
        <v>15 up to 30</v>
      </c>
      <c r="G65" s="17">
        <f ca="1">COUNTIF($A$53:$A$93,"&lt;"&amp;E65)-COUNTIF($A$53:$A$93,"&lt;"&amp;D65)</f>
        <v>10</v>
      </c>
      <c r="H65" s="17">
        <f ca="1">G65/G$25</f>
        <v>0.24390243902439024</v>
      </c>
    </row>
    <row r="66" spans="1:8" x14ac:dyDescent="0.3">
      <c r="A66" s="17">
        <f ca="1">CHOOSE(RANDBETWEEN(1,5),RANDBETWEEN(0,30),RANDBETWEEN(0,30),RANDBETWEEN(60,100),RANDBETWEEN(60,100),RANDBETWEEN(0,100))</f>
        <v>62</v>
      </c>
      <c r="D66" s="17">
        <f>E65</f>
        <v>30</v>
      </c>
      <c r="E66" s="17">
        <f>D66+D$59</f>
        <v>45</v>
      </c>
      <c r="F66" s="17" t="str">
        <f>D66&amp;" up to "&amp;E66</f>
        <v>30 up to 45</v>
      </c>
      <c r="G66" s="17">
        <f ca="1">COUNTIF($A$53:$A$93,"&lt;"&amp;E66)-COUNTIF($A$53:$A$93,"&lt;"&amp;D66)</f>
        <v>0</v>
      </c>
      <c r="H66" s="17">
        <f ca="1">G66/G$25</f>
        <v>0</v>
      </c>
    </row>
    <row r="67" spans="1:8" x14ac:dyDescent="0.3">
      <c r="A67" s="17">
        <f ca="1">CHOOSE(RANDBETWEEN(1,5),RANDBETWEEN(0,30),RANDBETWEEN(0,30),RANDBETWEEN(60,100),RANDBETWEEN(60,100),RANDBETWEEN(0,100))</f>
        <v>11</v>
      </c>
      <c r="D67" s="17">
        <f>E66</f>
        <v>45</v>
      </c>
      <c r="E67" s="17">
        <f>D67+D$59</f>
        <v>60</v>
      </c>
      <c r="F67" s="17" t="str">
        <f>D67&amp;" up to "&amp;E67</f>
        <v>45 up to 60</v>
      </c>
      <c r="G67" s="17">
        <f ca="1">COUNTIF($A$53:$A$93,"&lt;"&amp;E67)-COUNTIF($A$53:$A$93,"&lt;"&amp;D67)</f>
        <v>1</v>
      </c>
      <c r="H67" s="17">
        <f ca="1">G67/G$25</f>
        <v>2.4390243902439025E-2</v>
      </c>
    </row>
    <row r="68" spans="1:8" x14ac:dyDescent="0.3">
      <c r="A68" s="17">
        <f ca="1">CHOOSE(RANDBETWEEN(1,5),RANDBETWEEN(0,30),RANDBETWEEN(0,30),RANDBETWEEN(60,100),RANDBETWEEN(60,100),RANDBETWEEN(0,100))</f>
        <v>78</v>
      </c>
      <c r="D68" s="17">
        <f>E67</f>
        <v>60</v>
      </c>
      <c r="E68" s="17">
        <f>D68+D$59</f>
        <v>75</v>
      </c>
      <c r="F68" s="17" t="str">
        <f>D68&amp;" up to "&amp;E68</f>
        <v>60 up to 75</v>
      </c>
      <c r="G68" s="17">
        <f ca="1">COUNTIF($A$53:$A$93,"&lt;"&amp;E68)-COUNTIF($A$53:$A$93,"&lt;"&amp;D68)</f>
        <v>9</v>
      </c>
      <c r="H68" s="17">
        <f ca="1">G68/G$25</f>
        <v>0.21951219512195122</v>
      </c>
    </row>
    <row r="69" spans="1:8" x14ac:dyDescent="0.3">
      <c r="A69" s="17">
        <f ca="1">CHOOSE(RANDBETWEEN(1,5),RANDBETWEEN(0,30),RANDBETWEEN(0,30),RANDBETWEEN(60,100),RANDBETWEEN(60,100),RANDBETWEEN(0,100))</f>
        <v>87</v>
      </c>
      <c r="D69" s="17">
        <f>E68</f>
        <v>75</v>
      </c>
      <c r="E69" s="17">
        <f>D69+D$59</f>
        <v>90</v>
      </c>
      <c r="F69" s="17" t="str">
        <f>D69&amp;" up to "&amp;E69</f>
        <v>75 up to 90</v>
      </c>
      <c r="G69" s="17">
        <f ca="1">COUNTIF($A$53:$A$93,"&lt;"&amp;E69)-COUNTIF($A$53:$A$93,"&lt;"&amp;D69)</f>
        <v>9</v>
      </c>
      <c r="H69" s="17">
        <f ca="1">G69/G$25</f>
        <v>0.21951219512195122</v>
      </c>
    </row>
    <row r="70" spans="1:8" x14ac:dyDescent="0.3">
      <c r="A70" s="17">
        <f ca="1">CHOOSE(RANDBETWEEN(1,5),RANDBETWEEN(0,30),RANDBETWEEN(0,30),RANDBETWEEN(60,100),RANDBETWEEN(60,100),RANDBETWEEN(0,100))</f>
        <v>23</v>
      </c>
      <c r="D70" s="17">
        <f>E69</f>
        <v>90</v>
      </c>
      <c r="E70" s="17">
        <f>D70+D$59</f>
        <v>105</v>
      </c>
      <c r="F70" s="17" t="str">
        <f>D70&amp;" up to "&amp;E70</f>
        <v>90 up to 105</v>
      </c>
      <c r="G70" s="17">
        <f ca="1">COUNTIF($A$53:$A$93,"&lt;"&amp;E70)-COUNTIF($A$53:$A$93,"&lt;"&amp;D70)</f>
        <v>4</v>
      </c>
      <c r="H70" s="17">
        <f ca="1">G70/G$25</f>
        <v>9.7560975609756101E-2</v>
      </c>
    </row>
    <row r="71" spans="1:8" x14ac:dyDescent="0.3">
      <c r="A71" s="17">
        <f ca="1">CHOOSE(RANDBETWEEN(1,5),RANDBETWEEN(0,30),RANDBETWEEN(0,30),RANDBETWEEN(60,100),RANDBETWEEN(60,100),RANDBETWEEN(0,100))</f>
        <v>82</v>
      </c>
      <c r="G71" s="17">
        <f ca="1">SUM(G64:G70)</f>
        <v>41</v>
      </c>
      <c r="H71" s="17">
        <f ca="1">SUM(H64:H70)</f>
        <v>1</v>
      </c>
    </row>
    <row r="72" spans="1:8" x14ac:dyDescent="0.3">
      <c r="A72" s="17">
        <f ca="1">CHOOSE(RANDBETWEEN(1,5),RANDBETWEEN(0,30),RANDBETWEEN(0,30),RANDBETWEEN(60,100),RANDBETWEEN(60,100),RANDBETWEEN(0,100))</f>
        <v>27</v>
      </c>
    </row>
    <row r="73" spans="1:8" x14ac:dyDescent="0.3">
      <c r="A73" s="17">
        <f ca="1">CHOOSE(RANDBETWEEN(1,5),RANDBETWEEN(0,30),RANDBETWEEN(0,30),RANDBETWEEN(60,100),RANDBETWEEN(60,100),RANDBETWEEN(0,100))</f>
        <v>82</v>
      </c>
    </row>
    <row r="74" spans="1:8" x14ac:dyDescent="0.3">
      <c r="A74" s="17">
        <f ca="1">CHOOSE(RANDBETWEEN(1,5),RANDBETWEEN(0,30),RANDBETWEEN(0,30),RANDBETWEEN(60,100),RANDBETWEEN(60,100),RANDBETWEEN(0,100))</f>
        <v>95</v>
      </c>
    </row>
    <row r="75" spans="1:8" x14ac:dyDescent="0.3">
      <c r="A75" s="17">
        <f ca="1">CHOOSE(RANDBETWEEN(1,5),RANDBETWEEN(0,30),RANDBETWEEN(0,30),RANDBETWEEN(60,100),RANDBETWEEN(60,100),RANDBETWEEN(0,100))</f>
        <v>82</v>
      </c>
    </row>
    <row r="76" spans="1:8" x14ac:dyDescent="0.3">
      <c r="A76" s="17">
        <f ca="1">CHOOSE(RANDBETWEEN(1,5),RANDBETWEEN(0,30),RANDBETWEEN(0,30),RANDBETWEEN(60,100),RANDBETWEEN(60,100),RANDBETWEEN(0,100))</f>
        <v>9</v>
      </c>
    </row>
    <row r="77" spans="1:8" x14ac:dyDescent="0.3">
      <c r="A77" s="17">
        <f ca="1">CHOOSE(RANDBETWEEN(1,5),RANDBETWEEN(0,30),RANDBETWEEN(0,30),RANDBETWEEN(60,100),RANDBETWEEN(60,100),RANDBETWEEN(0,100))</f>
        <v>80</v>
      </c>
    </row>
    <row r="78" spans="1:8" x14ac:dyDescent="0.3">
      <c r="A78" s="17">
        <f ca="1">CHOOSE(RANDBETWEEN(1,5),RANDBETWEEN(0,30),RANDBETWEEN(0,30),RANDBETWEEN(60,100),RANDBETWEEN(60,100),RANDBETWEEN(0,100))</f>
        <v>65</v>
      </c>
    </row>
    <row r="79" spans="1:8" x14ac:dyDescent="0.3">
      <c r="A79" s="17">
        <f ca="1">CHOOSE(RANDBETWEEN(1,5),RANDBETWEEN(0,30),RANDBETWEEN(0,30),RANDBETWEEN(60,100),RANDBETWEEN(60,100),RANDBETWEEN(0,100))</f>
        <v>19</v>
      </c>
    </row>
    <row r="80" spans="1:8" x14ac:dyDescent="0.3">
      <c r="A80" s="17">
        <f ca="1">CHOOSE(RANDBETWEEN(1,5),RANDBETWEEN(0,30),RANDBETWEEN(0,30),RANDBETWEEN(60,100),RANDBETWEEN(60,100),RANDBETWEEN(0,100))</f>
        <v>72</v>
      </c>
    </row>
    <row r="81" spans="1:1" x14ac:dyDescent="0.3">
      <c r="A81" s="17">
        <f ca="1">CHOOSE(RANDBETWEEN(1,5),RANDBETWEEN(0,30),RANDBETWEEN(0,30),RANDBETWEEN(60,100),RANDBETWEEN(60,100),RANDBETWEEN(0,100))</f>
        <v>5</v>
      </c>
    </row>
    <row r="82" spans="1:1" x14ac:dyDescent="0.3">
      <c r="A82" s="17">
        <f ca="1">CHOOSE(RANDBETWEEN(1,5),RANDBETWEEN(0,30),RANDBETWEEN(0,30),RANDBETWEEN(60,100),RANDBETWEEN(60,100),RANDBETWEEN(0,100))</f>
        <v>5</v>
      </c>
    </row>
    <row r="83" spans="1:1" x14ac:dyDescent="0.3">
      <c r="A83" s="17">
        <f ca="1">CHOOSE(RANDBETWEEN(1,5),RANDBETWEEN(0,30),RANDBETWEEN(0,30),RANDBETWEEN(60,100),RANDBETWEEN(60,100),RANDBETWEEN(0,100))</f>
        <v>62</v>
      </c>
    </row>
    <row r="84" spans="1:1" x14ac:dyDescent="0.3">
      <c r="A84" s="17">
        <f ca="1">CHOOSE(RANDBETWEEN(1,5),RANDBETWEEN(0,30),RANDBETWEEN(0,30),RANDBETWEEN(60,100),RANDBETWEEN(60,100),RANDBETWEEN(0,100))</f>
        <v>65</v>
      </c>
    </row>
    <row r="85" spans="1:1" x14ac:dyDescent="0.3">
      <c r="A85" s="17">
        <f ca="1">CHOOSE(RANDBETWEEN(1,5),RANDBETWEEN(0,30),RANDBETWEEN(0,30),RANDBETWEEN(60,100),RANDBETWEEN(60,100),RANDBETWEEN(0,100))</f>
        <v>2</v>
      </c>
    </row>
    <row r="86" spans="1:1" x14ac:dyDescent="0.3">
      <c r="A86" s="17">
        <f ca="1">CHOOSE(RANDBETWEEN(1,5),RANDBETWEEN(0,30),RANDBETWEEN(0,30),RANDBETWEEN(60,100),RANDBETWEEN(60,100),RANDBETWEEN(0,100))</f>
        <v>22</v>
      </c>
    </row>
    <row r="87" spans="1:1" x14ac:dyDescent="0.3">
      <c r="A87" s="17">
        <f ca="1">CHOOSE(RANDBETWEEN(1,5),RANDBETWEEN(0,30),RANDBETWEEN(0,30),RANDBETWEEN(60,100),RANDBETWEEN(60,100),RANDBETWEEN(0,100))</f>
        <v>100</v>
      </c>
    </row>
    <row r="88" spans="1:1" x14ac:dyDescent="0.3">
      <c r="A88" s="17">
        <f ca="1">CHOOSE(RANDBETWEEN(1,5),RANDBETWEEN(0,30),RANDBETWEEN(0,30),RANDBETWEEN(60,100),RANDBETWEEN(60,100),RANDBETWEEN(0,100))</f>
        <v>24</v>
      </c>
    </row>
    <row r="89" spans="1:1" x14ac:dyDescent="0.3">
      <c r="A89" s="17">
        <f ca="1">CHOOSE(RANDBETWEEN(1,5),RANDBETWEEN(0,30),RANDBETWEEN(0,30),RANDBETWEEN(60,100),RANDBETWEEN(60,100),RANDBETWEEN(0,100))</f>
        <v>72</v>
      </c>
    </row>
    <row r="90" spans="1:1" x14ac:dyDescent="0.3">
      <c r="A90" s="17">
        <f ca="1">CHOOSE(RANDBETWEEN(1,5),RANDBETWEEN(0,30),RANDBETWEEN(0,30),RANDBETWEEN(60,100),RANDBETWEEN(60,100),RANDBETWEEN(0,100))</f>
        <v>18</v>
      </c>
    </row>
    <row r="91" spans="1:1" x14ac:dyDescent="0.3">
      <c r="A91" s="17">
        <f ca="1">CHOOSE(RANDBETWEEN(1,5),RANDBETWEEN(0,30),RANDBETWEEN(0,30),RANDBETWEEN(60,100),RANDBETWEEN(60,100),RANDBETWEEN(0,100))</f>
        <v>2</v>
      </c>
    </row>
    <row r="92" spans="1:1" x14ac:dyDescent="0.3">
      <c r="A92" s="17">
        <f ca="1">CHOOSE(RANDBETWEEN(1,5),RANDBETWEEN(0,30),RANDBETWEEN(0,30),RANDBETWEEN(60,100),RANDBETWEEN(60,100),RANDBETWEEN(0,100))</f>
        <v>18</v>
      </c>
    </row>
    <row r="93" spans="1:1" x14ac:dyDescent="0.3">
      <c r="A93" s="17">
        <f ca="1">CHOOSE(RANDBETWEEN(1,5),RANDBETWEEN(0,30),RANDBETWEEN(0,30),RANDBETWEEN(60,100),RANDBETWEEN(60,100),RANDBETWEEN(0,100))</f>
        <v>60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1297-7197-4898-BC07-037F525D535E}">
  <dimension ref="A1:R47"/>
  <sheetViews>
    <sheetView topLeftCell="I1" zoomScaleNormal="100" workbookViewId="0"/>
  </sheetViews>
  <sheetFormatPr defaultRowHeight="14.4" x14ac:dyDescent="0.3"/>
  <cols>
    <col min="1" max="1" width="26.6640625" bestFit="1" customWidth="1"/>
    <col min="2" max="2" width="6.6640625" customWidth="1"/>
    <col min="3" max="3" width="32.44140625" style="13" customWidth="1"/>
    <col min="4" max="4" width="12" bestFit="1" customWidth="1"/>
    <col min="5" max="5" width="6.6640625" customWidth="1"/>
    <col min="6" max="6" width="14.44140625" customWidth="1"/>
    <col min="7" max="7" width="10.33203125" bestFit="1" customWidth="1"/>
    <col min="8" max="8" width="12.33203125" bestFit="1" customWidth="1"/>
    <col min="9" max="12" width="6.6640625" customWidth="1"/>
    <col min="14" max="14" width="15.33203125" bestFit="1" customWidth="1"/>
    <col min="16" max="16" width="26.6640625" bestFit="1" customWidth="1"/>
    <col min="18" max="18" width="25.5546875" bestFit="1" customWidth="1"/>
    <col min="257" max="257" width="26.6640625" bestFit="1" customWidth="1"/>
    <col min="258" max="258" width="6.6640625" customWidth="1"/>
    <col min="259" max="259" width="32.44140625" customWidth="1"/>
    <col min="260" max="260" width="12" bestFit="1" customWidth="1"/>
    <col min="261" max="261" width="6.6640625" customWidth="1"/>
    <col min="262" max="262" width="14.44140625" customWidth="1"/>
    <col min="263" max="263" width="10.33203125" bestFit="1" customWidth="1"/>
    <col min="264" max="264" width="12.33203125" bestFit="1" customWidth="1"/>
    <col min="265" max="268" width="6.6640625" customWidth="1"/>
    <col min="270" max="270" width="15.33203125" bestFit="1" customWidth="1"/>
    <col min="272" max="272" width="26.6640625" bestFit="1" customWidth="1"/>
    <col min="274" max="274" width="25.5546875" bestFit="1" customWidth="1"/>
    <col min="513" max="513" width="26.6640625" bestFit="1" customWidth="1"/>
    <col min="514" max="514" width="6.6640625" customWidth="1"/>
    <col min="515" max="515" width="32.44140625" customWidth="1"/>
    <col min="516" max="516" width="12" bestFit="1" customWidth="1"/>
    <col min="517" max="517" width="6.6640625" customWidth="1"/>
    <col min="518" max="518" width="14.44140625" customWidth="1"/>
    <col min="519" max="519" width="10.33203125" bestFit="1" customWidth="1"/>
    <col min="520" max="520" width="12.33203125" bestFit="1" customWidth="1"/>
    <col min="521" max="524" width="6.6640625" customWidth="1"/>
    <col min="526" max="526" width="15.33203125" bestFit="1" customWidth="1"/>
    <col min="528" max="528" width="26.6640625" bestFit="1" customWidth="1"/>
    <col min="530" max="530" width="25.5546875" bestFit="1" customWidth="1"/>
    <col min="769" max="769" width="26.6640625" bestFit="1" customWidth="1"/>
    <col min="770" max="770" width="6.6640625" customWidth="1"/>
    <col min="771" max="771" width="32.44140625" customWidth="1"/>
    <col min="772" max="772" width="12" bestFit="1" customWidth="1"/>
    <col min="773" max="773" width="6.6640625" customWidth="1"/>
    <col min="774" max="774" width="14.44140625" customWidth="1"/>
    <col min="775" max="775" width="10.33203125" bestFit="1" customWidth="1"/>
    <col min="776" max="776" width="12.33203125" bestFit="1" customWidth="1"/>
    <col min="777" max="780" width="6.6640625" customWidth="1"/>
    <col min="782" max="782" width="15.33203125" bestFit="1" customWidth="1"/>
    <col min="784" max="784" width="26.6640625" bestFit="1" customWidth="1"/>
    <col min="786" max="786" width="25.5546875" bestFit="1" customWidth="1"/>
    <col min="1025" max="1025" width="26.6640625" bestFit="1" customWidth="1"/>
    <col min="1026" max="1026" width="6.6640625" customWidth="1"/>
    <col min="1027" max="1027" width="32.44140625" customWidth="1"/>
    <col min="1028" max="1028" width="12" bestFit="1" customWidth="1"/>
    <col min="1029" max="1029" width="6.6640625" customWidth="1"/>
    <col min="1030" max="1030" width="14.44140625" customWidth="1"/>
    <col min="1031" max="1031" width="10.33203125" bestFit="1" customWidth="1"/>
    <col min="1032" max="1032" width="12.33203125" bestFit="1" customWidth="1"/>
    <col min="1033" max="1036" width="6.6640625" customWidth="1"/>
    <col min="1038" max="1038" width="15.33203125" bestFit="1" customWidth="1"/>
    <col min="1040" max="1040" width="26.6640625" bestFit="1" customWidth="1"/>
    <col min="1042" max="1042" width="25.5546875" bestFit="1" customWidth="1"/>
    <col min="1281" max="1281" width="26.6640625" bestFit="1" customWidth="1"/>
    <col min="1282" max="1282" width="6.6640625" customWidth="1"/>
    <col min="1283" max="1283" width="32.44140625" customWidth="1"/>
    <col min="1284" max="1284" width="12" bestFit="1" customWidth="1"/>
    <col min="1285" max="1285" width="6.6640625" customWidth="1"/>
    <col min="1286" max="1286" width="14.44140625" customWidth="1"/>
    <col min="1287" max="1287" width="10.33203125" bestFit="1" customWidth="1"/>
    <col min="1288" max="1288" width="12.33203125" bestFit="1" customWidth="1"/>
    <col min="1289" max="1292" width="6.6640625" customWidth="1"/>
    <col min="1294" max="1294" width="15.33203125" bestFit="1" customWidth="1"/>
    <col min="1296" max="1296" width="26.6640625" bestFit="1" customWidth="1"/>
    <col min="1298" max="1298" width="25.5546875" bestFit="1" customWidth="1"/>
    <col min="1537" max="1537" width="26.6640625" bestFit="1" customWidth="1"/>
    <col min="1538" max="1538" width="6.6640625" customWidth="1"/>
    <col min="1539" max="1539" width="32.44140625" customWidth="1"/>
    <col min="1540" max="1540" width="12" bestFit="1" customWidth="1"/>
    <col min="1541" max="1541" width="6.6640625" customWidth="1"/>
    <col min="1542" max="1542" width="14.44140625" customWidth="1"/>
    <col min="1543" max="1543" width="10.33203125" bestFit="1" customWidth="1"/>
    <col min="1544" max="1544" width="12.33203125" bestFit="1" customWidth="1"/>
    <col min="1545" max="1548" width="6.6640625" customWidth="1"/>
    <col min="1550" max="1550" width="15.33203125" bestFit="1" customWidth="1"/>
    <col min="1552" max="1552" width="26.6640625" bestFit="1" customWidth="1"/>
    <col min="1554" max="1554" width="25.5546875" bestFit="1" customWidth="1"/>
    <col min="1793" max="1793" width="26.6640625" bestFit="1" customWidth="1"/>
    <col min="1794" max="1794" width="6.6640625" customWidth="1"/>
    <col min="1795" max="1795" width="32.44140625" customWidth="1"/>
    <col min="1796" max="1796" width="12" bestFit="1" customWidth="1"/>
    <col min="1797" max="1797" width="6.6640625" customWidth="1"/>
    <col min="1798" max="1798" width="14.44140625" customWidth="1"/>
    <col min="1799" max="1799" width="10.33203125" bestFit="1" customWidth="1"/>
    <col min="1800" max="1800" width="12.33203125" bestFit="1" customWidth="1"/>
    <col min="1801" max="1804" width="6.6640625" customWidth="1"/>
    <col min="1806" max="1806" width="15.33203125" bestFit="1" customWidth="1"/>
    <col min="1808" max="1808" width="26.6640625" bestFit="1" customWidth="1"/>
    <col min="1810" max="1810" width="25.5546875" bestFit="1" customWidth="1"/>
    <col min="2049" max="2049" width="26.6640625" bestFit="1" customWidth="1"/>
    <col min="2050" max="2050" width="6.6640625" customWidth="1"/>
    <col min="2051" max="2051" width="32.44140625" customWidth="1"/>
    <col min="2052" max="2052" width="12" bestFit="1" customWidth="1"/>
    <col min="2053" max="2053" width="6.6640625" customWidth="1"/>
    <col min="2054" max="2054" width="14.44140625" customWidth="1"/>
    <col min="2055" max="2055" width="10.33203125" bestFit="1" customWidth="1"/>
    <col min="2056" max="2056" width="12.33203125" bestFit="1" customWidth="1"/>
    <col min="2057" max="2060" width="6.6640625" customWidth="1"/>
    <col min="2062" max="2062" width="15.33203125" bestFit="1" customWidth="1"/>
    <col min="2064" max="2064" width="26.6640625" bestFit="1" customWidth="1"/>
    <col min="2066" max="2066" width="25.5546875" bestFit="1" customWidth="1"/>
    <col min="2305" max="2305" width="26.6640625" bestFit="1" customWidth="1"/>
    <col min="2306" max="2306" width="6.6640625" customWidth="1"/>
    <col min="2307" max="2307" width="32.44140625" customWidth="1"/>
    <col min="2308" max="2308" width="12" bestFit="1" customWidth="1"/>
    <col min="2309" max="2309" width="6.6640625" customWidth="1"/>
    <col min="2310" max="2310" width="14.44140625" customWidth="1"/>
    <col min="2311" max="2311" width="10.33203125" bestFit="1" customWidth="1"/>
    <col min="2312" max="2312" width="12.33203125" bestFit="1" customWidth="1"/>
    <col min="2313" max="2316" width="6.6640625" customWidth="1"/>
    <col min="2318" max="2318" width="15.33203125" bestFit="1" customWidth="1"/>
    <col min="2320" max="2320" width="26.6640625" bestFit="1" customWidth="1"/>
    <col min="2322" max="2322" width="25.5546875" bestFit="1" customWidth="1"/>
    <col min="2561" max="2561" width="26.6640625" bestFit="1" customWidth="1"/>
    <col min="2562" max="2562" width="6.6640625" customWidth="1"/>
    <col min="2563" max="2563" width="32.44140625" customWidth="1"/>
    <col min="2564" max="2564" width="12" bestFit="1" customWidth="1"/>
    <col min="2565" max="2565" width="6.6640625" customWidth="1"/>
    <col min="2566" max="2566" width="14.44140625" customWidth="1"/>
    <col min="2567" max="2567" width="10.33203125" bestFit="1" customWidth="1"/>
    <col min="2568" max="2568" width="12.33203125" bestFit="1" customWidth="1"/>
    <col min="2569" max="2572" width="6.6640625" customWidth="1"/>
    <col min="2574" max="2574" width="15.33203125" bestFit="1" customWidth="1"/>
    <col min="2576" max="2576" width="26.6640625" bestFit="1" customWidth="1"/>
    <col min="2578" max="2578" width="25.5546875" bestFit="1" customWidth="1"/>
    <col min="2817" max="2817" width="26.6640625" bestFit="1" customWidth="1"/>
    <col min="2818" max="2818" width="6.6640625" customWidth="1"/>
    <col min="2819" max="2819" width="32.44140625" customWidth="1"/>
    <col min="2820" max="2820" width="12" bestFit="1" customWidth="1"/>
    <col min="2821" max="2821" width="6.6640625" customWidth="1"/>
    <col min="2822" max="2822" width="14.44140625" customWidth="1"/>
    <col min="2823" max="2823" width="10.33203125" bestFit="1" customWidth="1"/>
    <col min="2824" max="2824" width="12.33203125" bestFit="1" customWidth="1"/>
    <col min="2825" max="2828" width="6.6640625" customWidth="1"/>
    <col min="2830" max="2830" width="15.33203125" bestFit="1" customWidth="1"/>
    <col min="2832" max="2832" width="26.6640625" bestFit="1" customWidth="1"/>
    <col min="2834" max="2834" width="25.5546875" bestFit="1" customWidth="1"/>
    <col min="3073" max="3073" width="26.6640625" bestFit="1" customWidth="1"/>
    <col min="3074" max="3074" width="6.6640625" customWidth="1"/>
    <col min="3075" max="3075" width="32.44140625" customWidth="1"/>
    <col min="3076" max="3076" width="12" bestFit="1" customWidth="1"/>
    <col min="3077" max="3077" width="6.6640625" customWidth="1"/>
    <col min="3078" max="3078" width="14.44140625" customWidth="1"/>
    <col min="3079" max="3079" width="10.33203125" bestFit="1" customWidth="1"/>
    <col min="3080" max="3080" width="12.33203125" bestFit="1" customWidth="1"/>
    <col min="3081" max="3084" width="6.6640625" customWidth="1"/>
    <col min="3086" max="3086" width="15.33203125" bestFit="1" customWidth="1"/>
    <col min="3088" max="3088" width="26.6640625" bestFit="1" customWidth="1"/>
    <col min="3090" max="3090" width="25.5546875" bestFit="1" customWidth="1"/>
    <col min="3329" max="3329" width="26.6640625" bestFit="1" customWidth="1"/>
    <col min="3330" max="3330" width="6.6640625" customWidth="1"/>
    <col min="3331" max="3331" width="32.44140625" customWidth="1"/>
    <col min="3332" max="3332" width="12" bestFit="1" customWidth="1"/>
    <col min="3333" max="3333" width="6.6640625" customWidth="1"/>
    <col min="3334" max="3334" width="14.44140625" customWidth="1"/>
    <col min="3335" max="3335" width="10.33203125" bestFit="1" customWidth="1"/>
    <col min="3336" max="3336" width="12.33203125" bestFit="1" customWidth="1"/>
    <col min="3337" max="3340" width="6.6640625" customWidth="1"/>
    <col min="3342" max="3342" width="15.33203125" bestFit="1" customWidth="1"/>
    <col min="3344" max="3344" width="26.6640625" bestFit="1" customWidth="1"/>
    <col min="3346" max="3346" width="25.5546875" bestFit="1" customWidth="1"/>
    <col min="3585" max="3585" width="26.6640625" bestFit="1" customWidth="1"/>
    <col min="3586" max="3586" width="6.6640625" customWidth="1"/>
    <col min="3587" max="3587" width="32.44140625" customWidth="1"/>
    <col min="3588" max="3588" width="12" bestFit="1" customWidth="1"/>
    <col min="3589" max="3589" width="6.6640625" customWidth="1"/>
    <col min="3590" max="3590" width="14.44140625" customWidth="1"/>
    <col min="3591" max="3591" width="10.33203125" bestFit="1" customWidth="1"/>
    <col min="3592" max="3592" width="12.33203125" bestFit="1" customWidth="1"/>
    <col min="3593" max="3596" width="6.6640625" customWidth="1"/>
    <col min="3598" max="3598" width="15.33203125" bestFit="1" customWidth="1"/>
    <col min="3600" max="3600" width="26.6640625" bestFit="1" customWidth="1"/>
    <col min="3602" max="3602" width="25.5546875" bestFit="1" customWidth="1"/>
    <col min="3841" max="3841" width="26.6640625" bestFit="1" customWidth="1"/>
    <col min="3842" max="3842" width="6.6640625" customWidth="1"/>
    <col min="3843" max="3843" width="32.44140625" customWidth="1"/>
    <col min="3844" max="3844" width="12" bestFit="1" customWidth="1"/>
    <col min="3845" max="3845" width="6.6640625" customWidth="1"/>
    <col min="3846" max="3846" width="14.44140625" customWidth="1"/>
    <col min="3847" max="3847" width="10.33203125" bestFit="1" customWidth="1"/>
    <col min="3848" max="3848" width="12.33203125" bestFit="1" customWidth="1"/>
    <col min="3849" max="3852" width="6.6640625" customWidth="1"/>
    <col min="3854" max="3854" width="15.33203125" bestFit="1" customWidth="1"/>
    <col min="3856" max="3856" width="26.6640625" bestFit="1" customWidth="1"/>
    <col min="3858" max="3858" width="25.5546875" bestFit="1" customWidth="1"/>
    <col min="4097" max="4097" width="26.6640625" bestFit="1" customWidth="1"/>
    <col min="4098" max="4098" width="6.6640625" customWidth="1"/>
    <col min="4099" max="4099" width="32.44140625" customWidth="1"/>
    <col min="4100" max="4100" width="12" bestFit="1" customWidth="1"/>
    <col min="4101" max="4101" width="6.6640625" customWidth="1"/>
    <col min="4102" max="4102" width="14.44140625" customWidth="1"/>
    <col min="4103" max="4103" width="10.33203125" bestFit="1" customWidth="1"/>
    <col min="4104" max="4104" width="12.33203125" bestFit="1" customWidth="1"/>
    <col min="4105" max="4108" width="6.6640625" customWidth="1"/>
    <col min="4110" max="4110" width="15.33203125" bestFit="1" customWidth="1"/>
    <col min="4112" max="4112" width="26.6640625" bestFit="1" customWidth="1"/>
    <col min="4114" max="4114" width="25.5546875" bestFit="1" customWidth="1"/>
    <col min="4353" max="4353" width="26.6640625" bestFit="1" customWidth="1"/>
    <col min="4354" max="4354" width="6.6640625" customWidth="1"/>
    <col min="4355" max="4355" width="32.44140625" customWidth="1"/>
    <col min="4356" max="4356" width="12" bestFit="1" customWidth="1"/>
    <col min="4357" max="4357" width="6.6640625" customWidth="1"/>
    <col min="4358" max="4358" width="14.44140625" customWidth="1"/>
    <col min="4359" max="4359" width="10.33203125" bestFit="1" customWidth="1"/>
    <col min="4360" max="4360" width="12.33203125" bestFit="1" customWidth="1"/>
    <col min="4361" max="4364" width="6.6640625" customWidth="1"/>
    <col min="4366" max="4366" width="15.33203125" bestFit="1" customWidth="1"/>
    <col min="4368" max="4368" width="26.6640625" bestFit="1" customWidth="1"/>
    <col min="4370" max="4370" width="25.5546875" bestFit="1" customWidth="1"/>
    <col min="4609" max="4609" width="26.6640625" bestFit="1" customWidth="1"/>
    <col min="4610" max="4610" width="6.6640625" customWidth="1"/>
    <col min="4611" max="4611" width="32.44140625" customWidth="1"/>
    <col min="4612" max="4612" width="12" bestFit="1" customWidth="1"/>
    <col min="4613" max="4613" width="6.6640625" customWidth="1"/>
    <col min="4614" max="4614" width="14.44140625" customWidth="1"/>
    <col min="4615" max="4615" width="10.33203125" bestFit="1" customWidth="1"/>
    <col min="4616" max="4616" width="12.33203125" bestFit="1" customWidth="1"/>
    <col min="4617" max="4620" width="6.6640625" customWidth="1"/>
    <col min="4622" max="4622" width="15.33203125" bestFit="1" customWidth="1"/>
    <col min="4624" max="4624" width="26.6640625" bestFit="1" customWidth="1"/>
    <col min="4626" max="4626" width="25.5546875" bestFit="1" customWidth="1"/>
    <col min="4865" max="4865" width="26.6640625" bestFit="1" customWidth="1"/>
    <col min="4866" max="4866" width="6.6640625" customWidth="1"/>
    <col min="4867" max="4867" width="32.44140625" customWidth="1"/>
    <col min="4868" max="4868" width="12" bestFit="1" customWidth="1"/>
    <col min="4869" max="4869" width="6.6640625" customWidth="1"/>
    <col min="4870" max="4870" width="14.44140625" customWidth="1"/>
    <col min="4871" max="4871" width="10.33203125" bestFit="1" customWidth="1"/>
    <col min="4872" max="4872" width="12.33203125" bestFit="1" customWidth="1"/>
    <col min="4873" max="4876" width="6.6640625" customWidth="1"/>
    <col min="4878" max="4878" width="15.33203125" bestFit="1" customWidth="1"/>
    <col min="4880" max="4880" width="26.6640625" bestFit="1" customWidth="1"/>
    <col min="4882" max="4882" width="25.5546875" bestFit="1" customWidth="1"/>
    <col min="5121" max="5121" width="26.6640625" bestFit="1" customWidth="1"/>
    <col min="5122" max="5122" width="6.6640625" customWidth="1"/>
    <col min="5123" max="5123" width="32.44140625" customWidth="1"/>
    <col min="5124" max="5124" width="12" bestFit="1" customWidth="1"/>
    <col min="5125" max="5125" width="6.6640625" customWidth="1"/>
    <col min="5126" max="5126" width="14.44140625" customWidth="1"/>
    <col min="5127" max="5127" width="10.33203125" bestFit="1" customWidth="1"/>
    <col min="5128" max="5128" width="12.33203125" bestFit="1" customWidth="1"/>
    <col min="5129" max="5132" width="6.6640625" customWidth="1"/>
    <col min="5134" max="5134" width="15.33203125" bestFit="1" customWidth="1"/>
    <col min="5136" max="5136" width="26.6640625" bestFit="1" customWidth="1"/>
    <col min="5138" max="5138" width="25.5546875" bestFit="1" customWidth="1"/>
    <col min="5377" max="5377" width="26.6640625" bestFit="1" customWidth="1"/>
    <col min="5378" max="5378" width="6.6640625" customWidth="1"/>
    <col min="5379" max="5379" width="32.44140625" customWidth="1"/>
    <col min="5380" max="5380" width="12" bestFit="1" customWidth="1"/>
    <col min="5381" max="5381" width="6.6640625" customWidth="1"/>
    <col min="5382" max="5382" width="14.44140625" customWidth="1"/>
    <col min="5383" max="5383" width="10.33203125" bestFit="1" customWidth="1"/>
    <col min="5384" max="5384" width="12.33203125" bestFit="1" customWidth="1"/>
    <col min="5385" max="5388" width="6.6640625" customWidth="1"/>
    <col min="5390" max="5390" width="15.33203125" bestFit="1" customWidth="1"/>
    <col min="5392" max="5392" width="26.6640625" bestFit="1" customWidth="1"/>
    <col min="5394" max="5394" width="25.5546875" bestFit="1" customWidth="1"/>
    <col min="5633" max="5633" width="26.6640625" bestFit="1" customWidth="1"/>
    <col min="5634" max="5634" width="6.6640625" customWidth="1"/>
    <col min="5635" max="5635" width="32.44140625" customWidth="1"/>
    <col min="5636" max="5636" width="12" bestFit="1" customWidth="1"/>
    <col min="5637" max="5637" width="6.6640625" customWidth="1"/>
    <col min="5638" max="5638" width="14.44140625" customWidth="1"/>
    <col min="5639" max="5639" width="10.33203125" bestFit="1" customWidth="1"/>
    <col min="5640" max="5640" width="12.33203125" bestFit="1" customWidth="1"/>
    <col min="5641" max="5644" width="6.6640625" customWidth="1"/>
    <col min="5646" max="5646" width="15.33203125" bestFit="1" customWidth="1"/>
    <col min="5648" max="5648" width="26.6640625" bestFit="1" customWidth="1"/>
    <col min="5650" max="5650" width="25.5546875" bestFit="1" customWidth="1"/>
    <col min="5889" max="5889" width="26.6640625" bestFit="1" customWidth="1"/>
    <col min="5890" max="5890" width="6.6640625" customWidth="1"/>
    <col min="5891" max="5891" width="32.44140625" customWidth="1"/>
    <col min="5892" max="5892" width="12" bestFit="1" customWidth="1"/>
    <col min="5893" max="5893" width="6.6640625" customWidth="1"/>
    <col min="5894" max="5894" width="14.44140625" customWidth="1"/>
    <col min="5895" max="5895" width="10.33203125" bestFit="1" customWidth="1"/>
    <col min="5896" max="5896" width="12.33203125" bestFit="1" customWidth="1"/>
    <col min="5897" max="5900" width="6.6640625" customWidth="1"/>
    <col min="5902" max="5902" width="15.33203125" bestFit="1" customWidth="1"/>
    <col min="5904" max="5904" width="26.6640625" bestFit="1" customWidth="1"/>
    <col min="5906" max="5906" width="25.5546875" bestFit="1" customWidth="1"/>
    <col min="6145" max="6145" width="26.6640625" bestFit="1" customWidth="1"/>
    <col min="6146" max="6146" width="6.6640625" customWidth="1"/>
    <col min="6147" max="6147" width="32.44140625" customWidth="1"/>
    <col min="6148" max="6148" width="12" bestFit="1" customWidth="1"/>
    <col min="6149" max="6149" width="6.6640625" customWidth="1"/>
    <col min="6150" max="6150" width="14.44140625" customWidth="1"/>
    <col min="6151" max="6151" width="10.33203125" bestFit="1" customWidth="1"/>
    <col min="6152" max="6152" width="12.33203125" bestFit="1" customWidth="1"/>
    <col min="6153" max="6156" width="6.6640625" customWidth="1"/>
    <col min="6158" max="6158" width="15.33203125" bestFit="1" customWidth="1"/>
    <col min="6160" max="6160" width="26.6640625" bestFit="1" customWidth="1"/>
    <col min="6162" max="6162" width="25.5546875" bestFit="1" customWidth="1"/>
    <col min="6401" max="6401" width="26.6640625" bestFit="1" customWidth="1"/>
    <col min="6402" max="6402" width="6.6640625" customWidth="1"/>
    <col min="6403" max="6403" width="32.44140625" customWidth="1"/>
    <col min="6404" max="6404" width="12" bestFit="1" customWidth="1"/>
    <col min="6405" max="6405" width="6.6640625" customWidth="1"/>
    <col min="6406" max="6406" width="14.44140625" customWidth="1"/>
    <col min="6407" max="6407" width="10.33203125" bestFit="1" customWidth="1"/>
    <col min="6408" max="6408" width="12.33203125" bestFit="1" customWidth="1"/>
    <col min="6409" max="6412" width="6.6640625" customWidth="1"/>
    <col min="6414" max="6414" width="15.33203125" bestFit="1" customWidth="1"/>
    <col min="6416" max="6416" width="26.6640625" bestFit="1" customWidth="1"/>
    <col min="6418" max="6418" width="25.5546875" bestFit="1" customWidth="1"/>
    <col min="6657" max="6657" width="26.6640625" bestFit="1" customWidth="1"/>
    <col min="6658" max="6658" width="6.6640625" customWidth="1"/>
    <col min="6659" max="6659" width="32.44140625" customWidth="1"/>
    <col min="6660" max="6660" width="12" bestFit="1" customWidth="1"/>
    <col min="6661" max="6661" width="6.6640625" customWidth="1"/>
    <col min="6662" max="6662" width="14.44140625" customWidth="1"/>
    <col min="6663" max="6663" width="10.33203125" bestFit="1" customWidth="1"/>
    <col min="6664" max="6664" width="12.33203125" bestFit="1" customWidth="1"/>
    <col min="6665" max="6668" width="6.6640625" customWidth="1"/>
    <col min="6670" max="6670" width="15.33203125" bestFit="1" customWidth="1"/>
    <col min="6672" max="6672" width="26.6640625" bestFit="1" customWidth="1"/>
    <col min="6674" max="6674" width="25.5546875" bestFit="1" customWidth="1"/>
    <col min="6913" max="6913" width="26.6640625" bestFit="1" customWidth="1"/>
    <col min="6914" max="6914" width="6.6640625" customWidth="1"/>
    <col min="6915" max="6915" width="32.44140625" customWidth="1"/>
    <col min="6916" max="6916" width="12" bestFit="1" customWidth="1"/>
    <col min="6917" max="6917" width="6.6640625" customWidth="1"/>
    <col min="6918" max="6918" width="14.44140625" customWidth="1"/>
    <col min="6919" max="6919" width="10.33203125" bestFit="1" customWidth="1"/>
    <col min="6920" max="6920" width="12.33203125" bestFit="1" customWidth="1"/>
    <col min="6921" max="6924" width="6.6640625" customWidth="1"/>
    <col min="6926" max="6926" width="15.33203125" bestFit="1" customWidth="1"/>
    <col min="6928" max="6928" width="26.6640625" bestFit="1" customWidth="1"/>
    <col min="6930" max="6930" width="25.5546875" bestFit="1" customWidth="1"/>
    <col min="7169" max="7169" width="26.6640625" bestFit="1" customWidth="1"/>
    <col min="7170" max="7170" width="6.6640625" customWidth="1"/>
    <col min="7171" max="7171" width="32.44140625" customWidth="1"/>
    <col min="7172" max="7172" width="12" bestFit="1" customWidth="1"/>
    <col min="7173" max="7173" width="6.6640625" customWidth="1"/>
    <col min="7174" max="7174" width="14.44140625" customWidth="1"/>
    <col min="7175" max="7175" width="10.33203125" bestFit="1" customWidth="1"/>
    <col min="7176" max="7176" width="12.33203125" bestFit="1" customWidth="1"/>
    <col min="7177" max="7180" width="6.6640625" customWidth="1"/>
    <col min="7182" max="7182" width="15.33203125" bestFit="1" customWidth="1"/>
    <col min="7184" max="7184" width="26.6640625" bestFit="1" customWidth="1"/>
    <col min="7186" max="7186" width="25.5546875" bestFit="1" customWidth="1"/>
    <col min="7425" max="7425" width="26.6640625" bestFit="1" customWidth="1"/>
    <col min="7426" max="7426" width="6.6640625" customWidth="1"/>
    <col min="7427" max="7427" width="32.44140625" customWidth="1"/>
    <col min="7428" max="7428" width="12" bestFit="1" customWidth="1"/>
    <col min="7429" max="7429" width="6.6640625" customWidth="1"/>
    <col min="7430" max="7430" width="14.44140625" customWidth="1"/>
    <col min="7431" max="7431" width="10.33203125" bestFit="1" customWidth="1"/>
    <col min="7432" max="7432" width="12.33203125" bestFit="1" customWidth="1"/>
    <col min="7433" max="7436" width="6.6640625" customWidth="1"/>
    <col min="7438" max="7438" width="15.33203125" bestFit="1" customWidth="1"/>
    <col min="7440" max="7440" width="26.6640625" bestFit="1" customWidth="1"/>
    <col min="7442" max="7442" width="25.5546875" bestFit="1" customWidth="1"/>
    <col min="7681" max="7681" width="26.6640625" bestFit="1" customWidth="1"/>
    <col min="7682" max="7682" width="6.6640625" customWidth="1"/>
    <col min="7683" max="7683" width="32.44140625" customWidth="1"/>
    <col min="7684" max="7684" width="12" bestFit="1" customWidth="1"/>
    <col min="7685" max="7685" width="6.6640625" customWidth="1"/>
    <col min="7686" max="7686" width="14.44140625" customWidth="1"/>
    <col min="7687" max="7687" width="10.33203125" bestFit="1" customWidth="1"/>
    <col min="7688" max="7688" width="12.33203125" bestFit="1" customWidth="1"/>
    <col min="7689" max="7692" width="6.6640625" customWidth="1"/>
    <col min="7694" max="7694" width="15.33203125" bestFit="1" customWidth="1"/>
    <col min="7696" max="7696" width="26.6640625" bestFit="1" customWidth="1"/>
    <col min="7698" max="7698" width="25.5546875" bestFit="1" customWidth="1"/>
    <col min="7937" max="7937" width="26.6640625" bestFit="1" customWidth="1"/>
    <col min="7938" max="7938" width="6.6640625" customWidth="1"/>
    <col min="7939" max="7939" width="32.44140625" customWidth="1"/>
    <col min="7940" max="7940" width="12" bestFit="1" customWidth="1"/>
    <col min="7941" max="7941" width="6.6640625" customWidth="1"/>
    <col min="7942" max="7942" width="14.44140625" customWidth="1"/>
    <col min="7943" max="7943" width="10.33203125" bestFit="1" customWidth="1"/>
    <col min="7944" max="7944" width="12.33203125" bestFit="1" customWidth="1"/>
    <col min="7945" max="7948" width="6.6640625" customWidth="1"/>
    <col min="7950" max="7950" width="15.33203125" bestFit="1" customWidth="1"/>
    <col min="7952" max="7952" width="26.6640625" bestFit="1" customWidth="1"/>
    <col min="7954" max="7954" width="25.5546875" bestFit="1" customWidth="1"/>
    <col min="8193" max="8193" width="26.6640625" bestFit="1" customWidth="1"/>
    <col min="8194" max="8194" width="6.6640625" customWidth="1"/>
    <col min="8195" max="8195" width="32.44140625" customWidth="1"/>
    <col min="8196" max="8196" width="12" bestFit="1" customWidth="1"/>
    <col min="8197" max="8197" width="6.6640625" customWidth="1"/>
    <col min="8198" max="8198" width="14.44140625" customWidth="1"/>
    <col min="8199" max="8199" width="10.33203125" bestFit="1" customWidth="1"/>
    <col min="8200" max="8200" width="12.33203125" bestFit="1" customWidth="1"/>
    <col min="8201" max="8204" width="6.6640625" customWidth="1"/>
    <col min="8206" max="8206" width="15.33203125" bestFit="1" customWidth="1"/>
    <col min="8208" max="8208" width="26.6640625" bestFit="1" customWidth="1"/>
    <col min="8210" max="8210" width="25.5546875" bestFit="1" customWidth="1"/>
    <col min="8449" max="8449" width="26.6640625" bestFit="1" customWidth="1"/>
    <col min="8450" max="8450" width="6.6640625" customWidth="1"/>
    <col min="8451" max="8451" width="32.44140625" customWidth="1"/>
    <col min="8452" max="8452" width="12" bestFit="1" customWidth="1"/>
    <col min="8453" max="8453" width="6.6640625" customWidth="1"/>
    <col min="8454" max="8454" width="14.44140625" customWidth="1"/>
    <col min="8455" max="8455" width="10.33203125" bestFit="1" customWidth="1"/>
    <col min="8456" max="8456" width="12.33203125" bestFit="1" customWidth="1"/>
    <col min="8457" max="8460" width="6.6640625" customWidth="1"/>
    <col min="8462" max="8462" width="15.33203125" bestFit="1" customWidth="1"/>
    <col min="8464" max="8464" width="26.6640625" bestFit="1" customWidth="1"/>
    <col min="8466" max="8466" width="25.5546875" bestFit="1" customWidth="1"/>
    <col min="8705" max="8705" width="26.6640625" bestFit="1" customWidth="1"/>
    <col min="8706" max="8706" width="6.6640625" customWidth="1"/>
    <col min="8707" max="8707" width="32.44140625" customWidth="1"/>
    <col min="8708" max="8708" width="12" bestFit="1" customWidth="1"/>
    <col min="8709" max="8709" width="6.6640625" customWidth="1"/>
    <col min="8710" max="8710" width="14.44140625" customWidth="1"/>
    <col min="8711" max="8711" width="10.33203125" bestFit="1" customWidth="1"/>
    <col min="8712" max="8712" width="12.33203125" bestFit="1" customWidth="1"/>
    <col min="8713" max="8716" width="6.6640625" customWidth="1"/>
    <col min="8718" max="8718" width="15.33203125" bestFit="1" customWidth="1"/>
    <col min="8720" max="8720" width="26.6640625" bestFit="1" customWidth="1"/>
    <col min="8722" max="8722" width="25.5546875" bestFit="1" customWidth="1"/>
    <col min="8961" max="8961" width="26.6640625" bestFit="1" customWidth="1"/>
    <col min="8962" max="8962" width="6.6640625" customWidth="1"/>
    <col min="8963" max="8963" width="32.44140625" customWidth="1"/>
    <col min="8964" max="8964" width="12" bestFit="1" customWidth="1"/>
    <col min="8965" max="8965" width="6.6640625" customWidth="1"/>
    <col min="8966" max="8966" width="14.44140625" customWidth="1"/>
    <col min="8967" max="8967" width="10.33203125" bestFit="1" customWidth="1"/>
    <col min="8968" max="8968" width="12.33203125" bestFit="1" customWidth="1"/>
    <col min="8969" max="8972" width="6.6640625" customWidth="1"/>
    <col min="8974" max="8974" width="15.33203125" bestFit="1" customWidth="1"/>
    <col min="8976" max="8976" width="26.6640625" bestFit="1" customWidth="1"/>
    <col min="8978" max="8978" width="25.5546875" bestFit="1" customWidth="1"/>
    <col min="9217" max="9217" width="26.6640625" bestFit="1" customWidth="1"/>
    <col min="9218" max="9218" width="6.6640625" customWidth="1"/>
    <col min="9219" max="9219" width="32.44140625" customWidth="1"/>
    <col min="9220" max="9220" width="12" bestFit="1" customWidth="1"/>
    <col min="9221" max="9221" width="6.6640625" customWidth="1"/>
    <col min="9222" max="9222" width="14.44140625" customWidth="1"/>
    <col min="9223" max="9223" width="10.33203125" bestFit="1" customWidth="1"/>
    <col min="9224" max="9224" width="12.33203125" bestFit="1" customWidth="1"/>
    <col min="9225" max="9228" width="6.6640625" customWidth="1"/>
    <col min="9230" max="9230" width="15.33203125" bestFit="1" customWidth="1"/>
    <col min="9232" max="9232" width="26.6640625" bestFit="1" customWidth="1"/>
    <col min="9234" max="9234" width="25.5546875" bestFit="1" customWidth="1"/>
    <col min="9473" max="9473" width="26.6640625" bestFit="1" customWidth="1"/>
    <col min="9474" max="9474" width="6.6640625" customWidth="1"/>
    <col min="9475" max="9475" width="32.44140625" customWidth="1"/>
    <col min="9476" max="9476" width="12" bestFit="1" customWidth="1"/>
    <col min="9477" max="9477" width="6.6640625" customWidth="1"/>
    <col min="9478" max="9478" width="14.44140625" customWidth="1"/>
    <col min="9479" max="9479" width="10.33203125" bestFit="1" customWidth="1"/>
    <col min="9480" max="9480" width="12.33203125" bestFit="1" customWidth="1"/>
    <col min="9481" max="9484" width="6.6640625" customWidth="1"/>
    <col min="9486" max="9486" width="15.33203125" bestFit="1" customWidth="1"/>
    <col min="9488" max="9488" width="26.6640625" bestFit="1" customWidth="1"/>
    <col min="9490" max="9490" width="25.5546875" bestFit="1" customWidth="1"/>
    <col min="9729" max="9729" width="26.6640625" bestFit="1" customWidth="1"/>
    <col min="9730" max="9730" width="6.6640625" customWidth="1"/>
    <col min="9731" max="9731" width="32.44140625" customWidth="1"/>
    <col min="9732" max="9732" width="12" bestFit="1" customWidth="1"/>
    <col min="9733" max="9733" width="6.6640625" customWidth="1"/>
    <col min="9734" max="9734" width="14.44140625" customWidth="1"/>
    <col min="9735" max="9735" width="10.33203125" bestFit="1" customWidth="1"/>
    <col min="9736" max="9736" width="12.33203125" bestFit="1" customWidth="1"/>
    <col min="9737" max="9740" width="6.6640625" customWidth="1"/>
    <col min="9742" max="9742" width="15.33203125" bestFit="1" customWidth="1"/>
    <col min="9744" max="9744" width="26.6640625" bestFit="1" customWidth="1"/>
    <col min="9746" max="9746" width="25.5546875" bestFit="1" customWidth="1"/>
    <col min="9985" max="9985" width="26.6640625" bestFit="1" customWidth="1"/>
    <col min="9986" max="9986" width="6.6640625" customWidth="1"/>
    <col min="9987" max="9987" width="32.44140625" customWidth="1"/>
    <col min="9988" max="9988" width="12" bestFit="1" customWidth="1"/>
    <col min="9989" max="9989" width="6.6640625" customWidth="1"/>
    <col min="9990" max="9990" width="14.44140625" customWidth="1"/>
    <col min="9991" max="9991" width="10.33203125" bestFit="1" customWidth="1"/>
    <col min="9992" max="9992" width="12.33203125" bestFit="1" customWidth="1"/>
    <col min="9993" max="9996" width="6.6640625" customWidth="1"/>
    <col min="9998" max="9998" width="15.33203125" bestFit="1" customWidth="1"/>
    <col min="10000" max="10000" width="26.6640625" bestFit="1" customWidth="1"/>
    <col min="10002" max="10002" width="25.5546875" bestFit="1" customWidth="1"/>
    <col min="10241" max="10241" width="26.6640625" bestFit="1" customWidth="1"/>
    <col min="10242" max="10242" width="6.6640625" customWidth="1"/>
    <col min="10243" max="10243" width="32.44140625" customWidth="1"/>
    <col min="10244" max="10244" width="12" bestFit="1" customWidth="1"/>
    <col min="10245" max="10245" width="6.6640625" customWidth="1"/>
    <col min="10246" max="10246" width="14.44140625" customWidth="1"/>
    <col min="10247" max="10247" width="10.33203125" bestFit="1" customWidth="1"/>
    <col min="10248" max="10248" width="12.33203125" bestFit="1" customWidth="1"/>
    <col min="10249" max="10252" width="6.6640625" customWidth="1"/>
    <col min="10254" max="10254" width="15.33203125" bestFit="1" customWidth="1"/>
    <col min="10256" max="10256" width="26.6640625" bestFit="1" customWidth="1"/>
    <col min="10258" max="10258" width="25.5546875" bestFit="1" customWidth="1"/>
    <col min="10497" max="10497" width="26.6640625" bestFit="1" customWidth="1"/>
    <col min="10498" max="10498" width="6.6640625" customWidth="1"/>
    <col min="10499" max="10499" width="32.44140625" customWidth="1"/>
    <col min="10500" max="10500" width="12" bestFit="1" customWidth="1"/>
    <col min="10501" max="10501" width="6.6640625" customWidth="1"/>
    <col min="10502" max="10502" width="14.44140625" customWidth="1"/>
    <col min="10503" max="10503" width="10.33203125" bestFit="1" customWidth="1"/>
    <col min="10504" max="10504" width="12.33203125" bestFit="1" customWidth="1"/>
    <col min="10505" max="10508" width="6.6640625" customWidth="1"/>
    <col min="10510" max="10510" width="15.33203125" bestFit="1" customWidth="1"/>
    <col min="10512" max="10512" width="26.6640625" bestFit="1" customWidth="1"/>
    <col min="10514" max="10514" width="25.5546875" bestFit="1" customWidth="1"/>
    <col min="10753" max="10753" width="26.6640625" bestFit="1" customWidth="1"/>
    <col min="10754" max="10754" width="6.6640625" customWidth="1"/>
    <col min="10755" max="10755" width="32.44140625" customWidth="1"/>
    <col min="10756" max="10756" width="12" bestFit="1" customWidth="1"/>
    <col min="10757" max="10757" width="6.6640625" customWidth="1"/>
    <col min="10758" max="10758" width="14.44140625" customWidth="1"/>
    <col min="10759" max="10759" width="10.33203125" bestFit="1" customWidth="1"/>
    <col min="10760" max="10760" width="12.33203125" bestFit="1" customWidth="1"/>
    <col min="10761" max="10764" width="6.6640625" customWidth="1"/>
    <col min="10766" max="10766" width="15.33203125" bestFit="1" customWidth="1"/>
    <col min="10768" max="10768" width="26.6640625" bestFit="1" customWidth="1"/>
    <col min="10770" max="10770" width="25.5546875" bestFit="1" customWidth="1"/>
    <col min="11009" max="11009" width="26.6640625" bestFit="1" customWidth="1"/>
    <col min="11010" max="11010" width="6.6640625" customWidth="1"/>
    <col min="11011" max="11011" width="32.44140625" customWidth="1"/>
    <col min="11012" max="11012" width="12" bestFit="1" customWidth="1"/>
    <col min="11013" max="11013" width="6.6640625" customWidth="1"/>
    <col min="11014" max="11014" width="14.44140625" customWidth="1"/>
    <col min="11015" max="11015" width="10.33203125" bestFit="1" customWidth="1"/>
    <col min="11016" max="11016" width="12.33203125" bestFit="1" customWidth="1"/>
    <col min="11017" max="11020" width="6.6640625" customWidth="1"/>
    <col min="11022" max="11022" width="15.33203125" bestFit="1" customWidth="1"/>
    <col min="11024" max="11024" width="26.6640625" bestFit="1" customWidth="1"/>
    <col min="11026" max="11026" width="25.5546875" bestFit="1" customWidth="1"/>
    <col min="11265" max="11265" width="26.6640625" bestFit="1" customWidth="1"/>
    <col min="11266" max="11266" width="6.6640625" customWidth="1"/>
    <col min="11267" max="11267" width="32.44140625" customWidth="1"/>
    <col min="11268" max="11268" width="12" bestFit="1" customWidth="1"/>
    <col min="11269" max="11269" width="6.6640625" customWidth="1"/>
    <col min="11270" max="11270" width="14.44140625" customWidth="1"/>
    <col min="11271" max="11271" width="10.33203125" bestFit="1" customWidth="1"/>
    <col min="11272" max="11272" width="12.33203125" bestFit="1" customWidth="1"/>
    <col min="11273" max="11276" width="6.6640625" customWidth="1"/>
    <col min="11278" max="11278" width="15.33203125" bestFit="1" customWidth="1"/>
    <col min="11280" max="11280" width="26.6640625" bestFit="1" customWidth="1"/>
    <col min="11282" max="11282" width="25.5546875" bestFit="1" customWidth="1"/>
    <col min="11521" max="11521" width="26.6640625" bestFit="1" customWidth="1"/>
    <col min="11522" max="11522" width="6.6640625" customWidth="1"/>
    <col min="11523" max="11523" width="32.44140625" customWidth="1"/>
    <col min="11524" max="11524" width="12" bestFit="1" customWidth="1"/>
    <col min="11525" max="11525" width="6.6640625" customWidth="1"/>
    <col min="11526" max="11526" width="14.44140625" customWidth="1"/>
    <col min="11527" max="11527" width="10.33203125" bestFit="1" customWidth="1"/>
    <col min="11528" max="11528" width="12.33203125" bestFit="1" customWidth="1"/>
    <col min="11529" max="11532" width="6.6640625" customWidth="1"/>
    <col min="11534" max="11534" width="15.33203125" bestFit="1" customWidth="1"/>
    <col min="11536" max="11536" width="26.6640625" bestFit="1" customWidth="1"/>
    <col min="11538" max="11538" width="25.5546875" bestFit="1" customWidth="1"/>
    <col min="11777" max="11777" width="26.6640625" bestFit="1" customWidth="1"/>
    <col min="11778" max="11778" width="6.6640625" customWidth="1"/>
    <col min="11779" max="11779" width="32.44140625" customWidth="1"/>
    <col min="11780" max="11780" width="12" bestFit="1" customWidth="1"/>
    <col min="11781" max="11781" width="6.6640625" customWidth="1"/>
    <col min="11782" max="11782" width="14.44140625" customWidth="1"/>
    <col min="11783" max="11783" width="10.33203125" bestFit="1" customWidth="1"/>
    <col min="11784" max="11784" width="12.33203125" bestFit="1" customWidth="1"/>
    <col min="11785" max="11788" width="6.6640625" customWidth="1"/>
    <col min="11790" max="11790" width="15.33203125" bestFit="1" customWidth="1"/>
    <col min="11792" max="11792" width="26.6640625" bestFit="1" customWidth="1"/>
    <col min="11794" max="11794" width="25.5546875" bestFit="1" customWidth="1"/>
    <col min="12033" max="12033" width="26.6640625" bestFit="1" customWidth="1"/>
    <col min="12034" max="12034" width="6.6640625" customWidth="1"/>
    <col min="12035" max="12035" width="32.44140625" customWidth="1"/>
    <col min="12036" max="12036" width="12" bestFit="1" customWidth="1"/>
    <col min="12037" max="12037" width="6.6640625" customWidth="1"/>
    <col min="12038" max="12038" width="14.44140625" customWidth="1"/>
    <col min="12039" max="12039" width="10.33203125" bestFit="1" customWidth="1"/>
    <col min="12040" max="12040" width="12.33203125" bestFit="1" customWidth="1"/>
    <col min="12041" max="12044" width="6.6640625" customWidth="1"/>
    <col min="12046" max="12046" width="15.33203125" bestFit="1" customWidth="1"/>
    <col min="12048" max="12048" width="26.6640625" bestFit="1" customWidth="1"/>
    <col min="12050" max="12050" width="25.5546875" bestFit="1" customWidth="1"/>
    <col min="12289" max="12289" width="26.6640625" bestFit="1" customWidth="1"/>
    <col min="12290" max="12290" width="6.6640625" customWidth="1"/>
    <col min="12291" max="12291" width="32.44140625" customWidth="1"/>
    <col min="12292" max="12292" width="12" bestFit="1" customWidth="1"/>
    <col min="12293" max="12293" width="6.6640625" customWidth="1"/>
    <col min="12294" max="12294" width="14.44140625" customWidth="1"/>
    <col min="12295" max="12295" width="10.33203125" bestFit="1" customWidth="1"/>
    <col min="12296" max="12296" width="12.33203125" bestFit="1" customWidth="1"/>
    <col min="12297" max="12300" width="6.6640625" customWidth="1"/>
    <col min="12302" max="12302" width="15.33203125" bestFit="1" customWidth="1"/>
    <col min="12304" max="12304" width="26.6640625" bestFit="1" customWidth="1"/>
    <col min="12306" max="12306" width="25.5546875" bestFit="1" customWidth="1"/>
    <col min="12545" max="12545" width="26.6640625" bestFit="1" customWidth="1"/>
    <col min="12546" max="12546" width="6.6640625" customWidth="1"/>
    <col min="12547" max="12547" width="32.44140625" customWidth="1"/>
    <col min="12548" max="12548" width="12" bestFit="1" customWidth="1"/>
    <col min="12549" max="12549" width="6.6640625" customWidth="1"/>
    <col min="12550" max="12550" width="14.44140625" customWidth="1"/>
    <col min="12551" max="12551" width="10.33203125" bestFit="1" customWidth="1"/>
    <col min="12552" max="12552" width="12.33203125" bestFit="1" customWidth="1"/>
    <col min="12553" max="12556" width="6.6640625" customWidth="1"/>
    <col min="12558" max="12558" width="15.33203125" bestFit="1" customWidth="1"/>
    <col min="12560" max="12560" width="26.6640625" bestFit="1" customWidth="1"/>
    <col min="12562" max="12562" width="25.5546875" bestFit="1" customWidth="1"/>
    <col min="12801" max="12801" width="26.6640625" bestFit="1" customWidth="1"/>
    <col min="12802" max="12802" width="6.6640625" customWidth="1"/>
    <col min="12803" max="12803" width="32.44140625" customWidth="1"/>
    <col min="12804" max="12804" width="12" bestFit="1" customWidth="1"/>
    <col min="12805" max="12805" width="6.6640625" customWidth="1"/>
    <col min="12806" max="12806" width="14.44140625" customWidth="1"/>
    <col min="12807" max="12807" width="10.33203125" bestFit="1" customWidth="1"/>
    <col min="12808" max="12808" width="12.33203125" bestFit="1" customWidth="1"/>
    <col min="12809" max="12812" width="6.6640625" customWidth="1"/>
    <col min="12814" max="12814" width="15.33203125" bestFit="1" customWidth="1"/>
    <col min="12816" max="12816" width="26.6640625" bestFit="1" customWidth="1"/>
    <col min="12818" max="12818" width="25.5546875" bestFit="1" customWidth="1"/>
    <col min="13057" max="13057" width="26.6640625" bestFit="1" customWidth="1"/>
    <col min="13058" max="13058" width="6.6640625" customWidth="1"/>
    <col min="13059" max="13059" width="32.44140625" customWidth="1"/>
    <col min="13060" max="13060" width="12" bestFit="1" customWidth="1"/>
    <col min="13061" max="13061" width="6.6640625" customWidth="1"/>
    <col min="13062" max="13062" width="14.44140625" customWidth="1"/>
    <col min="13063" max="13063" width="10.33203125" bestFit="1" customWidth="1"/>
    <col min="13064" max="13064" width="12.33203125" bestFit="1" customWidth="1"/>
    <col min="13065" max="13068" width="6.6640625" customWidth="1"/>
    <col min="13070" max="13070" width="15.33203125" bestFit="1" customWidth="1"/>
    <col min="13072" max="13072" width="26.6640625" bestFit="1" customWidth="1"/>
    <col min="13074" max="13074" width="25.5546875" bestFit="1" customWidth="1"/>
    <col min="13313" max="13313" width="26.6640625" bestFit="1" customWidth="1"/>
    <col min="13314" max="13314" width="6.6640625" customWidth="1"/>
    <col min="13315" max="13315" width="32.44140625" customWidth="1"/>
    <col min="13316" max="13316" width="12" bestFit="1" customWidth="1"/>
    <col min="13317" max="13317" width="6.6640625" customWidth="1"/>
    <col min="13318" max="13318" width="14.44140625" customWidth="1"/>
    <col min="13319" max="13319" width="10.33203125" bestFit="1" customWidth="1"/>
    <col min="13320" max="13320" width="12.33203125" bestFit="1" customWidth="1"/>
    <col min="13321" max="13324" width="6.6640625" customWidth="1"/>
    <col min="13326" max="13326" width="15.33203125" bestFit="1" customWidth="1"/>
    <col min="13328" max="13328" width="26.6640625" bestFit="1" customWidth="1"/>
    <col min="13330" max="13330" width="25.5546875" bestFit="1" customWidth="1"/>
    <col min="13569" max="13569" width="26.6640625" bestFit="1" customWidth="1"/>
    <col min="13570" max="13570" width="6.6640625" customWidth="1"/>
    <col min="13571" max="13571" width="32.44140625" customWidth="1"/>
    <col min="13572" max="13572" width="12" bestFit="1" customWidth="1"/>
    <col min="13573" max="13573" width="6.6640625" customWidth="1"/>
    <col min="13574" max="13574" width="14.44140625" customWidth="1"/>
    <col min="13575" max="13575" width="10.33203125" bestFit="1" customWidth="1"/>
    <col min="13576" max="13576" width="12.33203125" bestFit="1" customWidth="1"/>
    <col min="13577" max="13580" width="6.6640625" customWidth="1"/>
    <col min="13582" max="13582" width="15.33203125" bestFit="1" customWidth="1"/>
    <col min="13584" max="13584" width="26.6640625" bestFit="1" customWidth="1"/>
    <col min="13586" max="13586" width="25.5546875" bestFit="1" customWidth="1"/>
    <col min="13825" max="13825" width="26.6640625" bestFit="1" customWidth="1"/>
    <col min="13826" max="13826" width="6.6640625" customWidth="1"/>
    <col min="13827" max="13827" width="32.44140625" customWidth="1"/>
    <col min="13828" max="13828" width="12" bestFit="1" customWidth="1"/>
    <col min="13829" max="13829" width="6.6640625" customWidth="1"/>
    <col min="13830" max="13830" width="14.44140625" customWidth="1"/>
    <col min="13831" max="13831" width="10.33203125" bestFit="1" customWidth="1"/>
    <col min="13832" max="13832" width="12.33203125" bestFit="1" customWidth="1"/>
    <col min="13833" max="13836" width="6.6640625" customWidth="1"/>
    <col min="13838" max="13838" width="15.33203125" bestFit="1" customWidth="1"/>
    <col min="13840" max="13840" width="26.6640625" bestFit="1" customWidth="1"/>
    <col min="13842" max="13842" width="25.5546875" bestFit="1" customWidth="1"/>
    <col min="14081" max="14081" width="26.6640625" bestFit="1" customWidth="1"/>
    <col min="14082" max="14082" width="6.6640625" customWidth="1"/>
    <col min="14083" max="14083" width="32.44140625" customWidth="1"/>
    <col min="14084" max="14084" width="12" bestFit="1" customWidth="1"/>
    <col min="14085" max="14085" width="6.6640625" customWidth="1"/>
    <col min="14086" max="14086" width="14.44140625" customWidth="1"/>
    <col min="14087" max="14087" width="10.33203125" bestFit="1" customWidth="1"/>
    <col min="14088" max="14088" width="12.33203125" bestFit="1" customWidth="1"/>
    <col min="14089" max="14092" width="6.6640625" customWidth="1"/>
    <col min="14094" max="14094" width="15.33203125" bestFit="1" customWidth="1"/>
    <col min="14096" max="14096" width="26.6640625" bestFit="1" customWidth="1"/>
    <col min="14098" max="14098" width="25.5546875" bestFit="1" customWidth="1"/>
    <col min="14337" max="14337" width="26.6640625" bestFit="1" customWidth="1"/>
    <col min="14338" max="14338" width="6.6640625" customWidth="1"/>
    <col min="14339" max="14339" width="32.44140625" customWidth="1"/>
    <col min="14340" max="14340" width="12" bestFit="1" customWidth="1"/>
    <col min="14341" max="14341" width="6.6640625" customWidth="1"/>
    <col min="14342" max="14342" width="14.44140625" customWidth="1"/>
    <col min="14343" max="14343" width="10.33203125" bestFit="1" customWidth="1"/>
    <col min="14344" max="14344" width="12.33203125" bestFit="1" customWidth="1"/>
    <col min="14345" max="14348" width="6.6640625" customWidth="1"/>
    <col min="14350" max="14350" width="15.33203125" bestFit="1" customWidth="1"/>
    <col min="14352" max="14352" width="26.6640625" bestFit="1" customWidth="1"/>
    <col min="14354" max="14354" width="25.5546875" bestFit="1" customWidth="1"/>
    <col min="14593" max="14593" width="26.6640625" bestFit="1" customWidth="1"/>
    <col min="14594" max="14594" width="6.6640625" customWidth="1"/>
    <col min="14595" max="14595" width="32.44140625" customWidth="1"/>
    <col min="14596" max="14596" width="12" bestFit="1" customWidth="1"/>
    <col min="14597" max="14597" width="6.6640625" customWidth="1"/>
    <col min="14598" max="14598" width="14.44140625" customWidth="1"/>
    <col min="14599" max="14599" width="10.33203125" bestFit="1" customWidth="1"/>
    <col min="14600" max="14600" width="12.33203125" bestFit="1" customWidth="1"/>
    <col min="14601" max="14604" width="6.6640625" customWidth="1"/>
    <col min="14606" max="14606" width="15.33203125" bestFit="1" customWidth="1"/>
    <col min="14608" max="14608" width="26.6640625" bestFit="1" customWidth="1"/>
    <col min="14610" max="14610" width="25.5546875" bestFit="1" customWidth="1"/>
    <col min="14849" max="14849" width="26.6640625" bestFit="1" customWidth="1"/>
    <col min="14850" max="14850" width="6.6640625" customWidth="1"/>
    <col min="14851" max="14851" width="32.44140625" customWidth="1"/>
    <col min="14852" max="14852" width="12" bestFit="1" customWidth="1"/>
    <col min="14853" max="14853" width="6.6640625" customWidth="1"/>
    <col min="14854" max="14854" width="14.44140625" customWidth="1"/>
    <col min="14855" max="14855" width="10.33203125" bestFit="1" customWidth="1"/>
    <col min="14856" max="14856" width="12.33203125" bestFit="1" customWidth="1"/>
    <col min="14857" max="14860" width="6.6640625" customWidth="1"/>
    <col min="14862" max="14862" width="15.33203125" bestFit="1" customWidth="1"/>
    <col min="14864" max="14864" width="26.6640625" bestFit="1" customWidth="1"/>
    <col min="14866" max="14866" width="25.5546875" bestFit="1" customWidth="1"/>
    <col min="15105" max="15105" width="26.6640625" bestFit="1" customWidth="1"/>
    <col min="15106" max="15106" width="6.6640625" customWidth="1"/>
    <col min="15107" max="15107" width="32.44140625" customWidth="1"/>
    <col min="15108" max="15108" width="12" bestFit="1" customWidth="1"/>
    <col min="15109" max="15109" width="6.6640625" customWidth="1"/>
    <col min="15110" max="15110" width="14.44140625" customWidth="1"/>
    <col min="15111" max="15111" width="10.33203125" bestFit="1" customWidth="1"/>
    <col min="15112" max="15112" width="12.33203125" bestFit="1" customWidth="1"/>
    <col min="15113" max="15116" width="6.6640625" customWidth="1"/>
    <col min="15118" max="15118" width="15.33203125" bestFit="1" customWidth="1"/>
    <col min="15120" max="15120" width="26.6640625" bestFit="1" customWidth="1"/>
    <col min="15122" max="15122" width="25.5546875" bestFit="1" customWidth="1"/>
    <col min="15361" max="15361" width="26.6640625" bestFit="1" customWidth="1"/>
    <col min="15362" max="15362" width="6.6640625" customWidth="1"/>
    <col min="15363" max="15363" width="32.44140625" customWidth="1"/>
    <col min="15364" max="15364" width="12" bestFit="1" customWidth="1"/>
    <col min="15365" max="15365" width="6.6640625" customWidth="1"/>
    <col min="15366" max="15366" width="14.44140625" customWidth="1"/>
    <col min="15367" max="15367" width="10.33203125" bestFit="1" customWidth="1"/>
    <col min="15368" max="15368" width="12.33203125" bestFit="1" customWidth="1"/>
    <col min="15369" max="15372" width="6.6640625" customWidth="1"/>
    <col min="15374" max="15374" width="15.33203125" bestFit="1" customWidth="1"/>
    <col min="15376" max="15376" width="26.6640625" bestFit="1" customWidth="1"/>
    <col min="15378" max="15378" width="25.5546875" bestFit="1" customWidth="1"/>
    <col min="15617" max="15617" width="26.6640625" bestFit="1" customWidth="1"/>
    <col min="15618" max="15618" width="6.6640625" customWidth="1"/>
    <col min="15619" max="15619" width="32.44140625" customWidth="1"/>
    <col min="15620" max="15620" width="12" bestFit="1" customWidth="1"/>
    <col min="15621" max="15621" width="6.6640625" customWidth="1"/>
    <col min="15622" max="15622" width="14.44140625" customWidth="1"/>
    <col min="15623" max="15623" width="10.33203125" bestFit="1" customWidth="1"/>
    <col min="15624" max="15624" width="12.33203125" bestFit="1" customWidth="1"/>
    <col min="15625" max="15628" width="6.6640625" customWidth="1"/>
    <col min="15630" max="15630" width="15.33203125" bestFit="1" customWidth="1"/>
    <col min="15632" max="15632" width="26.6640625" bestFit="1" customWidth="1"/>
    <col min="15634" max="15634" width="25.5546875" bestFit="1" customWidth="1"/>
    <col min="15873" max="15873" width="26.6640625" bestFit="1" customWidth="1"/>
    <col min="15874" max="15874" width="6.6640625" customWidth="1"/>
    <col min="15875" max="15875" width="32.44140625" customWidth="1"/>
    <col min="15876" max="15876" width="12" bestFit="1" customWidth="1"/>
    <col min="15877" max="15877" width="6.6640625" customWidth="1"/>
    <col min="15878" max="15878" width="14.44140625" customWidth="1"/>
    <col min="15879" max="15879" width="10.33203125" bestFit="1" customWidth="1"/>
    <col min="15880" max="15880" width="12.33203125" bestFit="1" customWidth="1"/>
    <col min="15881" max="15884" width="6.6640625" customWidth="1"/>
    <col min="15886" max="15886" width="15.33203125" bestFit="1" customWidth="1"/>
    <col min="15888" max="15888" width="26.6640625" bestFit="1" customWidth="1"/>
    <col min="15890" max="15890" width="25.5546875" bestFit="1" customWidth="1"/>
    <col min="16129" max="16129" width="26.6640625" bestFit="1" customWidth="1"/>
    <col min="16130" max="16130" width="6.6640625" customWidth="1"/>
    <col min="16131" max="16131" width="32.44140625" customWidth="1"/>
    <col min="16132" max="16132" width="12" bestFit="1" customWidth="1"/>
    <col min="16133" max="16133" width="6.6640625" customWidth="1"/>
    <col min="16134" max="16134" width="14.44140625" customWidth="1"/>
    <col min="16135" max="16135" width="10.33203125" bestFit="1" customWidth="1"/>
    <col min="16136" max="16136" width="12.33203125" bestFit="1" customWidth="1"/>
    <col min="16137" max="16140" width="6.6640625" customWidth="1"/>
    <col min="16142" max="16142" width="15.33203125" bestFit="1" customWidth="1"/>
    <col min="16144" max="16144" width="26.6640625" bestFit="1" customWidth="1"/>
    <col min="16146" max="16146" width="25.5546875" bestFit="1" customWidth="1"/>
  </cols>
  <sheetData>
    <row r="1" spans="1:18" x14ac:dyDescent="0.3">
      <c r="A1" s="94" t="s">
        <v>133</v>
      </c>
      <c r="B1" s="94"/>
      <c r="C1" s="94"/>
      <c r="D1" s="94"/>
      <c r="R1" s="18" t="s">
        <v>134</v>
      </c>
    </row>
    <row r="2" spans="1:18" x14ac:dyDescent="0.3">
      <c r="R2" s="18" t="s">
        <v>135</v>
      </c>
    </row>
    <row r="3" spans="1:18" x14ac:dyDescent="0.3">
      <c r="R3" t="s">
        <v>136</v>
      </c>
    </row>
    <row r="4" spans="1:18" x14ac:dyDescent="0.3">
      <c r="R4" t="s">
        <v>137</v>
      </c>
    </row>
    <row r="5" spans="1:18" x14ac:dyDescent="0.3">
      <c r="R5" t="s">
        <v>138</v>
      </c>
    </row>
    <row r="6" spans="1:18" ht="57.6" x14ac:dyDescent="0.3">
      <c r="A6" s="92" t="s">
        <v>139</v>
      </c>
      <c r="C6" s="92" t="s">
        <v>128</v>
      </c>
      <c r="D6" s="66">
        <f ca="1">COUNT(A7:A47)</f>
        <v>41</v>
      </c>
    </row>
    <row r="7" spans="1:18" x14ac:dyDescent="0.3">
      <c r="A7" s="95">
        <f t="shared" ref="A7:A47" ca="1" si="0">IF(MOD(ROW(),4),RANDBETWEEN(450,650)/100,RANDBETWEEN(200,820)/100)</f>
        <v>5.6</v>
      </c>
      <c r="C7" s="92" t="s">
        <v>127</v>
      </c>
      <c r="D7" s="96">
        <f ca="1">MAX(A7:A47)</f>
        <v>8.02</v>
      </c>
      <c r="R7" s="14" t="s">
        <v>110</v>
      </c>
    </row>
    <row r="8" spans="1:18" x14ac:dyDescent="0.3">
      <c r="A8" s="95">
        <f t="shared" ca="1" si="0"/>
        <v>8.02</v>
      </c>
      <c r="C8" s="92" t="s">
        <v>126</v>
      </c>
      <c r="D8" s="96">
        <f ca="1">MIN(A7:A47)</f>
        <v>2.72</v>
      </c>
      <c r="R8" s="66">
        <f ca="1">SKEW(A7:A47)</f>
        <v>-0.41872904579413017</v>
      </c>
    </row>
    <row r="9" spans="1:18" x14ac:dyDescent="0.3">
      <c r="A9" s="95">
        <f t="shared" ca="1" si="0"/>
        <v>6.09</v>
      </c>
      <c r="C9" s="93" t="str">
        <f ca="1">"Range = (MAX - MIN) = "&amp;D7&amp;" - "&amp;D8&amp;" ="</f>
        <v>Range = (MAX - MIN) = 8.02 - 2.72 =</v>
      </c>
      <c r="D9" s="96">
        <f ca="1">D7-D8</f>
        <v>5.2999999999999989</v>
      </c>
    </row>
    <row r="10" spans="1:18" x14ac:dyDescent="0.3">
      <c r="A10" s="95">
        <f t="shared" ca="1" si="0"/>
        <v>4.87</v>
      </c>
      <c r="C10" s="92" t="s">
        <v>125</v>
      </c>
      <c r="D10" s="17">
        <v>7</v>
      </c>
      <c r="E10" t="s">
        <v>122</v>
      </c>
    </row>
    <row r="11" spans="1:18" x14ac:dyDescent="0.3">
      <c r="A11" s="95">
        <f t="shared" ca="1" si="0"/>
        <v>4.7699999999999996</v>
      </c>
      <c r="C11" s="93" t="str">
        <f ca="1">"Is 2^"&amp;D10&amp;" ("&amp;2^D10&amp;") &gt;= "&amp;D6</f>
        <v>Is 2^7 (128) &gt;= 41</v>
      </c>
      <c r="D11" s="66" t="b">
        <f ca="1">2^D10&gt;=D6</f>
        <v>1</v>
      </c>
    </row>
    <row r="12" spans="1:18" ht="28.8" x14ac:dyDescent="0.3">
      <c r="A12" s="95">
        <f t="shared" ca="1" si="0"/>
        <v>3.23</v>
      </c>
      <c r="C12" s="93" t="str">
        <f ca="1">"Approximate Class Width = Range/k = "&amp;D9&amp;"/"&amp;D10&amp;" ="</f>
        <v>Approximate Class Width = Range/k = 5.3/7 =</v>
      </c>
      <c r="D12" s="66">
        <f ca="1">(D7-D8)/D10</f>
        <v>0.75714285714285701</v>
      </c>
    </row>
    <row r="13" spans="1:18" x14ac:dyDescent="0.3">
      <c r="A13" s="95">
        <f t="shared" ca="1" si="0"/>
        <v>5.79</v>
      </c>
      <c r="C13" s="92" t="s">
        <v>124</v>
      </c>
      <c r="D13" s="17">
        <v>1</v>
      </c>
      <c r="E13" t="s">
        <v>122</v>
      </c>
    </row>
    <row r="14" spans="1:18" ht="28.8" x14ac:dyDescent="0.3">
      <c r="A14" s="95">
        <f t="shared" ca="1" si="0"/>
        <v>4.92</v>
      </c>
      <c r="C14" s="93" t="str">
        <f>"Actual Range for Classes = ClassWidth*k = "&amp;D13&amp;"*"&amp;D10&amp;" ="</f>
        <v>Actual Range for Classes = ClassWidth*k = 1*7 =</v>
      </c>
      <c r="D14" s="66">
        <f>D13*D10</f>
        <v>7</v>
      </c>
    </row>
    <row r="15" spans="1:18" ht="28.8" x14ac:dyDescent="0.3">
      <c r="A15" s="95">
        <f t="shared" ca="1" si="0"/>
        <v>6.36</v>
      </c>
      <c r="C15" s="92" t="s">
        <v>123</v>
      </c>
      <c r="D15" s="17">
        <v>2</v>
      </c>
      <c r="E15" t="s">
        <v>122</v>
      </c>
    </row>
    <row r="16" spans="1:18" x14ac:dyDescent="0.3">
      <c r="A16" s="95">
        <f t="shared" ca="1" si="0"/>
        <v>7.3</v>
      </c>
      <c r="C16"/>
    </row>
    <row r="17" spans="1:8" x14ac:dyDescent="0.3">
      <c r="A17" s="95">
        <f t="shared" ca="1" si="0"/>
        <v>5.49</v>
      </c>
      <c r="C17"/>
      <c r="F17" s="72" t="s">
        <v>121</v>
      </c>
      <c r="G17" s="72" t="s">
        <v>82</v>
      </c>
      <c r="H17" s="72" t="s">
        <v>120</v>
      </c>
    </row>
    <row r="18" spans="1:8" x14ac:dyDescent="0.3">
      <c r="A18" s="95">
        <f t="shared" ca="1" si="0"/>
        <v>5.79</v>
      </c>
      <c r="D18" s="17">
        <f>D15</f>
        <v>2</v>
      </c>
      <c r="E18" s="17">
        <f t="shared" ref="E18:E24" si="1">D18+D$13</f>
        <v>3</v>
      </c>
      <c r="F18" s="17" t="str">
        <f t="shared" ref="F18:F24" si="2">D18&amp;" up to "&amp;E18</f>
        <v>2 up to 3</v>
      </c>
      <c r="G18" s="17">
        <f t="shared" ref="G18:G24" ca="1" si="3">COUNTIF($A$7:$A$47,"&lt;"&amp;E18)-COUNTIF($A$7:$A$47,"&lt;"&amp;D18)</f>
        <v>2</v>
      </c>
      <c r="H18" s="17">
        <f t="shared" ref="H18:H24" ca="1" si="4">G18/G$25</f>
        <v>4.878048780487805E-2</v>
      </c>
    </row>
    <row r="19" spans="1:8" x14ac:dyDescent="0.3">
      <c r="A19" s="95">
        <f t="shared" ca="1" si="0"/>
        <v>5.78</v>
      </c>
      <c r="D19" s="17">
        <f t="shared" ref="D19:D24" si="5">E18</f>
        <v>3</v>
      </c>
      <c r="E19" s="17">
        <f t="shared" si="1"/>
        <v>4</v>
      </c>
      <c r="F19" s="17" t="str">
        <f t="shared" si="2"/>
        <v>3 up to 4</v>
      </c>
      <c r="G19" s="17">
        <f t="shared" ca="1" si="3"/>
        <v>3</v>
      </c>
      <c r="H19" s="17">
        <f t="shared" ca="1" si="4"/>
        <v>7.3170731707317069E-2</v>
      </c>
    </row>
    <row r="20" spans="1:8" x14ac:dyDescent="0.3">
      <c r="A20" s="95">
        <f t="shared" ca="1" si="0"/>
        <v>6.98</v>
      </c>
      <c r="D20" s="17">
        <f t="shared" si="5"/>
        <v>4</v>
      </c>
      <c r="E20" s="17">
        <f t="shared" si="1"/>
        <v>5</v>
      </c>
      <c r="F20" s="17" t="str">
        <f t="shared" si="2"/>
        <v>4 up to 5</v>
      </c>
      <c r="G20" s="17">
        <f t="shared" ca="1" si="3"/>
        <v>9</v>
      </c>
      <c r="H20" s="17">
        <f t="shared" ca="1" si="4"/>
        <v>0.21951219512195122</v>
      </c>
    </row>
    <row r="21" spans="1:8" x14ac:dyDescent="0.3">
      <c r="A21" s="95">
        <f t="shared" ca="1" si="0"/>
        <v>5.87</v>
      </c>
      <c r="D21" s="17">
        <f t="shared" si="5"/>
        <v>5</v>
      </c>
      <c r="E21" s="17">
        <f t="shared" si="1"/>
        <v>6</v>
      </c>
      <c r="F21" s="17" t="str">
        <f t="shared" si="2"/>
        <v>5 up to 6</v>
      </c>
      <c r="G21" s="17">
        <f t="shared" ca="1" si="3"/>
        <v>14</v>
      </c>
      <c r="H21" s="17">
        <f t="shared" ca="1" si="4"/>
        <v>0.34146341463414637</v>
      </c>
    </row>
    <row r="22" spans="1:8" x14ac:dyDescent="0.3">
      <c r="A22" s="95">
        <f t="shared" ca="1" si="0"/>
        <v>5.65</v>
      </c>
      <c r="D22" s="17">
        <f t="shared" si="5"/>
        <v>6</v>
      </c>
      <c r="E22" s="17">
        <f t="shared" si="1"/>
        <v>7</v>
      </c>
      <c r="F22" s="17" t="str">
        <f t="shared" si="2"/>
        <v>6 up to 7</v>
      </c>
      <c r="G22" s="17">
        <f t="shared" ca="1" si="3"/>
        <v>11</v>
      </c>
      <c r="H22" s="17">
        <f t="shared" ca="1" si="4"/>
        <v>0.26829268292682928</v>
      </c>
    </row>
    <row r="23" spans="1:8" x14ac:dyDescent="0.3">
      <c r="A23" s="95">
        <f t="shared" ca="1" si="0"/>
        <v>4.93</v>
      </c>
      <c r="D23" s="17">
        <f t="shared" si="5"/>
        <v>7</v>
      </c>
      <c r="E23" s="17">
        <f t="shared" si="1"/>
        <v>8</v>
      </c>
      <c r="F23" s="17" t="str">
        <f t="shared" si="2"/>
        <v>7 up to 8</v>
      </c>
      <c r="G23" s="17">
        <f t="shared" ca="1" si="3"/>
        <v>1</v>
      </c>
      <c r="H23" s="17">
        <f t="shared" ca="1" si="4"/>
        <v>2.4390243902439025E-2</v>
      </c>
    </row>
    <row r="24" spans="1:8" x14ac:dyDescent="0.3">
      <c r="A24" s="95">
        <f t="shared" ca="1" si="0"/>
        <v>3.86</v>
      </c>
      <c r="D24" s="17">
        <f t="shared" si="5"/>
        <v>8</v>
      </c>
      <c r="E24" s="17">
        <f t="shared" si="1"/>
        <v>9</v>
      </c>
      <c r="F24" s="17" t="str">
        <f t="shared" si="2"/>
        <v>8 up to 9</v>
      </c>
      <c r="G24" s="17">
        <f t="shared" ca="1" si="3"/>
        <v>1</v>
      </c>
      <c r="H24" s="17">
        <f t="shared" ca="1" si="4"/>
        <v>2.4390243902439025E-2</v>
      </c>
    </row>
    <row r="25" spans="1:8" x14ac:dyDescent="0.3">
      <c r="A25" s="95">
        <f t="shared" ca="1" si="0"/>
        <v>4.9000000000000004</v>
      </c>
      <c r="G25" s="17">
        <f ca="1">SUM(G18:G24)</f>
        <v>41</v>
      </c>
      <c r="H25" s="17">
        <f ca="1">SUM(H18:H24)</f>
        <v>1</v>
      </c>
    </row>
    <row r="26" spans="1:8" x14ac:dyDescent="0.3">
      <c r="A26" s="95">
        <f t="shared" ca="1" si="0"/>
        <v>4.5199999999999996</v>
      </c>
    </row>
    <row r="27" spans="1:8" x14ac:dyDescent="0.3">
      <c r="A27" s="95">
        <f t="shared" ca="1" si="0"/>
        <v>4.7699999999999996</v>
      </c>
    </row>
    <row r="28" spans="1:8" x14ac:dyDescent="0.3">
      <c r="A28" s="95">
        <f t="shared" ca="1" si="0"/>
        <v>5.27</v>
      </c>
    </row>
    <row r="29" spans="1:8" x14ac:dyDescent="0.3">
      <c r="A29" s="95">
        <f t="shared" ca="1" si="0"/>
        <v>5.67</v>
      </c>
    </row>
    <row r="30" spans="1:8" x14ac:dyDescent="0.3">
      <c r="A30" s="95">
        <f t="shared" ca="1" si="0"/>
        <v>5.73</v>
      </c>
    </row>
    <row r="31" spans="1:8" x14ac:dyDescent="0.3">
      <c r="A31" s="95">
        <f t="shared" ca="1" si="0"/>
        <v>6.17</v>
      </c>
    </row>
    <row r="32" spans="1:8" x14ac:dyDescent="0.3">
      <c r="A32" s="95">
        <f t="shared" ca="1" si="0"/>
        <v>4.2300000000000004</v>
      </c>
    </row>
    <row r="33" spans="1:1" x14ac:dyDescent="0.3">
      <c r="A33" s="95">
        <f t="shared" ca="1" si="0"/>
        <v>6.23</v>
      </c>
    </row>
    <row r="34" spans="1:1" x14ac:dyDescent="0.3">
      <c r="A34" s="95">
        <f t="shared" ca="1" si="0"/>
        <v>4.76</v>
      </c>
    </row>
    <row r="35" spans="1:1" x14ac:dyDescent="0.3">
      <c r="A35" s="95">
        <f t="shared" ca="1" si="0"/>
        <v>6.27</v>
      </c>
    </row>
    <row r="36" spans="1:1" x14ac:dyDescent="0.3">
      <c r="A36" s="95">
        <f t="shared" ca="1" si="0"/>
        <v>3.84</v>
      </c>
    </row>
    <row r="37" spans="1:1" x14ac:dyDescent="0.3">
      <c r="A37" s="95">
        <f t="shared" ca="1" si="0"/>
        <v>5.55</v>
      </c>
    </row>
    <row r="38" spans="1:1" x14ac:dyDescent="0.3">
      <c r="A38" s="95">
        <f t="shared" ca="1" si="0"/>
        <v>5.0599999999999996</v>
      </c>
    </row>
    <row r="39" spans="1:1" x14ac:dyDescent="0.3">
      <c r="A39" s="95">
        <f t="shared" ca="1" si="0"/>
        <v>6.42</v>
      </c>
    </row>
    <row r="40" spans="1:1" x14ac:dyDescent="0.3">
      <c r="A40" s="95">
        <f t="shared" ca="1" si="0"/>
        <v>2.92</v>
      </c>
    </row>
    <row r="41" spans="1:1" x14ac:dyDescent="0.3">
      <c r="A41" s="95">
        <f t="shared" ca="1" si="0"/>
        <v>5.01</v>
      </c>
    </row>
    <row r="42" spans="1:1" x14ac:dyDescent="0.3">
      <c r="A42" s="95">
        <f t="shared" ca="1" si="0"/>
        <v>6.08</v>
      </c>
    </row>
    <row r="43" spans="1:1" x14ac:dyDescent="0.3">
      <c r="A43" s="95">
        <f t="shared" ca="1" si="0"/>
        <v>5.47</v>
      </c>
    </row>
    <row r="44" spans="1:1" x14ac:dyDescent="0.3">
      <c r="A44" s="95">
        <f t="shared" ca="1" si="0"/>
        <v>2.72</v>
      </c>
    </row>
    <row r="45" spans="1:1" x14ac:dyDescent="0.3">
      <c r="A45" s="95">
        <f t="shared" ca="1" si="0"/>
        <v>6.43</v>
      </c>
    </row>
    <row r="46" spans="1:1" x14ac:dyDescent="0.3">
      <c r="A46" s="95">
        <f t="shared" ca="1" si="0"/>
        <v>6.18</v>
      </c>
    </row>
    <row r="47" spans="1:1" x14ac:dyDescent="0.3">
      <c r="A47" s="95">
        <f t="shared" ca="1" si="0"/>
        <v>6.38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C3AA-2A5E-4C44-8912-1BB7EA8C4030}">
  <dimension ref="A1:R47"/>
  <sheetViews>
    <sheetView topLeftCell="I1" zoomScale="130" zoomScaleNormal="130" workbookViewId="0"/>
  </sheetViews>
  <sheetFormatPr defaultRowHeight="14.4" x14ac:dyDescent="0.3"/>
  <cols>
    <col min="1" max="1" width="18.6640625" customWidth="1"/>
    <col min="2" max="2" width="6.6640625" customWidth="1"/>
    <col min="3" max="3" width="32.44140625" style="13" customWidth="1"/>
    <col min="4" max="4" width="11.5546875" bestFit="1" customWidth="1"/>
    <col min="5" max="5" width="16.5546875" customWidth="1"/>
    <col min="6" max="6" width="23.5546875" bestFit="1" customWidth="1"/>
    <col min="7" max="7" width="10.33203125" bestFit="1" customWidth="1"/>
    <col min="8" max="8" width="12.33203125" bestFit="1" customWidth="1"/>
    <col min="9" max="12" width="6.6640625" customWidth="1"/>
    <col min="14" max="14" width="15.33203125" bestFit="1" customWidth="1"/>
    <col min="16" max="16" width="26.6640625" bestFit="1" customWidth="1"/>
    <col min="18" max="18" width="25.5546875" bestFit="1" customWidth="1"/>
    <col min="257" max="257" width="18.6640625" customWidth="1"/>
    <col min="258" max="258" width="6.6640625" customWidth="1"/>
    <col min="259" max="259" width="32.44140625" customWidth="1"/>
    <col min="260" max="260" width="11.5546875" bestFit="1" customWidth="1"/>
    <col min="261" max="261" width="16.5546875" customWidth="1"/>
    <col min="262" max="262" width="23.5546875" bestFit="1" customWidth="1"/>
    <col min="263" max="263" width="10.33203125" bestFit="1" customWidth="1"/>
    <col min="264" max="264" width="12.33203125" bestFit="1" customWidth="1"/>
    <col min="265" max="268" width="6.6640625" customWidth="1"/>
    <col min="270" max="270" width="15.33203125" bestFit="1" customWidth="1"/>
    <col min="272" max="272" width="26.6640625" bestFit="1" customWidth="1"/>
    <col min="274" max="274" width="25.5546875" bestFit="1" customWidth="1"/>
    <col min="513" max="513" width="18.6640625" customWidth="1"/>
    <col min="514" max="514" width="6.6640625" customWidth="1"/>
    <col min="515" max="515" width="32.44140625" customWidth="1"/>
    <col min="516" max="516" width="11.5546875" bestFit="1" customWidth="1"/>
    <col min="517" max="517" width="16.5546875" customWidth="1"/>
    <col min="518" max="518" width="23.5546875" bestFit="1" customWidth="1"/>
    <col min="519" max="519" width="10.33203125" bestFit="1" customWidth="1"/>
    <col min="520" max="520" width="12.33203125" bestFit="1" customWidth="1"/>
    <col min="521" max="524" width="6.6640625" customWidth="1"/>
    <col min="526" max="526" width="15.33203125" bestFit="1" customWidth="1"/>
    <col min="528" max="528" width="26.6640625" bestFit="1" customWidth="1"/>
    <col min="530" max="530" width="25.5546875" bestFit="1" customWidth="1"/>
    <col min="769" max="769" width="18.6640625" customWidth="1"/>
    <col min="770" max="770" width="6.6640625" customWidth="1"/>
    <col min="771" max="771" width="32.44140625" customWidth="1"/>
    <col min="772" max="772" width="11.5546875" bestFit="1" customWidth="1"/>
    <col min="773" max="773" width="16.5546875" customWidth="1"/>
    <col min="774" max="774" width="23.5546875" bestFit="1" customWidth="1"/>
    <col min="775" max="775" width="10.33203125" bestFit="1" customWidth="1"/>
    <col min="776" max="776" width="12.33203125" bestFit="1" customWidth="1"/>
    <col min="777" max="780" width="6.6640625" customWidth="1"/>
    <col min="782" max="782" width="15.33203125" bestFit="1" customWidth="1"/>
    <col min="784" max="784" width="26.6640625" bestFit="1" customWidth="1"/>
    <col min="786" max="786" width="25.5546875" bestFit="1" customWidth="1"/>
    <col min="1025" max="1025" width="18.6640625" customWidth="1"/>
    <col min="1026" max="1026" width="6.6640625" customWidth="1"/>
    <col min="1027" max="1027" width="32.44140625" customWidth="1"/>
    <col min="1028" max="1028" width="11.5546875" bestFit="1" customWidth="1"/>
    <col min="1029" max="1029" width="16.5546875" customWidth="1"/>
    <col min="1030" max="1030" width="23.5546875" bestFit="1" customWidth="1"/>
    <col min="1031" max="1031" width="10.33203125" bestFit="1" customWidth="1"/>
    <col min="1032" max="1032" width="12.33203125" bestFit="1" customWidth="1"/>
    <col min="1033" max="1036" width="6.6640625" customWidth="1"/>
    <col min="1038" max="1038" width="15.33203125" bestFit="1" customWidth="1"/>
    <col min="1040" max="1040" width="26.6640625" bestFit="1" customWidth="1"/>
    <col min="1042" max="1042" width="25.5546875" bestFit="1" customWidth="1"/>
    <col min="1281" max="1281" width="18.6640625" customWidth="1"/>
    <col min="1282" max="1282" width="6.6640625" customWidth="1"/>
    <col min="1283" max="1283" width="32.44140625" customWidth="1"/>
    <col min="1284" max="1284" width="11.5546875" bestFit="1" customWidth="1"/>
    <col min="1285" max="1285" width="16.5546875" customWidth="1"/>
    <col min="1286" max="1286" width="23.5546875" bestFit="1" customWidth="1"/>
    <col min="1287" max="1287" width="10.33203125" bestFit="1" customWidth="1"/>
    <col min="1288" max="1288" width="12.33203125" bestFit="1" customWidth="1"/>
    <col min="1289" max="1292" width="6.6640625" customWidth="1"/>
    <col min="1294" max="1294" width="15.33203125" bestFit="1" customWidth="1"/>
    <col min="1296" max="1296" width="26.6640625" bestFit="1" customWidth="1"/>
    <col min="1298" max="1298" width="25.5546875" bestFit="1" customWidth="1"/>
    <col min="1537" max="1537" width="18.6640625" customWidth="1"/>
    <col min="1538" max="1538" width="6.6640625" customWidth="1"/>
    <col min="1539" max="1539" width="32.44140625" customWidth="1"/>
    <col min="1540" max="1540" width="11.5546875" bestFit="1" customWidth="1"/>
    <col min="1541" max="1541" width="16.5546875" customWidth="1"/>
    <col min="1542" max="1542" width="23.5546875" bestFit="1" customWidth="1"/>
    <col min="1543" max="1543" width="10.33203125" bestFit="1" customWidth="1"/>
    <col min="1544" max="1544" width="12.33203125" bestFit="1" customWidth="1"/>
    <col min="1545" max="1548" width="6.6640625" customWidth="1"/>
    <col min="1550" max="1550" width="15.33203125" bestFit="1" customWidth="1"/>
    <col min="1552" max="1552" width="26.6640625" bestFit="1" customWidth="1"/>
    <col min="1554" max="1554" width="25.5546875" bestFit="1" customWidth="1"/>
    <col min="1793" max="1793" width="18.6640625" customWidth="1"/>
    <col min="1794" max="1794" width="6.6640625" customWidth="1"/>
    <col min="1795" max="1795" width="32.44140625" customWidth="1"/>
    <col min="1796" max="1796" width="11.5546875" bestFit="1" customWidth="1"/>
    <col min="1797" max="1797" width="16.5546875" customWidth="1"/>
    <col min="1798" max="1798" width="23.5546875" bestFit="1" customWidth="1"/>
    <col min="1799" max="1799" width="10.33203125" bestFit="1" customWidth="1"/>
    <col min="1800" max="1800" width="12.33203125" bestFit="1" customWidth="1"/>
    <col min="1801" max="1804" width="6.6640625" customWidth="1"/>
    <col min="1806" max="1806" width="15.33203125" bestFit="1" customWidth="1"/>
    <col min="1808" max="1808" width="26.6640625" bestFit="1" customWidth="1"/>
    <col min="1810" max="1810" width="25.5546875" bestFit="1" customWidth="1"/>
    <col min="2049" max="2049" width="18.6640625" customWidth="1"/>
    <col min="2050" max="2050" width="6.6640625" customWidth="1"/>
    <col min="2051" max="2051" width="32.44140625" customWidth="1"/>
    <col min="2052" max="2052" width="11.5546875" bestFit="1" customWidth="1"/>
    <col min="2053" max="2053" width="16.5546875" customWidth="1"/>
    <col min="2054" max="2054" width="23.5546875" bestFit="1" customWidth="1"/>
    <col min="2055" max="2055" width="10.33203125" bestFit="1" customWidth="1"/>
    <col min="2056" max="2056" width="12.33203125" bestFit="1" customWidth="1"/>
    <col min="2057" max="2060" width="6.6640625" customWidth="1"/>
    <col min="2062" max="2062" width="15.33203125" bestFit="1" customWidth="1"/>
    <col min="2064" max="2064" width="26.6640625" bestFit="1" customWidth="1"/>
    <col min="2066" max="2066" width="25.5546875" bestFit="1" customWidth="1"/>
    <col min="2305" max="2305" width="18.6640625" customWidth="1"/>
    <col min="2306" max="2306" width="6.6640625" customWidth="1"/>
    <col min="2307" max="2307" width="32.44140625" customWidth="1"/>
    <col min="2308" max="2308" width="11.5546875" bestFit="1" customWidth="1"/>
    <col min="2309" max="2309" width="16.5546875" customWidth="1"/>
    <col min="2310" max="2310" width="23.5546875" bestFit="1" customWidth="1"/>
    <col min="2311" max="2311" width="10.33203125" bestFit="1" customWidth="1"/>
    <col min="2312" max="2312" width="12.33203125" bestFit="1" customWidth="1"/>
    <col min="2313" max="2316" width="6.6640625" customWidth="1"/>
    <col min="2318" max="2318" width="15.33203125" bestFit="1" customWidth="1"/>
    <col min="2320" max="2320" width="26.6640625" bestFit="1" customWidth="1"/>
    <col min="2322" max="2322" width="25.5546875" bestFit="1" customWidth="1"/>
    <col min="2561" max="2561" width="18.6640625" customWidth="1"/>
    <col min="2562" max="2562" width="6.6640625" customWidth="1"/>
    <col min="2563" max="2563" width="32.44140625" customWidth="1"/>
    <col min="2564" max="2564" width="11.5546875" bestFit="1" customWidth="1"/>
    <col min="2565" max="2565" width="16.5546875" customWidth="1"/>
    <col min="2566" max="2566" width="23.5546875" bestFit="1" customWidth="1"/>
    <col min="2567" max="2567" width="10.33203125" bestFit="1" customWidth="1"/>
    <col min="2568" max="2568" width="12.33203125" bestFit="1" customWidth="1"/>
    <col min="2569" max="2572" width="6.6640625" customWidth="1"/>
    <col min="2574" max="2574" width="15.33203125" bestFit="1" customWidth="1"/>
    <col min="2576" max="2576" width="26.6640625" bestFit="1" customWidth="1"/>
    <col min="2578" max="2578" width="25.5546875" bestFit="1" customWidth="1"/>
    <col min="2817" max="2817" width="18.6640625" customWidth="1"/>
    <col min="2818" max="2818" width="6.6640625" customWidth="1"/>
    <col min="2819" max="2819" width="32.44140625" customWidth="1"/>
    <col min="2820" max="2820" width="11.5546875" bestFit="1" customWidth="1"/>
    <col min="2821" max="2821" width="16.5546875" customWidth="1"/>
    <col min="2822" max="2822" width="23.5546875" bestFit="1" customWidth="1"/>
    <col min="2823" max="2823" width="10.33203125" bestFit="1" customWidth="1"/>
    <col min="2824" max="2824" width="12.33203125" bestFit="1" customWidth="1"/>
    <col min="2825" max="2828" width="6.6640625" customWidth="1"/>
    <col min="2830" max="2830" width="15.33203125" bestFit="1" customWidth="1"/>
    <col min="2832" max="2832" width="26.6640625" bestFit="1" customWidth="1"/>
    <col min="2834" max="2834" width="25.5546875" bestFit="1" customWidth="1"/>
    <col min="3073" max="3073" width="18.6640625" customWidth="1"/>
    <col min="3074" max="3074" width="6.6640625" customWidth="1"/>
    <col min="3075" max="3075" width="32.44140625" customWidth="1"/>
    <col min="3076" max="3076" width="11.5546875" bestFit="1" customWidth="1"/>
    <col min="3077" max="3077" width="16.5546875" customWidth="1"/>
    <col min="3078" max="3078" width="23.5546875" bestFit="1" customWidth="1"/>
    <col min="3079" max="3079" width="10.33203125" bestFit="1" customWidth="1"/>
    <col min="3080" max="3080" width="12.33203125" bestFit="1" customWidth="1"/>
    <col min="3081" max="3084" width="6.6640625" customWidth="1"/>
    <col min="3086" max="3086" width="15.33203125" bestFit="1" customWidth="1"/>
    <col min="3088" max="3088" width="26.6640625" bestFit="1" customWidth="1"/>
    <col min="3090" max="3090" width="25.5546875" bestFit="1" customWidth="1"/>
    <col min="3329" max="3329" width="18.6640625" customWidth="1"/>
    <col min="3330" max="3330" width="6.6640625" customWidth="1"/>
    <col min="3331" max="3331" width="32.44140625" customWidth="1"/>
    <col min="3332" max="3332" width="11.5546875" bestFit="1" customWidth="1"/>
    <col min="3333" max="3333" width="16.5546875" customWidth="1"/>
    <col min="3334" max="3334" width="23.5546875" bestFit="1" customWidth="1"/>
    <col min="3335" max="3335" width="10.33203125" bestFit="1" customWidth="1"/>
    <col min="3336" max="3336" width="12.33203125" bestFit="1" customWidth="1"/>
    <col min="3337" max="3340" width="6.6640625" customWidth="1"/>
    <col min="3342" max="3342" width="15.33203125" bestFit="1" customWidth="1"/>
    <col min="3344" max="3344" width="26.6640625" bestFit="1" customWidth="1"/>
    <col min="3346" max="3346" width="25.5546875" bestFit="1" customWidth="1"/>
    <col min="3585" max="3585" width="18.6640625" customWidth="1"/>
    <col min="3586" max="3586" width="6.6640625" customWidth="1"/>
    <col min="3587" max="3587" width="32.44140625" customWidth="1"/>
    <col min="3588" max="3588" width="11.5546875" bestFit="1" customWidth="1"/>
    <col min="3589" max="3589" width="16.5546875" customWidth="1"/>
    <col min="3590" max="3590" width="23.5546875" bestFit="1" customWidth="1"/>
    <col min="3591" max="3591" width="10.33203125" bestFit="1" customWidth="1"/>
    <col min="3592" max="3592" width="12.33203125" bestFit="1" customWidth="1"/>
    <col min="3593" max="3596" width="6.6640625" customWidth="1"/>
    <col min="3598" max="3598" width="15.33203125" bestFit="1" customWidth="1"/>
    <col min="3600" max="3600" width="26.6640625" bestFit="1" customWidth="1"/>
    <col min="3602" max="3602" width="25.5546875" bestFit="1" customWidth="1"/>
    <col min="3841" max="3841" width="18.6640625" customWidth="1"/>
    <col min="3842" max="3842" width="6.6640625" customWidth="1"/>
    <col min="3843" max="3843" width="32.44140625" customWidth="1"/>
    <col min="3844" max="3844" width="11.5546875" bestFit="1" customWidth="1"/>
    <col min="3845" max="3845" width="16.5546875" customWidth="1"/>
    <col min="3846" max="3846" width="23.5546875" bestFit="1" customWidth="1"/>
    <col min="3847" max="3847" width="10.33203125" bestFit="1" customWidth="1"/>
    <col min="3848" max="3848" width="12.33203125" bestFit="1" customWidth="1"/>
    <col min="3849" max="3852" width="6.6640625" customWidth="1"/>
    <col min="3854" max="3854" width="15.33203125" bestFit="1" customWidth="1"/>
    <col min="3856" max="3856" width="26.6640625" bestFit="1" customWidth="1"/>
    <col min="3858" max="3858" width="25.5546875" bestFit="1" customWidth="1"/>
    <col min="4097" max="4097" width="18.6640625" customWidth="1"/>
    <col min="4098" max="4098" width="6.6640625" customWidth="1"/>
    <col min="4099" max="4099" width="32.44140625" customWidth="1"/>
    <col min="4100" max="4100" width="11.5546875" bestFit="1" customWidth="1"/>
    <col min="4101" max="4101" width="16.5546875" customWidth="1"/>
    <col min="4102" max="4102" width="23.5546875" bestFit="1" customWidth="1"/>
    <col min="4103" max="4103" width="10.33203125" bestFit="1" customWidth="1"/>
    <col min="4104" max="4104" width="12.33203125" bestFit="1" customWidth="1"/>
    <col min="4105" max="4108" width="6.6640625" customWidth="1"/>
    <col min="4110" max="4110" width="15.33203125" bestFit="1" customWidth="1"/>
    <col min="4112" max="4112" width="26.6640625" bestFit="1" customWidth="1"/>
    <col min="4114" max="4114" width="25.5546875" bestFit="1" customWidth="1"/>
    <col min="4353" max="4353" width="18.6640625" customWidth="1"/>
    <col min="4354" max="4354" width="6.6640625" customWidth="1"/>
    <col min="4355" max="4355" width="32.44140625" customWidth="1"/>
    <col min="4356" max="4356" width="11.5546875" bestFit="1" customWidth="1"/>
    <col min="4357" max="4357" width="16.5546875" customWidth="1"/>
    <col min="4358" max="4358" width="23.5546875" bestFit="1" customWidth="1"/>
    <col min="4359" max="4359" width="10.33203125" bestFit="1" customWidth="1"/>
    <col min="4360" max="4360" width="12.33203125" bestFit="1" customWidth="1"/>
    <col min="4361" max="4364" width="6.6640625" customWidth="1"/>
    <col min="4366" max="4366" width="15.33203125" bestFit="1" customWidth="1"/>
    <col min="4368" max="4368" width="26.6640625" bestFit="1" customWidth="1"/>
    <col min="4370" max="4370" width="25.5546875" bestFit="1" customWidth="1"/>
    <col min="4609" max="4609" width="18.6640625" customWidth="1"/>
    <col min="4610" max="4610" width="6.6640625" customWidth="1"/>
    <col min="4611" max="4611" width="32.44140625" customWidth="1"/>
    <col min="4612" max="4612" width="11.5546875" bestFit="1" customWidth="1"/>
    <col min="4613" max="4613" width="16.5546875" customWidth="1"/>
    <col min="4614" max="4614" width="23.5546875" bestFit="1" customWidth="1"/>
    <col min="4615" max="4615" width="10.33203125" bestFit="1" customWidth="1"/>
    <col min="4616" max="4616" width="12.33203125" bestFit="1" customWidth="1"/>
    <col min="4617" max="4620" width="6.6640625" customWidth="1"/>
    <col min="4622" max="4622" width="15.33203125" bestFit="1" customWidth="1"/>
    <col min="4624" max="4624" width="26.6640625" bestFit="1" customWidth="1"/>
    <col min="4626" max="4626" width="25.5546875" bestFit="1" customWidth="1"/>
    <col min="4865" max="4865" width="18.6640625" customWidth="1"/>
    <col min="4866" max="4866" width="6.6640625" customWidth="1"/>
    <col min="4867" max="4867" width="32.44140625" customWidth="1"/>
    <col min="4868" max="4868" width="11.5546875" bestFit="1" customWidth="1"/>
    <col min="4869" max="4869" width="16.5546875" customWidth="1"/>
    <col min="4870" max="4870" width="23.5546875" bestFit="1" customWidth="1"/>
    <col min="4871" max="4871" width="10.33203125" bestFit="1" customWidth="1"/>
    <col min="4872" max="4872" width="12.33203125" bestFit="1" customWidth="1"/>
    <col min="4873" max="4876" width="6.6640625" customWidth="1"/>
    <col min="4878" max="4878" width="15.33203125" bestFit="1" customWidth="1"/>
    <col min="4880" max="4880" width="26.6640625" bestFit="1" customWidth="1"/>
    <col min="4882" max="4882" width="25.5546875" bestFit="1" customWidth="1"/>
    <col min="5121" max="5121" width="18.6640625" customWidth="1"/>
    <col min="5122" max="5122" width="6.6640625" customWidth="1"/>
    <col min="5123" max="5123" width="32.44140625" customWidth="1"/>
    <col min="5124" max="5124" width="11.5546875" bestFit="1" customWidth="1"/>
    <col min="5125" max="5125" width="16.5546875" customWidth="1"/>
    <col min="5126" max="5126" width="23.5546875" bestFit="1" customWidth="1"/>
    <col min="5127" max="5127" width="10.33203125" bestFit="1" customWidth="1"/>
    <col min="5128" max="5128" width="12.33203125" bestFit="1" customWidth="1"/>
    <col min="5129" max="5132" width="6.6640625" customWidth="1"/>
    <col min="5134" max="5134" width="15.33203125" bestFit="1" customWidth="1"/>
    <col min="5136" max="5136" width="26.6640625" bestFit="1" customWidth="1"/>
    <col min="5138" max="5138" width="25.5546875" bestFit="1" customWidth="1"/>
    <col min="5377" max="5377" width="18.6640625" customWidth="1"/>
    <col min="5378" max="5378" width="6.6640625" customWidth="1"/>
    <col min="5379" max="5379" width="32.44140625" customWidth="1"/>
    <col min="5380" max="5380" width="11.5546875" bestFit="1" customWidth="1"/>
    <col min="5381" max="5381" width="16.5546875" customWidth="1"/>
    <col min="5382" max="5382" width="23.5546875" bestFit="1" customWidth="1"/>
    <col min="5383" max="5383" width="10.33203125" bestFit="1" customWidth="1"/>
    <col min="5384" max="5384" width="12.33203125" bestFit="1" customWidth="1"/>
    <col min="5385" max="5388" width="6.6640625" customWidth="1"/>
    <col min="5390" max="5390" width="15.33203125" bestFit="1" customWidth="1"/>
    <col min="5392" max="5392" width="26.6640625" bestFit="1" customWidth="1"/>
    <col min="5394" max="5394" width="25.5546875" bestFit="1" customWidth="1"/>
    <col min="5633" max="5633" width="18.6640625" customWidth="1"/>
    <col min="5634" max="5634" width="6.6640625" customWidth="1"/>
    <col min="5635" max="5635" width="32.44140625" customWidth="1"/>
    <col min="5636" max="5636" width="11.5546875" bestFit="1" customWidth="1"/>
    <col min="5637" max="5637" width="16.5546875" customWidth="1"/>
    <col min="5638" max="5638" width="23.5546875" bestFit="1" customWidth="1"/>
    <col min="5639" max="5639" width="10.33203125" bestFit="1" customWidth="1"/>
    <col min="5640" max="5640" width="12.33203125" bestFit="1" customWidth="1"/>
    <col min="5641" max="5644" width="6.6640625" customWidth="1"/>
    <col min="5646" max="5646" width="15.33203125" bestFit="1" customWidth="1"/>
    <col min="5648" max="5648" width="26.6640625" bestFit="1" customWidth="1"/>
    <col min="5650" max="5650" width="25.5546875" bestFit="1" customWidth="1"/>
    <col min="5889" max="5889" width="18.6640625" customWidth="1"/>
    <col min="5890" max="5890" width="6.6640625" customWidth="1"/>
    <col min="5891" max="5891" width="32.44140625" customWidth="1"/>
    <col min="5892" max="5892" width="11.5546875" bestFit="1" customWidth="1"/>
    <col min="5893" max="5893" width="16.5546875" customWidth="1"/>
    <col min="5894" max="5894" width="23.5546875" bestFit="1" customWidth="1"/>
    <col min="5895" max="5895" width="10.33203125" bestFit="1" customWidth="1"/>
    <col min="5896" max="5896" width="12.33203125" bestFit="1" customWidth="1"/>
    <col min="5897" max="5900" width="6.6640625" customWidth="1"/>
    <col min="5902" max="5902" width="15.33203125" bestFit="1" customWidth="1"/>
    <col min="5904" max="5904" width="26.6640625" bestFit="1" customWidth="1"/>
    <col min="5906" max="5906" width="25.5546875" bestFit="1" customWidth="1"/>
    <col min="6145" max="6145" width="18.6640625" customWidth="1"/>
    <col min="6146" max="6146" width="6.6640625" customWidth="1"/>
    <col min="6147" max="6147" width="32.44140625" customWidth="1"/>
    <col min="6148" max="6148" width="11.5546875" bestFit="1" customWidth="1"/>
    <col min="6149" max="6149" width="16.5546875" customWidth="1"/>
    <col min="6150" max="6150" width="23.5546875" bestFit="1" customWidth="1"/>
    <col min="6151" max="6151" width="10.33203125" bestFit="1" customWidth="1"/>
    <col min="6152" max="6152" width="12.33203125" bestFit="1" customWidth="1"/>
    <col min="6153" max="6156" width="6.6640625" customWidth="1"/>
    <col min="6158" max="6158" width="15.33203125" bestFit="1" customWidth="1"/>
    <col min="6160" max="6160" width="26.6640625" bestFit="1" customWidth="1"/>
    <col min="6162" max="6162" width="25.5546875" bestFit="1" customWidth="1"/>
    <col min="6401" max="6401" width="18.6640625" customWidth="1"/>
    <col min="6402" max="6402" width="6.6640625" customWidth="1"/>
    <col min="6403" max="6403" width="32.44140625" customWidth="1"/>
    <col min="6404" max="6404" width="11.5546875" bestFit="1" customWidth="1"/>
    <col min="6405" max="6405" width="16.5546875" customWidth="1"/>
    <col min="6406" max="6406" width="23.5546875" bestFit="1" customWidth="1"/>
    <col min="6407" max="6407" width="10.33203125" bestFit="1" customWidth="1"/>
    <col min="6408" max="6408" width="12.33203125" bestFit="1" customWidth="1"/>
    <col min="6409" max="6412" width="6.6640625" customWidth="1"/>
    <col min="6414" max="6414" width="15.33203125" bestFit="1" customWidth="1"/>
    <col min="6416" max="6416" width="26.6640625" bestFit="1" customWidth="1"/>
    <col min="6418" max="6418" width="25.5546875" bestFit="1" customWidth="1"/>
    <col min="6657" max="6657" width="18.6640625" customWidth="1"/>
    <col min="6658" max="6658" width="6.6640625" customWidth="1"/>
    <col min="6659" max="6659" width="32.44140625" customWidth="1"/>
    <col min="6660" max="6660" width="11.5546875" bestFit="1" customWidth="1"/>
    <col min="6661" max="6661" width="16.5546875" customWidth="1"/>
    <col min="6662" max="6662" width="23.5546875" bestFit="1" customWidth="1"/>
    <col min="6663" max="6663" width="10.33203125" bestFit="1" customWidth="1"/>
    <col min="6664" max="6664" width="12.33203125" bestFit="1" customWidth="1"/>
    <col min="6665" max="6668" width="6.6640625" customWidth="1"/>
    <col min="6670" max="6670" width="15.33203125" bestFit="1" customWidth="1"/>
    <col min="6672" max="6672" width="26.6640625" bestFit="1" customWidth="1"/>
    <col min="6674" max="6674" width="25.5546875" bestFit="1" customWidth="1"/>
    <col min="6913" max="6913" width="18.6640625" customWidth="1"/>
    <col min="6914" max="6914" width="6.6640625" customWidth="1"/>
    <col min="6915" max="6915" width="32.44140625" customWidth="1"/>
    <col min="6916" max="6916" width="11.5546875" bestFit="1" customWidth="1"/>
    <col min="6917" max="6917" width="16.5546875" customWidth="1"/>
    <col min="6918" max="6918" width="23.5546875" bestFit="1" customWidth="1"/>
    <col min="6919" max="6919" width="10.33203125" bestFit="1" customWidth="1"/>
    <col min="6920" max="6920" width="12.33203125" bestFit="1" customWidth="1"/>
    <col min="6921" max="6924" width="6.6640625" customWidth="1"/>
    <col min="6926" max="6926" width="15.33203125" bestFit="1" customWidth="1"/>
    <col min="6928" max="6928" width="26.6640625" bestFit="1" customWidth="1"/>
    <col min="6930" max="6930" width="25.5546875" bestFit="1" customWidth="1"/>
    <col min="7169" max="7169" width="18.6640625" customWidth="1"/>
    <col min="7170" max="7170" width="6.6640625" customWidth="1"/>
    <col min="7171" max="7171" width="32.44140625" customWidth="1"/>
    <col min="7172" max="7172" width="11.5546875" bestFit="1" customWidth="1"/>
    <col min="7173" max="7173" width="16.5546875" customWidth="1"/>
    <col min="7174" max="7174" width="23.5546875" bestFit="1" customWidth="1"/>
    <col min="7175" max="7175" width="10.33203125" bestFit="1" customWidth="1"/>
    <col min="7176" max="7176" width="12.33203125" bestFit="1" customWidth="1"/>
    <col min="7177" max="7180" width="6.6640625" customWidth="1"/>
    <col min="7182" max="7182" width="15.33203125" bestFit="1" customWidth="1"/>
    <col min="7184" max="7184" width="26.6640625" bestFit="1" customWidth="1"/>
    <col min="7186" max="7186" width="25.5546875" bestFit="1" customWidth="1"/>
    <col min="7425" max="7425" width="18.6640625" customWidth="1"/>
    <col min="7426" max="7426" width="6.6640625" customWidth="1"/>
    <col min="7427" max="7427" width="32.44140625" customWidth="1"/>
    <col min="7428" max="7428" width="11.5546875" bestFit="1" customWidth="1"/>
    <col min="7429" max="7429" width="16.5546875" customWidth="1"/>
    <col min="7430" max="7430" width="23.5546875" bestFit="1" customWidth="1"/>
    <col min="7431" max="7431" width="10.33203125" bestFit="1" customWidth="1"/>
    <col min="7432" max="7432" width="12.33203125" bestFit="1" customWidth="1"/>
    <col min="7433" max="7436" width="6.6640625" customWidth="1"/>
    <col min="7438" max="7438" width="15.33203125" bestFit="1" customWidth="1"/>
    <col min="7440" max="7440" width="26.6640625" bestFit="1" customWidth="1"/>
    <col min="7442" max="7442" width="25.5546875" bestFit="1" customWidth="1"/>
    <col min="7681" max="7681" width="18.6640625" customWidth="1"/>
    <col min="7682" max="7682" width="6.6640625" customWidth="1"/>
    <col min="7683" max="7683" width="32.44140625" customWidth="1"/>
    <col min="7684" max="7684" width="11.5546875" bestFit="1" customWidth="1"/>
    <col min="7685" max="7685" width="16.5546875" customWidth="1"/>
    <col min="7686" max="7686" width="23.5546875" bestFit="1" customWidth="1"/>
    <col min="7687" max="7687" width="10.33203125" bestFit="1" customWidth="1"/>
    <col min="7688" max="7688" width="12.33203125" bestFit="1" customWidth="1"/>
    <col min="7689" max="7692" width="6.6640625" customWidth="1"/>
    <col min="7694" max="7694" width="15.33203125" bestFit="1" customWidth="1"/>
    <col min="7696" max="7696" width="26.6640625" bestFit="1" customWidth="1"/>
    <col min="7698" max="7698" width="25.5546875" bestFit="1" customWidth="1"/>
    <col min="7937" max="7937" width="18.6640625" customWidth="1"/>
    <col min="7938" max="7938" width="6.6640625" customWidth="1"/>
    <col min="7939" max="7939" width="32.44140625" customWidth="1"/>
    <col min="7940" max="7940" width="11.5546875" bestFit="1" customWidth="1"/>
    <col min="7941" max="7941" width="16.5546875" customWidth="1"/>
    <col min="7942" max="7942" width="23.5546875" bestFit="1" customWidth="1"/>
    <col min="7943" max="7943" width="10.33203125" bestFit="1" customWidth="1"/>
    <col min="7944" max="7944" width="12.33203125" bestFit="1" customWidth="1"/>
    <col min="7945" max="7948" width="6.6640625" customWidth="1"/>
    <col min="7950" max="7950" width="15.33203125" bestFit="1" customWidth="1"/>
    <col min="7952" max="7952" width="26.6640625" bestFit="1" customWidth="1"/>
    <col min="7954" max="7954" width="25.5546875" bestFit="1" customWidth="1"/>
    <col min="8193" max="8193" width="18.6640625" customWidth="1"/>
    <col min="8194" max="8194" width="6.6640625" customWidth="1"/>
    <col min="8195" max="8195" width="32.44140625" customWidth="1"/>
    <col min="8196" max="8196" width="11.5546875" bestFit="1" customWidth="1"/>
    <col min="8197" max="8197" width="16.5546875" customWidth="1"/>
    <col min="8198" max="8198" width="23.5546875" bestFit="1" customWidth="1"/>
    <col min="8199" max="8199" width="10.33203125" bestFit="1" customWidth="1"/>
    <col min="8200" max="8200" width="12.33203125" bestFit="1" customWidth="1"/>
    <col min="8201" max="8204" width="6.6640625" customWidth="1"/>
    <col min="8206" max="8206" width="15.33203125" bestFit="1" customWidth="1"/>
    <col min="8208" max="8208" width="26.6640625" bestFit="1" customWidth="1"/>
    <col min="8210" max="8210" width="25.5546875" bestFit="1" customWidth="1"/>
    <col min="8449" max="8449" width="18.6640625" customWidth="1"/>
    <col min="8450" max="8450" width="6.6640625" customWidth="1"/>
    <col min="8451" max="8451" width="32.44140625" customWidth="1"/>
    <col min="8452" max="8452" width="11.5546875" bestFit="1" customWidth="1"/>
    <col min="8453" max="8453" width="16.5546875" customWidth="1"/>
    <col min="8454" max="8454" width="23.5546875" bestFit="1" customWidth="1"/>
    <col min="8455" max="8455" width="10.33203125" bestFit="1" customWidth="1"/>
    <col min="8456" max="8456" width="12.33203125" bestFit="1" customWidth="1"/>
    <col min="8457" max="8460" width="6.6640625" customWidth="1"/>
    <col min="8462" max="8462" width="15.33203125" bestFit="1" customWidth="1"/>
    <col min="8464" max="8464" width="26.6640625" bestFit="1" customWidth="1"/>
    <col min="8466" max="8466" width="25.5546875" bestFit="1" customWidth="1"/>
    <col min="8705" max="8705" width="18.6640625" customWidth="1"/>
    <col min="8706" max="8706" width="6.6640625" customWidth="1"/>
    <col min="8707" max="8707" width="32.44140625" customWidth="1"/>
    <col min="8708" max="8708" width="11.5546875" bestFit="1" customWidth="1"/>
    <col min="8709" max="8709" width="16.5546875" customWidth="1"/>
    <col min="8710" max="8710" width="23.5546875" bestFit="1" customWidth="1"/>
    <col min="8711" max="8711" width="10.33203125" bestFit="1" customWidth="1"/>
    <col min="8712" max="8712" width="12.33203125" bestFit="1" customWidth="1"/>
    <col min="8713" max="8716" width="6.6640625" customWidth="1"/>
    <col min="8718" max="8718" width="15.33203125" bestFit="1" customWidth="1"/>
    <col min="8720" max="8720" width="26.6640625" bestFit="1" customWidth="1"/>
    <col min="8722" max="8722" width="25.5546875" bestFit="1" customWidth="1"/>
    <col min="8961" max="8961" width="18.6640625" customWidth="1"/>
    <col min="8962" max="8962" width="6.6640625" customWidth="1"/>
    <col min="8963" max="8963" width="32.44140625" customWidth="1"/>
    <col min="8964" max="8964" width="11.5546875" bestFit="1" customWidth="1"/>
    <col min="8965" max="8965" width="16.5546875" customWidth="1"/>
    <col min="8966" max="8966" width="23.5546875" bestFit="1" customWidth="1"/>
    <col min="8967" max="8967" width="10.33203125" bestFit="1" customWidth="1"/>
    <col min="8968" max="8968" width="12.33203125" bestFit="1" customWidth="1"/>
    <col min="8969" max="8972" width="6.6640625" customWidth="1"/>
    <col min="8974" max="8974" width="15.33203125" bestFit="1" customWidth="1"/>
    <col min="8976" max="8976" width="26.6640625" bestFit="1" customWidth="1"/>
    <col min="8978" max="8978" width="25.5546875" bestFit="1" customWidth="1"/>
    <col min="9217" max="9217" width="18.6640625" customWidth="1"/>
    <col min="9218" max="9218" width="6.6640625" customWidth="1"/>
    <col min="9219" max="9219" width="32.44140625" customWidth="1"/>
    <col min="9220" max="9220" width="11.5546875" bestFit="1" customWidth="1"/>
    <col min="9221" max="9221" width="16.5546875" customWidth="1"/>
    <col min="9222" max="9222" width="23.5546875" bestFit="1" customWidth="1"/>
    <col min="9223" max="9223" width="10.33203125" bestFit="1" customWidth="1"/>
    <col min="9224" max="9224" width="12.33203125" bestFit="1" customWidth="1"/>
    <col min="9225" max="9228" width="6.6640625" customWidth="1"/>
    <col min="9230" max="9230" width="15.33203125" bestFit="1" customWidth="1"/>
    <col min="9232" max="9232" width="26.6640625" bestFit="1" customWidth="1"/>
    <col min="9234" max="9234" width="25.5546875" bestFit="1" customWidth="1"/>
    <col min="9473" max="9473" width="18.6640625" customWidth="1"/>
    <col min="9474" max="9474" width="6.6640625" customWidth="1"/>
    <col min="9475" max="9475" width="32.44140625" customWidth="1"/>
    <col min="9476" max="9476" width="11.5546875" bestFit="1" customWidth="1"/>
    <col min="9477" max="9477" width="16.5546875" customWidth="1"/>
    <col min="9478" max="9478" width="23.5546875" bestFit="1" customWidth="1"/>
    <col min="9479" max="9479" width="10.33203125" bestFit="1" customWidth="1"/>
    <col min="9480" max="9480" width="12.33203125" bestFit="1" customWidth="1"/>
    <col min="9481" max="9484" width="6.6640625" customWidth="1"/>
    <col min="9486" max="9486" width="15.33203125" bestFit="1" customWidth="1"/>
    <col min="9488" max="9488" width="26.6640625" bestFit="1" customWidth="1"/>
    <col min="9490" max="9490" width="25.5546875" bestFit="1" customWidth="1"/>
    <col min="9729" max="9729" width="18.6640625" customWidth="1"/>
    <col min="9730" max="9730" width="6.6640625" customWidth="1"/>
    <col min="9731" max="9731" width="32.44140625" customWidth="1"/>
    <col min="9732" max="9732" width="11.5546875" bestFit="1" customWidth="1"/>
    <col min="9733" max="9733" width="16.5546875" customWidth="1"/>
    <col min="9734" max="9734" width="23.5546875" bestFit="1" customWidth="1"/>
    <col min="9735" max="9735" width="10.33203125" bestFit="1" customWidth="1"/>
    <col min="9736" max="9736" width="12.33203125" bestFit="1" customWidth="1"/>
    <col min="9737" max="9740" width="6.6640625" customWidth="1"/>
    <col min="9742" max="9742" width="15.33203125" bestFit="1" customWidth="1"/>
    <col min="9744" max="9744" width="26.6640625" bestFit="1" customWidth="1"/>
    <col min="9746" max="9746" width="25.5546875" bestFit="1" customWidth="1"/>
    <col min="9985" max="9985" width="18.6640625" customWidth="1"/>
    <col min="9986" max="9986" width="6.6640625" customWidth="1"/>
    <col min="9987" max="9987" width="32.44140625" customWidth="1"/>
    <col min="9988" max="9988" width="11.5546875" bestFit="1" customWidth="1"/>
    <col min="9989" max="9989" width="16.5546875" customWidth="1"/>
    <col min="9990" max="9990" width="23.5546875" bestFit="1" customWidth="1"/>
    <col min="9991" max="9991" width="10.33203125" bestFit="1" customWidth="1"/>
    <col min="9992" max="9992" width="12.33203125" bestFit="1" customWidth="1"/>
    <col min="9993" max="9996" width="6.6640625" customWidth="1"/>
    <col min="9998" max="9998" width="15.33203125" bestFit="1" customWidth="1"/>
    <col min="10000" max="10000" width="26.6640625" bestFit="1" customWidth="1"/>
    <col min="10002" max="10002" width="25.5546875" bestFit="1" customWidth="1"/>
    <col min="10241" max="10241" width="18.6640625" customWidth="1"/>
    <col min="10242" max="10242" width="6.6640625" customWidth="1"/>
    <col min="10243" max="10243" width="32.44140625" customWidth="1"/>
    <col min="10244" max="10244" width="11.5546875" bestFit="1" customWidth="1"/>
    <col min="10245" max="10245" width="16.5546875" customWidth="1"/>
    <col min="10246" max="10246" width="23.5546875" bestFit="1" customWidth="1"/>
    <col min="10247" max="10247" width="10.33203125" bestFit="1" customWidth="1"/>
    <col min="10248" max="10248" width="12.33203125" bestFit="1" customWidth="1"/>
    <col min="10249" max="10252" width="6.6640625" customWidth="1"/>
    <col min="10254" max="10254" width="15.33203125" bestFit="1" customWidth="1"/>
    <col min="10256" max="10256" width="26.6640625" bestFit="1" customWidth="1"/>
    <col min="10258" max="10258" width="25.5546875" bestFit="1" customWidth="1"/>
    <col min="10497" max="10497" width="18.6640625" customWidth="1"/>
    <col min="10498" max="10498" width="6.6640625" customWidth="1"/>
    <col min="10499" max="10499" width="32.44140625" customWidth="1"/>
    <col min="10500" max="10500" width="11.5546875" bestFit="1" customWidth="1"/>
    <col min="10501" max="10501" width="16.5546875" customWidth="1"/>
    <col min="10502" max="10502" width="23.5546875" bestFit="1" customWidth="1"/>
    <col min="10503" max="10503" width="10.33203125" bestFit="1" customWidth="1"/>
    <col min="10504" max="10504" width="12.33203125" bestFit="1" customWidth="1"/>
    <col min="10505" max="10508" width="6.6640625" customWidth="1"/>
    <col min="10510" max="10510" width="15.33203125" bestFit="1" customWidth="1"/>
    <col min="10512" max="10512" width="26.6640625" bestFit="1" customWidth="1"/>
    <col min="10514" max="10514" width="25.5546875" bestFit="1" customWidth="1"/>
    <col min="10753" max="10753" width="18.6640625" customWidth="1"/>
    <col min="10754" max="10754" width="6.6640625" customWidth="1"/>
    <col min="10755" max="10755" width="32.44140625" customWidth="1"/>
    <col min="10756" max="10756" width="11.5546875" bestFit="1" customWidth="1"/>
    <col min="10757" max="10757" width="16.5546875" customWidth="1"/>
    <col min="10758" max="10758" width="23.5546875" bestFit="1" customWidth="1"/>
    <col min="10759" max="10759" width="10.33203125" bestFit="1" customWidth="1"/>
    <col min="10760" max="10760" width="12.33203125" bestFit="1" customWidth="1"/>
    <col min="10761" max="10764" width="6.6640625" customWidth="1"/>
    <col min="10766" max="10766" width="15.33203125" bestFit="1" customWidth="1"/>
    <col min="10768" max="10768" width="26.6640625" bestFit="1" customWidth="1"/>
    <col min="10770" max="10770" width="25.5546875" bestFit="1" customWidth="1"/>
    <col min="11009" max="11009" width="18.6640625" customWidth="1"/>
    <col min="11010" max="11010" width="6.6640625" customWidth="1"/>
    <col min="11011" max="11011" width="32.44140625" customWidth="1"/>
    <col min="11012" max="11012" width="11.5546875" bestFit="1" customWidth="1"/>
    <col min="11013" max="11013" width="16.5546875" customWidth="1"/>
    <col min="11014" max="11014" width="23.5546875" bestFit="1" customWidth="1"/>
    <col min="11015" max="11015" width="10.33203125" bestFit="1" customWidth="1"/>
    <col min="11016" max="11016" width="12.33203125" bestFit="1" customWidth="1"/>
    <col min="11017" max="11020" width="6.6640625" customWidth="1"/>
    <col min="11022" max="11022" width="15.33203125" bestFit="1" customWidth="1"/>
    <col min="11024" max="11024" width="26.6640625" bestFit="1" customWidth="1"/>
    <col min="11026" max="11026" width="25.5546875" bestFit="1" customWidth="1"/>
    <col min="11265" max="11265" width="18.6640625" customWidth="1"/>
    <col min="11266" max="11266" width="6.6640625" customWidth="1"/>
    <col min="11267" max="11267" width="32.44140625" customWidth="1"/>
    <col min="11268" max="11268" width="11.5546875" bestFit="1" customWidth="1"/>
    <col min="11269" max="11269" width="16.5546875" customWidth="1"/>
    <col min="11270" max="11270" width="23.5546875" bestFit="1" customWidth="1"/>
    <col min="11271" max="11271" width="10.33203125" bestFit="1" customWidth="1"/>
    <col min="11272" max="11272" width="12.33203125" bestFit="1" customWidth="1"/>
    <col min="11273" max="11276" width="6.6640625" customWidth="1"/>
    <col min="11278" max="11278" width="15.33203125" bestFit="1" customWidth="1"/>
    <col min="11280" max="11280" width="26.6640625" bestFit="1" customWidth="1"/>
    <col min="11282" max="11282" width="25.5546875" bestFit="1" customWidth="1"/>
    <col min="11521" max="11521" width="18.6640625" customWidth="1"/>
    <col min="11522" max="11522" width="6.6640625" customWidth="1"/>
    <col min="11523" max="11523" width="32.44140625" customWidth="1"/>
    <col min="11524" max="11524" width="11.5546875" bestFit="1" customWidth="1"/>
    <col min="11525" max="11525" width="16.5546875" customWidth="1"/>
    <col min="11526" max="11526" width="23.5546875" bestFit="1" customWidth="1"/>
    <col min="11527" max="11527" width="10.33203125" bestFit="1" customWidth="1"/>
    <col min="11528" max="11528" width="12.33203125" bestFit="1" customWidth="1"/>
    <col min="11529" max="11532" width="6.6640625" customWidth="1"/>
    <col min="11534" max="11534" width="15.33203125" bestFit="1" customWidth="1"/>
    <col min="11536" max="11536" width="26.6640625" bestFit="1" customWidth="1"/>
    <col min="11538" max="11538" width="25.5546875" bestFit="1" customWidth="1"/>
    <col min="11777" max="11777" width="18.6640625" customWidth="1"/>
    <col min="11778" max="11778" width="6.6640625" customWidth="1"/>
    <col min="11779" max="11779" width="32.44140625" customWidth="1"/>
    <col min="11780" max="11780" width="11.5546875" bestFit="1" customWidth="1"/>
    <col min="11781" max="11781" width="16.5546875" customWidth="1"/>
    <col min="11782" max="11782" width="23.5546875" bestFit="1" customWidth="1"/>
    <col min="11783" max="11783" width="10.33203125" bestFit="1" customWidth="1"/>
    <col min="11784" max="11784" width="12.33203125" bestFit="1" customWidth="1"/>
    <col min="11785" max="11788" width="6.6640625" customWidth="1"/>
    <col min="11790" max="11790" width="15.33203125" bestFit="1" customWidth="1"/>
    <col min="11792" max="11792" width="26.6640625" bestFit="1" customWidth="1"/>
    <col min="11794" max="11794" width="25.5546875" bestFit="1" customWidth="1"/>
    <col min="12033" max="12033" width="18.6640625" customWidth="1"/>
    <col min="12034" max="12034" width="6.6640625" customWidth="1"/>
    <col min="12035" max="12035" width="32.44140625" customWidth="1"/>
    <col min="12036" max="12036" width="11.5546875" bestFit="1" customWidth="1"/>
    <col min="12037" max="12037" width="16.5546875" customWidth="1"/>
    <col min="12038" max="12038" width="23.5546875" bestFit="1" customWidth="1"/>
    <col min="12039" max="12039" width="10.33203125" bestFit="1" customWidth="1"/>
    <col min="12040" max="12040" width="12.33203125" bestFit="1" customWidth="1"/>
    <col min="12041" max="12044" width="6.6640625" customWidth="1"/>
    <col min="12046" max="12046" width="15.33203125" bestFit="1" customWidth="1"/>
    <col min="12048" max="12048" width="26.6640625" bestFit="1" customWidth="1"/>
    <col min="12050" max="12050" width="25.5546875" bestFit="1" customWidth="1"/>
    <col min="12289" max="12289" width="18.6640625" customWidth="1"/>
    <col min="12290" max="12290" width="6.6640625" customWidth="1"/>
    <col min="12291" max="12291" width="32.44140625" customWidth="1"/>
    <col min="12292" max="12292" width="11.5546875" bestFit="1" customWidth="1"/>
    <col min="12293" max="12293" width="16.5546875" customWidth="1"/>
    <col min="12294" max="12294" width="23.5546875" bestFit="1" customWidth="1"/>
    <col min="12295" max="12295" width="10.33203125" bestFit="1" customWidth="1"/>
    <col min="12296" max="12296" width="12.33203125" bestFit="1" customWidth="1"/>
    <col min="12297" max="12300" width="6.6640625" customWidth="1"/>
    <col min="12302" max="12302" width="15.33203125" bestFit="1" customWidth="1"/>
    <col min="12304" max="12304" width="26.6640625" bestFit="1" customWidth="1"/>
    <col min="12306" max="12306" width="25.5546875" bestFit="1" customWidth="1"/>
    <col min="12545" max="12545" width="18.6640625" customWidth="1"/>
    <col min="12546" max="12546" width="6.6640625" customWidth="1"/>
    <col min="12547" max="12547" width="32.44140625" customWidth="1"/>
    <col min="12548" max="12548" width="11.5546875" bestFit="1" customWidth="1"/>
    <col min="12549" max="12549" width="16.5546875" customWidth="1"/>
    <col min="12550" max="12550" width="23.5546875" bestFit="1" customWidth="1"/>
    <col min="12551" max="12551" width="10.33203125" bestFit="1" customWidth="1"/>
    <col min="12552" max="12552" width="12.33203125" bestFit="1" customWidth="1"/>
    <col min="12553" max="12556" width="6.6640625" customWidth="1"/>
    <col min="12558" max="12558" width="15.33203125" bestFit="1" customWidth="1"/>
    <col min="12560" max="12560" width="26.6640625" bestFit="1" customWidth="1"/>
    <col min="12562" max="12562" width="25.5546875" bestFit="1" customWidth="1"/>
    <col min="12801" max="12801" width="18.6640625" customWidth="1"/>
    <col min="12802" max="12802" width="6.6640625" customWidth="1"/>
    <col min="12803" max="12803" width="32.44140625" customWidth="1"/>
    <col min="12804" max="12804" width="11.5546875" bestFit="1" customWidth="1"/>
    <col min="12805" max="12805" width="16.5546875" customWidth="1"/>
    <col min="12806" max="12806" width="23.5546875" bestFit="1" customWidth="1"/>
    <col min="12807" max="12807" width="10.33203125" bestFit="1" customWidth="1"/>
    <col min="12808" max="12808" width="12.33203125" bestFit="1" customWidth="1"/>
    <col min="12809" max="12812" width="6.6640625" customWidth="1"/>
    <col min="12814" max="12814" width="15.33203125" bestFit="1" customWidth="1"/>
    <col min="12816" max="12816" width="26.6640625" bestFit="1" customWidth="1"/>
    <col min="12818" max="12818" width="25.5546875" bestFit="1" customWidth="1"/>
    <col min="13057" max="13057" width="18.6640625" customWidth="1"/>
    <col min="13058" max="13058" width="6.6640625" customWidth="1"/>
    <col min="13059" max="13059" width="32.44140625" customWidth="1"/>
    <col min="13060" max="13060" width="11.5546875" bestFit="1" customWidth="1"/>
    <col min="13061" max="13061" width="16.5546875" customWidth="1"/>
    <col min="13062" max="13062" width="23.5546875" bestFit="1" customWidth="1"/>
    <col min="13063" max="13063" width="10.33203125" bestFit="1" customWidth="1"/>
    <col min="13064" max="13064" width="12.33203125" bestFit="1" customWidth="1"/>
    <col min="13065" max="13068" width="6.6640625" customWidth="1"/>
    <col min="13070" max="13070" width="15.33203125" bestFit="1" customWidth="1"/>
    <col min="13072" max="13072" width="26.6640625" bestFit="1" customWidth="1"/>
    <col min="13074" max="13074" width="25.5546875" bestFit="1" customWidth="1"/>
    <col min="13313" max="13313" width="18.6640625" customWidth="1"/>
    <col min="13314" max="13314" width="6.6640625" customWidth="1"/>
    <col min="13315" max="13315" width="32.44140625" customWidth="1"/>
    <col min="13316" max="13316" width="11.5546875" bestFit="1" customWidth="1"/>
    <col min="13317" max="13317" width="16.5546875" customWidth="1"/>
    <col min="13318" max="13318" width="23.5546875" bestFit="1" customWidth="1"/>
    <col min="13319" max="13319" width="10.33203125" bestFit="1" customWidth="1"/>
    <col min="13320" max="13320" width="12.33203125" bestFit="1" customWidth="1"/>
    <col min="13321" max="13324" width="6.6640625" customWidth="1"/>
    <col min="13326" max="13326" width="15.33203125" bestFit="1" customWidth="1"/>
    <col min="13328" max="13328" width="26.6640625" bestFit="1" customWidth="1"/>
    <col min="13330" max="13330" width="25.5546875" bestFit="1" customWidth="1"/>
    <col min="13569" max="13569" width="18.6640625" customWidth="1"/>
    <col min="13570" max="13570" width="6.6640625" customWidth="1"/>
    <col min="13571" max="13571" width="32.44140625" customWidth="1"/>
    <col min="13572" max="13572" width="11.5546875" bestFit="1" customWidth="1"/>
    <col min="13573" max="13573" width="16.5546875" customWidth="1"/>
    <col min="13574" max="13574" width="23.5546875" bestFit="1" customWidth="1"/>
    <col min="13575" max="13575" width="10.33203125" bestFit="1" customWidth="1"/>
    <col min="13576" max="13576" width="12.33203125" bestFit="1" customWidth="1"/>
    <col min="13577" max="13580" width="6.6640625" customWidth="1"/>
    <col min="13582" max="13582" width="15.33203125" bestFit="1" customWidth="1"/>
    <col min="13584" max="13584" width="26.6640625" bestFit="1" customWidth="1"/>
    <col min="13586" max="13586" width="25.5546875" bestFit="1" customWidth="1"/>
    <col min="13825" max="13825" width="18.6640625" customWidth="1"/>
    <col min="13826" max="13826" width="6.6640625" customWidth="1"/>
    <col min="13827" max="13827" width="32.44140625" customWidth="1"/>
    <col min="13828" max="13828" width="11.5546875" bestFit="1" customWidth="1"/>
    <col min="13829" max="13829" width="16.5546875" customWidth="1"/>
    <col min="13830" max="13830" width="23.5546875" bestFit="1" customWidth="1"/>
    <col min="13831" max="13831" width="10.33203125" bestFit="1" customWidth="1"/>
    <col min="13832" max="13832" width="12.33203125" bestFit="1" customWidth="1"/>
    <col min="13833" max="13836" width="6.6640625" customWidth="1"/>
    <col min="13838" max="13838" width="15.33203125" bestFit="1" customWidth="1"/>
    <col min="13840" max="13840" width="26.6640625" bestFit="1" customWidth="1"/>
    <col min="13842" max="13842" width="25.5546875" bestFit="1" customWidth="1"/>
    <col min="14081" max="14081" width="18.6640625" customWidth="1"/>
    <col min="14082" max="14082" width="6.6640625" customWidth="1"/>
    <col min="14083" max="14083" width="32.44140625" customWidth="1"/>
    <col min="14084" max="14084" width="11.5546875" bestFit="1" customWidth="1"/>
    <col min="14085" max="14085" width="16.5546875" customWidth="1"/>
    <col min="14086" max="14086" width="23.5546875" bestFit="1" customWidth="1"/>
    <col min="14087" max="14087" width="10.33203125" bestFit="1" customWidth="1"/>
    <col min="14088" max="14088" width="12.33203125" bestFit="1" customWidth="1"/>
    <col min="14089" max="14092" width="6.6640625" customWidth="1"/>
    <col min="14094" max="14094" width="15.33203125" bestFit="1" customWidth="1"/>
    <col min="14096" max="14096" width="26.6640625" bestFit="1" customWidth="1"/>
    <col min="14098" max="14098" width="25.5546875" bestFit="1" customWidth="1"/>
    <col min="14337" max="14337" width="18.6640625" customWidth="1"/>
    <col min="14338" max="14338" width="6.6640625" customWidth="1"/>
    <col min="14339" max="14339" width="32.44140625" customWidth="1"/>
    <col min="14340" max="14340" width="11.5546875" bestFit="1" customWidth="1"/>
    <col min="14341" max="14341" width="16.5546875" customWidth="1"/>
    <col min="14342" max="14342" width="23.5546875" bestFit="1" customWidth="1"/>
    <col min="14343" max="14343" width="10.33203125" bestFit="1" customWidth="1"/>
    <col min="14344" max="14344" width="12.33203125" bestFit="1" customWidth="1"/>
    <col min="14345" max="14348" width="6.6640625" customWidth="1"/>
    <col min="14350" max="14350" width="15.33203125" bestFit="1" customWidth="1"/>
    <col min="14352" max="14352" width="26.6640625" bestFit="1" customWidth="1"/>
    <col min="14354" max="14354" width="25.5546875" bestFit="1" customWidth="1"/>
    <col min="14593" max="14593" width="18.6640625" customWidth="1"/>
    <col min="14594" max="14594" width="6.6640625" customWidth="1"/>
    <col min="14595" max="14595" width="32.44140625" customWidth="1"/>
    <col min="14596" max="14596" width="11.5546875" bestFit="1" customWidth="1"/>
    <col min="14597" max="14597" width="16.5546875" customWidth="1"/>
    <col min="14598" max="14598" width="23.5546875" bestFit="1" customWidth="1"/>
    <col min="14599" max="14599" width="10.33203125" bestFit="1" customWidth="1"/>
    <col min="14600" max="14600" width="12.33203125" bestFit="1" customWidth="1"/>
    <col min="14601" max="14604" width="6.6640625" customWidth="1"/>
    <col min="14606" max="14606" width="15.33203125" bestFit="1" customWidth="1"/>
    <col min="14608" max="14608" width="26.6640625" bestFit="1" customWidth="1"/>
    <col min="14610" max="14610" width="25.5546875" bestFit="1" customWidth="1"/>
    <col min="14849" max="14849" width="18.6640625" customWidth="1"/>
    <col min="14850" max="14850" width="6.6640625" customWidth="1"/>
    <col min="14851" max="14851" width="32.44140625" customWidth="1"/>
    <col min="14852" max="14852" width="11.5546875" bestFit="1" customWidth="1"/>
    <col min="14853" max="14853" width="16.5546875" customWidth="1"/>
    <col min="14854" max="14854" width="23.5546875" bestFit="1" customWidth="1"/>
    <col min="14855" max="14855" width="10.33203125" bestFit="1" customWidth="1"/>
    <col min="14856" max="14856" width="12.33203125" bestFit="1" customWidth="1"/>
    <col min="14857" max="14860" width="6.6640625" customWidth="1"/>
    <col min="14862" max="14862" width="15.33203125" bestFit="1" customWidth="1"/>
    <col min="14864" max="14864" width="26.6640625" bestFit="1" customWidth="1"/>
    <col min="14866" max="14866" width="25.5546875" bestFit="1" customWidth="1"/>
    <col min="15105" max="15105" width="18.6640625" customWidth="1"/>
    <col min="15106" max="15106" width="6.6640625" customWidth="1"/>
    <col min="15107" max="15107" width="32.44140625" customWidth="1"/>
    <col min="15108" max="15108" width="11.5546875" bestFit="1" customWidth="1"/>
    <col min="15109" max="15109" width="16.5546875" customWidth="1"/>
    <col min="15110" max="15110" width="23.5546875" bestFit="1" customWidth="1"/>
    <col min="15111" max="15111" width="10.33203125" bestFit="1" customWidth="1"/>
    <col min="15112" max="15112" width="12.33203125" bestFit="1" customWidth="1"/>
    <col min="15113" max="15116" width="6.6640625" customWidth="1"/>
    <col min="15118" max="15118" width="15.33203125" bestFit="1" customWidth="1"/>
    <col min="15120" max="15120" width="26.6640625" bestFit="1" customWidth="1"/>
    <col min="15122" max="15122" width="25.5546875" bestFit="1" customWidth="1"/>
    <col min="15361" max="15361" width="18.6640625" customWidth="1"/>
    <col min="15362" max="15362" width="6.6640625" customWidth="1"/>
    <col min="15363" max="15363" width="32.44140625" customWidth="1"/>
    <col min="15364" max="15364" width="11.5546875" bestFit="1" customWidth="1"/>
    <col min="15365" max="15365" width="16.5546875" customWidth="1"/>
    <col min="15366" max="15366" width="23.5546875" bestFit="1" customWidth="1"/>
    <col min="15367" max="15367" width="10.33203125" bestFit="1" customWidth="1"/>
    <col min="15368" max="15368" width="12.33203125" bestFit="1" customWidth="1"/>
    <col min="15369" max="15372" width="6.6640625" customWidth="1"/>
    <col min="15374" max="15374" width="15.33203125" bestFit="1" customWidth="1"/>
    <col min="15376" max="15376" width="26.6640625" bestFit="1" customWidth="1"/>
    <col min="15378" max="15378" width="25.5546875" bestFit="1" customWidth="1"/>
    <col min="15617" max="15617" width="18.6640625" customWidth="1"/>
    <col min="15618" max="15618" width="6.6640625" customWidth="1"/>
    <col min="15619" max="15619" width="32.44140625" customWidth="1"/>
    <col min="15620" max="15620" width="11.5546875" bestFit="1" customWidth="1"/>
    <col min="15621" max="15621" width="16.5546875" customWidth="1"/>
    <col min="15622" max="15622" width="23.5546875" bestFit="1" customWidth="1"/>
    <col min="15623" max="15623" width="10.33203125" bestFit="1" customWidth="1"/>
    <col min="15624" max="15624" width="12.33203125" bestFit="1" customWidth="1"/>
    <col min="15625" max="15628" width="6.6640625" customWidth="1"/>
    <col min="15630" max="15630" width="15.33203125" bestFit="1" customWidth="1"/>
    <col min="15632" max="15632" width="26.6640625" bestFit="1" customWidth="1"/>
    <col min="15634" max="15634" width="25.5546875" bestFit="1" customWidth="1"/>
    <col min="15873" max="15873" width="18.6640625" customWidth="1"/>
    <col min="15874" max="15874" width="6.6640625" customWidth="1"/>
    <col min="15875" max="15875" width="32.44140625" customWidth="1"/>
    <col min="15876" max="15876" width="11.5546875" bestFit="1" customWidth="1"/>
    <col min="15877" max="15877" width="16.5546875" customWidth="1"/>
    <col min="15878" max="15878" width="23.5546875" bestFit="1" customWidth="1"/>
    <col min="15879" max="15879" width="10.33203125" bestFit="1" customWidth="1"/>
    <col min="15880" max="15880" width="12.33203125" bestFit="1" customWidth="1"/>
    <col min="15881" max="15884" width="6.6640625" customWidth="1"/>
    <col min="15886" max="15886" width="15.33203125" bestFit="1" customWidth="1"/>
    <col min="15888" max="15888" width="26.6640625" bestFit="1" customWidth="1"/>
    <col min="15890" max="15890" width="25.5546875" bestFit="1" customWidth="1"/>
    <col min="16129" max="16129" width="18.6640625" customWidth="1"/>
    <col min="16130" max="16130" width="6.6640625" customWidth="1"/>
    <col min="16131" max="16131" width="32.44140625" customWidth="1"/>
    <col min="16132" max="16132" width="11.5546875" bestFit="1" customWidth="1"/>
    <col min="16133" max="16133" width="16.5546875" customWidth="1"/>
    <col min="16134" max="16134" width="23.5546875" bestFit="1" customWidth="1"/>
    <col min="16135" max="16135" width="10.33203125" bestFit="1" customWidth="1"/>
    <col min="16136" max="16136" width="12.33203125" bestFit="1" customWidth="1"/>
    <col min="16137" max="16140" width="6.6640625" customWidth="1"/>
    <col min="16142" max="16142" width="15.33203125" bestFit="1" customWidth="1"/>
    <col min="16144" max="16144" width="26.6640625" bestFit="1" customWidth="1"/>
    <col min="16146" max="16146" width="25.5546875" bestFit="1" customWidth="1"/>
  </cols>
  <sheetData>
    <row r="1" spans="1:18" x14ac:dyDescent="0.3">
      <c r="A1" s="94"/>
      <c r="B1" s="94"/>
      <c r="C1" s="94"/>
      <c r="D1" s="94"/>
      <c r="Q1" s="18" t="s">
        <v>140</v>
      </c>
    </row>
    <row r="2" spans="1:18" x14ac:dyDescent="0.3">
      <c r="Q2" t="s">
        <v>61</v>
      </c>
    </row>
    <row r="3" spans="1:18" x14ac:dyDescent="0.3">
      <c r="Q3" t="s">
        <v>141</v>
      </c>
    </row>
    <row r="4" spans="1:18" x14ac:dyDescent="0.3">
      <c r="Q4" t="s">
        <v>142</v>
      </c>
    </row>
    <row r="5" spans="1:18" x14ac:dyDescent="0.3">
      <c r="Q5" t="s">
        <v>143</v>
      </c>
    </row>
    <row r="6" spans="1:18" ht="11.4" customHeight="1" x14ac:dyDescent="0.3">
      <c r="A6" s="92" t="s">
        <v>144</v>
      </c>
      <c r="C6" s="92" t="s">
        <v>128</v>
      </c>
      <c r="D6" s="66">
        <f ca="1">COUNT(A7:A47)</f>
        <v>41</v>
      </c>
      <c r="Q6" t="s">
        <v>145</v>
      </c>
    </row>
    <row r="7" spans="1:18" x14ac:dyDescent="0.3">
      <c r="A7" s="97">
        <f t="shared" ref="A7:A47" ca="1" si="0">IF(MOD(ROW(),7),RANDBETWEEN(95000,500000),RANDBETWEEN(450000,1000000))</f>
        <v>579712</v>
      </c>
      <c r="C7" s="92" t="s">
        <v>127</v>
      </c>
      <c r="D7" s="98">
        <f ca="1">MAX(A7:A47)</f>
        <v>915873</v>
      </c>
      <c r="Q7" t="s">
        <v>146</v>
      </c>
    </row>
    <row r="8" spans="1:18" x14ac:dyDescent="0.3">
      <c r="A8" s="97">
        <f t="shared" ca="1" si="0"/>
        <v>157444</v>
      </c>
      <c r="C8" s="92" t="s">
        <v>126</v>
      </c>
      <c r="D8" s="98">
        <f ca="1">MIN(A7:A47)</f>
        <v>99032</v>
      </c>
    </row>
    <row r="9" spans="1:18" ht="28.8" x14ac:dyDescent="0.3">
      <c r="A9" s="97">
        <f t="shared" ca="1" si="0"/>
        <v>104822</v>
      </c>
      <c r="C9" s="93" t="str">
        <f ca="1">"Range = (MAX - MIN) = "&amp;D7&amp;" - "&amp;D8&amp;" ="</f>
        <v>Range = (MAX - MIN) = 915873 - 99032 =</v>
      </c>
      <c r="D9" s="99">
        <f ca="1">D7-D8</f>
        <v>816841</v>
      </c>
    </row>
    <row r="10" spans="1:18" x14ac:dyDescent="0.3">
      <c r="A10" s="97">
        <f t="shared" ca="1" si="0"/>
        <v>235859</v>
      </c>
      <c r="C10" s="92" t="s">
        <v>125</v>
      </c>
      <c r="D10" s="17">
        <v>7</v>
      </c>
      <c r="E10" t="s">
        <v>122</v>
      </c>
      <c r="R10" s="14" t="s">
        <v>147</v>
      </c>
    </row>
    <row r="11" spans="1:18" x14ac:dyDescent="0.3">
      <c r="A11" s="97">
        <f t="shared" ca="1" si="0"/>
        <v>200002</v>
      </c>
      <c r="C11" s="93" t="str">
        <f ca="1">"Is 2^"&amp;D10&amp;" ("&amp;2^D10&amp;") &gt;= "&amp;D6</f>
        <v>Is 2^7 (128) &gt;= 41</v>
      </c>
      <c r="D11" s="66" t="b">
        <f ca="1">2^D10&gt;=D6</f>
        <v>1</v>
      </c>
      <c r="R11" s="66">
        <f ca="1">SKEW(A7:A47)</f>
        <v>1.4626183250427158</v>
      </c>
    </row>
    <row r="12" spans="1:18" ht="28.8" x14ac:dyDescent="0.3">
      <c r="A12" s="97">
        <f t="shared" ca="1" si="0"/>
        <v>239280</v>
      </c>
      <c r="C12" s="93" t="str">
        <f ca="1">"Approximate Class Width = Range/k = "&amp;D9&amp;"/"&amp;D10&amp;" ="</f>
        <v>Approximate Class Width = Range/k = 816841/7 =</v>
      </c>
      <c r="D12" s="99">
        <f ca="1">(D7-D8)/D10</f>
        <v>116691.57142857143</v>
      </c>
    </row>
    <row r="13" spans="1:18" x14ac:dyDescent="0.3">
      <c r="A13" s="97">
        <f t="shared" ca="1" si="0"/>
        <v>221193</v>
      </c>
      <c r="C13" s="92" t="s">
        <v>124</v>
      </c>
      <c r="D13" s="17">
        <v>150000</v>
      </c>
      <c r="E13" t="s">
        <v>122</v>
      </c>
    </row>
    <row r="14" spans="1:18" ht="28.8" x14ac:dyDescent="0.3">
      <c r="A14" s="97">
        <f t="shared" ca="1" si="0"/>
        <v>461432</v>
      </c>
      <c r="C14" s="93" t="str">
        <f>"Actual Range for Classes = ClassWidth*k = "&amp;D13&amp;"*"&amp;D10&amp;" ="</f>
        <v>Actual Range for Classes = ClassWidth*k = 150000*7 =</v>
      </c>
      <c r="D14" s="99">
        <f>D13*D10</f>
        <v>1050000</v>
      </c>
    </row>
    <row r="15" spans="1:18" ht="28.8" x14ac:dyDescent="0.3">
      <c r="A15" s="97">
        <f t="shared" ca="1" si="0"/>
        <v>176232</v>
      </c>
      <c r="C15" s="92" t="s">
        <v>123</v>
      </c>
      <c r="D15" s="100">
        <v>0</v>
      </c>
      <c r="E15" t="s">
        <v>122</v>
      </c>
    </row>
    <row r="16" spans="1:18" x14ac:dyDescent="0.3">
      <c r="A16" s="97">
        <f t="shared" ca="1" si="0"/>
        <v>476129</v>
      </c>
      <c r="C16"/>
    </row>
    <row r="17" spans="1:8" x14ac:dyDescent="0.3">
      <c r="A17" s="97">
        <f t="shared" ca="1" si="0"/>
        <v>381959</v>
      </c>
      <c r="C17"/>
      <c r="F17" s="72" t="s">
        <v>121</v>
      </c>
      <c r="G17" s="72" t="s">
        <v>82</v>
      </c>
      <c r="H17" s="72" t="s">
        <v>120</v>
      </c>
    </row>
    <row r="18" spans="1:8" x14ac:dyDescent="0.3">
      <c r="A18" s="97">
        <f t="shared" ca="1" si="0"/>
        <v>193933</v>
      </c>
      <c r="D18" s="101">
        <f>D15</f>
        <v>0</v>
      </c>
      <c r="E18" s="101">
        <f t="shared" ref="E18:E24" si="1">D18+D$13</f>
        <v>150000</v>
      </c>
      <c r="F18" s="17" t="str">
        <f t="shared" ref="F18:F24" si="2">DOLLAR(D18,0)&amp;" up to "&amp;DOLLAR(E18,0)</f>
        <v>₹ 0 up to ₹ 1,50,000</v>
      </c>
      <c r="G18" s="17">
        <f t="shared" ref="G18:G24" ca="1" si="3">COUNTIF($A$7:$A$47,"&lt;"&amp;E18)-COUNTIF($A$7:$A$47,"&lt;"&amp;D18)</f>
        <v>3</v>
      </c>
      <c r="H18" s="17">
        <f t="shared" ref="H18:H24" ca="1" si="4">G18/G$25</f>
        <v>7.3170731707317069E-2</v>
      </c>
    </row>
    <row r="19" spans="1:8" x14ac:dyDescent="0.3">
      <c r="A19" s="97">
        <f t="shared" ca="1" si="0"/>
        <v>426101</v>
      </c>
      <c r="D19" s="101">
        <f t="shared" ref="D19:D24" si="5">E18</f>
        <v>150000</v>
      </c>
      <c r="E19" s="101">
        <f t="shared" si="1"/>
        <v>300000</v>
      </c>
      <c r="F19" s="17" t="str">
        <f t="shared" si="2"/>
        <v>₹ 1,50,000 up to ₹ 3,00,000</v>
      </c>
      <c r="G19" s="17">
        <f t="shared" ca="1" si="3"/>
        <v>19</v>
      </c>
      <c r="H19" s="17">
        <f t="shared" ca="1" si="4"/>
        <v>0.46341463414634149</v>
      </c>
    </row>
    <row r="20" spans="1:8" x14ac:dyDescent="0.3">
      <c r="A20" s="97">
        <f t="shared" ca="1" si="0"/>
        <v>372655</v>
      </c>
      <c r="D20" s="101">
        <f t="shared" si="5"/>
        <v>300000</v>
      </c>
      <c r="E20" s="101">
        <f t="shared" si="1"/>
        <v>450000</v>
      </c>
      <c r="F20" s="17" t="str">
        <f t="shared" si="2"/>
        <v>₹ 3,00,000 up to ₹ 4,50,000</v>
      </c>
      <c r="G20" s="17">
        <f t="shared" ca="1" si="3"/>
        <v>9</v>
      </c>
      <c r="H20" s="17">
        <f t="shared" ca="1" si="4"/>
        <v>0.21951219512195122</v>
      </c>
    </row>
    <row r="21" spans="1:8" x14ac:dyDescent="0.3">
      <c r="A21" s="97">
        <f t="shared" ca="1" si="0"/>
        <v>472177</v>
      </c>
      <c r="D21" s="101">
        <f t="shared" si="5"/>
        <v>450000</v>
      </c>
      <c r="E21" s="101">
        <f t="shared" si="1"/>
        <v>600000</v>
      </c>
      <c r="F21" s="17" t="str">
        <f t="shared" si="2"/>
        <v>₹ 4,50,000 up to ₹ 6,00,000</v>
      </c>
      <c r="G21" s="17">
        <f t="shared" ca="1" si="3"/>
        <v>7</v>
      </c>
      <c r="H21" s="17">
        <f t="shared" ca="1" si="4"/>
        <v>0.17073170731707318</v>
      </c>
    </row>
    <row r="22" spans="1:8" x14ac:dyDescent="0.3">
      <c r="A22" s="97">
        <f t="shared" ca="1" si="0"/>
        <v>228647</v>
      </c>
      <c r="D22" s="101">
        <f t="shared" si="5"/>
        <v>600000</v>
      </c>
      <c r="E22" s="101">
        <f t="shared" si="1"/>
        <v>750000</v>
      </c>
      <c r="F22" s="17" t="str">
        <f t="shared" si="2"/>
        <v>₹ 6,00,000 up to ₹ 7,50,000</v>
      </c>
      <c r="G22" s="17">
        <f t="shared" ca="1" si="3"/>
        <v>0</v>
      </c>
      <c r="H22" s="17">
        <f t="shared" ca="1" si="4"/>
        <v>0</v>
      </c>
    </row>
    <row r="23" spans="1:8" x14ac:dyDescent="0.3">
      <c r="A23" s="97">
        <f t="shared" ca="1" si="0"/>
        <v>353519</v>
      </c>
      <c r="D23" s="101">
        <f t="shared" si="5"/>
        <v>750000</v>
      </c>
      <c r="E23" s="101">
        <f t="shared" si="1"/>
        <v>900000</v>
      </c>
      <c r="F23" s="17" t="str">
        <f t="shared" si="2"/>
        <v>₹ 7,50,000 up to ₹ 9,00,000</v>
      </c>
      <c r="G23" s="17">
        <f t="shared" ca="1" si="3"/>
        <v>2</v>
      </c>
      <c r="H23" s="17">
        <f t="shared" ca="1" si="4"/>
        <v>4.878048780487805E-2</v>
      </c>
    </row>
    <row r="24" spans="1:8" x14ac:dyDescent="0.3">
      <c r="A24" s="97">
        <f t="shared" ca="1" si="0"/>
        <v>165120</v>
      </c>
      <c r="D24" s="101">
        <f t="shared" si="5"/>
        <v>900000</v>
      </c>
      <c r="E24" s="101">
        <f t="shared" si="1"/>
        <v>1050000</v>
      </c>
      <c r="F24" s="17" t="str">
        <f t="shared" si="2"/>
        <v>₹ 9,00,000 up to ₹ 10,50,000</v>
      </c>
      <c r="G24" s="17">
        <f t="shared" ca="1" si="3"/>
        <v>1</v>
      </c>
      <c r="H24" s="17">
        <f t="shared" ca="1" si="4"/>
        <v>2.4390243902439025E-2</v>
      </c>
    </row>
    <row r="25" spans="1:8" x14ac:dyDescent="0.3">
      <c r="A25" s="97">
        <f t="shared" ca="1" si="0"/>
        <v>154197</v>
      </c>
      <c r="G25" s="17">
        <f ca="1">SUM(G18:G24)</f>
        <v>41</v>
      </c>
      <c r="H25" s="17">
        <f ca="1">SUM(H18:H24)</f>
        <v>1</v>
      </c>
    </row>
    <row r="26" spans="1:8" x14ac:dyDescent="0.3">
      <c r="A26" s="97">
        <f t="shared" ca="1" si="0"/>
        <v>274635</v>
      </c>
    </row>
    <row r="27" spans="1:8" x14ac:dyDescent="0.3">
      <c r="A27" s="97">
        <f t="shared" ca="1" si="0"/>
        <v>483643</v>
      </c>
    </row>
    <row r="28" spans="1:8" x14ac:dyDescent="0.3">
      <c r="A28" s="97">
        <f t="shared" ca="1" si="0"/>
        <v>882508</v>
      </c>
    </row>
    <row r="29" spans="1:8" x14ac:dyDescent="0.3">
      <c r="A29" s="97">
        <f t="shared" ca="1" si="0"/>
        <v>426465</v>
      </c>
    </row>
    <row r="30" spans="1:8" x14ac:dyDescent="0.3">
      <c r="A30" s="97">
        <f t="shared" ca="1" si="0"/>
        <v>336489</v>
      </c>
    </row>
    <row r="31" spans="1:8" x14ac:dyDescent="0.3">
      <c r="A31" s="97">
        <f t="shared" ca="1" si="0"/>
        <v>244799</v>
      </c>
    </row>
    <row r="32" spans="1:8" x14ac:dyDescent="0.3">
      <c r="A32" s="97">
        <f t="shared" ca="1" si="0"/>
        <v>125024</v>
      </c>
    </row>
    <row r="33" spans="1:1" x14ac:dyDescent="0.3">
      <c r="A33" s="97">
        <f t="shared" ca="1" si="0"/>
        <v>269466</v>
      </c>
    </row>
    <row r="34" spans="1:1" x14ac:dyDescent="0.3">
      <c r="A34" s="97">
        <f t="shared" ca="1" si="0"/>
        <v>341891</v>
      </c>
    </row>
    <row r="35" spans="1:1" x14ac:dyDescent="0.3">
      <c r="A35" s="97">
        <f t="shared" ca="1" si="0"/>
        <v>788731</v>
      </c>
    </row>
    <row r="36" spans="1:1" x14ac:dyDescent="0.3">
      <c r="A36" s="97">
        <f t="shared" ca="1" si="0"/>
        <v>227296</v>
      </c>
    </row>
    <row r="37" spans="1:1" x14ac:dyDescent="0.3">
      <c r="A37" s="97">
        <f t="shared" ca="1" si="0"/>
        <v>294214</v>
      </c>
    </row>
    <row r="38" spans="1:1" x14ac:dyDescent="0.3">
      <c r="A38" s="97">
        <f t="shared" ca="1" si="0"/>
        <v>236158</v>
      </c>
    </row>
    <row r="39" spans="1:1" x14ac:dyDescent="0.3">
      <c r="A39" s="97">
        <f t="shared" ca="1" si="0"/>
        <v>315398</v>
      </c>
    </row>
    <row r="40" spans="1:1" x14ac:dyDescent="0.3">
      <c r="A40" s="97">
        <f t="shared" ca="1" si="0"/>
        <v>99032</v>
      </c>
    </row>
    <row r="41" spans="1:1" x14ac:dyDescent="0.3">
      <c r="A41" s="97">
        <f t="shared" ca="1" si="0"/>
        <v>230860</v>
      </c>
    </row>
    <row r="42" spans="1:1" x14ac:dyDescent="0.3">
      <c r="A42" s="97">
        <f t="shared" ca="1" si="0"/>
        <v>915873</v>
      </c>
    </row>
    <row r="43" spans="1:1" x14ac:dyDescent="0.3">
      <c r="A43" s="97">
        <f t="shared" ca="1" si="0"/>
        <v>466107</v>
      </c>
    </row>
    <row r="44" spans="1:1" x14ac:dyDescent="0.3">
      <c r="A44" s="97">
        <f t="shared" ca="1" si="0"/>
        <v>288484</v>
      </c>
    </row>
    <row r="45" spans="1:1" x14ac:dyDescent="0.3">
      <c r="A45" s="97">
        <f t="shared" ca="1" si="0"/>
        <v>414631</v>
      </c>
    </row>
    <row r="46" spans="1:1" x14ac:dyDescent="0.3">
      <c r="A46" s="97">
        <f t="shared" ca="1" si="0"/>
        <v>476928</v>
      </c>
    </row>
    <row r="47" spans="1:1" x14ac:dyDescent="0.3">
      <c r="A47" s="97">
        <f t="shared" ca="1" si="0"/>
        <v>178762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4A77-3ED5-4721-84AF-F709E4DDAD01}">
  <dimension ref="B2:AE37"/>
  <sheetViews>
    <sheetView zoomScale="115" zoomScaleNormal="115" workbookViewId="0"/>
  </sheetViews>
  <sheetFormatPr defaultRowHeight="14.4" x14ac:dyDescent="0.3"/>
  <cols>
    <col min="1" max="1" width="1.6640625" customWidth="1"/>
    <col min="2" max="11" width="8.88671875" customWidth="1"/>
    <col min="18" max="18" width="11.109375" bestFit="1" customWidth="1"/>
    <col min="19" max="19" width="12.88671875" bestFit="1" customWidth="1"/>
    <col min="20" max="20" width="22.5546875" bestFit="1" customWidth="1"/>
    <col min="21" max="21" width="21.6640625" customWidth="1"/>
    <col min="29" max="29" width="12.5546875" customWidth="1"/>
    <col min="30" max="30" width="11.6640625" customWidth="1"/>
    <col min="31" max="31" width="19.6640625" customWidth="1"/>
    <col min="32" max="32" width="20.33203125" bestFit="1" customWidth="1"/>
  </cols>
  <sheetData>
    <row r="2" spans="2:31" x14ac:dyDescent="0.3">
      <c r="B2" s="18" t="s">
        <v>148</v>
      </c>
      <c r="R2" s="18" t="s">
        <v>149</v>
      </c>
      <c r="AC2" s="18" t="str">
        <f>"Sales Boom Inc. "&amp;TEXT(MIN(AC7:AC32),"mmm, yy")&amp;" to "&amp;TEXT(MAX(AC7:AC32),"mmm, yy")</f>
        <v>Sales Boom Inc. Jun, 20 to Jul, 22</v>
      </c>
    </row>
    <row r="3" spans="2:31" x14ac:dyDescent="0.3">
      <c r="R3" t="s">
        <v>150</v>
      </c>
    </row>
    <row r="4" spans="2:31" x14ac:dyDescent="0.3">
      <c r="B4" s="102" t="s">
        <v>151</v>
      </c>
      <c r="C4" s="103"/>
      <c r="D4" s="66"/>
      <c r="F4" t="str">
        <f t="shared" ref="F4:F5" ca="1" si="0">_xlfn.IFNA(_xlfn.FORMULATEXT(D4),"")</f>
        <v/>
      </c>
      <c r="R4" s="104" t="s">
        <v>152</v>
      </c>
    </row>
    <row r="5" spans="2:31" x14ac:dyDescent="0.3">
      <c r="B5" s="102" t="s">
        <v>153</v>
      </c>
      <c r="C5" s="103"/>
      <c r="D5" s="66"/>
      <c r="F5" t="str">
        <f t="shared" ca="1" si="0"/>
        <v/>
      </c>
    </row>
    <row r="6" spans="2:31" x14ac:dyDescent="0.3">
      <c r="AC6" s="14" t="s">
        <v>154</v>
      </c>
      <c r="AD6" s="14" t="s">
        <v>155</v>
      </c>
      <c r="AE6" s="14" t="s">
        <v>156</v>
      </c>
    </row>
    <row r="7" spans="2:31" x14ac:dyDescent="0.3">
      <c r="B7" s="14" t="s">
        <v>157</v>
      </c>
      <c r="C7" s="14" t="s">
        <v>158</v>
      </c>
      <c r="D7" s="14" t="s">
        <v>159</v>
      </c>
      <c r="E7" s="14" t="s">
        <v>160</v>
      </c>
      <c r="F7" s="14" t="s">
        <v>161</v>
      </c>
      <c r="G7" s="14" t="s">
        <v>162</v>
      </c>
      <c r="H7" s="14" t="s">
        <v>163</v>
      </c>
      <c r="I7" s="14" t="s">
        <v>164</v>
      </c>
      <c r="J7" s="14" t="s">
        <v>165</v>
      </c>
      <c r="K7" s="14" t="s">
        <v>166</v>
      </c>
      <c r="AC7" s="105">
        <v>44773</v>
      </c>
      <c r="AD7" s="106">
        <v>614212</v>
      </c>
      <c r="AE7" s="107"/>
    </row>
    <row r="8" spans="2:31" x14ac:dyDescent="0.3">
      <c r="B8" s="17" t="s">
        <v>167</v>
      </c>
      <c r="C8" s="17">
        <v>61</v>
      </c>
      <c r="D8" s="17">
        <v>5</v>
      </c>
      <c r="E8" s="17">
        <v>9</v>
      </c>
      <c r="F8" s="17">
        <v>1</v>
      </c>
      <c r="G8" s="17">
        <v>96</v>
      </c>
      <c r="H8" s="17">
        <v>24</v>
      </c>
      <c r="I8" s="17">
        <v>5</v>
      </c>
      <c r="J8" s="17">
        <v>55</v>
      </c>
      <c r="K8" s="17">
        <v>7</v>
      </c>
      <c r="AC8" s="105">
        <v>44742</v>
      </c>
      <c r="AD8" s="106">
        <v>551250</v>
      </c>
      <c r="AE8" s="107"/>
    </row>
    <row r="9" spans="2:31" x14ac:dyDescent="0.3">
      <c r="B9" s="17" t="s">
        <v>168</v>
      </c>
      <c r="C9" s="17">
        <v>43</v>
      </c>
      <c r="D9" s="17">
        <v>5</v>
      </c>
      <c r="E9" s="17">
        <v>6</v>
      </c>
      <c r="F9" s="17">
        <v>4</v>
      </c>
      <c r="G9" s="17">
        <v>32</v>
      </c>
      <c r="H9" s="17">
        <v>69</v>
      </c>
      <c r="I9" s="17">
        <v>3</v>
      </c>
      <c r="J9" s="17">
        <v>31</v>
      </c>
      <c r="K9" s="17">
        <v>8</v>
      </c>
      <c r="AC9" s="105">
        <v>44712</v>
      </c>
      <c r="AD9" s="106">
        <v>352220</v>
      </c>
      <c r="AE9" s="107"/>
    </row>
    <row r="10" spans="2:31" x14ac:dyDescent="0.3">
      <c r="B10" s="17" t="s">
        <v>169</v>
      </c>
      <c r="C10" s="17">
        <v>63</v>
      </c>
      <c r="D10" s="17">
        <v>10</v>
      </c>
      <c r="E10" s="17">
        <v>6</v>
      </c>
      <c r="F10" s="17">
        <v>5</v>
      </c>
      <c r="G10" s="17">
        <v>45</v>
      </c>
      <c r="H10" s="17">
        <v>63</v>
      </c>
      <c r="I10" s="17">
        <v>2</v>
      </c>
      <c r="J10" s="17">
        <v>89</v>
      </c>
      <c r="K10" s="17">
        <v>2</v>
      </c>
      <c r="AC10" s="105">
        <v>44681</v>
      </c>
      <c r="AD10" s="106">
        <v>607028</v>
      </c>
      <c r="AE10" s="107"/>
    </row>
    <row r="11" spans="2:31" x14ac:dyDescent="0.3">
      <c r="B11" s="17" t="s">
        <v>170</v>
      </c>
      <c r="C11" s="17">
        <v>48</v>
      </c>
      <c r="D11" s="17">
        <v>3</v>
      </c>
      <c r="E11" s="17">
        <v>10</v>
      </c>
      <c r="F11" s="17">
        <v>0</v>
      </c>
      <c r="G11" s="17">
        <v>96</v>
      </c>
      <c r="H11" s="17">
        <v>77</v>
      </c>
      <c r="I11" s="17">
        <v>3</v>
      </c>
      <c r="J11" s="17">
        <v>94</v>
      </c>
      <c r="K11" s="17">
        <v>3</v>
      </c>
      <c r="AC11" s="105">
        <v>44651</v>
      </c>
      <c r="AD11" s="106">
        <v>494401</v>
      </c>
      <c r="AE11" s="107"/>
    </row>
    <row r="12" spans="2:31" x14ac:dyDescent="0.3">
      <c r="B12" s="17" t="s">
        <v>171</v>
      </c>
      <c r="C12" s="17">
        <v>49</v>
      </c>
      <c r="D12" s="17">
        <v>4</v>
      </c>
      <c r="E12" s="17">
        <v>2</v>
      </c>
      <c r="F12" s="17">
        <v>6</v>
      </c>
      <c r="G12" s="17">
        <v>57</v>
      </c>
      <c r="H12" s="17">
        <v>97</v>
      </c>
      <c r="I12" s="17">
        <v>4</v>
      </c>
      <c r="J12" s="17">
        <v>45</v>
      </c>
      <c r="K12" s="17">
        <v>6</v>
      </c>
      <c r="AC12" s="105">
        <v>44620</v>
      </c>
      <c r="AD12" s="106">
        <v>348672</v>
      </c>
      <c r="AE12" s="107"/>
    </row>
    <row r="13" spans="2:31" x14ac:dyDescent="0.3">
      <c r="B13" s="17" t="s">
        <v>172</v>
      </c>
      <c r="C13" s="17">
        <v>100</v>
      </c>
      <c r="D13" s="17">
        <v>2</v>
      </c>
      <c r="E13" s="17">
        <v>2</v>
      </c>
      <c r="F13" s="17">
        <v>1</v>
      </c>
      <c r="G13" s="17">
        <v>25</v>
      </c>
      <c r="H13" s="17">
        <v>45</v>
      </c>
      <c r="I13" s="17">
        <v>4</v>
      </c>
      <c r="J13" s="17">
        <v>28</v>
      </c>
      <c r="K13" s="17">
        <v>0</v>
      </c>
      <c r="AC13" s="105">
        <v>44592</v>
      </c>
      <c r="AD13" s="106">
        <v>385596</v>
      </c>
      <c r="AE13" s="107"/>
    </row>
    <row r="14" spans="2:31" x14ac:dyDescent="0.3">
      <c r="B14" s="17" t="s">
        <v>173</v>
      </c>
      <c r="C14" s="17">
        <v>89</v>
      </c>
      <c r="D14" s="17">
        <v>10</v>
      </c>
      <c r="E14" s="17">
        <v>10</v>
      </c>
      <c r="F14" s="17">
        <v>8</v>
      </c>
      <c r="G14" s="17">
        <v>92</v>
      </c>
      <c r="H14" s="17">
        <v>98</v>
      </c>
      <c r="I14" s="17">
        <v>10</v>
      </c>
      <c r="J14" s="17">
        <v>100</v>
      </c>
      <c r="K14" s="17">
        <v>9</v>
      </c>
      <c r="AC14" s="105">
        <v>44561</v>
      </c>
      <c r="AD14" s="106">
        <v>273864</v>
      </c>
      <c r="AE14" s="107"/>
    </row>
    <row r="15" spans="2:31" x14ac:dyDescent="0.3">
      <c r="B15" s="17" t="s">
        <v>174</v>
      </c>
      <c r="C15" s="17">
        <v>94</v>
      </c>
      <c r="D15" s="17">
        <v>8</v>
      </c>
      <c r="E15" s="17">
        <v>8</v>
      </c>
      <c r="F15" s="17">
        <v>10</v>
      </c>
      <c r="G15" s="17">
        <v>97</v>
      </c>
      <c r="H15" s="17">
        <v>98</v>
      </c>
      <c r="I15" s="17">
        <v>8</v>
      </c>
      <c r="J15" s="17">
        <v>93</v>
      </c>
      <c r="K15" s="17">
        <v>10</v>
      </c>
      <c r="AC15" s="105">
        <v>44530</v>
      </c>
      <c r="AD15" s="106">
        <v>320980</v>
      </c>
      <c r="AE15" s="107"/>
    </row>
    <row r="16" spans="2:31" x14ac:dyDescent="0.3">
      <c r="B16" s="17" t="s">
        <v>175</v>
      </c>
      <c r="C16" s="17">
        <v>52</v>
      </c>
      <c r="D16" s="17">
        <v>7</v>
      </c>
      <c r="E16" s="17">
        <v>7</v>
      </c>
      <c r="F16" s="17">
        <v>8</v>
      </c>
      <c r="G16" s="17">
        <v>95</v>
      </c>
      <c r="H16" s="17">
        <v>105</v>
      </c>
      <c r="I16" s="17">
        <v>1</v>
      </c>
      <c r="J16" s="17">
        <v>42</v>
      </c>
      <c r="K16" s="17">
        <v>3</v>
      </c>
      <c r="AC16" s="105">
        <v>44500</v>
      </c>
      <c r="AD16" s="106">
        <v>229383</v>
      </c>
      <c r="AE16" s="107"/>
    </row>
    <row r="17" spans="2:31" x14ac:dyDescent="0.3">
      <c r="B17" s="17" t="s">
        <v>176</v>
      </c>
      <c r="C17" s="17">
        <v>31</v>
      </c>
      <c r="D17" s="17">
        <v>0</v>
      </c>
      <c r="E17" s="17">
        <v>3</v>
      </c>
      <c r="F17" s="17">
        <v>1</v>
      </c>
      <c r="G17" s="17">
        <v>80</v>
      </c>
      <c r="H17" s="17">
        <v>57</v>
      </c>
      <c r="I17" s="17">
        <v>8</v>
      </c>
      <c r="J17" s="17">
        <v>48</v>
      </c>
      <c r="K17" s="17">
        <v>7</v>
      </c>
      <c r="AC17" s="105">
        <v>44469</v>
      </c>
      <c r="AD17" s="106">
        <v>143395</v>
      </c>
      <c r="AE17" s="107"/>
    </row>
    <row r="18" spans="2:31" x14ac:dyDescent="0.3">
      <c r="B18" s="17" t="s">
        <v>177</v>
      </c>
      <c r="C18" s="17">
        <v>88</v>
      </c>
      <c r="D18" s="17">
        <v>8</v>
      </c>
      <c r="E18" s="17">
        <v>10</v>
      </c>
      <c r="F18" s="17">
        <v>9</v>
      </c>
      <c r="G18" s="17">
        <v>101</v>
      </c>
      <c r="H18" s="17">
        <v>89</v>
      </c>
      <c r="I18" s="17">
        <v>9</v>
      </c>
      <c r="J18" s="17">
        <v>97</v>
      </c>
      <c r="K18" s="17">
        <v>9</v>
      </c>
      <c r="AC18" s="105">
        <v>44439</v>
      </c>
      <c r="AD18" s="106">
        <v>288865</v>
      </c>
      <c r="AE18" s="107"/>
    </row>
    <row r="19" spans="2:31" x14ac:dyDescent="0.3">
      <c r="B19" s="17" t="s">
        <v>178</v>
      </c>
      <c r="C19" s="17">
        <v>25</v>
      </c>
      <c r="D19" s="17">
        <v>7</v>
      </c>
      <c r="E19" s="17">
        <v>0</v>
      </c>
      <c r="F19" s="17">
        <v>9</v>
      </c>
      <c r="G19" s="17">
        <v>105</v>
      </c>
      <c r="H19" s="17">
        <v>42</v>
      </c>
      <c r="I19" s="17">
        <v>1</v>
      </c>
      <c r="J19" s="17">
        <v>76</v>
      </c>
      <c r="K19" s="17">
        <v>7</v>
      </c>
      <c r="AC19" s="105">
        <v>44408</v>
      </c>
      <c r="AD19" s="106">
        <v>423159</v>
      </c>
      <c r="AE19" s="107"/>
    </row>
    <row r="20" spans="2:31" x14ac:dyDescent="0.3">
      <c r="AC20" s="105">
        <v>44377</v>
      </c>
      <c r="AD20" s="106">
        <v>291445</v>
      </c>
      <c r="AE20" s="107"/>
    </row>
    <row r="21" spans="2:31" x14ac:dyDescent="0.3">
      <c r="AC21" s="105">
        <v>44347</v>
      </c>
      <c r="AD21" s="106">
        <v>596158</v>
      </c>
      <c r="AE21" s="107"/>
    </row>
    <row r="22" spans="2:31" x14ac:dyDescent="0.3">
      <c r="AC22" s="105">
        <v>44316</v>
      </c>
      <c r="AD22" s="106">
        <v>282149</v>
      </c>
      <c r="AE22" s="107"/>
    </row>
    <row r="23" spans="2:31" x14ac:dyDescent="0.3">
      <c r="AC23" s="105">
        <v>44286</v>
      </c>
      <c r="AD23" s="106">
        <v>487897</v>
      </c>
      <c r="AE23" s="107"/>
    </row>
    <row r="24" spans="2:31" x14ac:dyDescent="0.3">
      <c r="AC24" s="105">
        <v>44255</v>
      </c>
      <c r="AD24" s="106">
        <v>282977</v>
      </c>
      <c r="AE24" s="107"/>
    </row>
    <row r="25" spans="2:31" x14ac:dyDescent="0.3">
      <c r="B25" s="18" t="s">
        <v>179</v>
      </c>
      <c r="AC25" s="105">
        <v>44227</v>
      </c>
      <c r="AD25" s="106">
        <v>371800</v>
      </c>
      <c r="AE25" s="107"/>
    </row>
    <row r="26" spans="2:31" x14ac:dyDescent="0.3">
      <c r="AC26" s="105">
        <v>44196</v>
      </c>
      <c r="AD26" s="106">
        <v>179265</v>
      </c>
      <c r="AE26" s="107"/>
    </row>
    <row r="27" spans="2:31" x14ac:dyDescent="0.3">
      <c r="B27" s="102" t="s">
        <v>151</v>
      </c>
      <c r="C27" s="103"/>
      <c r="D27" s="66" cm="1">
        <f t="array" ref="D27">AVERAGE(_xlfn._xlws.FILTER(C8:K19,LEFT(C7:K7)="T"))</f>
        <v>69.291666666666671</v>
      </c>
      <c r="F27" t="str">
        <f ca="1">_xlfn.IFNA(_xlfn.FORMULATEXT(D27),"")</f>
        <v>=AVERAGE(FILTER(C8:K19,LEFT(C7:K7)="T"))</v>
      </c>
      <c r="AC27" s="105">
        <v>44165</v>
      </c>
      <c r="AD27" s="106">
        <v>282570</v>
      </c>
      <c r="AE27" s="107"/>
    </row>
    <row r="28" spans="2:31" x14ac:dyDescent="0.3">
      <c r="B28" s="102" t="s">
        <v>153</v>
      </c>
      <c r="C28" s="103"/>
      <c r="D28" s="66" cm="1">
        <f t="array" ref="D28">AVERAGE(_xlfn._xlws.FILTER(C8:K19,LEFT(C7:K7)="Q"))</f>
        <v>5.55</v>
      </c>
      <c r="F28" t="str">
        <f ca="1">_xlfn.IFNA(_xlfn.FORMULATEXT(D28),"")</f>
        <v>=AVERAGE(FILTER(C8:K19,LEFT(C7:K7)="Q"))</v>
      </c>
      <c r="AC28" s="105">
        <v>44135</v>
      </c>
      <c r="AD28" s="106">
        <v>548348</v>
      </c>
      <c r="AE28" s="107"/>
    </row>
    <row r="29" spans="2:31" x14ac:dyDescent="0.3">
      <c r="AC29" s="105">
        <v>44104</v>
      </c>
      <c r="AD29" s="106">
        <v>226192</v>
      </c>
      <c r="AE29" s="107"/>
    </row>
    <row r="30" spans="2:31" x14ac:dyDescent="0.3">
      <c r="AC30" s="105">
        <v>44074</v>
      </c>
      <c r="AD30" s="106">
        <v>239634</v>
      </c>
      <c r="AE30" s="107"/>
    </row>
    <row r="31" spans="2:31" x14ac:dyDescent="0.3">
      <c r="AC31" s="105">
        <v>44043</v>
      </c>
      <c r="AD31" s="106">
        <v>260717</v>
      </c>
      <c r="AE31" s="107"/>
    </row>
    <row r="32" spans="2:31" x14ac:dyDescent="0.3">
      <c r="AC32" s="105">
        <v>44012</v>
      </c>
      <c r="AD32" s="106">
        <v>137409</v>
      </c>
      <c r="AE32" s="107"/>
    </row>
    <row r="33" spans="29:31" x14ac:dyDescent="0.3">
      <c r="AC33" s="105">
        <v>43982</v>
      </c>
      <c r="AD33" s="106">
        <v>195947</v>
      </c>
      <c r="AE33" s="106"/>
    </row>
    <row r="34" spans="29:31" x14ac:dyDescent="0.3">
      <c r="AC34" s="105">
        <v>43951</v>
      </c>
      <c r="AD34" s="106">
        <v>258165</v>
      </c>
      <c r="AE34" s="106"/>
    </row>
    <row r="35" spans="29:31" x14ac:dyDescent="0.3">
      <c r="AC35" s="105">
        <v>43921</v>
      </c>
      <c r="AD35" s="106">
        <v>469009</v>
      </c>
      <c r="AE35" s="106"/>
    </row>
    <row r="36" spans="29:31" x14ac:dyDescent="0.3">
      <c r="AC36" s="105">
        <v>43890</v>
      </c>
      <c r="AD36" s="106">
        <v>454513</v>
      </c>
      <c r="AE36" s="106"/>
    </row>
    <row r="37" spans="29:31" x14ac:dyDescent="0.3">
      <c r="AC37" s="105">
        <v>43861</v>
      </c>
      <c r="AD37" s="106">
        <v>154396</v>
      </c>
      <c r="AE37" s="106"/>
    </row>
  </sheetData>
  <hyperlinks>
    <hyperlink ref="R4" r:id="rId1" location="trends_dailycases" xr:uid="{D95C7D13-B828-4CD0-8D79-7BEBD6668A7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F797-1696-4F57-AD88-84394A3FE454}">
  <sheetPr>
    <tabColor theme="9" tint="0.59999389629810485"/>
  </sheetPr>
  <dimension ref="B2:AE37"/>
  <sheetViews>
    <sheetView tabSelected="1" zoomScaleNormal="100" workbookViewId="0">
      <selection activeCell="AC2" sqref="AC2:AE37"/>
    </sheetView>
  </sheetViews>
  <sheetFormatPr defaultRowHeight="14.4" x14ac:dyDescent="0.3"/>
  <cols>
    <col min="1" max="1" width="1.6640625" customWidth="1"/>
    <col min="2" max="11" width="8.88671875" customWidth="1"/>
    <col min="18" max="18" width="11.109375" bestFit="1" customWidth="1"/>
    <col min="19" max="19" width="12.88671875" bestFit="1" customWidth="1"/>
    <col min="20" max="20" width="22.5546875" bestFit="1" customWidth="1"/>
    <col min="21" max="21" width="21.6640625" customWidth="1"/>
    <col min="29" max="29" width="12.5546875" customWidth="1"/>
    <col min="30" max="30" width="11.6640625" customWidth="1"/>
    <col min="31" max="31" width="19.6640625" customWidth="1"/>
    <col min="32" max="32" width="20.33203125" bestFit="1" customWidth="1"/>
  </cols>
  <sheetData>
    <row r="2" spans="2:31" x14ac:dyDescent="0.3">
      <c r="B2" s="18" t="s">
        <v>148</v>
      </c>
      <c r="R2" s="18" t="s">
        <v>149</v>
      </c>
      <c r="AC2" s="18" t="str">
        <f>"Sales Boom Inc. "&amp;TEXT(MIN(AC7:AC32),"mmm, yy")&amp;" to "&amp;TEXT(MAX(AC7:AC32),"mmm, yy")</f>
        <v>Sales Boom Inc. Jun, 20 to Jul, 22</v>
      </c>
    </row>
    <row r="3" spans="2:31" x14ac:dyDescent="0.3">
      <c r="R3" t="s">
        <v>150</v>
      </c>
    </row>
    <row r="4" spans="2:31" x14ac:dyDescent="0.3">
      <c r="B4" s="102" t="s">
        <v>151</v>
      </c>
      <c r="C4" s="103"/>
      <c r="D4" s="66">
        <f>AVERAGE(C8:C19,G8:H19,J8:J19)</f>
        <v>69.291666666666671</v>
      </c>
      <c r="F4" t="str">
        <f t="shared" ref="F4:F5" ca="1" si="0">_xlfn.IFNA(_xlfn.FORMULATEXT(D4),"")</f>
        <v>=AVERAGE(C8:C19,G8:H19,J8:J19)</v>
      </c>
      <c r="R4" s="104" t="s">
        <v>152</v>
      </c>
    </row>
    <row r="5" spans="2:31" x14ac:dyDescent="0.3">
      <c r="B5" s="102" t="s">
        <v>153</v>
      </c>
      <c r="C5" s="103"/>
      <c r="D5" s="66">
        <f>MEDIAN(D8:F19,I8:I19,K8:K19)</f>
        <v>6</v>
      </c>
      <c r="F5" t="str">
        <f t="shared" ca="1" si="0"/>
        <v>=MEDIAN(D8:F19,I8:I19,K8:K19)</v>
      </c>
    </row>
    <row r="6" spans="2:31" x14ac:dyDescent="0.3">
      <c r="AC6" s="14" t="s">
        <v>154</v>
      </c>
      <c r="AD6" s="14" t="s">
        <v>155</v>
      </c>
      <c r="AE6" s="14" t="s">
        <v>156</v>
      </c>
    </row>
    <row r="7" spans="2:31" x14ac:dyDescent="0.3">
      <c r="B7" s="14" t="s">
        <v>157</v>
      </c>
      <c r="C7" s="14" t="s">
        <v>158</v>
      </c>
      <c r="D7" s="14" t="s">
        <v>159</v>
      </c>
      <c r="E7" s="14" t="s">
        <v>160</v>
      </c>
      <c r="F7" s="14" t="s">
        <v>161</v>
      </c>
      <c r="G7" s="14" t="s">
        <v>162</v>
      </c>
      <c r="H7" s="14" t="s">
        <v>163</v>
      </c>
      <c r="I7" s="14" t="s">
        <v>164</v>
      </c>
      <c r="J7" s="14" t="s">
        <v>165</v>
      </c>
      <c r="K7" s="14" t="s">
        <v>166</v>
      </c>
      <c r="AC7" s="105">
        <v>44773</v>
      </c>
      <c r="AD7" s="106">
        <v>614212</v>
      </c>
      <c r="AE7" s="107"/>
    </row>
    <row r="8" spans="2:31" x14ac:dyDescent="0.3">
      <c r="B8" s="17" t="s">
        <v>167</v>
      </c>
      <c r="C8" s="17">
        <v>61</v>
      </c>
      <c r="D8" s="17">
        <v>5</v>
      </c>
      <c r="E8" s="17">
        <v>9</v>
      </c>
      <c r="F8" s="17">
        <v>1</v>
      </c>
      <c r="G8" s="17">
        <v>96</v>
      </c>
      <c r="H8" s="17">
        <v>24</v>
      </c>
      <c r="I8" s="17">
        <v>5</v>
      </c>
      <c r="J8" s="17">
        <v>55</v>
      </c>
      <c r="K8" s="17">
        <v>7</v>
      </c>
      <c r="AC8" s="105">
        <v>44742</v>
      </c>
      <c r="AD8" s="106">
        <v>551250</v>
      </c>
      <c r="AE8" s="107"/>
    </row>
    <row r="9" spans="2:31" x14ac:dyDescent="0.3">
      <c r="B9" s="17" t="s">
        <v>168</v>
      </c>
      <c r="C9" s="17">
        <v>43</v>
      </c>
      <c r="D9" s="17">
        <v>5</v>
      </c>
      <c r="E9" s="17">
        <v>6</v>
      </c>
      <c r="F9" s="17">
        <v>4</v>
      </c>
      <c r="G9" s="17">
        <v>32</v>
      </c>
      <c r="H9" s="17">
        <v>69</v>
      </c>
      <c r="I9" s="17">
        <v>3</v>
      </c>
      <c r="J9" s="17">
        <v>31</v>
      </c>
      <c r="K9" s="17">
        <v>8</v>
      </c>
      <c r="AC9" s="105">
        <v>44712</v>
      </c>
      <c r="AD9" s="106">
        <v>352220</v>
      </c>
      <c r="AE9" s="107"/>
    </row>
    <row r="10" spans="2:31" x14ac:dyDescent="0.3">
      <c r="B10" s="17" t="s">
        <v>169</v>
      </c>
      <c r="C10" s="17">
        <v>63</v>
      </c>
      <c r="D10" s="17">
        <v>10</v>
      </c>
      <c r="E10" s="17">
        <v>6</v>
      </c>
      <c r="F10" s="17">
        <v>5</v>
      </c>
      <c r="G10" s="17">
        <v>45</v>
      </c>
      <c r="H10" s="17">
        <v>63</v>
      </c>
      <c r="I10" s="17">
        <v>2</v>
      </c>
      <c r="J10" s="17">
        <v>89</v>
      </c>
      <c r="K10" s="17">
        <v>2</v>
      </c>
      <c r="AC10" s="105">
        <v>44681</v>
      </c>
      <c r="AD10" s="106">
        <v>607028</v>
      </c>
      <c r="AE10" s="107"/>
    </row>
    <row r="11" spans="2:31" x14ac:dyDescent="0.3">
      <c r="B11" s="17" t="s">
        <v>170</v>
      </c>
      <c r="C11" s="17">
        <v>48</v>
      </c>
      <c r="D11" s="17">
        <v>3</v>
      </c>
      <c r="E11" s="17">
        <v>10</v>
      </c>
      <c r="F11" s="17">
        <v>0</v>
      </c>
      <c r="G11" s="17">
        <v>96</v>
      </c>
      <c r="H11" s="17">
        <v>77</v>
      </c>
      <c r="I11" s="17">
        <v>3</v>
      </c>
      <c r="J11" s="17">
        <v>94</v>
      </c>
      <c r="K11" s="17">
        <v>3</v>
      </c>
      <c r="AC11" s="105">
        <v>44651</v>
      </c>
      <c r="AD11" s="106">
        <v>494401</v>
      </c>
      <c r="AE11" s="107"/>
    </row>
    <row r="12" spans="2:31" x14ac:dyDescent="0.3">
      <c r="B12" s="17" t="s">
        <v>171</v>
      </c>
      <c r="C12" s="17">
        <v>49</v>
      </c>
      <c r="D12" s="17">
        <v>4</v>
      </c>
      <c r="E12" s="17">
        <v>2</v>
      </c>
      <c r="F12" s="17">
        <v>6</v>
      </c>
      <c r="G12" s="17">
        <v>57</v>
      </c>
      <c r="H12" s="17">
        <v>97</v>
      </c>
      <c r="I12" s="17">
        <v>4</v>
      </c>
      <c r="J12" s="17">
        <v>45</v>
      </c>
      <c r="K12" s="17">
        <v>6</v>
      </c>
      <c r="AC12" s="105">
        <v>44620</v>
      </c>
      <c r="AD12" s="106">
        <v>348672</v>
      </c>
      <c r="AE12" s="107"/>
    </row>
    <row r="13" spans="2:31" x14ac:dyDescent="0.3">
      <c r="B13" s="17" t="s">
        <v>172</v>
      </c>
      <c r="C13" s="17">
        <v>100</v>
      </c>
      <c r="D13" s="17">
        <v>2</v>
      </c>
      <c r="E13" s="17">
        <v>2</v>
      </c>
      <c r="F13" s="17">
        <v>1</v>
      </c>
      <c r="G13" s="17">
        <v>25</v>
      </c>
      <c r="H13" s="17">
        <v>45</v>
      </c>
      <c r="I13" s="17">
        <v>4</v>
      </c>
      <c r="J13" s="17">
        <v>28</v>
      </c>
      <c r="K13" s="17">
        <v>0</v>
      </c>
      <c r="AC13" s="105">
        <v>44592</v>
      </c>
      <c r="AD13" s="106">
        <v>385596</v>
      </c>
      <c r="AE13" s="107"/>
    </row>
    <row r="14" spans="2:31" x14ac:dyDescent="0.3">
      <c r="B14" s="17" t="s">
        <v>173</v>
      </c>
      <c r="C14" s="17">
        <v>89</v>
      </c>
      <c r="D14" s="17">
        <v>10</v>
      </c>
      <c r="E14" s="17">
        <v>10</v>
      </c>
      <c r="F14" s="17">
        <v>8</v>
      </c>
      <c r="G14" s="17">
        <v>92</v>
      </c>
      <c r="H14" s="17">
        <v>98</v>
      </c>
      <c r="I14" s="17">
        <v>10</v>
      </c>
      <c r="J14" s="17">
        <v>100</v>
      </c>
      <c r="K14" s="17">
        <v>9</v>
      </c>
      <c r="AC14" s="105">
        <v>44561</v>
      </c>
      <c r="AD14" s="106">
        <v>273864</v>
      </c>
      <c r="AE14" s="107"/>
    </row>
    <row r="15" spans="2:31" x14ac:dyDescent="0.3">
      <c r="B15" s="17" t="s">
        <v>174</v>
      </c>
      <c r="C15" s="17">
        <v>94</v>
      </c>
      <c r="D15" s="17">
        <v>8</v>
      </c>
      <c r="E15" s="17">
        <v>8</v>
      </c>
      <c r="F15" s="17">
        <v>10</v>
      </c>
      <c r="G15" s="17">
        <v>97</v>
      </c>
      <c r="H15" s="17">
        <v>98</v>
      </c>
      <c r="I15" s="17">
        <v>8</v>
      </c>
      <c r="J15" s="17">
        <v>93</v>
      </c>
      <c r="K15" s="17">
        <v>10</v>
      </c>
      <c r="AC15" s="105">
        <v>44530</v>
      </c>
      <c r="AD15" s="106">
        <v>320980</v>
      </c>
      <c r="AE15" s="107"/>
    </row>
    <row r="16" spans="2:31" x14ac:dyDescent="0.3">
      <c r="B16" s="17" t="s">
        <v>175</v>
      </c>
      <c r="C16" s="17">
        <v>52</v>
      </c>
      <c r="D16" s="17">
        <v>7</v>
      </c>
      <c r="E16" s="17">
        <v>7</v>
      </c>
      <c r="F16" s="17">
        <v>8</v>
      </c>
      <c r="G16" s="17">
        <v>95</v>
      </c>
      <c r="H16" s="17">
        <v>105</v>
      </c>
      <c r="I16" s="17">
        <v>1</v>
      </c>
      <c r="J16" s="17">
        <v>42</v>
      </c>
      <c r="K16" s="17">
        <v>3</v>
      </c>
      <c r="AC16" s="105">
        <v>44500</v>
      </c>
      <c r="AD16" s="106">
        <v>229383</v>
      </c>
      <c r="AE16" s="107"/>
    </row>
    <row r="17" spans="2:31" x14ac:dyDescent="0.3">
      <c r="B17" s="17" t="s">
        <v>176</v>
      </c>
      <c r="C17" s="17">
        <v>31</v>
      </c>
      <c r="D17" s="17">
        <v>0</v>
      </c>
      <c r="E17" s="17">
        <v>3</v>
      </c>
      <c r="F17" s="17">
        <v>1</v>
      </c>
      <c r="G17" s="17">
        <v>80</v>
      </c>
      <c r="H17" s="17">
        <v>57</v>
      </c>
      <c r="I17" s="17">
        <v>8</v>
      </c>
      <c r="J17" s="17">
        <v>48</v>
      </c>
      <c r="K17" s="17">
        <v>7</v>
      </c>
      <c r="AC17" s="105">
        <v>44469</v>
      </c>
      <c r="AD17" s="106">
        <v>143395</v>
      </c>
      <c r="AE17" s="107"/>
    </row>
    <row r="18" spans="2:31" x14ac:dyDescent="0.3">
      <c r="B18" s="17" t="s">
        <v>177</v>
      </c>
      <c r="C18" s="17">
        <v>88</v>
      </c>
      <c r="D18" s="17">
        <v>8</v>
      </c>
      <c r="E18" s="17">
        <v>10</v>
      </c>
      <c r="F18" s="17">
        <v>9</v>
      </c>
      <c r="G18" s="17">
        <v>101</v>
      </c>
      <c r="H18" s="17">
        <v>89</v>
      </c>
      <c r="I18" s="17">
        <v>9</v>
      </c>
      <c r="J18" s="17">
        <v>97</v>
      </c>
      <c r="K18" s="17">
        <v>9</v>
      </c>
      <c r="AC18" s="105">
        <v>44439</v>
      </c>
      <c r="AD18" s="106">
        <v>288865</v>
      </c>
      <c r="AE18" s="107"/>
    </row>
    <row r="19" spans="2:31" x14ac:dyDescent="0.3">
      <c r="B19" s="17" t="s">
        <v>178</v>
      </c>
      <c r="C19" s="17">
        <v>25</v>
      </c>
      <c r="D19" s="17">
        <v>7</v>
      </c>
      <c r="E19" s="17">
        <v>0</v>
      </c>
      <c r="F19" s="17">
        <v>9</v>
      </c>
      <c r="G19" s="17">
        <v>105</v>
      </c>
      <c r="H19" s="17">
        <v>42</v>
      </c>
      <c r="I19" s="17">
        <v>1</v>
      </c>
      <c r="J19" s="17">
        <v>76</v>
      </c>
      <c r="K19" s="17">
        <v>7</v>
      </c>
      <c r="AC19" s="105">
        <v>44408</v>
      </c>
      <c r="AD19" s="106">
        <v>423159</v>
      </c>
      <c r="AE19" s="107"/>
    </row>
    <row r="20" spans="2:31" x14ac:dyDescent="0.3">
      <c r="AC20" s="105">
        <v>44377</v>
      </c>
      <c r="AD20" s="106">
        <v>291445</v>
      </c>
      <c r="AE20" s="107"/>
    </row>
    <row r="21" spans="2:31" x14ac:dyDescent="0.3">
      <c r="AC21" s="105">
        <v>44347</v>
      </c>
      <c r="AD21" s="106">
        <v>596158</v>
      </c>
      <c r="AE21" s="107"/>
    </row>
    <row r="22" spans="2:31" x14ac:dyDescent="0.3">
      <c r="AC22" s="105">
        <v>44316</v>
      </c>
      <c r="AD22" s="106">
        <v>282149</v>
      </c>
      <c r="AE22" s="107"/>
    </row>
    <row r="23" spans="2:31" x14ac:dyDescent="0.3">
      <c r="AC23" s="105">
        <v>44286</v>
      </c>
      <c r="AD23" s="106">
        <v>487897</v>
      </c>
      <c r="AE23" s="107"/>
    </row>
    <row r="24" spans="2:31" x14ac:dyDescent="0.3">
      <c r="AC24" s="105">
        <v>44255</v>
      </c>
      <c r="AD24" s="106">
        <v>282977</v>
      </c>
      <c r="AE24" s="107"/>
    </row>
    <row r="25" spans="2:31" x14ac:dyDescent="0.3">
      <c r="B25" s="18" t="s">
        <v>179</v>
      </c>
      <c r="AC25" s="105">
        <v>44227</v>
      </c>
      <c r="AD25" s="106">
        <v>371800</v>
      </c>
      <c r="AE25" s="107"/>
    </row>
    <row r="26" spans="2:31" x14ac:dyDescent="0.3">
      <c r="AC26" s="105">
        <v>44196</v>
      </c>
      <c r="AD26" s="106">
        <v>179265</v>
      </c>
      <c r="AE26" s="107"/>
    </row>
    <row r="27" spans="2:31" x14ac:dyDescent="0.3">
      <c r="B27" s="102" t="s">
        <v>151</v>
      </c>
      <c r="C27" s="103"/>
      <c r="D27" s="66" cm="1">
        <f t="array" ref="D27">AVERAGE(_xlfn._xlws.FILTER(C8:K19,LEFT(C7:K7)="T"))</f>
        <v>69.291666666666671</v>
      </c>
      <c r="F27" t="str">
        <f ca="1">_xlfn.IFNA(_xlfn.FORMULATEXT(D27),"")</f>
        <v>=AVERAGE(FILTER(C8:K19,LEFT(C7:K7)="T"))</v>
      </c>
      <c r="AC27" s="105">
        <v>44165</v>
      </c>
      <c r="AD27" s="106">
        <v>282570</v>
      </c>
      <c r="AE27" s="107"/>
    </row>
    <row r="28" spans="2:31" x14ac:dyDescent="0.3">
      <c r="B28" s="102" t="s">
        <v>153</v>
      </c>
      <c r="C28" s="103"/>
      <c r="D28" s="66" cm="1">
        <f t="array" ref="D28">AVERAGE(_xlfn._xlws.FILTER(C8:K19,LEFT(C7:K7)="Q"))</f>
        <v>5.55</v>
      </c>
      <c r="F28" t="str">
        <f ca="1">_xlfn.IFNA(_xlfn.FORMULATEXT(D28),"")</f>
        <v>=AVERAGE(FILTER(C8:K19,LEFT(C7:K7)="Q"))</v>
      </c>
      <c r="AC28" s="105">
        <v>44135</v>
      </c>
      <c r="AD28" s="106">
        <v>548348</v>
      </c>
      <c r="AE28" s="107"/>
    </row>
    <row r="29" spans="2:31" x14ac:dyDescent="0.3">
      <c r="AC29" s="105">
        <v>44104</v>
      </c>
      <c r="AD29" s="106">
        <v>226192</v>
      </c>
      <c r="AE29" s="107"/>
    </row>
    <row r="30" spans="2:31" x14ac:dyDescent="0.3">
      <c r="AC30" s="105">
        <v>44074</v>
      </c>
      <c r="AD30" s="106">
        <v>239634</v>
      </c>
      <c r="AE30" s="107"/>
    </row>
    <row r="31" spans="2:31" x14ac:dyDescent="0.3">
      <c r="AC31" s="105">
        <v>44043</v>
      </c>
      <c r="AD31" s="106">
        <v>260717</v>
      </c>
      <c r="AE31" s="107"/>
    </row>
    <row r="32" spans="2:31" x14ac:dyDescent="0.3">
      <c r="AC32" s="105">
        <v>44012</v>
      </c>
      <c r="AD32" s="106">
        <v>137409</v>
      </c>
      <c r="AE32" s="107"/>
    </row>
    <row r="33" spans="29:31" x14ac:dyDescent="0.3">
      <c r="AC33" s="105">
        <v>43982</v>
      </c>
      <c r="AD33" s="106">
        <v>195947</v>
      </c>
      <c r="AE33" s="106"/>
    </row>
    <row r="34" spans="29:31" x14ac:dyDescent="0.3">
      <c r="AC34" s="105">
        <v>43951</v>
      </c>
      <c r="AD34" s="106">
        <v>258165</v>
      </c>
      <c r="AE34" s="106"/>
    </row>
    <row r="35" spans="29:31" x14ac:dyDescent="0.3">
      <c r="AC35" s="105">
        <v>43921</v>
      </c>
      <c r="AD35" s="106">
        <v>469009</v>
      </c>
      <c r="AE35" s="106"/>
    </row>
    <row r="36" spans="29:31" x14ac:dyDescent="0.3">
      <c r="AC36" s="105">
        <v>43890</v>
      </c>
      <c r="AD36" s="106">
        <v>454513</v>
      </c>
      <c r="AE36" s="106"/>
    </row>
    <row r="37" spans="29:31" x14ac:dyDescent="0.3">
      <c r="AC37" s="105">
        <v>43861</v>
      </c>
      <c r="AD37" s="106">
        <v>154396</v>
      </c>
      <c r="AE37" s="106"/>
    </row>
  </sheetData>
  <hyperlinks>
    <hyperlink ref="R4" r:id="rId1" location="trends_dailycases" xr:uid="{6C9CA226-181E-438B-A836-E8F5DB101E0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9C0D-9BF0-424F-80E5-760F800BFAF6}">
  <dimension ref="B2:R237"/>
  <sheetViews>
    <sheetView zoomScale="70" zoomScaleNormal="70" workbookViewId="0">
      <selection activeCell="K30" sqref="K30"/>
    </sheetView>
  </sheetViews>
  <sheetFormatPr defaultRowHeight="14.4" x14ac:dyDescent="0.3"/>
  <cols>
    <col min="2" max="2" width="11.21875" bestFit="1" customWidth="1"/>
    <col min="3" max="3" width="15.77734375" bestFit="1" customWidth="1"/>
    <col min="4" max="4" width="19.88671875" bestFit="1" customWidth="1"/>
    <col min="16" max="16" width="11.6640625" customWidth="1"/>
    <col min="17" max="17" width="8.6640625" bestFit="1" customWidth="1"/>
    <col min="18" max="18" width="18.6640625" bestFit="1" customWidth="1"/>
  </cols>
  <sheetData>
    <row r="2" spans="2:18" x14ac:dyDescent="0.3">
      <c r="B2" t="s">
        <v>180</v>
      </c>
      <c r="C2" t="s">
        <v>181</v>
      </c>
      <c r="D2" t="s">
        <v>182</v>
      </c>
      <c r="P2" s="18" t="str">
        <f>"Sales Boom Inc. "&amp;TEXT(MIN(P7:P32),"mmm, yy")&amp;" to "&amp;TEXT(MAX(P7:P32),"mmm, yy")</f>
        <v>Sales Boom Inc. Jun, 20 to Jul, 22</v>
      </c>
    </row>
    <row r="3" spans="2:18" x14ac:dyDescent="0.3">
      <c r="B3" s="108">
        <v>45479</v>
      </c>
      <c r="C3">
        <v>147</v>
      </c>
      <c r="D3">
        <f t="shared" ref="D3:D66" si="0">AVERAGE(C3:C9)</f>
        <v>288.57142857142856</v>
      </c>
    </row>
    <row r="4" spans="2:18" x14ac:dyDescent="0.3">
      <c r="B4" s="108">
        <v>45472</v>
      </c>
      <c r="C4">
        <v>259</v>
      </c>
      <c r="D4">
        <f t="shared" si="0"/>
        <v>314.28571428571428</v>
      </c>
    </row>
    <row r="5" spans="2:18" x14ac:dyDescent="0.3">
      <c r="B5" s="108">
        <v>45465</v>
      </c>
      <c r="C5">
        <v>351</v>
      </c>
      <c r="D5">
        <f t="shared" si="0"/>
        <v>323.85714285714283</v>
      </c>
    </row>
    <row r="6" spans="2:18" x14ac:dyDescent="0.3">
      <c r="B6" s="108">
        <v>45458</v>
      </c>
      <c r="C6">
        <v>327</v>
      </c>
      <c r="D6">
        <f t="shared" si="0"/>
        <v>332.71428571428572</v>
      </c>
      <c r="P6" s="14" t="s">
        <v>154</v>
      </c>
      <c r="Q6" s="14" t="s">
        <v>155</v>
      </c>
      <c r="R6" s="14" t="s">
        <v>156</v>
      </c>
    </row>
    <row r="7" spans="2:18" x14ac:dyDescent="0.3">
      <c r="B7" s="108">
        <v>45451</v>
      </c>
      <c r="C7">
        <v>290</v>
      </c>
      <c r="D7">
        <f t="shared" si="0"/>
        <v>345.42857142857144</v>
      </c>
      <c r="P7" s="105">
        <v>44773</v>
      </c>
      <c r="Q7" s="106">
        <v>614212</v>
      </c>
      <c r="R7" s="107">
        <f>AVERAGE(Q7:Q12)</f>
        <v>494630.5</v>
      </c>
    </row>
    <row r="8" spans="2:18" x14ac:dyDescent="0.3">
      <c r="B8" s="108">
        <v>45444</v>
      </c>
      <c r="C8">
        <v>313</v>
      </c>
      <c r="D8">
        <f t="shared" si="0"/>
        <v>373.57142857142856</v>
      </c>
      <c r="P8" s="105">
        <v>44742</v>
      </c>
      <c r="Q8" s="106">
        <v>551250</v>
      </c>
      <c r="R8" s="107">
        <f t="shared" ref="R8:R37" si="1">AVERAGE(Q8:Q13)</f>
        <v>456527.83333333331</v>
      </c>
    </row>
    <row r="9" spans="2:18" x14ac:dyDescent="0.3">
      <c r="B9" s="108">
        <v>45437</v>
      </c>
      <c r="C9">
        <v>333</v>
      </c>
      <c r="D9">
        <f>AVERAGE(C9:C15)</f>
        <v>408.28571428571428</v>
      </c>
      <c r="P9" s="105">
        <v>44712</v>
      </c>
      <c r="Q9" s="106">
        <v>352220</v>
      </c>
      <c r="R9" s="107">
        <f t="shared" si="1"/>
        <v>410296.83333333331</v>
      </c>
    </row>
    <row r="10" spans="2:18" x14ac:dyDescent="0.3">
      <c r="B10" s="108">
        <v>45430</v>
      </c>
      <c r="C10">
        <v>327</v>
      </c>
      <c r="D10">
        <f t="shared" si="0"/>
        <v>449.71428571428572</v>
      </c>
      <c r="P10" s="105">
        <v>44681</v>
      </c>
      <c r="Q10" s="106">
        <v>607028</v>
      </c>
      <c r="R10" s="107">
        <f t="shared" si="1"/>
        <v>405090.16666666669</v>
      </c>
    </row>
    <row r="11" spans="2:18" x14ac:dyDescent="0.3">
      <c r="B11" s="108">
        <v>45423</v>
      </c>
      <c r="C11">
        <v>326</v>
      </c>
      <c r="D11">
        <f t="shared" si="0"/>
        <v>506.85714285714283</v>
      </c>
      <c r="P11" s="105">
        <v>44651</v>
      </c>
      <c r="Q11" s="106">
        <v>494401</v>
      </c>
      <c r="R11" s="107">
        <f t="shared" si="1"/>
        <v>342149.33333333331</v>
      </c>
    </row>
    <row r="12" spans="2:18" x14ac:dyDescent="0.3">
      <c r="B12" s="108">
        <v>45416</v>
      </c>
      <c r="C12">
        <v>413</v>
      </c>
      <c r="D12">
        <f t="shared" si="0"/>
        <v>580</v>
      </c>
      <c r="P12" s="105">
        <v>44620</v>
      </c>
      <c r="Q12" s="106">
        <v>348672</v>
      </c>
      <c r="R12" s="107">
        <f t="shared" si="1"/>
        <v>283648.33333333331</v>
      </c>
    </row>
    <row r="13" spans="2:18" x14ac:dyDescent="0.3">
      <c r="B13" s="108">
        <v>45409</v>
      </c>
      <c r="C13">
        <v>416</v>
      </c>
      <c r="D13">
        <f t="shared" si="0"/>
        <v>668.28571428571433</v>
      </c>
      <c r="P13" s="105">
        <v>44592</v>
      </c>
      <c r="Q13" s="106">
        <v>385596</v>
      </c>
      <c r="R13" s="107">
        <f t="shared" si="1"/>
        <v>273680.5</v>
      </c>
    </row>
    <row r="14" spans="2:18" x14ac:dyDescent="0.3">
      <c r="B14" s="108">
        <v>45402</v>
      </c>
      <c r="C14">
        <v>487</v>
      </c>
      <c r="D14">
        <f t="shared" si="0"/>
        <v>765.42857142857144</v>
      </c>
      <c r="P14" s="105">
        <v>44561</v>
      </c>
      <c r="Q14" s="106">
        <v>273864</v>
      </c>
      <c r="R14" s="107">
        <f t="shared" si="1"/>
        <v>279941</v>
      </c>
    </row>
    <row r="15" spans="2:18" x14ac:dyDescent="0.3">
      <c r="B15" s="108">
        <v>45395</v>
      </c>
      <c r="C15">
        <v>556</v>
      </c>
      <c r="D15">
        <f t="shared" si="0"/>
        <v>875.57142857142856</v>
      </c>
      <c r="P15" s="105">
        <v>44530</v>
      </c>
      <c r="Q15" s="106">
        <v>320980</v>
      </c>
      <c r="R15" s="107">
        <f t="shared" si="1"/>
        <v>282871.16666666669</v>
      </c>
    </row>
    <row r="16" spans="2:18" x14ac:dyDescent="0.3">
      <c r="B16" s="108">
        <v>45388</v>
      </c>
      <c r="C16">
        <v>623</v>
      </c>
      <c r="D16">
        <f t="shared" si="0"/>
        <v>984</v>
      </c>
      <c r="P16" s="105">
        <v>44500</v>
      </c>
      <c r="Q16" s="106">
        <v>229383</v>
      </c>
      <c r="R16" s="107">
        <f t="shared" si="1"/>
        <v>328734.16666666669</v>
      </c>
    </row>
    <row r="17" spans="2:18" x14ac:dyDescent="0.3">
      <c r="B17" s="108">
        <v>45381</v>
      </c>
      <c r="C17">
        <v>727</v>
      </c>
      <c r="D17">
        <f t="shared" si="0"/>
        <v>1092.5714285714287</v>
      </c>
      <c r="P17" s="105">
        <v>44469</v>
      </c>
      <c r="Q17" s="106">
        <v>143395</v>
      </c>
      <c r="R17" s="107">
        <f t="shared" si="1"/>
        <v>337528.5</v>
      </c>
    </row>
    <row r="18" spans="2:18" x14ac:dyDescent="0.3">
      <c r="B18" s="108">
        <v>45374</v>
      </c>
      <c r="C18">
        <v>838</v>
      </c>
      <c r="D18">
        <f t="shared" si="0"/>
        <v>1218.4285714285713</v>
      </c>
      <c r="P18" s="105">
        <v>44439</v>
      </c>
      <c r="Q18" s="106">
        <v>288865</v>
      </c>
      <c r="R18" s="107">
        <f t="shared" si="1"/>
        <v>394945.5</v>
      </c>
    </row>
    <row r="19" spans="2:18" x14ac:dyDescent="0.3">
      <c r="B19" s="108">
        <v>45367</v>
      </c>
      <c r="C19">
        <v>1031</v>
      </c>
      <c r="D19">
        <f t="shared" si="0"/>
        <v>1346.5714285714287</v>
      </c>
      <c r="P19" s="105">
        <v>44408</v>
      </c>
      <c r="Q19" s="106">
        <v>423159</v>
      </c>
      <c r="R19" s="107">
        <f t="shared" si="1"/>
        <v>393964.16666666669</v>
      </c>
    </row>
    <row r="20" spans="2:18" x14ac:dyDescent="0.3">
      <c r="B20" s="108">
        <v>45360</v>
      </c>
      <c r="C20">
        <v>1096</v>
      </c>
      <c r="D20">
        <f t="shared" si="0"/>
        <v>1502.8571428571429</v>
      </c>
      <c r="P20" s="105">
        <v>44377</v>
      </c>
      <c r="Q20" s="106">
        <v>291445</v>
      </c>
      <c r="R20" s="107">
        <f t="shared" si="1"/>
        <v>385404.33333333331</v>
      </c>
    </row>
    <row r="21" spans="2:18" x14ac:dyDescent="0.3">
      <c r="B21" s="108">
        <v>45353</v>
      </c>
      <c r="C21">
        <v>1258</v>
      </c>
      <c r="D21">
        <f t="shared" si="0"/>
        <v>1683.1428571428571</v>
      </c>
      <c r="P21" s="105">
        <v>44347</v>
      </c>
      <c r="Q21" s="106">
        <v>596158</v>
      </c>
      <c r="R21" s="107">
        <f t="shared" si="1"/>
        <v>366707.66666666669</v>
      </c>
    </row>
    <row r="22" spans="2:18" x14ac:dyDescent="0.3">
      <c r="B22" s="108">
        <v>45346</v>
      </c>
      <c r="C22">
        <v>1315</v>
      </c>
      <c r="D22">
        <f t="shared" si="0"/>
        <v>1871.7142857142858</v>
      </c>
      <c r="P22" s="105">
        <v>44316</v>
      </c>
      <c r="Q22" s="106">
        <v>282149</v>
      </c>
      <c r="R22" s="107">
        <f t="shared" si="1"/>
        <v>314443</v>
      </c>
    </row>
    <row r="23" spans="2:18" x14ac:dyDescent="0.3">
      <c r="B23" s="108">
        <v>45339</v>
      </c>
      <c r="C23">
        <v>1383</v>
      </c>
      <c r="D23">
        <f t="shared" si="0"/>
        <v>2039.4285714285713</v>
      </c>
      <c r="P23" s="105">
        <v>44286</v>
      </c>
      <c r="Q23" s="106">
        <v>487897</v>
      </c>
      <c r="R23" s="107">
        <f t="shared" si="1"/>
        <v>358809.5</v>
      </c>
    </row>
    <row r="24" spans="2:18" x14ac:dyDescent="0.3">
      <c r="B24" s="108">
        <v>45332</v>
      </c>
      <c r="C24">
        <v>1608</v>
      </c>
      <c r="D24">
        <f t="shared" si="0"/>
        <v>2160.1428571428573</v>
      </c>
      <c r="P24" s="105">
        <v>44255</v>
      </c>
      <c r="Q24" s="106">
        <v>282977</v>
      </c>
      <c r="R24" s="107">
        <f t="shared" si="1"/>
        <v>315192</v>
      </c>
    </row>
    <row r="25" spans="2:18" x14ac:dyDescent="0.3">
      <c r="B25" s="108">
        <v>45325</v>
      </c>
      <c r="C25">
        <v>1735</v>
      </c>
      <c r="D25">
        <f t="shared" si="0"/>
        <v>2206.7142857142858</v>
      </c>
      <c r="P25" s="105">
        <v>44227</v>
      </c>
      <c r="Q25" s="106">
        <v>371800</v>
      </c>
      <c r="R25" s="107">
        <f t="shared" si="1"/>
        <v>307968.16666666669</v>
      </c>
    </row>
    <row r="26" spans="2:18" x14ac:dyDescent="0.3">
      <c r="B26" s="108">
        <v>45318</v>
      </c>
      <c r="C26">
        <v>2125</v>
      </c>
      <c r="D26">
        <f t="shared" si="0"/>
        <v>2222.1428571428573</v>
      </c>
      <c r="P26" s="105">
        <v>44196</v>
      </c>
      <c r="Q26" s="106">
        <v>179265</v>
      </c>
      <c r="R26" s="107">
        <f t="shared" si="1"/>
        <v>289454.33333333331</v>
      </c>
    </row>
    <row r="27" spans="2:18" x14ac:dyDescent="0.3">
      <c r="B27" s="108">
        <v>45311</v>
      </c>
      <c r="C27">
        <v>2358</v>
      </c>
      <c r="D27">
        <f t="shared" si="0"/>
        <v>2174.7142857142858</v>
      </c>
      <c r="P27" s="105">
        <v>44165</v>
      </c>
      <c r="Q27" s="106">
        <v>282570</v>
      </c>
      <c r="R27" s="107">
        <f t="shared" si="1"/>
        <v>282478.33333333331</v>
      </c>
    </row>
    <row r="28" spans="2:18" x14ac:dyDescent="0.3">
      <c r="B28" s="108">
        <v>45304</v>
      </c>
      <c r="C28">
        <v>2578</v>
      </c>
      <c r="D28">
        <f t="shared" si="0"/>
        <v>2085.1428571428573</v>
      </c>
      <c r="P28" s="105">
        <v>44135</v>
      </c>
      <c r="Q28" s="106">
        <v>548348</v>
      </c>
      <c r="R28" s="107">
        <f t="shared" si="1"/>
        <v>268041.16666666669</v>
      </c>
    </row>
    <row r="29" spans="2:18" x14ac:dyDescent="0.3">
      <c r="B29" s="108">
        <v>45297</v>
      </c>
      <c r="C29">
        <v>2489</v>
      </c>
      <c r="D29">
        <f t="shared" si="0"/>
        <v>1920.1428571428571</v>
      </c>
      <c r="P29" s="105">
        <v>44104</v>
      </c>
      <c r="Q29" s="106">
        <v>226192</v>
      </c>
      <c r="R29" s="107">
        <f t="shared" si="1"/>
        <v>219677.33333333334</v>
      </c>
    </row>
    <row r="30" spans="2:18" x14ac:dyDescent="0.3">
      <c r="B30" s="108">
        <v>45290</v>
      </c>
      <c r="C30">
        <v>2228</v>
      </c>
      <c r="D30">
        <f t="shared" si="0"/>
        <v>1769</v>
      </c>
      <c r="P30" s="105">
        <v>44074</v>
      </c>
      <c r="Q30" s="106">
        <v>239634</v>
      </c>
      <c r="R30" s="107">
        <f t="shared" si="1"/>
        <v>260146.83333333334</v>
      </c>
    </row>
    <row r="31" spans="2:18" x14ac:dyDescent="0.3">
      <c r="B31" s="108">
        <v>45283</v>
      </c>
      <c r="C31">
        <v>1934</v>
      </c>
      <c r="D31">
        <f t="shared" si="0"/>
        <v>1649.4285714285713</v>
      </c>
      <c r="P31" s="105">
        <v>44043</v>
      </c>
      <c r="Q31" s="106">
        <v>260717</v>
      </c>
      <c r="R31" s="107">
        <f t="shared" si="1"/>
        <v>295960</v>
      </c>
    </row>
    <row r="32" spans="2:18" x14ac:dyDescent="0.3">
      <c r="B32" s="108">
        <v>45276</v>
      </c>
      <c r="C32">
        <v>1843</v>
      </c>
      <c r="D32">
        <f t="shared" si="0"/>
        <v>1551.1428571428571</v>
      </c>
      <c r="P32" s="105">
        <v>44012</v>
      </c>
      <c r="Q32" s="106">
        <v>137409</v>
      </c>
      <c r="R32" s="107">
        <f t="shared" si="1"/>
        <v>278239.83333333331</v>
      </c>
    </row>
    <row r="33" spans="2:18" x14ac:dyDescent="0.3">
      <c r="B33" s="108">
        <v>45269</v>
      </c>
      <c r="C33">
        <v>1793</v>
      </c>
      <c r="D33">
        <f t="shared" si="0"/>
        <v>1472.2857142857142</v>
      </c>
      <c r="P33" s="105">
        <v>43982</v>
      </c>
      <c r="Q33" s="106">
        <v>195947</v>
      </c>
      <c r="R33" s="107">
        <f t="shared" si="1"/>
        <v>306406</v>
      </c>
    </row>
    <row r="34" spans="2:18" x14ac:dyDescent="0.3">
      <c r="B34" s="108">
        <v>45262</v>
      </c>
      <c r="C34">
        <v>1731</v>
      </c>
      <c r="D34">
        <f t="shared" si="0"/>
        <v>1415</v>
      </c>
      <c r="P34" s="105">
        <v>43951</v>
      </c>
      <c r="Q34" s="106">
        <v>258165</v>
      </c>
      <c r="R34" s="107">
        <f t="shared" si="1"/>
        <v>334020.75</v>
      </c>
    </row>
    <row r="35" spans="2:18" x14ac:dyDescent="0.3">
      <c r="B35" s="108">
        <v>45255</v>
      </c>
      <c r="C35">
        <v>1423</v>
      </c>
      <c r="D35">
        <f t="shared" si="0"/>
        <v>1355.5714285714287</v>
      </c>
      <c r="P35" s="105">
        <v>43921</v>
      </c>
      <c r="Q35" s="106">
        <v>469009</v>
      </c>
      <c r="R35" s="107">
        <f t="shared" si="1"/>
        <v>359306</v>
      </c>
    </row>
    <row r="36" spans="2:18" x14ac:dyDescent="0.3">
      <c r="B36" s="108">
        <v>45248</v>
      </c>
      <c r="C36">
        <v>1431</v>
      </c>
      <c r="D36">
        <f t="shared" si="0"/>
        <v>1352</v>
      </c>
      <c r="P36" s="105">
        <v>43890</v>
      </c>
      <c r="Q36" s="106">
        <v>454513</v>
      </c>
      <c r="R36" s="107">
        <f t="shared" si="1"/>
        <v>304454.5</v>
      </c>
    </row>
    <row r="37" spans="2:18" x14ac:dyDescent="0.3">
      <c r="B37" s="108">
        <v>45241</v>
      </c>
      <c r="C37">
        <v>1391</v>
      </c>
      <c r="D37">
        <f t="shared" si="0"/>
        <v>1355.5714285714287</v>
      </c>
      <c r="P37" s="105">
        <v>43861</v>
      </c>
      <c r="Q37" s="106">
        <v>154396</v>
      </c>
      <c r="R37" s="107">
        <f t="shared" si="1"/>
        <v>154396</v>
      </c>
    </row>
    <row r="38" spans="2:18" x14ac:dyDescent="0.3">
      <c r="B38" s="108">
        <v>45234</v>
      </c>
      <c r="C38">
        <v>1246</v>
      </c>
      <c r="D38">
        <f t="shared" si="0"/>
        <v>1359.2857142857142</v>
      </c>
    </row>
    <row r="39" spans="2:18" x14ac:dyDescent="0.3">
      <c r="B39" s="108">
        <v>45227</v>
      </c>
      <c r="C39">
        <v>1291</v>
      </c>
      <c r="D39">
        <f t="shared" si="0"/>
        <v>1382.5714285714287</v>
      </c>
    </row>
    <row r="40" spans="2:18" x14ac:dyDescent="0.3">
      <c r="B40" s="108">
        <v>45220</v>
      </c>
      <c r="C40">
        <v>1392</v>
      </c>
      <c r="D40">
        <f t="shared" si="0"/>
        <v>1385.7142857142858</v>
      </c>
    </row>
    <row r="41" spans="2:18" x14ac:dyDescent="0.3">
      <c r="B41" s="108">
        <v>45213</v>
      </c>
      <c r="C41">
        <v>1315</v>
      </c>
      <c r="D41">
        <f t="shared" si="0"/>
        <v>1356.5714285714287</v>
      </c>
    </row>
    <row r="42" spans="2:18" x14ac:dyDescent="0.3">
      <c r="B42" s="108">
        <v>45206</v>
      </c>
      <c r="C42">
        <v>1398</v>
      </c>
      <c r="D42">
        <f t="shared" si="0"/>
        <v>1321.1428571428571</v>
      </c>
    </row>
    <row r="43" spans="2:18" x14ac:dyDescent="0.3">
      <c r="B43" s="108">
        <v>45199</v>
      </c>
      <c r="C43">
        <v>1456</v>
      </c>
      <c r="D43">
        <f t="shared" si="0"/>
        <v>1253</v>
      </c>
    </row>
    <row r="44" spans="2:18" x14ac:dyDescent="0.3">
      <c r="B44" s="108">
        <v>45192</v>
      </c>
      <c r="C44">
        <v>1417</v>
      </c>
      <c r="D44">
        <f t="shared" si="0"/>
        <v>1152.4285714285713</v>
      </c>
    </row>
    <row r="45" spans="2:18" x14ac:dyDescent="0.3">
      <c r="B45" s="108">
        <v>45185</v>
      </c>
      <c r="C45">
        <v>1409</v>
      </c>
      <c r="D45">
        <f t="shared" si="0"/>
        <v>1046</v>
      </c>
    </row>
    <row r="46" spans="2:18" x14ac:dyDescent="0.3">
      <c r="B46" s="108">
        <v>45178</v>
      </c>
      <c r="C46">
        <v>1313</v>
      </c>
      <c r="D46">
        <f t="shared" si="0"/>
        <v>923.71428571428567</v>
      </c>
    </row>
    <row r="47" spans="2:18" x14ac:dyDescent="0.3">
      <c r="B47" s="108">
        <v>45171</v>
      </c>
      <c r="C47">
        <v>1188</v>
      </c>
      <c r="D47">
        <f t="shared" si="0"/>
        <v>813.28571428571433</v>
      </c>
    </row>
    <row r="48" spans="2:18" x14ac:dyDescent="0.3">
      <c r="B48" s="108">
        <v>45164</v>
      </c>
      <c r="C48">
        <v>1067</v>
      </c>
      <c r="D48">
        <f t="shared" si="0"/>
        <v>716.42857142857144</v>
      </c>
    </row>
    <row r="49" spans="2:4" x14ac:dyDescent="0.3">
      <c r="B49" s="108">
        <v>45157</v>
      </c>
      <c r="C49">
        <v>921</v>
      </c>
      <c r="D49">
        <f t="shared" si="0"/>
        <v>634.28571428571433</v>
      </c>
    </row>
    <row r="50" spans="2:4" x14ac:dyDescent="0.3">
      <c r="B50" s="108">
        <v>45150</v>
      </c>
      <c r="C50">
        <v>752</v>
      </c>
      <c r="D50">
        <f t="shared" si="0"/>
        <v>580.14285714285711</v>
      </c>
    </row>
    <row r="51" spans="2:4" x14ac:dyDescent="0.3">
      <c r="B51" s="108">
        <v>45143</v>
      </c>
      <c r="C51">
        <v>672</v>
      </c>
      <c r="D51">
        <f t="shared" si="0"/>
        <v>556</v>
      </c>
    </row>
    <row r="52" spans="2:4" x14ac:dyDescent="0.3">
      <c r="B52" s="108">
        <v>45136</v>
      </c>
      <c r="C52">
        <v>553</v>
      </c>
      <c r="D52">
        <f t="shared" si="0"/>
        <v>547.42857142857144</v>
      </c>
    </row>
    <row r="53" spans="2:4" x14ac:dyDescent="0.3">
      <c r="B53" s="108">
        <v>45129</v>
      </c>
      <c r="C53">
        <v>540</v>
      </c>
      <c r="D53">
        <f t="shared" si="0"/>
        <v>558.85714285714289</v>
      </c>
    </row>
    <row r="54" spans="2:4" x14ac:dyDescent="0.3">
      <c r="B54" s="108">
        <v>45122</v>
      </c>
      <c r="C54">
        <v>510</v>
      </c>
      <c r="D54">
        <f t="shared" si="0"/>
        <v>580.71428571428567</v>
      </c>
    </row>
    <row r="55" spans="2:4" x14ac:dyDescent="0.3">
      <c r="B55" s="108">
        <v>45115</v>
      </c>
      <c r="C55">
        <v>492</v>
      </c>
      <c r="D55">
        <f t="shared" si="0"/>
        <v>613.85714285714289</v>
      </c>
    </row>
    <row r="56" spans="2:4" x14ac:dyDescent="0.3">
      <c r="B56" s="108">
        <v>45108</v>
      </c>
      <c r="C56">
        <v>542</v>
      </c>
      <c r="D56">
        <f t="shared" si="0"/>
        <v>651.71428571428567</v>
      </c>
    </row>
    <row r="57" spans="2:4" x14ac:dyDescent="0.3">
      <c r="B57" s="108">
        <v>45101</v>
      </c>
      <c r="C57">
        <v>583</v>
      </c>
      <c r="D57">
        <f t="shared" si="0"/>
        <v>694</v>
      </c>
    </row>
    <row r="58" spans="2:4" x14ac:dyDescent="0.3">
      <c r="B58" s="108">
        <v>45094</v>
      </c>
      <c r="C58">
        <v>612</v>
      </c>
      <c r="D58">
        <f t="shared" si="0"/>
        <v>745.71428571428567</v>
      </c>
    </row>
    <row r="59" spans="2:4" x14ac:dyDescent="0.3">
      <c r="B59" s="108">
        <v>45087</v>
      </c>
      <c r="C59">
        <v>633</v>
      </c>
      <c r="D59">
        <f t="shared" si="0"/>
        <v>805</v>
      </c>
    </row>
    <row r="60" spans="2:4" x14ac:dyDescent="0.3">
      <c r="B60" s="108">
        <v>45080</v>
      </c>
      <c r="C60">
        <v>693</v>
      </c>
      <c r="D60">
        <f t="shared" si="0"/>
        <v>885.28571428571433</v>
      </c>
    </row>
    <row r="61" spans="2:4" x14ac:dyDescent="0.3">
      <c r="B61" s="108">
        <v>45073</v>
      </c>
      <c r="C61">
        <v>742</v>
      </c>
      <c r="D61">
        <f t="shared" si="0"/>
        <v>960.14285714285711</v>
      </c>
    </row>
    <row r="62" spans="2:4" x14ac:dyDescent="0.3">
      <c r="B62" s="108">
        <v>45066</v>
      </c>
      <c r="C62">
        <v>757</v>
      </c>
      <c r="D62">
        <f t="shared" si="0"/>
        <v>1050.2857142857142</v>
      </c>
    </row>
    <row r="63" spans="2:4" x14ac:dyDescent="0.3">
      <c r="B63" s="108">
        <v>45059</v>
      </c>
      <c r="C63">
        <v>838</v>
      </c>
      <c r="D63">
        <f t="shared" si="0"/>
        <v>1149.1428571428571</v>
      </c>
    </row>
    <row r="64" spans="2:4" x14ac:dyDescent="0.3">
      <c r="B64" s="108">
        <v>45052</v>
      </c>
      <c r="C64">
        <v>945</v>
      </c>
      <c r="D64">
        <f t="shared" si="0"/>
        <v>1267.7142857142858</v>
      </c>
    </row>
    <row r="65" spans="2:4" x14ac:dyDescent="0.3">
      <c r="B65" s="108">
        <v>45045</v>
      </c>
      <c r="C65">
        <v>1027</v>
      </c>
      <c r="D65">
        <f t="shared" si="0"/>
        <v>1384.2857142857142</v>
      </c>
    </row>
    <row r="66" spans="2:4" x14ac:dyDescent="0.3">
      <c r="B66" s="108">
        <v>45038</v>
      </c>
      <c r="C66">
        <v>1195</v>
      </c>
      <c r="D66">
        <f t="shared" si="0"/>
        <v>1501.4285714285713</v>
      </c>
    </row>
    <row r="67" spans="2:4" x14ac:dyDescent="0.3">
      <c r="B67" s="108">
        <v>45031</v>
      </c>
      <c r="C67">
        <v>1217</v>
      </c>
      <c r="D67">
        <f t="shared" ref="D67:D130" si="2">AVERAGE(C67:C73)</f>
        <v>1616</v>
      </c>
    </row>
    <row r="68" spans="2:4" x14ac:dyDescent="0.3">
      <c r="B68" s="108">
        <v>45024</v>
      </c>
      <c r="C68">
        <v>1373</v>
      </c>
      <c r="D68">
        <f t="shared" si="2"/>
        <v>1749.7142857142858</v>
      </c>
    </row>
    <row r="69" spans="2:4" x14ac:dyDescent="0.3">
      <c r="B69" s="108">
        <v>45017</v>
      </c>
      <c r="C69">
        <v>1449</v>
      </c>
      <c r="D69">
        <f t="shared" si="2"/>
        <v>1853.7142857142858</v>
      </c>
    </row>
    <row r="70" spans="2:4" x14ac:dyDescent="0.3">
      <c r="B70" s="108">
        <v>45010</v>
      </c>
      <c r="C70">
        <v>1668</v>
      </c>
      <c r="D70">
        <f t="shared" si="2"/>
        <v>1982</v>
      </c>
    </row>
    <row r="71" spans="2:4" x14ac:dyDescent="0.3">
      <c r="B71" s="108">
        <v>45003</v>
      </c>
      <c r="C71">
        <v>1761</v>
      </c>
      <c r="D71">
        <f t="shared" si="2"/>
        <v>2121.2857142857142</v>
      </c>
    </row>
    <row r="72" spans="2:4" x14ac:dyDescent="0.3">
      <c r="B72" s="108">
        <v>44996</v>
      </c>
      <c r="C72">
        <v>1847</v>
      </c>
      <c r="D72">
        <f t="shared" si="2"/>
        <v>2285.8571428571427</v>
      </c>
    </row>
    <row r="73" spans="2:4" x14ac:dyDescent="0.3">
      <c r="B73" s="108">
        <v>44989</v>
      </c>
      <c r="C73">
        <v>1997</v>
      </c>
      <c r="D73">
        <f t="shared" si="2"/>
        <v>2487.2857142857142</v>
      </c>
    </row>
    <row r="74" spans="2:4" x14ac:dyDescent="0.3">
      <c r="B74" s="108">
        <v>44982</v>
      </c>
      <c r="C74">
        <v>2153</v>
      </c>
      <c r="D74">
        <f t="shared" si="2"/>
        <v>2728.7142857142858</v>
      </c>
    </row>
    <row r="75" spans="2:4" x14ac:dyDescent="0.3">
      <c r="B75" s="108">
        <v>44975</v>
      </c>
      <c r="C75">
        <v>2101</v>
      </c>
      <c r="D75">
        <f t="shared" si="2"/>
        <v>2974</v>
      </c>
    </row>
    <row r="76" spans="2:4" x14ac:dyDescent="0.3">
      <c r="B76" s="108">
        <v>44968</v>
      </c>
      <c r="C76">
        <v>2347</v>
      </c>
      <c r="D76">
        <f t="shared" si="2"/>
        <v>3196.5714285714284</v>
      </c>
    </row>
    <row r="77" spans="2:4" x14ac:dyDescent="0.3">
      <c r="B77" s="108">
        <v>44961</v>
      </c>
      <c r="C77">
        <v>2643</v>
      </c>
      <c r="D77">
        <f t="shared" si="2"/>
        <v>3335.4285714285716</v>
      </c>
    </row>
    <row r="78" spans="2:4" x14ac:dyDescent="0.3">
      <c r="B78" s="108">
        <v>44954</v>
      </c>
      <c r="C78">
        <v>2913</v>
      </c>
      <c r="D78">
        <f t="shared" si="2"/>
        <v>3413.1428571428573</v>
      </c>
    </row>
    <row r="79" spans="2:4" x14ac:dyDescent="0.3">
      <c r="B79" s="108">
        <v>44947</v>
      </c>
      <c r="C79">
        <v>3257</v>
      </c>
      <c r="D79">
        <f t="shared" si="2"/>
        <v>3430.7142857142858</v>
      </c>
    </row>
    <row r="80" spans="2:4" x14ac:dyDescent="0.3">
      <c r="B80" s="108">
        <v>44940</v>
      </c>
      <c r="C80">
        <v>3687</v>
      </c>
      <c r="D80">
        <f t="shared" si="2"/>
        <v>3335.8571428571427</v>
      </c>
    </row>
    <row r="81" spans="2:4" x14ac:dyDescent="0.3">
      <c r="B81" s="108">
        <v>44933</v>
      </c>
      <c r="C81">
        <v>3870</v>
      </c>
      <c r="D81">
        <f t="shared" si="2"/>
        <v>3165.8571428571427</v>
      </c>
    </row>
    <row r="82" spans="2:4" x14ac:dyDescent="0.3">
      <c r="B82" s="108">
        <v>44926</v>
      </c>
      <c r="C82">
        <v>3659</v>
      </c>
      <c r="D82">
        <f t="shared" si="2"/>
        <v>2935.2857142857142</v>
      </c>
    </row>
    <row r="83" spans="2:4" x14ac:dyDescent="0.3">
      <c r="B83" s="108">
        <v>44919</v>
      </c>
      <c r="C83">
        <v>3319</v>
      </c>
      <c r="D83">
        <f t="shared" si="2"/>
        <v>2727</v>
      </c>
    </row>
    <row r="84" spans="2:4" x14ac:dyDescent="0.3">
      <c r="B84" s="108">
        <v>44912</v>
      </c>
      <c r="C84">
        <v>3187</v>
      </c>
      <c r="D84">
        <f t="shared" si="2"/>
        <v>2574</v>
      </c>
    </row>
    <row r="85" spans="2:4" x14ac:dyDescent="0.3">
      <c r="B85" s="108">
        <v>44905</v>
      </c>
      <c r="C85">
        <v>3036</v>
      </c>
      <c r="D85">
        <f t="shared" si="2"/>
        <v>2439</v>
      </c>
    </row>
    <row r="86" spans="2:4" x14ac:dyDescent="0.3">
      <c r="B86" s="108">
        <v>44898</v>
      </c>
      <c r="C86">
        <v>2593</v>
      </c>
      <c r="D86">
        <f t="shared" si="2"/>
        <v>2319.1428571428573</v>
      </c>
    </row>
    <row r="87" spans="2:4" x14ac:dyDescent="0.3">
      <c r="B87" s="108">
        <v>44891</v>
      </c>
      <c r="C87">
        <v>2497</v>
      </c>
      <c r="D87">
        <f t="shared" si="2"/>
        <v>2255.4285714285716</v>
      </c>
    </row>
    <row r="88" spans="2:4" x14ac:dyDescent="0.3">
      <c r="B88" s="108">
        <v>44884</v>
      </c>
      <c r="C88">
        <v>2256</v>
      </c>
      <c r="D88">
        <f t="shared" si="2"/>
        <v>2212.1428571428573</v>
      </c>
    </row>
    <row r="89" spans="2:4" x14ac:dyDescent="0.3">
      <c r="B89" s="108">
        <v>44877</v>
      </c>
      <c r="C89">
        <v>2201</v>
      </c>
      <c r="D89">
        <f t="shared" si="2"/>
        <v>2229.4285714285716</v>
      </c>
    </row>
    <row r="90" spans="2:4" x14ac:dyDescent="0.3">
      <c r="B90" s="108">
        <v>44870</v>
      </c>
      <c r="C90">
        <v>2248</v>
      </c>
      <c r="D90">
        <f t="shared" si="2"/>
        <v>2278.7142857142858</v>
      </c>
    </row>
    <row r="91" spans="2:4" x14ac:dyDescent="0.3">
      <c r="B91" s="108">
        <v>44863</v>
      </c>
      <c r="C91">
        <v>2242</v>
      </c>
      <c r="D91">
        <f t="shared" si="2"/>
        <v>2316.5714285714284</v>
      </c>
    </row>
    <row r="92" spans="2:4" x14ac:dyDescent="0.3">
      <c r="B92" s="108">
        <v>44856</v>
      </c>
      <c r="C92">
        <v>2197</v>
      </c>
      <c r="D92">
        <f t="shared" si="2"/>
        <v>2397.4285714285716</v>
      </c>
    </row>
    <row r="93" spans="2:4" x14ac:dyDescent="0.3">
      <c r="B93" s="108">
        <v>44849</v>
      </c>
      <c r="C93">
        <v>2147</v>
      </c>
      <c r="D93">
        <f t="shared" si="2"/>
        <v>2501.5714285714284</v>
      </c>
    </row>
    <row r="94" spans="2:4" x14ac:dyDescent="0.3">
      <c r="B94" s="108">
        <v>44842</v>
      </c>
      <c r="C94">
        <v>2194</v>
      </c>
      <c r="D94">
        <f t="shared" si="2"/>
        <v>2630.5714285714284</v>
      </c>
    </row>
    <row r="95" spans="2:4" x14ac:dyDescent="0.3">
      <c r="B95" s="108">
        <v>44835</v>
      </c>
      <c r="C95">
        <v>2377</v>
      </c>
      <c r="D95">
        <f t="shared" si="2"/>
        <v>2769.4285714285716</v>
      </c>
    </row>
    <row r="96" spans="2:4" x14ac:dyDescent="0.3">
      <c r="B96" s="108">
        <v>44828</v>
      </c>
      <c r="C96">
        <v>2546</v>
      </c>
      <c r="D96">
        <f t="shared" si="2"/>
        <v>2899</v>
      </c>
    </row>
    <row r="97" spans="2:4" x14ac:dyDescent="0.3">
      <c r="B97" s="108">
        <v>44821</v>
      </c>
      <c r="C97">
        <v>2513</v>
      </c>
      <c r="D97">
        <f t="shared" si="2"/>
        <v>3017</v>
      </c>
    </row>
    <row r="98" spans="2:4" x14ac:dyDescent="0.3">
      <c r="B98" s="108">
        <v>44814</v>
      </c>
      <c r="C98">
        <v>2808</v>
      </c>
      <c r="D98">
        <f t="shared" si="2"/>
        <v>3143.8571428571427</v>
      </c>
    </row>
    <row r="99" spans="2:4" x14ac:dyDescent="0.3">
      <c r="B99" s="108">
        <v>44807</v>
      </c>
      <c r="C99">
        <v>2926</v>
      </c>
      <c r="D99">
        <f t="shared" si="2"/>
        <v>3203.5714285714284</v>
      </c>
    </row>
    <row r="100" spans="2:4" x14ac:dyDescent="0.3">
      <c r="B100" s="108">
        <v>44800</v>
      </c>
      <c r="C100">
        <v>3050</v>
      </c>
      <c r="D100">
        <f t="shared" si="2"/>
        <v>3204</v>
      </c>
    </row>
    <row r="101" spans="2:4" x14ac:dyDescent="0.3">
      <c r="B101" s="108">
        <v>44793</v>
      </c>
      <c r="C101">
        <v>3166</v>
      </c>
      <c r="D101">
        <f t="shared" si="2"/>
        <v>3138</v>
      </c>
    </row>
    <row r="102" spans="2:4" x14ac:dyDescent="0.3">
      <c r="B102" s="108">
        <v>44786</v>
      </c>
      <c r="C102">
        <v>3284</v>
      </c>
      <c r="D102">
        <f t="shared" si="2"/>
        <v>3031.4285714285716</v>
      </c>
    </row>
    <row r="103" spans="2:4" x14ac:dyDescent="0.3">
      <c r="B103" s="108">
        <v>44779</v>
      </c>
      <c r="C103">
        <v>3372</v>
      </c>
      <c r="D103">
        <f t="shared" si="2"/>
        <v>2895</v>
      </c>
    </row>
    <row r="104" spans="2:4" x14ac:dyDescent="0.3">
      <c r="B104" s="108">
        <v>44772</v>
      </c>
      <c r="C104">
        <v>3401</v>
      </c>
      <c r="D104">
        <f t="shared" si="2"/>
        <v>2726.7142857142858</v>
      </c>
    </row>
    <row r="105" spans="2:4" x14ac:dyDescent="0.3">
      <c r="B105" s="108">
        <v>44765</v>
      </c>
      <c r="C105">
        <v>3226</v>
      </c>
      <c r="D105">
        <f t="shared" si="2"/>
        <v>2546.4285714285716</v>
      </c>
    </row>
    <row r="106" spans="2:4" x14ac:dyDescent="0.3">
      <c r="B106" s="108">
        <v>44758</v>
      </c>
      <c r="C106">
        <v>2929</v>
      </c>
      <c r="D106">
        <f t="shared" si="2"/>
        <v>2372.2857142857142</v>
      </c>
    </row>
    <row r="107" spans="2:4" x14ac:dyDescent="0.3">
      <c r="B107" s="108">
        <v>44751</v>
      </c>
      <c r="C107">
        <v>2588</v>
      </c>
      <c r="D107">
        <f t="shared" si="2"/>
        <v>2231</v>
      </c>
    </row>
    <row r="108" spans="2:4" x14ac:dyDescent="0.3">
      <c r="B108" s="108">
        <v>44744</v>
      </c>
      <c r="C108">
        <v>2420</v>
      </c>
      <c r="D108">
        <f t="shared" si="2"/>
        <v>2110.1428571428573</v>
      </c>
    </row>
    <row r="109" spans="2:4" x14ac:dyDescent="0.3">
      <c r="B109" s="108">
        <v>44737</v>
      </c>
      <c r="C109">
        <v>2329</v>
      </c>
      <c r="D109">
        <f t="shared" si="2"/>
        <v>2003.8571428571429</v>
      </c>
    </row>
    <row r="110" spans="2:4" x14ac:dyDescent="0.3">
      <c r="B110" s="108">
        <v>44730</v>
      </c>
      <c r="C110">
        <v>2194</v>
      </c>
      <c r="D110">
        <f t="shared" si="2"/>
        <v>1875.8571428571429</v>
      </c>
    </row>
    <row r="111" spans="2:4" x14ac:dyDescent="0.3">
      <c r="B111" s="108">
        <v>44723</v>
      </c>
      <c r="C111">
        <v>2139</v>
      </c>
      <c r="D111">
        <f t="shared" si="2"/>
        <v>1766.1428571428571</v>
      </c>
    </row>
    <row r="112" spans="2:4" x14ac:dyDescent="0.3">
      <c r="B112" s="108">
        <v>44716</v>
      </c>
      <c r="C112">
        <v>2007</v>
      </c>
      <c r="D112">
        <f t="shared" si="2"/>
        <v>1652.7142857142858</v>
      </c>
    </row>
    <row r="113" spans="2:4" x14ac:dyDescent="0.3">
      <c r="B113" s="108">
        <v>44709</v>
      </c>
      <c r="C113">
        <v>1940</v>
      </c>
      <c r="D113">
        <f t="shared" si="2"/>
        <v>1567.4285714285713</v>
      </c>
    </row>
    <row r="114" spans="2:4" x14ac:dyDescent="0.3">
      <c r="B114" s="108">
        <v>44702</v>
      </c>
      <c r="C114">
        <v>1742</v>
      </c>
      <c r="D114">
        <f t="shared" si="2"/>
        <v>1512</v>
      </c>
    </row>
    <row r="115" spans="2:4" x14ac:dyDescent="0.3">
      <c r="B115" s="108">
        <v>44695</v>
      </c>
      <c r="C115">
        <v>1676</v>
      </c>
      <c r="D115">
        <f t="shared" si="2"/>
        <v>1535.7142857142858</v>
      </c>
    </row>
    <row r="116" spans="2:4" x14ac:dyDescent="0.3">
      <c r="B116" s="108">
        <v>44688</v>
      </c>
      <c r="C116">
        <v>1433</v>
      </c>
      <c r="D116">
        <f t="shared" si="2"/>
        <v>1654.1428571428571</v>
      </c>
    </row>
    <row r="117" spans="2:4" x14ac:dyDescent="0.3">
      <c r="B117" s="108">
        <v>44681</v>
      </c>
      <c r="C117">
        <v>1426</v>
      </c>
      <c r="D117">
        <f t="shared" si="2"/>
        <v>1895.8571428571429</v>
      </c>
    </row>
    <row r="118" spans="2:4" x14ac:dyDescent="0.3">
      <c r="B118" s="108">
        <v>44674</v>
      </c>
      <c r="C118">
        <v>1345</v>
      </c>
      <c r="D118">
        <f t="shared" si="2"/>
        <v>2321.2857142857142</v>
      </c>
    </row>
    <row r="119" spans="2:4" x14ac:dyDescent="0.3">
      <c r="B119" s="108">
        <v>44667</v>
      </c>
      <c r="C119">
        <v>1410</v>
      </c>
      <c r="D119">
        <f t="shared" si="2"/>
        <v>2992.1428571428573</v>
      </c>
    </row>
    <row r="120" spans="2:4" x14ac:dyDescent="0.3">
      <c r="B120" s="108">
        <v>44660</v>
      </c>
      <c r="C120">
        <v>1552</v>
      </c>
      <c r="D120">
        <f t="shared" si="2"/>
        <v>3975</v>
      </c>
    </row>
    <row r="121" spans="2:4" x14ac:dyDescent="0.3">
      <c r="B121" s="108">
        <v>44653</v>
      </c>
      <c r="C121">
        <v>1908</v>
      </c>
      <c r="D121">
        <f t="shared" si="2"/>
        <v>5405.5714285714284</v>
      </c>
    </row>
    <row r="122" spans="2:4" x14ac:dyDescent="0.3">
      <c r="B122" s="108">
        <v>44646</v>
      </c>
      <c r="C122">
        <v>2505</v>
      </c>
      <c r="D122">
        <f t="shared" si="2"/>
        <v>7321.1428571428569</v>
      </c>
    </row>
    <row r="123" spans="2:4" x14ac:dyDescent="0.3">
      <c r="B123" s="108">
        <v>44639</v>
      </c>
      <c r="C123">
        <v>3125</v>
      </c>
      <c r="D123">
        <f t="shared" si="2"/>
        <v>9642.7142857142862</v>
      </c>
    </row>
    <row r="124" spans="2:4" x14ac:dyDescent="0.3">
      <c r="B124" s="108">
        <v>44632</v>
      </c>
      <c r="C124">
        <v>4404</v>
      </c>
      <c r="D124">
        <f t="shared" si="2"/>
        <v>12191.428571428571</v>
      </c>
    </row>
    <row r="125" spans="2:4" x14ac:dyDescent="0.3">
      <c r="B125" s="108">
        <v>44625</v>
      </c>
      <c r="C125">
        <v>6041</v>
      </c>
      <c r="D125">
        <f t="shared" si="2"/>
        <v>14610.142857142857</v>
      </c>
    </row>
    <row r="126" spans="2:4" x14ac:dyDescent="0.3">
      <c r="B126" s="108">
        <v>44618</v>
      </c>
      <c r="C126">
        <v>8290</v>
      </c>
      <c r="D126">
        <f t="shared" si="2"/>
        <v>16472.571428571428</v>
      </c>
    </row>
    <row r="127" spans="2:4" x14ac:dyDescent="0.3">
      <c r="B127" s="108">
        <v>44611</v>
      </c>
      <c r="C127">
        <v>11566</v>
      </c>
      <c r="D127">
        <f t="shared" si="2"/>
        <v>17449</v>
      </c>
    </row>
    <row r="128" spans="2:4" x14ac:dyDescent="0.3">
      <c r="B128" s="108">
        <v>44604</v>
      </c>
      <c r="C128">
        <v>15317</v>
      </c>
      <c r="D128">
        <f t="shared" si="2"/>
        <v>17464.857142857141</v>
      </c>
    </row>
    <row r="129" spans="2:4" x14ac:dyDescent="0.3">
      <c r="B129" s="108">
        <v>44597</v>
      </c>
      <c r="C129">
        <v>18756</v>
      </c>
      <c r="D129">
        <f t="shared" si="2"/>
        <v>16770.714285714286</v>
      </c>
    </row>
    <row r="130" spans="2:4" x14ac:dyDescent="0.3">
      <c r="B130" s="108">
        <v>44590</v>
      </c>
      <c r="C130">
        <v>20966</v>
      </c>
      <c r="D130">
        <f t="shared" si="2"/>
        <v>15555.571428571429</v>
      </c>
    </row>
    <row r="131" spans="2:4" x14ac:dyDescent="0.3">
      <c r="B131" s="108">
        <v>44583</v>
      </c>
      <c r="C131">
        <v>21335</v>
      </c>
      <c r="D131">
        <f t="shared" ref="D131:D194" si="3">AVERAGE(C131:C137)</f>
        <v>13951</v>
      </c>
    </row>
    <row r="132" spans="2:4" x14ac:dyDescent="0.3">
      <c r="B132" s="108">
        <v>44576</v>
      </c>
      <c r="C132">
        <v>19078</v>
      </c>
      <c r="D132">
        <f t="shared" si="3"/>
        <v>12157.571428571429</v>
      </c>
    </row>
    <row r="133" spans="2:4" x14ac:dyDescent="0.3">
      <c r="B133" s="108">
        <v>44569</v>
      </c>
      <c r="C133">
        <v>15125</v>
      </c>
      <c r="D133">
        <f t="shared" si="3"/>
        <v>10558.714285714286</v>
      </c>
    </row>
    <row r="134" spans="2:4" x14ac:dyDescent="0.3">
      <c r="B134" s="108">
        <v>44562</v>
      </c>
      <c r="C134">
        <v>11677</v>
      </c>
      <c r="D134">
        <f t="shared" si="3"/>
        <v>9442.2857142857138</v>
      </c>
    </row>
    <row r="135" spans="2:4" x14ac:dyDescent="0.3">
      <c r="B135" s="108">
        <v>44555</v>
      </c>
      <c r="C135">
        <v>10458</v>
      </c>
      <c r="D135">
        <f t="shared" si="3"/>
        <v>8796.8571428571431</v>
      </c>
    </row>
    <row r="136" spans="2:4" x14ac:dyDescent="0.3">
      <c r="B136" s="108">
        <v>44548</v>
      </c>
      <c r="C136">
        <v>10250</v>
      </c>
      <c r="D136">
        <f t="shared" si="3"/>
        <v>8343.8571428571431</v>
      </c>
    </row>
    <row r="137" spans="2:4" x14ac:dyDescent="0.3">
      <c r="B137" s="108">
        <v>44541</v>
      </c>
      <c r="C137">
        <v>9734</v>
      </c>
      <c r="D137">
        <f t="shared" si="3"/>
        <v>8016.7142857142853</v>
      </c>
    </row>
    <row r="138" spans="2:4" x14ac:dyDescent="0.3">
      <c r="B138" s="108">
        <v>44534</v>
      </c>
      <c r="C138">
        <v>8781</v>
      </c>
      <c r="D138">
        <f t="shared" si="3"/>
        <v>7903.4285714285716</v>
      </c>
    </row>
    <row r="139" spans="2:4" x14ac:dyDescent="0.3">
      <c r="B139" s="108">
        <v>44527</v>
      </c>
      <c r="C139">
        <v>7886</v>
      </c>
      <c r="D139">
        <f t="shared" si="3"/>
        <v>8060.1428571428569</v>
      </c>
    </row>
    <row r="140" spans="2:4" x14ac:dyDescent="0.3">
      <c r="B140" s="108">
        <v>44520</v>
      </c>
      <c r="C140">
        <v>7310</v>
      </c>
      <c r="D140">
        <f t="shared" si="3"/>
        <v>8530.7142857142862</v>
      </c>
    </row>
    <row r="141" spans="2:4" x14ac:dyDescent="0.3">
      <c r="B141" s="108">
        <v>44513</v>
      </c>
      <c r="C141">
        <v>7159</v>
      </c>
      <c r="D141">
        <f t="shared" si="3"/>
        <v>9319.2857142857138</v>
      </c>
    </row>
    <row r="142" spans="2:4" x14ac:dyDescent="0.3">
      <c r="B142" s="108">
        <v>44506</v>
      </c>
      <c r="C142">
        <v>7287</v>
      </c>
      <c r="D142">
        <f t="shared" si="3"/>
        <v>10346.142857142857</v>
      </c>
    </row>
    <row r="143" spans="2:4" x14ac:dyDescent="0.3">
      <c r="B143" s="108">
        <v>44499</v>
      </c>
      <c r="C143">
        <v>7960</v>
      </c>
      <c r="D143">
        <f t="shared" si="3"/>
        <v>11478.142857142857</v>
      </c>
    </row>
    <row r="144" spans="2:4" x14ac:dyDescent="0.3">
      <c r="B144" s="108">
        <v>44492</v>
      </c>
      <c r="C144">
        <v>8941</v>
      </c>
      <c r="D144">
        <f t="shared" si="3"/>
        <v>12543.428571428571</v>
      </c>
    </row>
    <row r="145" spans="2:4" x14ac:dyDescent="0.3">
      <c r="B145" s="108">
        <v>44485</v>
      </c>
      <c r="C145">
        <v>9878</v>
      </c>
      <c r="D145">
        <f t="shared" si="3"/>
        <v>13479.428571428571</v>
      </c>
    </row>
    <row r="146" spans="2:4" x14ac:dyDescent="0.3">
      <c r="B146" s="108">
        <v>44478</v>
      </c>
      <c r="C146">
        <v>11180</v>
      </c>
      <c r="D146">
        <f t="shared" si="3"/>
        <v>14093.142857142857</v>
      </c>
    </row>
    <row r="147" spans="2:4" x14ac:dyDescent="0.3">
      <c r="B147" s="108">
        <v>44471</v>
      </c>
      <c r="C147">
        <v>12830</v>
      </c>
      <c r="D147">
        <f t="shared" si="3"/>
        <v>14236.142857142857</v>
      </c>
    </row>
    <row r="148" spans="2:4" x14ac:dyDescent="0.3">
      <c r="B148" s="108">
        <v>44464</v>
      </c>
      <c r="C148">
        <v>14347</v>
      </c>
      <c r="D148">
        <f t="shared" si="3"/>
        <v>13747</v>
      </c>
    </row>
    <row r="149" spans="2:4" x14ac:dyDescent="0.3">
      <c r="B149" s="108">
        <v>44457</v>
      </c>
      <c r="C149">
        <v>15211</v>
      </c>
      <c r="D149">
        <f t="shared" si="3"/>
        <v>12623.714285714286</v>
      </c>
    </row>
    <row r="150" spans="2:4" x14ac:dyDescent="0.3">
      <c r="B150" s="108">
        <v>44450</v>
      </c>
      <c r="C150">
        <v>15417</v>
      </c>
      <c r="D150">
        <f t="shared" si="3"/>
        <v>11037.142857142857</v>
      </c>
    </row>
    <row r="151" spans="2:4" x14ac:dyDescent="0.3">
      <c r="B151" s="108">
        <v>44443</v>
      </c>
      <c r="C151">
        <v>15493</v>
      </c>
      <c r="D151">
        <f t="shared" si="3"/>
        <v>9229</v>
      </c>
    </row>
    <row r="152" spans="2:4" x14ac:dyDescent="0.3">
      <c r="B152" s="108">
        <v>44436</v>
      </c>
      <c r="C152">
        <v>14174</v>
      </c>
      <c r="D152">
        <f t="shared" si="3"/>
        <v>7300.1428571428569</v>
      </c>
    </row>
    <row r="153" spans="2:4" x14ac:dyDescent="0.3">
      <c r="B153" s="108">
        <v>44429</v>
      </c>
      <c r="C153">
        <v>12181</v>
      </c>
      <c r="D153">
        <f t="shared" si="3"/>
        <v>5510.2857142857147</v>
      </c>
    </row>
    <row r="154" spans="2:4" x14ac:dyDescent="0.3">
      <c r="B154" s="108">
        <v>44422</v>
      </c>
      <c r="C154">
        <v>9406</v>
      </c>
      <c r="D154">
        <f t="shared" si="3"/>
        <v>3990.5714285714284</v>
      </c>
    </row>
    <row r="155" spans="2:4" x14ac:dyDescent="0.3">
      <c r="B155" s="108">
        <v>44415</v>
      </c>
      <c r="C155">
        <v>6484</v>
      </c>
      <c r="D155">
        <f t="shared" si="3"/>
        <v>2880.4285714285716</v>
      </c>
    </row>
    <row r="156" spans="2:4" x14ac:dyDescent="0.3">
      <c r="B156" s="108">
        <v>44408</v>
      </c>
      <c r="C156">
        <v>4105</v>
      </c>
      <c r="D156">
        <f t="shared" si="3"/>
        <v>2207.8571428571427</v>
      </c>
    </row>
    <row r="157" spans="2:4" x14ac:dyDescent="0.3">
      <c r="B157" s="108">
        <v>44401</v>
      </c>
      <c r="C157">
        <v>2760</v>
      </c>
      <c r="D157">
        <f t="shared" si="3"/>
        <v>1912.1428571428571</v>
      </c>
    </row>
    <row r="158" spans="2:4" x14ac:dyDescent="0.3">
      <c r="B158" s="108">
        <v>44394</v>
      </c>
      <c r="C158">
        <v>1991</v>
      </c>
      <c r="D158">
        <f t="shared" si="3"/>
        <v>1853.1428571428571</v>
      </c>
    </row>
    <row r="159" spans="2:4" x14ac:dyDescent="0.3">
      <c r="B159" s="108">
        <v>44387</v>
      </c>
      <c r="C159">
        <v>1645</v>
      </c>
      <c r="D159">
        <f t="shared" si="3"/>
        <v>1964.4285714285713</v>
      </c>
    </row>
    <row r="160" spans="2:4" x14ac:dyDescent="0.3">
      <c r="B160" s="108">
        <v>44380</v>
      </c>
      <c r="C160">
        <v>1543</v>
      </c>
      <c r="D160">
        <f t="shared" si="3"/>
        <v>2192</v>
      </c>
    </row>
    <row r="161" spans="2:4" x14ac:dyDescent="0.3">
      <c r="B161" s="108">
        <v>44373</v>
      </c>
      <c r="C161">
        <v>1635</v>
      </c>
      <c r="D161">
        <f t="shared" si="3"/>
        <v>2497</v>
      </c>
    </row>
    <row r="162" spans="2:4" x14ac:dyDescent="0.3">
      <c r="B162" s="108">
        <v>44366</v>
      </c>
      <c r="C162">
        <v>1776</v>
      </c>
      <c r="D162">
        <f t="shared" si="3"/>
        <v>2835.7142857142858</v>
      </c>
    </row>
    <row r="163" spans="2:4" x14ac:dyDescent="0.3">
      <c r="B163" s="108">
        <v>44359</v>
      </c>
      <c r="C163">
        <v>2035</v>
      </c>
      <c r="D163">
        <f t="shared" si="3"/>
        <v>3177</v>
      </c>
    </row>
    <row r="164" spans="2:4" x14ac:dyDescent="0.3">
      <c r="B164" s="108">
        <v>44352</v>
      </c>
      <c r="C164">
        <v>2347</v>
      </c>
      <c r="D164">
        <f t="shared" si="3"/>
        <v>3543.5714285714284</v>
      </c>
    </row>
    <row r="165" spans="2:4" x14ac:dyDescent="0.3">
      <c r="B165" s="108">
        <v>44345</v>
      </c>
      <c r="C165">
        <v>2770</v>
      </c>
      <c r="D165">
        <f t="shared" si="3"/>
        <v>3844</v>
      </c>
    </row>
    <row r="166" spans="2:4" x14ac:dyDescent="0.3">
      <c r="B166" s="108">
        <v>44338</v>
      </c>
      <c r="C166">
        <v>3238</v>
      </c>
      <c r="D166">
        <f t="shared" si="3"/>
        <v>4064.4285714285716</v>
      </c>
    </row>
    <row r="167" spans="2:4" x14ac:dyDescent="0.3">
      <c r="B167" s="108">
        <v>44331</v>
      </c>
      <c r="C167">
        <v>3678</v>
      </c>
      <c r="D167">
        <f t="shared" si="3"/>
        <v>4201.4285714285716</v>
      </c>
    </row>
    <row r="168" spans="2:4" x14ac:dyDescent="0.3">
      <c r="B168" s="108">
        <v>44324</v>
      </c>
      <c r="C168">
        <v>4006</v>
      </c>
      <c r="D168">
        <f t="shared" si="3"/>
        <v>4313.2857142857147</v>
      </c>
    </row>
    <row r="169" spans="2:4" x14ac:dyDescent="0.3">
      <c r="B169" s="108">
        <v>44317</v>
      </c>
      <c r="C169">
        <v>4165</v>
      </c>
      <c r="D169">
        <f t="shared" si="3"/>
        <v>4440</v>
      </c>
    </row>
    <row r="170" spans="2:4" x14ac:dyDescent="0.3">
      <c r="B170" s="108">
        <v>44310</v>
      </c>
      <c r="C170">
        <v>4601</v>
      </c>
      <c r="D170">
        <f t="shared" si="3"/>
        <v>4662.8571428571431</v>
      </c>
    </row>
    <row r="171" spans="2:4" x14ac:dyDescent="0.3">
      <c r="B171" s="108">
        <v>44303</v>
      </c>
      <c r="C171">
        <v>4450</v>
      </c>
      <c r="D171">
        <f t="shared" si="3"/>
        <v>4967.1428571428569</v>
      </c>
    </row>
    <row r="172" spans="2:4" x14ac:dyDescent="0.3">
      <c r="B172" s="108">
        <v>44296</v>
      </c>
      <c r="C172">
        <v>4313</v>
      </c>
      <c r="D172">
        <f t="shared" si="3"/>
        <v>5567.7142857142853</v>
      </c>
    </row>
    <row r="173" spans="2:4" x14ac:dyDescent="0.3">
      <c r="B173" s="108">
        <v>44289</v>
      </c>
      <c r="C173">
        <v>4197</v>
      </c>
      <c r="D173">
        <f t="shared" si="3"/>
        <v>6495.4285714285716</v>
      </c>
    </row>
    <row r="174" spans="2:4" x14ac:dyDescent="0.3">
      <c r="B174" s="108">
        <v>44282</v>
      </c>
      <c r="C174">
        <v>4461</v>
      </c>
      <c r="D174">
        <f t="shared" si="3"/>
        <v>7827.1428571428569</v>
      </c>
    </row>
    <row r="175" spans="2:4" x14ac:dyDescent="0.3">
      <c r="B175" s="108">
        <v>44275</v>
      </c>
      <c r="C175">
        <v>4893</v>
      </c>
      <c r="D175">
        <f t="shared" si="3"/>
        <v>9623.2857142857138</v>
      </c>
    </row>
    <row r="176" spans="2:4" x14ac:dyDescent="0.3">
      <c r="B176" s="108">
        <v>44268</v>
      </c>
      <c r="C176">
        <v>5725</v>
      </c>
      <c r="D176">
        <f t="shared" si="3"/>
        <v>11827.428571428571</v>
      </c>
    </row>
    <row r="177" spans="2:4" x14ac:dyDescent="0.3">
      <c r="B177" s="108">
        <v>44261</v>
      </c>
      <c r="C177">
        <v>6731</v>
      </c>
      <c r="D177">
        <f t="shared" si="3"/>
        <v>14393.428571428571</v>
      </c>
    </row>
    <row r="178" spans="2:4" x14ac:dyDescent="0.3">
      <c r="B178" s="108">
        <v>44254</v>
      </c>
      <c r="C178">
        <v>8654</v>
      </c>
      <c r="D178">
        <f t="shared" si="3"/>
        <v>17102.142857142859</v>
      </c>
    </row>
    <row r="179" spans="2:4" x14ac:dyDescent="0.3">
      <c r="B179" s="108">
        <v>44247</v>
      </c>
      <c r="C179">
        <v>10807</v>
      </c>
      <c r="D179">
        <f t="shared" si="3"/>
        <v>19576.428571428572</v>
      </c>
    </row>
    <row r="180" spans="2:4" x14ac:dyDescent="0.3">
      <c r="B180" s="108">
        <v>44240</v>
      </c>
      <c r="C180">
        <v>13519</v>
      </c>
      <c r="D180">
        <f t="shared" si="3"/>
        <v>21581.857142857141</v>
      </c>
    </row>
    <row r="181" spans="2:4" x14ac:dyDescent="0.3">
      <c r="B181" s="108">
        <v>44233</v>
      </c>
      <c r="C181">
        <v>17034</v>
      </c>
      <c r="D181">
        <f t="shared" si="3"/>
        <v>22988.285714285714</v>
      </c>
    </row>
    <row r="182" spans="2:4" x14ac:dyDescent="0.3">
      <c r="B182" s="108">
        <v>44226</v>
      </c>
      <c r="C182">
        <v>20322</v>
      </c>
      <c r="D182">
        <f t="shared" si="3"/>
        <v>23742.571428571428</v>
      </c>
    </row>
    <row r="183" spans="2:4" x14ac:dyDescent="0.3">
      <c r="B183" s="108">
        <v>44219</v>
      </c>
      <c r="C183">
        <v>23687</v>
      </c>
      <c r="D183">
        <f t="shared" si="3"/>
        <v>23827</v>
      </c>
    </row>
    <row r="184" spans="2:4" x14ac:dyDescent="0.3">
      <c r="B184" s="108">
        <v>44212</v>
      </c>
      <c r="C184">
        <v>25692</v>
      </c>
      <c r="D184">
        <f t="shared" si="3"/>
        <v>23092.428571428572</v>
      </c>
    </row>
    <row r="185" spans="2:4" x14ac:dyDescent="0.3">
      <c r="B185" s="108">
        <v>44205</v>
      </c>
      <c r="C185">
        <v>25974</v>
      </c>
      <c r="D185">
        <f t="shared" si="3"/>
        <v>21652.857142857141</v>
      </c>
    </row>
    <row r="186" spans="2:4" x14ac:dyDescent="0.3">
      <c r="B186" s="108">
        <v>44198</v>
      </c>
      <c r="C186">
        <v>24845</v>
      </c>
      <c r="D186">
        <f t="shared" si="3"/>
        <v>19848.428571428572</v>
      </c>
    </row>
    <row r="187" spans="2:4" x14ac:dyDescent="0.3">
      <c r="B187" s="108">
        <v>44191</v>
      </c>
      <c r="C187">
        <v>23364</v>
      </c>
      <c r="D187">
        <f t="shared" si="3"/>
        <v>17819.714285714286</v>
      </c>
    </row>
    <row r="188" spans="2:4" x14ac:dyDescent="0.3">
      <c r="B188" s="108">
        <v>44184</v>
      </c>
      <c r="C188">
        <v>22314</v>
      </c>
      <c r="D188">
        <f t="shared" si="3"/>
        <v>15732.571428571429</v>
      </c>
    </row>
    <row r="189" spans="2:4" x14ac:dyDescent="0.3">
      <c r="B189" s="108">
        <v>44177</v>
      </c>
      <c r="C189">
        <v>20913</v>
      </c>
      <c r="D189">
        <f t="shared" si="3"/>
        <v>13547.571428571429</v>
      </c>
    </row>
    <row r="190" spans="2:4" x14ac:dyDescent="0.3">
      <c r="B190" s="108">
        <v>44170</v>
      </c>
      <c r="C190">
        <v>18545</v>
      </c>
      <c r="D190">
        <f t="shared" si="3"/>
        <v>11415.714285714286</v>
      </c>
    </row>
    <row r="191" spans="2:4" x14ac:dyDescent="0.3">
      <c r="B191" s="108">
        <v>44163</v>
      </c>
      <c r="C191">
        <v>15615</v>
      </c>
      <c r="D191">
        <f t="shared" si="3"/>
        <v>9508.5714285714294</v>
      </c>
    </row>
    <row r="192" spans="2:4" x14ac:dyDescent="0.3">
      <c r="B192" s="108">
        <v>44156</v>
      </c>
      <c r="C192">
        <v>13343</v>
      </c>
      <c r="D192">
        <f t="shared" si="3"/>
        <v>7965.4285714285716</v>
      </c>
    </row>
    <row r="193" spans="2:4" x14ac:dyDescent="0.3">
      <c r="B193" s="108">
        <v>44149</v>
      </c>
      <c r="C193">
        <v>10644</v>
      </c>
      <c r="D193">
        <f t="shared" si="3"/>
        <v>6665</v>
      </c>
    </row>
    <row r="194" spans="2:4" x14ac:dyDescent="0.3">
      <c r="B194" s="108">
        <v>44142</v>
      </c>
      <c r="C194">
        <v>8754</v>
      </c>
      <c r="D194">
        <f t="shared" si="3"/>
        <v>5758.1428571428569</v>
      </c>
    </row>
    <row r="195" spans="2:4" x14ac:dyDescent="0.3">
      <c r="B195" s="108">
        <v>44135</v>
      </c>
      <c r="C195">
        <v>7019</v>
      </c>
      <c r="D195">
        <f t="shared" ref="D195:D258" si="4">AVERAGE(C195:C201)</f>
        <v>5118</v>
      </c>
    </row>
    <row r="196" spans="2:4" x14ac:dyDescent="0.3">
      <c r="B196" s="108">
        <v>44128</v>
      </c>
      <c r="C196">
        <v>5990</v>
      </c>
      <c r="D196">
        <f t="shared" si="4"/>
        <v>4775</v>
      </c>
    </row>
    <row r="197" spans="2:4" x14ac:dyDescent="0.3">
      <c r="B197" s="108">
        <v>44121</v>
      </c>
      <c r="C197">
        <v>5195</v>
      </c>
      <c r="D197">
        <f t="shared" si="4"/>
        <v>4635</v>
      </c>
    </row>
    <row r="198" spans="2:4" x14ac:dyDescent="0.3">
      <c r="B198" s="108">
        <v>44114</v>
      </c>
      <c r="C198">
        <v>4813</v>
      </c>
      <c r="D198">
        <f t="shared" si="4"/>
        <v>4712.7142857142853</v>
      </c>
    </row>
    <row r="199" spans="2:4" x14ac:dyDescent="0.3">
      <c r="B199" s="108">
        <v>44107</v>
      </c>
      <c r="C199">
        <v>4240</v>
      </c>
      <c r="D199">
        <f t="shared" si="4"/>
        <v>4935.7142857142853</v>
      </c>
    </row>
    <row r="200" spans="2:4" x14ac:dyDescent="0.3">
      <c r="B200" s="108">
        <v>44100</v>
      </c>
      <c r="C200">
        <v>4296</v>
      </c>
      <c r="D200">
        <f t="shared" si="4"/>
        <v>5365.4285714285716</v>
      </c>
    </row>
    <row r="201" spans="2:4" x14ac:dyDescent="0.3">
      <c r="B201" s="108">
        <v>44093</v>
      </c>
      <c r="C201">
        <v>4273</v>
      </c>
      <c r="D201">
        <f t="shared" si="4"/>
        <v>5872.8571428571431</v>
      </c>
    </row>
    <row r="202" spans="2:4" x14ac:dyDescent="0.3">
      <c r="B202" s="108">
        <v>44086</v>
      </c>
      <c r="C202">
        <v>4618</v>
      </c>
      <c r="D202">
        <f t="shared" si="4"/>
        <v>6446</v>
      </c>
    </row>
    <row r="203" spans="2:4" x14ac:dyDescent="0.3">
      <c r="B203" s="108">
        <v>44079</v>
      </c>
      <c r="C203">
        <v>5010</v>
      </c>
      <c r="D203">
        <f t="shared" si="4"/>
        <v>6961.8571428571431</v>
      </c>
    </row>
    <row r="204" spans="2:4" x14ac:dyDescent="0.3">
      <c r="B204" s="108">
        <v>44072</v>
      </c>
      <c r="C204">
        <v>5739</v>
      </c>
      <c r="D204">
        <f t="shared" si="4"/>
        <v>7269.8571428571431</v>
      </c>
    </row>
    <row r="205" spans="2:4" x14ac:dyDescent="0.3">
      <c r="B205" s="108">
        <v>44065</v>
      </c>
      <c r="C205">
        <v>6374</v>
      </c>
      <c r="D205">
        <f t="shared" si="4"/>
        <v>7274.2857142857147</v>
      </c>
    </row>
    <row r="206" spans="2:4" x14ac:dyDescent="0.3">
      <c r="B206" s="108">
        <v>44058</v>
      </c>
      <c r="C206">
        <v>7248</v>
      </c>
      <c r="D206">
        <f t="shared" si="4"/>
        <v>7012.2857142857147</v>
      </c>
    </row>
    <row r="207" spans="2:4" x14ac:dyDescent="0.3">
      <c r="B207" s="108">
        <v>44051</v>
      </c>
      <c r="C207">
        <v>7848</v>
      </c>
      <c r="D207">
        <f t="shared" si="4"/>
        <v>6524.7142857142853</v>
      </c>
    </row>
    <row r="208" spans="2:4" x14ac:dyDescent="0.3">
      <c r="B208" s="108">
        <v>44044</v>
      </c>
      <c r="C208">
        <v>8285</v>
      </c>
      <c r="D208">
        <f t="shared" si="4"/>
        <v>5952.7142857142853</v>
      </c>
    </row>
    <row r="209" spans="2:4" x14ac:dyDescent="0.3">
      <c r="B209" s="108">
        <v>44037</v>
      </c>
      <c r="C209">
        <v>8229</v>
      </c>
      <c r="D209">
        <f t="shared" si="4"/>
        <v>5373</v>
      </c>
    </row>
    <row r="210" spans="2:4" x14ac:dyDescent="0.3">
      <c r="B210" s="108">
        <v>44030</v>
      </c>
      <c r="C210">
        <v>7166</v>
      </c>
      <c r="D210">
        <f t="shared" si="4"/>
        <v>4918.2857142857147</v>
      </c>
    </row>
    <row r="211" spans="2:4" x14ac:dyDescent="0.3">
      <c r="B211" s="108">
        <v>44023</v>
      </c>
      <c r="C211">
        <v>5770</v>
      </c>
      <c r="D211">
        <f t="shared" si="4"/>
        <v>4774.5714285714284</v>
      </c>
    </row>
    <row r="212" spans="2:4" x14ac:dyDescent="0.3">
      <c r="B212" s="108">
        <v>44016</v>
      </c>
      <c r="C212">
        <v>4540</v>
      </c>
      <c r="D212">
        <f t="shared" si="4"/>
        <v>4983</v>
      </c>
    </row>
    <row r="213" spans="2:4" x14ac:dyDescent="0.3">
      <c r="B213" s="108">
        <v>44009</v>
      </c>
      <c r="C213">
        <v>3835</v>
      </c>
      <c r="D213">
        <f t="shared" si="4"/>
        <v>5652.8571428571431</v>
      </c>
    </row>
    <row r="214" spans="2:4" x14ac:dyDescent="0.3">
      <c r="B214" s="108">
        <v>44002</v>
      </c>
      <c r="C214">
        <v>3844</v>
      </c>
      <c r="D214">
        <f t="shared" si="4"/>
        <v>6708.2857142857147</v>
      </c>
    </row>
    <row r="215" spans="2:4" x14ac:dyDescent="0.3">
      <c r="B215" s="108">
        <v>43995</v>
      </c>
      <c r="C215">
        <v>4227</v>
      </c>
      <c r="D215">
        <f t="shared" si="4"/>
        <v>8044.8571428571431</v>
      </c>
    </row>
    <row r="216" spans="2:4" x14ac:dyDescent="0.3">
      <c r="B216" s="108">
        <v>43988</v>
      </c>
      <c r="C216">
        <v>5046</v>
      </c>
      <c r="D216">
        <f t="shared" si="4"/>
        <v>9658.8571428571431</v>
      </c>
    </row>
    <row r="217" spans="2:4" x14ac:dyDescent="0.3">
      <c r="B217" s="108">
        <v>43981</v>
      </c>
      <c r="C217">
        <v>6160</v>
      </c>
      <c r="D217">
        <f t="shared" si="4"/>
        <v>11395.285714285714</v>
      </c>
    </row>
    <row r="218" spans="2:4" x14ac:dyDescent="0.3">
      <c r="B218" s="108">
        <v>43974</v>
      </c>
      <c r="C218">
        <v>7229</v>
      </c>
      <c r="D218">
        <f t="shared" si="4"/>
        <v>12844.714285714286</v>
      </c>
    </row>
    <row r="219" spans="2:4" x14ac:dyDescent="0.3">
      <c r="B219" s="108">
        <v>43967</v>
      </c>
      <c r="C219">
        <v>9229</v>
      </c>
      <c r="D219">
        <f t="shared" si="4"/>
        <v>13256.714285714286</v>
      </c>
    </row>
    <row r="220" spans="2:4" x14ac:dyDescent="0.3">
      <c r="B220" s="108">
        <v>43960</v>
      </c>
      <c r="C220">
        <v>11223</v>
      </c>
      <c r="D220">
        <f t="shared" si="4"/>
        <v>12397</v>
      </c>
    </row>
    <row r="221" spans="2:4" x14ac:dyDescent="0.3">
      <c r="B221" s="108">
        <v>43953</v>
      </c>
      <c r="C221">
        <v>13200</v>
      </c>
      <c r="D221">
        <f t="shared" si="4"/>
        <v>10877.428571428571</v>
      </c>
    </row>
    <row r="222" spans="2:4" x14ac:dyDescent="0.3">
      <c r="B222" s="108">
        <v>43946</v>
      </c>
      <c r="C222">
        <v>15525</v>
      </c>
      <c r="D222">
        <f t="shared" si="4"/>
        <v>9000.2857142857138</v>
      </c>
    </row>
    <row r="223" spans="2:4" x14ac:dyDescent="0.3">
      <c r="B223" s="108">
        <v>43939</v>
      </c>
      <c r="C223">
        <v>17201</v>
      </c>
      <c r="D223">
        <f t="shared" si="4"/>
        <v>6787.8571428571431</v>
      </c>
    </row>
    <row r="224" spans="2:4" x14ac:dyDescent="0.3">
      <c r="B224" s="108">
        <v>43932</v>
      </c>
      <c r="C224">
        <v>16306</v>
      </c>
      <c r="D224">
        <f t="shared" si="4"/>
        <v>4331.8571428571431</v>
      </c>
    </row>
    <row r="225" spans="2:4" x14ac:dyDescent="0.3">
      <c r="B225" s="108">
        <v>43925</v>
      </c>
      <c r="C225">
        <v>10113</v>
      </c>
      <c r="D225">
        <f t="shared" si="4"/>
        <v>2003.2857142857142</v>
      </c>
    </row>
    <row r="226" spans="2:4" x14ac:dyDescent="0.3">
      <c r="B226" s="108">
        <v>43918</v>
      </c>
      <c r="C226">
        <v>3211</v>
      </c>
      <c r="D226">
        <f t="shared" si="4"/>
        <v>559.42857142857144</v>
      </c>
    </row>
    <row r="227" spans="2:4" x14ac:dyDescent="0.3">
      <c r="B227" s="108">
        <v>43911</v>
      </c>
      <c r="C227">
        <v>586</v>
      </c>
      <c r="D227">
        <f t="shared" si="4"/>
        <v>101.28571428571429</v>
      </c>
    </row>
    <row r="228" spans="2:4" x14ac:dyDescent="0.3">
      <c r="B228" s="108">
        <v>43904</v>
      </c>
      <c r="C228">
        <v>60</v>
      </c>
      <c r="D228">
        <f t="shared" si="4"/>
        <v>17.571428571428573</v>
      </c>
    </row>
    <row r="229" spans="2:4" x14ac:dyDescent="0.3">
      <c r="B229" s="108">
        <v>43897</v>
      </c>
      <c r="C229">
        <v>38</v>
      </c>
      <c r="D229">
        <f t="shared" si="4"/>
        <v>9.4285714285714288</v>
      </c>
    </row>
    <row r="230" spans="2:4" x14ac:dyDescent="0.3">
      <c r="B230" s="108">
        <v>43890</v>
      </c>
      <c r="C230">
        <v>9</v>
      </c>
      <c r="D230">
        <f t="shared" si="4"/>
        <v>4.2857142857142856</v>
      </c>
    </row>
    <row r="231" spans="2:4" x14ac:dyDescent="0.3">
      <c r="B231" s="108">
        <v>43883</v>
      </c>
      <c r="C231">
        <v>6</v>
      </c>
      <c r="D231">
        <f t="shared" si="4"/>
        <v>3.1428571428571428</v>
      </c>
    </row>
    <row r="232" spans="2:4" x14ac:dyDescent="0.3">
      <c r="B232" s="108">
        <v>43876</v>
      </c>
      <c r="C232">
        <v>6</v>
      </c>
      <c r="D232">
        <f>AVERAGE(C232:C238)</f>
        <v>2.6666666666666665</v>
      </c>
    </row>
    <row r="233" spans="2:4" x14ac:dyDescent="0.3">
      <c r="B233" s="108">
        <v>43869</v>
      </c>
      <c r="C233">
        <v>4</v>
      </c>
      <c r="D233">
        <f t="shared" si="4"/>
        <v>2</v>
      </c>
    </row>
    <row r="234" spans="2:4" x14ac:dyDescent="0.3">
      <c r="B234" s="108">
        <v>43862</v>
      </c>
      <c r="C234">
        <v>0</v>
      </c>
      <c r="D234">
        <f t="shared" si="4"/>
        <v>1.5</v>
      </c>
    </row>
    <row r="235" spans="2:4" x14ac:dyDescent="0.3">
      <c r="B235" s="108">
        <v>43855</v>
      </c>
      <c r="C235">
        <v>3</v>
      </c>
      <c r="D235">
        <f t="shared" si="4"/>
        <v>2</v>
      </c>
    </row>
    <row r="236" spans="2:4" x14ac:dyDescent="0.3">
      <c r="B236" s="108">
        <v>43848</v>
      </c>
      <c r="C236">
        <v>2</v>
      </c>
      <c r="D236">
        <f t="shared" si="4"/>
        <v>1.5</v>
      </c>
    </row>
    <row r="237" spans="2:4" x14ac:dyDescent="0.3">
      <c r="B237" s="108">
        <v>43841</v>
      </c>
      <c r="C237">
        <v>1</v>
      </c>
      <c r="D237">
        <f t="shared" si="4"/>
        <v>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B5E69F-2349-4823-B245-F26A10BF5A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Location(data)</vt:lpstr>
      <vt:lpstr>Location</vt:lpstr>
      <vt:lpstr>Mean(data)</vt:lpstr>
      <vt:lpstr>Mean</vt:lpstr>
      <vt:lpstr>Median(data)</vt:lpstr>
      <vt:lpstr>Median</vt:lpstr>
      <vt:lpstr>Mode(data)</vt:lpstr>
      <vt:lpstr>Mode</vt:lpstr>
      <vt:lpstr>Skew(data)</vt:lpstr>
      <vt:lpstr>Skew</vt:lpstr>
      <vt:lpstr>S(L)</vt:lpstr>
      <vt:lpstr>S(B)</vt:lpstr>
      <vt:lpstr>S(R)</vt:lpstr>
      <vt:lpstr>BonusV(9)</vt:lpstr>
      <vt:lpstr>BonusV</vt:lpstr>
      <vt:lpstr>7D-MA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Negi</dc:creator>
  <cp:lastModifiedBy>Ankit Negi</cp:lastModifiedBy>
  <dcterms:created xsi:type="dcterms:W3CDTF">2015-06-05T18:17:20Z</dcterms:created>
  <dcterms:modified xsi:type="dcterms:W3CDTF">2024-07-13T06:47:47Z</dcterms:modified>
</cp:coreProperties>
</file>