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 Mazzola\Desktop\Data Analyst\"/>
    </mc:Choice>
  </mc:AlternateContent>
  <xr:revisionPtr revIDLastSave="0" documentId="13_ncr:1_{B3B54FCF-D235-40F0-A15B-B0EB9A8F1328}" xr6:coauthVersionLast="47" xr6:coauthVersionMax="47" xr10:uidLastSave="{00000000-0000-0000-0000-000000000000}"/>
  <bookViews>
    <workbookView xWindow="-120" yWindow="-120" windowWidth="29040" windowHeight="15840" firstSheet="2" activeTab="7" xr2:uid="{4B69312E-7A26-4B6B-9E23-F3E8C50EFB48}"/>
  </bookViews>
  <sheets>
    <sheet name="Posiciones" sheetId="1" r:id="rId1"/>
    <sheet name="Modelo Predictivo" sheetId="2" r:id="rId2"/>
    <sheet name="Predicciones (J23)" sheetId="3" r:id="rId3"/>
    <sheet name="Predicciones (J24)" sheetId="5" r:id="rId4"/>
    <sheet name="Predicciones (J25)" sheetId="6" r:id="rId5"/>
    <sheet name="Predicciones (J26)" sheetId="7" r:id="rId6"/>
    <sheet name="Predicciones (J27)" sheetId="8" r:id="rId7"/>
    <sheet name="Posiciones Finales" sheetId="10" r:id="rId8"/>
  </sheets>
  <definedNames>
    <definedName name="Tabl1">Posiciones!$O$11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0" l="1"/>
  <c r="H5" i="10"/>
  <c r="H3" i="10"/>
  <c r="H6" i="10"/>
  <c r="H13" i="10"/>
  <c r="H10" i="10"/>
  <c r="H15" i="10"/>
  <c r="H7" i="10"/>
  <c r="H11" i="10"/>
  <c r="H12" i="10"/>
  <c r="H8" i="10"/>
  <c r="I8" i="10" s="1"/>
  <c r="H9" i="10"/>
  <c r="H14" i="10"/>
  <c r="H18" i="10"/>
  <c r="H16" i="10"/>
  <c r="H19" i="10"/>
  <c r="H21" i="10"/>
  <c r="H17" i="10"/>
  <c r="H20" i="10"/>
  <c r="H22" i="10"/>
  <c r="H23" i="10"/>
  <c r="H24" i="10"/>
  <c r="H25" i="10"/>
  <c r="H26" i="10"/>
  <c r="H27" i="10"/>
  <c r="H28" i="10"/>
  <c r="H29" i="10"/>
  <c r="H2" i="10"/>
  <c r="G4" i="10"/>
  <c r="I4" i="10" s="1"/>
  <c r="G5" i="10"/>
  <c r="I5" i="10" s="1"/>
  <c r="G3" i="10"/>
  <c r="G6" i="10"/>
  <c r="G13" i="10"/>
  <c r="G10" i="10"/>
  <c r="G15" i="10"/>
  <c r="I15" i="10" s="1"/>
  <c r="G7" i="10"/>
  <c r="G11" i="10"/>
  <c r="G12" i="10"/>
  <c r="G8" i="10"/>
  <c r="G9" i="10"/>
  <c r="I9" i="10" s="1"/>
  <c r="G14" i="10"/>
  <c r="G18" i="10"/>
  <c r="G16" i="10"/>
  <c r="G19" i="10"/>
  <c r="G21" i="10"/>
  <c r="I21" i="10" s="1"/>
  <c r="G17" i="10"/>
  <c r="G20" i="10"/>
  <c r="I20" i="10" s="1"/>
  <c r="G22" i="10"/>
  <c r="G23" i="10"/>
  <c r="G24" i="10"/>
  <c r="G25" i="10"/>
  <c r="G26" i="10"/>
  <c r="I26" i="10" s="1"/>
  <c r="G27" i="10"/>
  <c r="G28" i="10"/>
  <c r="G29" i="10"/>
  <c r="G2" i="10"/>
  <c r="F4" i="10"/>
  <c r="F5" i="10"/>
  <c r="F3" i="10"/>
  <c r="F6" i="10"/>
  <c r="F13" i="10"/>
  <c r="F10" i="10"/>
  <c r="F15" i="10"/>
  <c r="F7" i="10"/>
  <c r="F11" i="10"/>
  <c r="F12" i="10"/>
  <c r="F8" i="10"/>
  <c r="F9" i="10"/>
  <c r="F14" i="10"/>
  <c r="F18" i="10"/>
  <c r="F16" i="10"/>
  <c r="F19" i="10"/>
  <c r="F21" i="10"/>
  <c r="F17" i="10"/>
  <c r="F20" i="10"/>
  <c r="F22" i="10"/>
  <c r="F23" i="10"/>
  <c r="F24" i="10"/>
  <c r="F25" i="10"/>
  <c r="F26" i="10"/>
  <c r="F27" i="10"/>
  <c r="F28" i="10"/>
  <c r="F29" i="10"/>
  <c r="F2" i="10"/>
  <c r="E4" i="10"/>
  <c r="E5" i="10"/>
  <c r="E3" i="10"/>
  <c r="E6" i="10"/>
  <c r="E13" i="10"/>
  <c r="E10" i="10"/>
  <c r="E15" i="10"/>
  <c r="E7" i="10"/>
  <c r="E11" i="10"/>
  <c r="E12" i="10"/>
  <c r="E8" i="10"/>
  <c r="E9" i="10"/>
  <c r="E14" i="10"/>
  <c r="E18" i="10"/>
  <c r="E16" i="10"/>
  <c r="E19" i="10"/>
  <c r="E21" i="10"/>
  <c r="E17" i="10"/>
  <c r="E20" i="10"/>
  <c r="E22" i="10"/>
  <c r="E23" i="10"/>
  <c r="E24" i="10"/>
  <c r="E25" i="10"/>
  <c r="E26" i="10"/>
  <c r="E27" i="10"/>
  <c r="E28" i="10"/>
  <c r="E29" i="10"/>
  <c r="E2" i="10"/>
  <c r="D2" i="10"/>
  <c r="D4" i="10"/>
  <c r="D5" i="10"/>
  <c r="D3" i="10"/>
  <c r="D6" i="10"/>
  <c r="D13" i="10"/>
  <c r="D10" i="10"/>
  <c r="J10" i="10" s="1"/>
  <c r="D15" i="10"/>
  <c r="D7" i="10"/>
  <c r="D11" i="10"/>
  <c r="D12" i="10"/>
  <c r="J12" i="10" s="1"/>
  <c r="D8" i="10"/>
  <c r="D9" i="10"/>
  <c r="D14" i="10"/>
  <c r="D18" i="10"/>
  <c r="D16" i="10"/>
  <c r="D19" i="10"/>
  <c r="D21" i="10"/>
  <c r="D17" i="10"/>
  <c r="J17" i="10" s="1"/>
  <c r="D20" i="10"/>
  <c r="D22" i="10"/>
  <c r="J22" i="10" s="1"/>
  <c r="D23" i="10"/>
  <c r="J23" i="10" s="1"/>
  <c r="D24" i="10"/>
  <c r="J24" i="10" s="1"/>
  <c r="D25" i="10"/>
  <c r="D26" i="10"/>
  <c r="D27" i="10"/>
  <c r="D28" i="10"/>
  <c r="D29" i="10"/>
  <c r="J4" i="10"/>
  <c r="J5" i="10"/>
  <c r="J3" i="10"/>
  <c r="J6" i="10"/>
  <c r="J13" i="10"/>
  <c r="J15" i="10"/>
  <c r="J7" i="10"/>
  <c r="J11" i="10"/>
  <c r="J14" i="10"/>
  <c r="J18" i="10"/>
  <c r="J16" i="10"/>
  <c r="J19" i="10"/>
  <c r="J21" i="10"/>
  <c r="J20" i="10"/>
  <c r="I3" i="10"/>
  <c r="I6" i="10"/>
  <c r="I13" i="10"/>
  <c r="I10" i="10"/>
  <c r="I7" i="10"/>
  <c r="I11" i="10"/>
  <c r="I12" i="10"/>
  <c r="I16" i="10"/>
  <c r="I19" i="10"/>
  <c r="I17" i="10"/>
  <c r="I22" i="10"/>
  <c r="I23" i="10"/>
  <c r="I24" i="10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35" i="7"/>
  <c r="M35" i="7"/>
  <c r="N34" i="7"/>
  <c r="M34" i="7"/>
  <c r="N33" i="7"/>
  <c r="M33" i="7"/>
  <c r="N32" i="7"/>
  <c r="M32" i="7"/>
  <c r="N31" i="7"/>
  <c r="M31" i="7"/>
  <c r="N30" i="7"/>
  <c r="M30" i="7"/>
  <c r="N29" i="7"/>
  <c r="M29" i="7"/>
  <c r="N28" i="7"/>
  <c r="M28" i="7"/>
  <c r="N27" i="7"/>
  <c r="M27" i="7"/>
  <c r="N26" i="7"/>
  <c r="M26" i="7"/>
  <c r="N25" i="7"/>
  <c r="M25" i="7"/>
  <c r="N24" i="7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35" i="5"/>
  <c r="N24" i="5"/>
  <c r="N25" i="5"/>
  <c r="N26" i="5"/>
  <c r="N27" i="5"/>
  <c r="N28" i="5"/>
  <c r="N29" i="5"/>
  <c r="N30" i="5"/>
  <c r="N31" i="5"/>
  <c r="N32" i="5"/>
  <c r="N33" i="5"/>
  <c r="N34" i="5"/>
  <c r="M24" i="5"/>
  <c r="M25" i="5"/>
  <c r="M26" i="5"/>
  <c r="M27" i="5"/>
  <c r="M28" i="5"/>
  <c r="M29" i="5"/>
  <c r="M30" i="5"/>
  <c r="M31" i="5"/>
  <c r="M32" i="5"/>
  <c r="M33" i="5"/>
  <c r="M34" i="5"/>
  <c r="O34" i="5" s="1"/>
  <c r="M35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8" i="5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8" i="3"/>
  <c r="M9" i="3"/>
  <c r="O9" i="3" s="1"/>
  <c r="M10" i="3"/>
  <c r="M11" i="3"/>
  <c r="O11" i="3" s="1"/>
  <c r="M12" i="3"/>
  <c r="O12" i="3" s="1"/>
  <c r="M13" i="3"/>
  <c r="O13" i="3" s="1"/>
  <c r="M14" i="3"/>
  <c r="O14" i="3" s="1"/>
  <c r="M15" i="3"/>
  <c r="M16" i="3"/>
  <c r="O16" i="3" s="1"/>
  <c r="M17" i="3"/>
  <c r="O17" i="3" s="1"/>
  <c r="M18" i="3"/>
  <c r="O18" i="3" s="1"/>
  <c r="M19" i="3"/>
  <c r="O19" i="3" s="1"/>
  <c r="R19" i="3" s="1"/>
  <c r="M20" i="3"/>
  <c r="O20" i="3" s="1"/>
  <c r="M21" i="3"/>
  <c r="O21" i="3" s="1"/>
  <c r="M22" i="3"/>
  <c r="M23" i="3"/>
  <c r="O23" i="3" s="1"/>
  <c r="M8" i="3"/>
  <c r="O8" i="3" s="1"/>
  <c r="D22" i="2"/>
  <c r="B24" i="2"/>
  <c r="H1" i="2"/>
  <c r="G1" i="2"/>
  <c r="F8" i="2"/>
  <c r="E8" i="2"/>
  <c r="D8" i="2"/>
  <c r="C8" i="2"/>
  <c r="L2" i="1"/>
  <c r="L3" i="1"/>
  <c r="L4" i="1"/>
  <c r="L5" i="1"/>
  <c r="L6" i="1"/>
  <c r="L7" i="1"/>
  <c r="L8" i="1"/>
  <c r="L12" i="1"/>
  <c r="L11" i="1"/>
  <c r="L13" i="1"/>
  <c r="L14" i="1"/>
  <c r="L15" i="1"/>
  <c r="L9" i="1"/>
  <c r="L10" i="1"/>
  <c r="L16" i="1"/>
  <c r="L17" i="1"/>
  <c r="L18" i="1"/>
  <c r="L19" i="1"/>
  <c r="L20" i="1"/>
  <c r="L21" i="1"/>
  <c r="L23" i="1"/>
  <c r="L24" i="1"/>
  <c r="L22" i="1"/>
  <c r="L25" i="1"/>
  <c r="L26" i="1"/>
  <c r="L27" i="1"/>
  <c r="L28" i="1"/>
  <c r="L29" i="1"/>
  <c r="K2" i="1"/>
  <c r="K3" i="1"/>
  <c r="K4" i="1"/>
  <c r="K5" i="1"/>
  <c r="K6" i="1"/>
  <c r="K7" i="1"/>
  <c r="K8" i="1"/>
  <c r="K12" i="1"/>
  <c r="K11" i="1"/>
  <c r="K13" i="1"/>
  <c r="K14" i="1"/>
  <c r="K15" i="1"/>
  <c r="K9" i="1"/>
  <c r="K10" i="1"/>
  <c r="K16" i="1"/>
  <c r="K17" i="1"/>
  <c r="K18" i="1"/>
  <c r="K19" i="1"/>
  <c r="K20" i="1"/>
  <c r="K21" i="1"/>
  <c r="K23" i="1"/>
  <c r="K24" i="1"/>
  <c r="K22" i="1"/>
  <c r="K25" i="1"/>
  <c r="K26" i="1"/>
  <c r="K27" i="1"/>
  <c r="K28" i="1"/>
  <c r="K29" i="1"/>
  <c r="G31" i="1"/>
  <c r="C3" i="2" s="1"/>
  <c r="D10" i="2" s="1"/>
  <c r="I2" i="1"/>
  <c r="I3" i="1"/>
  <c r="I4" i="1"/>
  <c r="I5" i="1"/>
  <c r="I6" i="1"/>
  <c r="I7" i="1"/>
  <c r="I8" i="1"/>
  <c r="I12" i="1"/>
  <c r="I11" i="1"/>
  <c r="I13" i="1"/>
  <c r="I14" i="1"/>
  <c r="I15" i="1"/>
  <c r="I9" i="1"/>
  <c r="I10" i="1"/>
  <c r="I16" i="1"/>
  <c r="I17" i="1"/>
  <c r="I18" i="1"/>
  <c r="I19" i="1"/>
  <c r="I20" i="1"/>
  <c r="I21" i="1"/>
  <c r="I23" i="1"/>
  <c r="I24" i="1"/>
  <c r="I22" i="1"/>
  <c r="I25" i="1"/>
  <c r="I26" i="1"/>
  <c r="I27" i="1"/>
  <c r="I28" i="1"/>
  <c r="I29" i="1"/>
  <c r="J2" i="1"/>
  <c r="J3" i="1"/>
  <c r="J4" i="1"/>
  <c r="J5" i="1"/>
  <c r="J6" i="1"/>
  <c r="J7" i="1"/>
  <c r="J8" i="1"/>
  <c r="J12" i="1"/>
  <c r="J11" i="1"/>
  <c r="J13" i="1"/>
  <c r="J14" i="1"/>
  <c r="J15" i="1"/>
  <c r="J9" i="1"/>
  <c r="J10" i="1"/>
  <c r="J16" i="1"/>
  <c r="J17" i="1"/>
  <c r="J18" i="1"/>
  <c r="J19" i="1"/>
  <c r="J20" i="1"/>
  <c r="J21" i="1"/>
  <c r="J23" i="1"/>
  <c r="J24" i="1"/>
  <c r="J22" i="1"/>
  <c r="J25" i="1"/>
  <c r="J26" i="1"/>
  <c r="J27" i="1"/>
  <c r="J28" i="1"/>
  <c r="J29" i="1"/>
  <c r="J9" i="10" l="1"/>
  <c r="I25" i="10"/>
  <c r="I29" i="10"/>
  <c r="I28" i="10"/>
  <c r="I18" i="10"/>
  <c r="I27" i="10"/>
  <c r="I14" i="10"/>
  <c r="I2" i="10"/>
  <c r="J29" i="10"/>
  <c r="J28" i="10"/>
  <c r="J27" i="10"/>
  <c r="J26" i="10"/>
  <c r="J25" i="10"/>
  <c r="J8" i="10"/>
  <c r="J2" i="10"/>
  <c r="O32" i="8"/>
  <c r="O20" i="8"/>
  <c r="R20" i="8" s="1"/>
  <c r="O15" i="8"/>
  <c r="O27" i="8"/>
  <c r="O33" i="8"/>
  <c r="O26" i="8"/>
  <c r="R26" i="8" s="1"/>
  <c r="O21" i="8"/>
  <c r="Q21" i="8" s="1"/>
  <c r="O11" i="8"/>
  <c r="R11" i="8" s="1"/>
  <c r="O8" i="8"/>
  <c r="Q8" i="8" s="1"/>
  <c r="O14" i="8"/>
  <c r="P14" i="8" s="1"/>
  <c r="O13" i="8"/>
  <c r="R13" i="8" s="1"/>
  <c r="O25" i="8"/>
  <c r="P25" i="8" s="1"/>
  <c r="O31" i="8"/>
  <c r="R31" i="8" s="1"/>
  <c r="O16" i="8"/>
  <c r="Q16" i="8" s="1"/>
  <c r="O28" i="8"/>
  <c r="R28" i="8" s="1"/>
  <c r="O34" i="8"/>
  <c r="R34" i="8" s="1"/>
  <c r="O17" i="8"/>
  <c r="Q17" i="8" s="1"/>
  <c r="O23" i="8"/>
  <c r="P23" i="8" s="1"/>
  <c r="O29" i="8"/>
  <c r="R29" i="8" s="1"/>
  <c r="O35" i="8"/>
  <c r="Q35" i="8" s="1"/>
  <c r="O19" i="8"/>
  <c r="R19" i="8" s="1"/>
  <c r="O22" i="8"/>
  <c r="R22" i="8" s="1"/>
  <c r="O11" i="7"/>
  <c r="R11" i="7" s="1"/>
  <c r="O33" i="7"/>
  <c r="R33" i="7" s="1"/>
  <c r="O17" i="7"/>
  <c r="R17" i="7" s="1"/>
  <c r="O23" i="7"/>
  <c r="R23" i="7" s="1"/>
  <c r="O29" i="7"/>
  <c r="R29" i="7" s="1"/>
  <c r="O9" i="7"/>
  <c r="R9" i="7" s="1"/>
  <c r="O15" i="7"/>
  <c r="R15" i="7" s="1"/>
  <c r="O21" i="7"/>
  <c r="R21" i="7" s="1"/>
  <c r="O27" i="7"/>
  <c r="R27" i="7" s="1"/>
  <c r="O13" i="7"/>
  <c r="R13" i="7" s="1"/>
  <c r="O19" i="7"/>
  <c r="R19" i="7" s="1"/>
  <c r="O25" i="7"/>
  <c r="R25" i="7" s="1"/>
  <c r="O31" i="7"/>
  <c r="R31" i="7" s="1"/>
  <c r="O35" i="7"/>
  <c r="P35" i="7" s="1"/>
  <c r="O8" i="7"/>
  <c r="R8" i="7" s="1"/>
  <c r="O14" i="7"/>
  <c r="Q14" i="7" s="1"/>
  <c r="O20" i="7"/>
  <c r="R20" i="7" s="1"/>
  <c r="O26" i="7"/>
  <c r="Q26" i="7" s="1"/>
  <c r="O32" i="7"/>
  <c r="R32" i="7" s="1"/>
  <c r="O9" i="6"/>
  <c r="R9" i="6" s="1"/>
  <c r="O15" i="6"/>
  <c r="R15" i="6" s="1"/>
  <c r="O21" i="6"/>
  <c r="R21" i="6" s="1"/>
  <c r="O27" i="6"/>
  <c r="R27" i="6" s="1"/>
  <c r="O33" i="6"/>
  <c r="R33" i="6" s="1"/>
  <c r="O9" i="8"/>
  <c r="R9" i="8" s="1"/>
  <c r="O10" i="8"/>
  <c r="R10" i="8" s="1"/>
  <c r="O16" i="7"/>
  <c r="R16" i="7" s="1"/>
  <c r="O22" i="7"/>
  <c r="Q22" i="7" s="1"/>
  <c r="O28" i="7"/>
  <c r="R28" i="7" s="1"/>
  <c r="O34" i="7"/>
  <c r="Q34" i="7" s="1"/>
  <c r="O10" i="7"/>
  <c r="Q10" i="7" s="1"/>
  <c r="P11" i="7"/>
  <c r="P15" i="7"/>
  <c r="O11" i="6"/>
  <c r="R11" i="6" s="1"/>
  <c r="O17" i="6"/>
  <c r="R17" i="6" s="1"/>
  <c r="O23" i="6"/>
  <c r="R23" i="6" s="1"/>
  <c r="O29" i="6"/>
  <c r="R29" i="6" s="1"/>
  <c r="O35" i="6"/>
  <c r="R35" i="6" s="1"/>
  <c r="O13" i="6"/>
  <c r="R13" i="6" s="1"/>
  <c r="P15" i="6"/>
  <c r="O12" i="6"/>
  <c r="R12" i="6" s="1"/>
  <c r="O18" i="6"/>
  <c r="Q18" i="6" s="1"/>
  <c r="O24" i="6"/>
  <c r="R24" i="6" s="1"/>
  <c r="O30" i="6"/>
  <c r="Q30" i="6" s="1"/>
  <c r="O16" i="6"/>
  <c r="R16" i="6" s="1"/>
  <c r="O22" i="6"/>
  <c r="Q22" i="6" s="1"/>
  <c r="O28" i="6"/>
  <c r="R28" i="6" s="1"/>
  <c r="P27" i="6"/>
  <c r="O19" i="6"/>
  <c r="Q19" i="6" s="1"/>
  <c r="O25" i="6"/>
  <c r="R25" i="6" s="1"/>
  <c r="O31" i="6"/>
  <c r="Q31" i="6" s="1"/>
  <c r="O26" i="5"/>
  <c r="O33" i="5"/>
  <c r="O27" i="5"/>
  <c r="O28" i="5"/>
  <c r="Q28" i="5" s="1"/>
  <c r="O35" i="5"/>
  <c r="P35" i="5" s="1"/>
  <c r="O14" i="5"/>
  <c r="P14" i="5" s="1"/>
  <c r="O15" i="3"/>
  <c r="O22" i="3"/>
  <c r="O10" i="3"/>
  <c r="Q15" i="3"/>
  <c r="P15" i="3"/>
  <c r="R15" i="3"/>
  <c r="P14" i="3"/>
  <c r="R14" i="3"/>
  <c r="Q14" i="3"/>
  <c r="P13" i="3"/>
  <c r="R13" i="3"/>
  <c r="Q13" i="3"/>
  <c r="R12" i="3"/>
  <c r="Q12" i="3"/>
  <c r="P12" i="3"/>
  <c r="R10" i="3"/>
  <c r="Q10" i="3"/>
  <c r="P10" i="3"/>
  <c r="R9" i="3"/>
  <c r="Q9" i="3"/>
  <c r="P9" i="3"/>
  <c r="R8" i="3"/>
  <c r="Q8" i="3"/>
  <c r="P8" i="3"/>
  <c r="R11" i="3"/>
  <c r="P11" i="3"/>
  <c r="Q11" i="3"/>
  <c r="R21" i="3"/>
  <c r="Q21" i="3"/>
  <c r="P21" i="3"/>
  <c r="Q20" i="3"/>
  <c r="P20" i="3"/>
  <c r="R20" i="3"/>
  <c r="R23" i="3"/>
  <c r="P23" i="3"/>
  <c r="Q23" i="3"/>
  <c r="Q18" i="3"/>
  <c r="P18" i="3"/>
  <c r="R18" i="3"/>
  <c r="R22" i="3"/>
  <c r="Q22" i="3"/>
  <c r="P22" i="3"/>
  <c r="Q17" i="3"/>
  <c r="P17" i="3"/>
  <c r="R17" i="3"/>
  <c r="P16" i="3"/>
  <c r="R16" i="3"/>
  <c r="Q16" i="3"/>
  <c r="P19" i="3"/>
  <c r="Q19" i="3"/>
  <c r="O25" i="5"/>
  <c r="P25" i="5" s="1"/>
  <c r="O32" i="5"/>
  <c r="Q32" i="5" s="1"/>
  <c r="O24" i="5"/>
  <c r="P24" i="5" s="1"/>
  <c r="O22" i="5"/>
  <c r="R22" i="5" s="1"/>
  <c r="O10" i="5"/>
  <c r="P10" i="5" s="1"/>
  <c r="O31" i="5"/>
  <c r="P31" i="5" s="1"/>
  <c r="O30" i="5"/>
  <c r="P30" i="5" s="1"/>
  <c r="O29" i="5"/>
  <c r="Q29" i="5" s="1"/>
  <c r="P26" i="5"/>
  <c r="Q26" i="5"/>
  <c r="R26" i="5"/>
  <c r="Q35" i="5"/>
  <c r="R35" i="5"/>
  <c r="P27" i="5"/>
  <c r="Q27" i="5"/>
  <c r="R27" i="5"/>
  <c r="P34" i="5"/>
  <c r="Q34" i="5"/>
  <c r="R34" i="5"/>
  <c r="R28" i="5"/>
  <c r="R14" i="5"/>
  <c r="P33" i="5"/>
  <c r="Q33" i="5"/>
  <c r="R33" i="5"/>
  <c r="O20" i="5"/>
  <c r="O13" i="5"/>
  <c r="O17" i="5"/>
  <c r="O12" i="8"/>
  <c r="R12" i="8" s="1"/>
  <c r="O18" i="8"/>
  <c r="Q18" i="8" s="1"/>
  <c r="O24" i="8"/>
  <c r="P24" i="8" s="1"/>
  <c r="O30" i="8"/>
  <c r="R30" i="8" s="1"/>
  <c r="P23" i="7"/>
  <c r="Q11" i="7"/>
  <c r="Q15" i="7"/>
  <c r="Q23" i="7"/>
  <c r="P17" i="7"/>
  <c r="P29" i="7"/>
  <c r="O12" i="7"/>
  <c r="O18" i="7"/>
  <c r="O24" i="7"/>
  <c r="O30" i="7"/>
  <c r="O8" i="6"/>
  <c r="O14" i="6"/>
  <c r="O20" i="6"/>
  <c r="O26" i="6"/>
  <c r="O32" i="6"/>
  <c r="Q15" i="6"/>
  <c r="Q27" i="6"/>
  <c r="O10" i="6"/>
  <c r="O34" i="6"/>
  <c r="P9" i="6"/>
  <c r="P21" i="6"/>
  <c r="Q9" i="6"/>
  <c r="Q21" i="6"/>
  <c r="R15" i="8"/>
  <c r="Q15" i="8"/>
  <c r="P15" i="8"/>
  <c r="R33" i="8"/>
  <c r="Q33" i="8"/>
  <c r="P33" i="8"/>
  <c r="R27" i="8"/>
  <c r="Q27" i="8"/>
  <c r="P27" i="8"/>
  <c r="R32" i="8"/>
  <c r="Q32" i="8"/>
  <c r="P32" i="8"/>
  <c r="O16" i="5"/>
  <c r="O23" i="5"/>
  <c r="O11" i="5"/>
  <c r="O19" i="5"/>
  <c r="O8" i="5"/>
  <c r="O15" i="5"/>
  <c r="O12" i="5"/>
  <c r="O18" i="5"/>
  <c r="O9" i="5"/>
  <c r="O21" i="5"/>
  <c r="B3" i="2"/>
  <c r="C11" i="2" s="1"/>
  <c r="E26" i="2" s="1"/>
  <c r="D9" i="2"/>
  <c r="D19" i="2"/>
  <c r="D18" i="2"/>
  <c r="D17" i="2"/>
  <c r="D16" i="2"/>
  <c r="D15" i="2"/>
  <c r="D14" i="2"/>
  <c r="D12" i="2"/>
  <c r="D11" i="2"/>
  <c r="D13" i="2"/>
  <c r="P26" i="8" l="1"/>
  <c r="R8" i="8"/>
  <c r="P11" i="8"/>
  <c r="Q26" i="8"/>
  <c r="Q11" i="8"/>
  <c r="P20" i="8"/>
  <c r="Q20" i="8"/>
  <c r="P9" i="8"/>
  <c r="P8" i="8"/>
  <c r="Q9" i="8"/>
  <c r="R14" i="8"/>
  <c r="P21" i="8"/>
  <c r="Q14" i="8"/>
  <c r="R21" i="8"/>
  <c r="Q25" i="8"/>
  <c r="R25" i="8"/>
  <c r="P13" i="8"/>
  <c r="P16" i="8"/>
  <c r="Q13" i="8"/>
  <c r="R16" i="8"/>
  <c r="Q28" i="8"/>
  <c r="P31" i="8"/>
  <c r="P28" i="8"/>
  <c r="Q31" i="8"/>
  <c r="Q24" i="8"/>
  <c r="P17" i="8"/>
  <c r="Q23" i="8"/>
  <c r="P34" i="8"/>
  <c r="Q30" i="8"/>
  <c r="R17" i="8"/>
  <c r="Q34" i="8"/>
  <c r="P10" i="8"/>
  <c r="R24" i="8"/>
  <c r="Q10" i="8"/>
  <c r="P30" i="8"/>
  <c r="R23" i="8"/>
  <c r="P19" i="8"/>
  <c r="Q19" i="8"/>
  <c r="P22" i="8"/>
  <c r="Q22" i="8"/>
  <c r="P35" i="8"/>
  <c r="R35" i="8"/>
  <c r="P29" i="8"/>
  <c r="Q29" i="8"/>
  <c r="Q33" i="7"/>
  <c r="P33" i="7"/>
  <c r="Q17" i="7"/>
  <c r="Q29" i="7"/>
  <c r="P19" i="7"/>
  <c r="P21" i="7"/>
  <c r="P13" i="7"/>
  <c r="Q21" i="7"/>
  <c r="P27" i="7"/>
  <c r="P25" i="7"/>
  <c r="Q13" i="7"/>
  <c r="P9" i="7"/>
  <c r="Q9" i="7"/>
  <c r="Q19" i="7"/>
  <c r="P14" i="7"/>
  <c r="Q35" i="7"/>
  <c r="Q31" i="7"/>
  <c r="P8" i="7"/>
  <c r="Q27" i="7"/>
  <c r="Q25" i="7"/>
  <c r="Q28" i="7"/>
  <c r="Q20" i="7"/>
  <c r="Q16" i="7"/>
  <c r="Q8" i="7"/>
  <c r="Q32" i="7"/>
  <c r="P20" i="7"/>
  <c r="P34" i="7"/>
  <c r="P16" i="7"/>
  <c r="P31" i="7"/>
  <c r="P26" i="7"/>
  <c r="P22" i="7"/>
  <c r="R35" i="7"/>
  <c r="P32" i="7"/>
  <c r="P28" i="7"/>
  <c r="R26" i="7"/>
  <c r="R22" i="7"/>
  <c r="R34" i="7"/>
  <c r="R14" i="7"/>
  <c r="Q33" i="6"/>
  <c r="R18" i="6"/>
  <c r="P17" i="6"/>
  <c r="P33" i="6"/>
  <c r="P28" i="6"/>
  <c r="P35" i="6"/>
  <c r="P29" i="6"/>
  <c r="P13" i="6"/>
  <c r="Q29" i="6"/>
  <c r="Q17" i="6"/>
  <c r="P18" i="8"/>
  <c r="R18" i="8"/>
  <c r="P12" i="8"/>
  <c r="Q12" i="8"/>
  <c r="P10" i="7"/>
  <c r="R10" i="7"/>
  <c r="Q25" i="6"/>
  <c r="P12" i="6"/>
  <c r="Q12" i="6"/>
  <c r="Q35" i="6"/>
  <c r="Q13" i="6"/>
  <c r="Q23" i="6"/>
  <c r="Q11" i="6"/>
  <c r="P23" i="6"/>
  <c r="P24" i="6"/>
  <c r="R30" i="6"/>
  <c r="P11" i="6"/>
  <c r="P16" i="6"/>
  <c r="R22" i="6"/>
  <c r="P18" i="6"/>
  <c r="P30" i="6"/>
  <c r="Q28" i="6"/>
  <c r="Q24" i="6"/>
  <c r="P22" i="6"/>
  <c r="Q16" i="6"/>
  <c r="R31" i="6"/>
  <c r="P31" i="6"/>
  <c r="R19" i="6"/>
  <c r="P19" i="6"/>
  <c r="P25" i="6"/>
  <c r="Q14" i="5"/>
  <c r="P28" i="5"/>
  <c r="Q25" i="5"/>
  <c r="R25" i="5"/>
  <c r="R30" i="5"/>
  <c r="Q30" i="5"/>
  <c r="P32" i="5"/>
  <c r="R32" i="5"/>
  <c r="R10" i="5"/>
  <c r="Q22" i="5"/>
  <c r="P22" i="5"/>
  <c r="R24" i="5"/>
  <c r="P29" i="5"/>
  <c r="R31" i="5"/>
  <c r="Q31" i="5"/>
  <c r="Q24" i="5"/>
  <c r="R29" i="5"/>
  <c r="Q10" i="5"/>
  <c r="P18" i="5"/>
  <c r="Q18" i="5"/>
  <c r="R18" i="5"/>
  <c r="P17" i="5"/>
  <c r="Q17" i="5"/>
  <c r="R17" i="5"/>
  <c r="Q20" i="5"/>
  <c r="R20" i="5"/>
  <c r="P20" i="5"/>
  <c r="P13" i="5"/>
  <c r="Q13" i="5"/>
  <c r="R13" i="5"/>
  <c r="P23" i="5"/>
  <c r="Q23" i="5"/>
  <c r="R23" i="5"/>
  <c r="Q12" i="5"/>
  <c r="R12" i="5"/>
  <c r="P12" i="5"/>
  <c r="P15" i="5"/>
  <c r="Q15" i="5"/>
  <c r="R15" i="5"/>
  <c r="P8" i="5"/>
  <c r="Q8" i="5"/>
  <c r="R8" i="5"/>
  <c r="R16" i="5"/>
  <c r="Q16" i="5"/>
  <c r="P16" i="5"/>
  <c r="P11" i="5"/>
  <c r="Q11" i="5"/>
  <c r="R11" i="5"/>
  <c r="P19" i="5"/>
  <c r="Q19" i="5"/>
  <c r="R19" i="5"/>
  <c r="P21" i="5"/>
  <c r="Q21" i="5"/>
  <c r="R21" i="5"/>
  <c r="P9" i="5"/>
  <c r="Q9" i="5"/>
  <c r="R9" i="5"/>
  <c r="R12" i="7"/>
  <c r="Q12" i="7"/>
  <c r="P12" i="7"/>
  <c r="Q18" i="7"/>
  <c r="P18" i="7"/>
  <c r="R18" i="7"/>
  <c r="Q30" i="7"/>
  <c r="P30" i="7"/>
  <c r="R30" i="7"/>
  <c r="R24" i="7"/>
  <c r="Q24" i="7"/>
  <c r="P24" i="7"/>
  <c r="Q10" i="6"/>
  <c r="P10" i="6"/>
  <c r="R10" i="6"/>
  <c r="Q26" i="6"/>
  <c r="P26" i="6"/>
  <c r="R26" i="6"/>
  <c r="Q34" i="6"/>
  <c r="P34" i="6"/>
  <c r="R34" i="6"/>
  <c r="R20" i="6"/>
  <c r="Q20" i="6"/>
  <c r="P20" i="6"/>
  <c r="R32" i="6"/>
  <c r="Q32" i="6"/>
  <c r="P32" i="6"/>
  <c r="Q14" i="6"/>
  <c r="P14" i="6"/>
  <c r="R14" i="6"/>
  <c r="R8" i="6"/>
  <c r="Q8" i="6"/>
  <c r="P8" i="6"/>
  <c r="C10" i="2"/>
  <c r="E25" i="2" s="1"/>
  <c r="C18" i="2"/>
  <c r="E33" i="2" s="1"/>
  <c r="C19" i="2"/>
  <c r="E34" i="2" s="1"/>
  <c r="C16" i="2"/>
  <c r="E31" i="2" s="1"/>
  <c r="C17" i="2"/>
  <c r="E32" i="2" s="1"/>
  <c r="C12" i="2"/>
  <c r="E27" i="2" s="1"/>
  <c r="C13" i="2"/>
  <c r="E28" i="2" s="1"/>
  <c r="C14" i="2"/>
  <c r="E29" i="2" s="1"/>
  <c r="C15" i="2"/>
  <c r="E30" i="2" s="1"/>
  <c r="C9" i="2"/>
  <c r="F10" i="2" s="1"/>
  <c r="E11" i="2"/>
  <c r="D26" i="2"/>
  <c r="L26" i="2"/>
  <c r="J26" i="2"/>
  <c r="H26" i="2"/>
  <c r="M26" i="2"/>
  <c r="K26" i="2"/>
  <c r="N26" i="2"/>
  <c r="G26" i="2"/>
  <c r="F26" i="2"/>
  <c r="I26" i="2"/>
  <c r="N28" i="2" l="1"/>
  <c r="L33" i="2"/>
  <c r="K28" i="2"/>
  <c r="E13" i="2"/>
  <c r="I27" i="2"/>
  <c r="K27" i="2"/>
  <c r="I28" i="2"/>
  <c r="G27" i="2"/>
  <c r="F27" i="2"/>
  <c r="D24" i="2"/>
  <c r="M28" i="2"/>
  <c r="F28" i="2"/>
  <c r="G28" i="2"/>
  <c r="I30" i="2"/>
  <c r="L27" i="2"/>
  <c r="E12" i="2"/>
  <c r="N27" i="2"/>
  <c r="F34" i="2"/>
  <c r="K34" i="2"/>
  <c r="F31" i="2"/>
  <c r="G34" i="2"/>
  <c r="D33" i="2"/>
  <c r="H32" i="2"/>
  <c r="K31" i="2"/>
  <c r="E19" i="2"/>
  <c r="H33" i="2"/>
  <c r="I31" i="2"/>
  <c r="D31" i="2"/>
  <c r="I32" i="2"/>
  <c r="E16" i="2"/>
  <c r="F32" i="2"/>
  <c r="G31" i="2"/>
  <c r="K33" i="2"/>
  <c r="J33" i="2"/>
  <c r="K32" i="2"/>
  <c r="H31" i="2"/>
  <c r="E17" i="2"/>
  <c r="N31" i="2"/>
  <c r="J34" i="2"/>
  <c r="F33" i="2"/>
  <c r="N32" i="2"/>
  <c r="M31" i="2"/>
  <c r="J31" i="2"/>
  <c r="E18" i="2"/>
  <c r="M32" i="2"/>
  <c r="N33" i="2"/>
  <c r="L34" i="2"/>
  <c r="M33" i="2"/>
  <c r="L31" i="2"/>
  <c r="G32" i="2"/>
  <c r="G33" i="2"/>
  <c r="M34" i="2"/>
  <c r="L32" i="2"/>
  <c r="I33" i="2"/>
  <c r="E15" i="2"/>
  <c r="J27" i="2"/>
  <c r="D32" i="2"/>
  <c r="J28" i="2"/>
  <c r="H34" i="2"/>
  <c r="D34" i="2"/>
  <c r="I34" i="2"/>
  <c r="N34" i="2"/>
  <c r="M27" i="2"/>
  <c r="J32" i="2"/>
  <c r="M25" i="2"/>
  <c r="H25" i="2"/>
  <c r="E10" i="2"/>
  <c r="D25" i="2"/>
  <c r="F25" i="2"/>
  <c r="G25" i="2"/>
  <c r="K25" i="2"/>
  <c r="J25" i="2"/>
  <c r="I25" i="2"/>
  <c r="N25" i="2"/>
  <c r="L25" i="2"/>
  <c r="F30" i="2"/>
  <c r="E24" i="2"/>
  <c r="N30" i="2"/>
  <c r="K29" i="2"/>
  <c r="F18" i="2"/>
  <c r="I29" i="2"/>
  <c r="H27" i="2"/>
  <c r="J29" i="2"/>
  <c r="J30" i="2"/>
  <c r="M30" i="2"/>
  <c r="G30" i="2"/>
  <c r="G24" i="2"/>
  <c r="F12" i="2"/>
  <c r="M24" i="2"/>
  <c r="F24" i="2"/>
  <c r="F11" i="2"/>
  <c r="N24" i="2"/>
  <c r="K30" i="2"/>
  <c r="H28" i="2"/>
  <c r="F15" i="2"/>
  <c r="I24" i="2"/>
  <c r="F14" i="2"/>
  <c r="K24" i="2"/>
  <c r="H30" i="2"/>
  <c r="F13" i="2"/>
  <c r="L28" i="2"/>
  <c r="L30" i="2"/>
  <c r="H29" i="2"/>
  <c r="M29" i="2"/>
  <c r="F17" i="2"/>
  <c r="G29" i="2"/>
  <c r="F29" i="2"/>
  <c r="L29" i="2"/>
  <c r="E14" i="2"/>
  <c r="F19" i="2"/>
  <c r="D28" i="2"/>
  <c r="F16" i="2"/>
  <c r="N29" i="2"/>
  <c r="L24" i="2"/>
  <c r="D30" i="2"/>
  <c r="D29" i="2"/>
  <c r="J24" i="2"/>
  <c r="D27" i="2"/>
  <c r="H24" i="2"/>
  <c r="G2" i="2" l="1"/>
  <c r="H2" i="2"/>
  <c r="I2" i="2"/>
</calcChain>
</file>

<file path=xl/sharedStrings.xml><?xml version="1.0" encoding="utf-8"?>
<sst xmlns="http://schemas.openxmlformats.org/spreadsheetml/2006/main" count="412" uniqueCount="60">
  <si>
    <t>Posicion</t>
  </si>
  <si>
    <t>Equipo</t>
  </si>
  <si>
    <t>Partidos Jugados</t>
  </si>
  <si>
    <t>Ganados</t>
  </si>
  <si>
    <t>Empate</t>
  </si>
  <si>
    <t>Perdidos</t>
  </si>
  <si>
    <t>Empates</t>
  </si>
  <si>
    <t>Goles a Favor</t>
  </si>
  <si>
    <t>Goles Recibidos</t>
  </si>
  <si>
    <t>Diferencia de Goles</t>
  </si>
  <si>
    <t>Puntos</t>
  </si>
  <si>
    <t>Velez</t>
  </si>
  <si>
    <t>Huracan</t>
  </si>
  <si>
    <t>Racing Club</t>
  </si>
  <si>
    <t>River Plate</t>
  </si>
  <si>
    <t>Talleres</t>
  </si>
  <si>
    <t>Union</t>
  </si>
  <si>
    <t>Atlético Tucuman</t>
  </si>
  <si>
    <t>Boca Juniors</t>
  </si>
  <si>
    <t>Deportivo Riestra</t>
  </si>
  <si>
    <t>Independiente</t>
  </si>
  <si>
    <t>Belgrano</t>
  </si>
  <si>
    <t>Estudiantes</t>
  </si>
  <si>
    <t>Platense</t>
  </si>
  <si>
    <t>Instituto</t>
  </si>
  <si>
    <t>Gimnasia</t>
  </si>
  <si>
    <t>Tigre</t>
  </si>
  <si>
    <t>Godoy Cruz</t>
  </si>
  <si>
    <t>San Lorenzo</t>
  </si>
  <si>
    <t>Lanus</t>
  </si>
  <si>
    <t>Argentinos Juniors</t>
  </si>
  <si>
    <t>Rosario Central</t>
  </si>
  <si>
    <t>Central Cordoba</t>
  </si>
  <si>
    <t>Defensa y Justicia</t>
  </si>
  <si>
    <t>Independiente Rivadavia</t>
  </si>
  <si>
    <t>Banfield</t>
  </si>
  <si>
    <t>Sarmiento</t>
  </si>
  <si>
    <t>Newells</t>
  </si>
  <si>
    <t>Barracas Central</t>
  </si>
  <si>
    <t>Ataque</t>
  </si>
  <si>
    <t>Defensa</t>
  </si>
  <si>
    <t>Media de Gol</t>
  </si>
  <si>
    <t>Seleccionar equipos</t>
  </si>
  <si>
    <t>Predicción de Goles</t>
  </si>
  <si>
    <t>Local</t>
  </si>
  <si>
    <t>Visitante</t>
  </si>
  <si>
    <t>Distribución de Poisson</t>
  </si>
  <si>
    <t>Goles</t>
  </si>
  <si>
    <t>Probabilidades</t>
  </si>
  <si>
    <t>Probabilidades de hacer cierta cantidad de goles</t>
  </si>
  <si>
    <t>Probabilidades para cada combinación de goles</t>
  </si>
  <si>
    <t>Goles Equipo Local</t>
  </si>
  <si>
    <t>Goles Equipo Visitante</t>
  </si>
  <si>
    <t>Resto de la Jornada 23</t>
  </si>
  <si>
    <t>Probabilidades Goles</t>
  </si>
  <si>
    <t>Probabilidades Resultado</t>
  </si>
  <si>
    <t>Jornada 24</t>
  </si>
  <si>
    <t>Jornada 25</t>
  </si>
  <si>
    <t>Jornada 26</t>
  </si>
  <si>
    <t>Jornada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</si>
</sst>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7" xfId="1" applyNumberFormat="1" applyFon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1" fontId="0" fillId="6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1" fontId="0" fillId="7" borderId="0" xfId="0" applyNumberFormat="1" applyFont="1" applyFill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1" fontId="0" fillId="7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  <bottom style="medium">
          <color theme="1"/>
        </bottom>
      </border>
    </dxf>
    <dxf>
      <numFmt numFmtId="2" formatCode="0.00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A5B7D4-2E24-4D82-9E1A-82F6454B6ED8}" name="Tabla1" displayName="Tabla1" ref="A1:L29" totalsRowShown="0" headerRowDxfId="27" dataDxfId="26">
  <autoFilter ref="A1:L29" xr:uid="{31A5B7D4-2E24-4D82-9E1A-82F6454B6ED8}"/>
  <sortState xmlns:xlrd2="http://schemas.microsoft.com/office/spreadsheetml/2017/richdata2" ref="A2:L29">
    <sortCondition descending="1" ref="J2:J29"/>
    <sortCondition descending="1" ref="I2:I29"/>
  </sortState>
  <tableColumns count="12">
    <tableColumn id="1" xr3:uid="{4DEB0DBA-2FC8-4835-9536-A9A71A5AFA7F}" name="Posicion" dataDxfId="25"/>
    <tableColumn id="2" xr3:uid="{2F931746-C776-4CE6-9D71-7F12E5099A2F}" name="Equipo" dataDxfId="24"/>
    <tableColumn id="3" xr3:uid="{110D5300-EEA1-4EC6-9D00-C660D2044E33}" name="Partidos Jugados" dataDxfId="23"/>
    <tableColumn id="4" xr3:uid="{F926955A-B6DF-432E-9904-7C5453DEC565}" name="Ganados" dataDxfId="22"/>
    <tableColumn id="5" xr3:uid="{A3CBFF0E-1842-4917-B3BE-909E8A5E82A0}" name="Empates" dataDxfId="21"/>
    <tableColumn id="6" xr3:uid="{28C5DD07-3D04-4B18-89BA-4D32173DB775}" name="Perdidos" dataDxfId="20"/>
    <tableColumn id="7" xr3:uid="{ACB20E4B-A366-4943-AFB1-22FF9AA29C10}" name="Goles a Favor" dataDxfId="19"/>
    <tableColumn id="8" xr3:uid="{340C4E95-FB28-445C-87A1-EF82ED94FF96}" name="Goles Recibidos" dataDxfId="18"/>
    <tableColumn id="9" xr3:uid="{B15ADE60-D72B-4B95-8662-8ACED55A0B16}" name="Diferencia de Goles" dataDxfId="17">
      <calculatedColumnFormula>Tabla1[[#This Row],[Goles a Favor]]-Tabla1[[#This Row],[Goles Recibidos]]</calculatedColumnFormula>
    </tableColumn>
    <tableColumn id="10" xr3:uid="{37FEAE93-1AC4-49A6-8EEB-16E7167AC134}" name="Puntos" dataDxfId="16">
      <calculatedColumnFormula>3*Tabla1[[#This Row],[Ganados]]+Tabla1[[#This Row],[Empates]]</calculatedColumnFormula>
    </tableColumn>
    <tableColumn id="11" xr3:uid="{70A38BA2-DA8F-4501-B708-9151B33D8751}" name="Ataque" dataDxfId="15">
      <calculatedColumnFormula>Tabla1[[#This Row],[Goles a Favor]]/Tabla1[[#This Row],[Partidos Jugados]]</calculatedColumnFormula>
    </tableColumn>
    <tableColumn id="12" xr3:uid="{ABE690A2-A7AB-4E10-A43F-CC71CB21716E}" name="Defensa" dataDxfId="14">
      <calculatedColumnFormula>Tabla1[[#This Row],[Goles Recibidos]]/Tabla1[[#This Row],[Partidos Jugados]]</calculatedColumnFormula>
    </tableColumn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10012C-3BDD-4DE9-B96F-54C8EE4E80EC}" name="Tabla4" displayName="Tabla4" ref="A1:J29" totalsRowShown="0" headerRowDxfId="11" dataDxfId="1" headerRowBorderDxfId="12" tableBorderDxfId="13">
  <autoFilter ref="A1:J29" xr:uid="{7010012C-3BDD-4DE9-B96F-54C8EE4E80EC}"/>
  <sortState xmlns:xlrd2="http://schemas.microsoft.com/office/spreadsheetml/2017/richdata2" ref="A2:J29">
    <sortCondition descending="1" ref="J2:J29"/>
    <sortCondition descending="1" ref="I2:I29"/>
  </sortState>
  <tableColumns count="10">
    <tableColumn id="1" xr3:uid="{C2D4F306-6C25-4DC4-BE40-08543D2B1403}" name="Posicion" dataDxfId="10"/>
    <tableColumn id="2" xr3:uid="{0FBB92E1-6C7A-42E8-9600-94FF7979583F}" name="Equipo" dataDxfId="9"/>
    <tableColumn id="3" xr3:uid="{21AD97CC-28AC-41D7-BC41-E4D1B62F9C0D}" name="Partidos Jugados" dataDxfId="8"/>
    <tableColumn id="4" xr3:uid="{F165DF23-41C9-4472-B89B-A4DAF1240350}" name="Ganados" dataDxfId="0">
      <calculatedColumnFormula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calculatedColumnFormula>
    </tableColumn>
    <tableColumn id="5" xr3:uid="{6CB38D6B-F3B2-485C-A517-C0B77BEACFEA}" name="Empates" dataDxfId="7">
      <calculatedColumnFormula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calculatedColumnFormula>
    </tableColumn>
    <tableColumn id="6" xr3:uid="{F3929F8E-8FEF-42B5-8493-1EE7429E20F6}" name="Perdidos" dataDxfId="6">
      <calculatedColumnFormula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calculatedColumnFormula>
    </tableColumn>
    <tableColumn id="7" xr3:uid="{5466B74B-AB29-4493-92F3-EE6D1A975987}" name="Goles a Favor" dataDxfId="5">
      <calculatedColumnFormula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calculatedColumnFormula>
    </tableColumn>
    <tableColumn id="8" xr3:uid="{90571C09-7320-43C2-87B9-16A290CFDA81}" name="Goles Recibidos" dataDxfId="4">
      <calculatedColumnFormula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calculatedColumnFormula>
    </tableColumn>
    <tableColumn id="9" xr3:uid="{2B89E2A8-9D99-47C6-966E-F0BC7F1298E4}" name="Diferencia de Goles" dataDxfId="3">
      <calculatedColumnFormula>Tabla4[[#This Row],[Goles a Favor]]-Tabla4[[#This Row],[Goles Recibidos]]</calculatedColumnFormula>
    </tableColumn>
    <tableColumn id="10" xr3:uid="{B3F17783-5A42-41BA-BD2B-5D52E5D77DB6}" name="Puntos" dataDxfId="2">
      <calculatedColumnFormula>3*Tabla4[[#This Row],[Ganados]]+Tabla4[[#This Row],[Empates]]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3C42-287E-46A9-83A1-72466EA738DC}">
  <dimension ref="A1:L31"/>
  <sheetViews>
    <sheetView workbookViewId="0">
      <selection activeCell="J33" sqref="J33"/>
    </sheetView>
  </sheetViews>
  <sheetFormatPr baseColWidth="10" defaultRowHeight="15" x14ac:dyDescent="0.25"/>
  <cols>
    <col min="1" max="1" width="10.85546875" style="1" customWidth="1"/>
    <col min="2" max="2" width="22.85546875" style="1" bestFit="1" customWidth="1"/>
    <col min="3" max="3" width="18.140625" style="1" customWidth="1"/>
    <col min="4" max="5" width="11" style="1" customWidth="1"/>
    <col min="6" max="6" width="13.5703125" style="1" bestFit="1" customWidth="1"/>
    <col min="7" max="7" width="15.140625" style="1" customWidth="1"/>
    <col min="8" max="8" width="17.85546875" style="1" customWidth="1"/>
    <col min="9" max="9" width="21" style="1" customWidth="1"/>
    <col min="10" max="16384" width="11.42578125" style="1"/>
  </cols>
  <sheetData>
    <row r="1" spans="1:1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39</v>
      </c>
      <c r="L1" s="2" t="s">
        <v>40</v>
      </c>
    </row>
    <row r="2" spans="1:12" x14ac:dyDescent="0.25">
      <c r="A2" s="2">
        <v>1</v>
      </c>
      <c r="B2" s="1" t="s">
        <v>11</v>
      </c>
      <c r="C2" s="9">
        <v>22</v>
      </c>
      <c r="D2" s="9">
        <v>12</v>
      </c>
      <c r="E2" s="9">
        <v>7</v>
      </c>
      <c r="F2" s="9">
        <v>3</v>
      </c>
      <c r="G2" s="9">
        <v>35</v>
      </c>
      <c r="H2" s="9">
        <v>15</v>
      </c>
      <c r="I2" s="9">
        <f>Tabla1[[#This Row],[Goles a Favor]]-Tabla1[[#This Row],[Goles Recibidos]]</f>
        <v>20</v>
      </c>
      <c r="J2" s="9">
        <f>3*Tabla1[[#This Row],[Ganados]]+Tabla1[[#This Row],[Empates]]</f>
        <v>43</v>
      </c>
      <c r="K2" s="8">
        <f>Tabla1[[#This Row],[Goles a Favor]]/Tabla1[[#This Row],[Partidos Jugados]]</f>
        <v>1.5909090909090908</v>
      </c>
      <c r="L2" s="8">
        <f>Tabla1[[#This Row],[Goles Recibidos]]/Tabla1[[#This Row],[Partidos Jugados]]</f>
        <v>0.68181818181818177</v>
      </c>
    </row>
    <row r="3" spans="1:12" x14ac:dyDescent="0.25">
      <c r="A3" s="2">
        <v>2</v>
      </c>
      <c r="B3" s="1" t="s">
        <v>12</v>
      </c>
      <c r="C3" s="9">
        <v>23</v>
      </c>
      <c r="D3" s="9">
        <v>11</v>
      </c>
      <c r="E3" s="9">
        <v>9</v>
      </c>
      <c r="F3" s="9">
        <v>3</v>
      </c>
      <c r="G3" s="9">
        <v>27</v>
      </c>
      <c r="H3" s="9">
        <v>15</v>
      </c>
      <c r="I3" s="9">
        <f>Tabla1[[#This Row],[Goles a Favor]]-Tabla1[[#This Row],[Goles Recibidos]]</f>
        <v>12</v>
      </c>
      <c r="J3" s="9">
        <f>3*Tabla1[[#This Row],[Ganados]]+Tabla1[[#This Row],[Empates]]</f>
        <v>42</v>
      </c>
      <c r="K3" s="8">
        <f>Tabla1[[#This Row],[Goles a Favor]]/Tabla1[[#This Row],[Partidos Jugados]]</f>
        <v>1.173913043478261</v>
      </c>
      <c r="L3" s="8">
        <f>Tabla1[[#This Row],[Goles Recibidos]]/Tabla1[[#This Row],[Partidos Jugados]]</f>
        <v>0.65217391304347827</v>
      </c>
    </row>
    <row r="4" spans="1:12" x14ac:dyDescent="0.25">
      <c r="A4" s="2">
        <v>3</v>
      </c>
      <c r="B4" s="1" t="s">
        <v>13</v>
      </c>
      <c r="C4" s="9">
        <v>23</v>
      </c>
      <c r="D4" s="9">
        <v>12</v>
      </c>
      <c r="E4" s="9">
        <v>4</v>
      </c>
      <c r="F4" s="9">
        <v>7</v>
      </c>
      <c r="G4" s="9">
        <v>34</v>
      </c>
      <c r="H4" s="9">
        <v>22</v>
      </c>
      <c r="I4" s="9">
        <f>Tabla1[[#This Row],[Goles a Favor]]-Tabla1[[#This Row],[Goles Recibidos]]</f>
        <v>12</v>
      </c>
      <c r="J4" s="9">
        <f>3*Tabla1[[#This Row],[Ganados]]+Tabla1[[#This Row],[Empates]]</f>
        <v>40</v>
      </c>
      <c r="K4" s="8">
        <f>Tabla1[[#This Row],[Goles a Favor]]/Tabla1[[#This Row],[Partidos Jugados]]</f>
        <v>1.4782608695652173</v>
      </c>
      <c r="L4" s="8">
        <f>Tabla1[[#This Row],[Goles Recibidos]]/Tabla1[[#This Row],[Partidos Jugados]]</f>
        <v>0.95652173913043481</v>
      </c>
    </row>
    <row r="5" spans="1:12" x14ac:dyDescent="0.25">
      <c r="A5" s="2">
        <v>4</v>
      </c>
      <c r="B5" s="1" t="s">
        <v>14</v>
      </c>
      <c r="C5" s="9">
        <v>22</v>
      </c>
      <c r="D5" s="9">
        <v>9</v>
      </c>
      <c r="E5" s="9">
        <v>9</v>
      </c>
      <c r="F5" s="9">
        <v>4</v>
      </c>
      <c r="G5" s="9">
        <v>30</v>
      </c>
      <c r="H5" s="9">
        <v>16</v>
      </c>
      <c r="I5" s="9">
        <f>Tabla1[[#This Row],[Goles a Favor]]-Tabla1[[#This Row],[Goles Recibidos]]</f>
        <v>14</v>
      </c>
      <c r="J5" s="9">
        <f>3*Tabla1[[#This Row],[Ganados]]+Tabla1[[#This Row],[Empates]]</f>
        <v>36</v>
      </c>
      <c r="K5" s="8">
        <f>Tabla1[[#This Row],[Goles a Favor]]/Tabla1[[#This Row],[Partidos Jugados]]</f>
        <v>1.3636363636363635</v>
      </c>
      <c r="L5" s="8">
        <f>Tabla1[[#This Row],[Goles Recibidos]]/Tabla1[[#This Row],[Partidos Jugados]]</f>
        <v>0.72727272727272729</v>
      </c>
    </row>
    <row r="6" spans="1:12" x14ac:dyDescent="0.25">
      <c r="A6" s="2">
        <v>5</v>
      </c>
      <c r="B6" s="1" t="s">
        <v>15</v>
      </c>
      <c r="C6" s="9">
        <v>22</v>
      </c>
      <c r="D6" s="9">
        <v>9</v>
      </c>
      <c r="E6" s="9">
        <v>9</v>
      </c>
      <c r="F6" s="9">
        <v>4</v>
      </c>
      <c r="G6" s="9">
        <v>26</v>
      </c>
      <c r="H6" s="9">
        <v>22</v>
      </c>
      <c r="I6" s="9">
        <f>Tabla1[[#This Row],[Goles a Favor]]-Tabla1[[#This Row],[Goles Recibidos]]</f>
        <v>4</v>
      </c>
      <c r="J6" s="9">
        <f>3*Tabla1[[#This Row],[Ganados]]+Tabla1[[#This Row],[Empates]]</f>
        <v>36</v>
      </c>
      <c r="K6" s="8">
        <f>Tabla1[[#This Row],[Goles a Favor]]/Tabla1[[#This Row],[Partidos Jugados]]</f>
        <v>1.1818181818181819</v>
      </c>
      <c r="L6" s="8">
        <f>Tabla1[[#This Row],[Goles Recibidos]]/Tabla1[[#This Row],[Partidos Jugados]]</f>
        <v>1</v>
      </c>
    </row>
    <row r="7" spans="1:12" x14ac:dyDescent="0.25">
      <c r="A7" s="2">
        <v>6</v>
      </c>
      <c r="B7" s="1" t="s">
        <v>16</v>
      </c>
      <c r="C7" s="9">
        <v>22</v>
      </c>
      <c r="D7" s="9">
        <v>10</v>
      </c>
      <c r="E7" s="9">
        <v>6</v>
      </c>
      <c r="F7" s="9">
        <v>6</v>
      </c>
      <c r="G7" s="9">
        <v>24</v>
      </c>
      <c r="H7" s="9">
        <v>21</v>
      </c>
      <c r="I7" s="9">
        <f>Tabla1[[#This Row],[Goles a Favor]]-Tabla1[[#This Row],[Goles Recibidos]]</f>
        <v>3</v>
      </c>
      <c r="J7" s="9">
        <f>3*Tabla1[[#This Row],[Ganados]]+Tabla1[[#This Row],[Empates]]</f>
        <v>36</v>
      </c>
      <c r="K7" s="8">
        <f>Tabla1[[#This Row],[Goles a Favor]]/Tabla1[[#This Row],[Partidos Jugados]]</f>
        <v>1.0909090909090908</v>
      </c>
      <c r="L7" s="8">
        <f>Tabla1[[#This Row],[Goles Recibidos]]/Tabla1[[#This Row],[Partidos Jugados]]</f>
        <v>0.95454545454545459</v>
      </c>
    </row>
    <row r="8" spans="1:12" x14ac:dyDescent="0.25">
      <c r="A8" s="2">
        <v>7</v>
      </c>
      <c r="B8" s="1" t="s">
        <v>17</v>
      </c>
      <c r="C8" s="9">
        <v>23</v>
      </c>
      <c r="D8" s="9">
        <v>10</v>
      </c>
      <c r="E8" s="9">
        <v>6</v>
      </c>
      <c r="F8" s="9">
        <v>7</v>
      </c>
      <c r="G8" s="9">
        <v>25</v>
      </c>
      <c r="H8" s="9">
        <v>24</v>
      </c>
      <c r="I8" s="9">
        <f>Tabla1[[#This Row],[Goles a Favor]]-Tabla1[[#This Row],[Goles Recibidos]]</f>
        <v>1</v>
      </c>
      <c r="J8" s="9">
        <f>3*Tabla1[[#This Row],[Ganados]]+Tabla1[[#This Row],[Empates]]</f>
        <v>36</v>
      </c>
      <c r="K8" s="8">
        <f>Tabla1[[#This Row],[Goles a Favor]]/Tabla1[[#This Row],[Partidos Jugados]]</f>
        <v>1.0869565217391304</v>
      </c>
      <c r="L8" s="8">
        <f>Tabla1[[#This Row],[Goles Recibidos]]/Tabla1[[#This Row],[Partidos Jugados]]</f>
        <v>1.0434782608695652</v>
      </c>
    </row>
    <row r="9" spans="1:12" x14ac:dyDescent="0.25">
      <c r="A9" s="2">
        <v>8</v>
      </c>
      <c r="B9" s="1" t="s">
        <v>23</v>
      </c>
      <c r="C9" s="9">
        <v>23</v>
      </c>
      <c r="D9" s="9">
        <v>8</v>
      </c>
      <c r="E9" s="9">
        <v>9</v>
      </c>
      <c r="F9" s="9">
        <v>6</v>
      </c>
      <c r="G9" s="9">
        <v>18</v>
      </c>
      <c r="H9" s="9">
        <v>16</v>
      </c>
      <c r="I9" s="9">
        <f>Tabla1[[#This Row],[Goles a Favor]]-Tabla1[[#This Row],[Goles Recibidos]]</f>
        <v>2</v>
      </c>
      <c r="J9" s="9">
        <f>3*Tabla1[[#This Row],[Ganados]]+Tabla1[[#This Row],[Empates]]</f>
        <v>33</v>
      </c>
      <c r="K9" s="8">
        <f>Tabla1[[#This Row],[Goles a Favor]]/Tabla1[[#This Row],[Partidos Jugados]]</f>
        <v>0.78260869565217395</v>
      </c>
      <c r="L9" s="8">
        <f>Tabla1[[#This Row],[Goles Recibidos]]/Tabla1[[#This Row],[Partidos Jugados]]</f>
        <v>0.69565217391304346</v>
      </c>
    </row>
    <row r="10" spans="1:12" x14ac:dyDescent="0.25">
      <c r="A10" s="2">
        <v>9</v>
      </c>
      <c r="B10" s="1" t="s">
        <v>24</v>
      </c>
      <c r="C10" s="9">
        <v>23</v>
      </c>
      <c r="D10" s="9">
        <v>9</v>
      </c>
      <c r="E10" s="9">
        <v>5</v>
      </c>
      <c r="F10" s="9">
        <v>9</v>
      </c>
      <c r="G10" s="9">
        <v>29</v>
      </c>
      <c r="H10" s="9">
        <v>25</v>
      </c>
      <c r="I10" s="9">
        <f>Tabla1[[#This Row],[Goles a Favor]]-Tabla1[[#This Row],[Goles Recibidos]]</f>
        <v>4</v>
      </c>
      <c r="J10" s="9">
        <f>3*Tabla1[[#This Row],[Ganados]]+Tabla1[[#This Row],[Empates]]</f>
        <v>32</v>
      </c>
      <c r="K10" s="8">
        <f>Tabla1[[#This Row],[Goles a Favor]]/Tabla1[[#This Row],[Partidos Jugados]]</f>
        <v>1.2608695652173914</v>
      </c>
      <c r="L10" s="8">
        <f>Tabla1[[#This Row],[Goles Recibidos]]/Tabla1[[#This Row],[Partidos Jugados]]</f>
        <v>1.0869565217391304</v>
      </c>
    </row>
    <row r="11" spans="1:12" x14ac:dyDescent="0.25">
      <c r="A11" s="2">
        <v>10</v>
      </c>
      <c r="B11" s="1" t="s">
        <v>19</v>
      </c>
      <c r="C11" s="9">
        <v>23</v>
      </c>
      <c r="D11" s="9">
        <v>8</v>
      </c>
      <c r="E11" s="9">
        <v>8</v>
      </c>
      <c r="F11" s="9">
        <v>7</v>
      </c>
      <c r="G11" s="9">
        <v>24</v>
      </c>
      <c r="H11" s="9">
        <v>24</v>
      </c>
      <c r="I11" s="9">
        <f>Tabla1[[#This Row],[Goles a Favor]]-Tabla1[[#This Row],[Goles Recibidos]]</f>
        <v>0</v>
      </c>
      <c r="J11" s="9">
        <f>3*Tabla1[[#This Row],[Ganados]]+Tabla1[[#This Row],[Empates]]</f>
        <v>32</v>
      </c>
      <c r="K11" s="8">
        <f>Tabla1[[#This Row],[Goles a Favor]]/Tabla1[[#This Row],[Partidos Jugados]]</f>
        <v>1.0434782608695652</v>
      </c>
      <c r="L11" s="8">
        <f>Tabla1[[#This Row],[Goles Recibidos]]/Tabla1[[#This Row],[Partidos Jugados]]</f>
        <v>1.0434782608695652</v>
      </c>
    </row>
    <row r="12" spans="1:12" x14ac:dyDescent="0.25">
      <c r="A12" s="2">
        <v>11</v>
      </c>
      <c r="B12" s="1" t="s">
        <v>18</v>
      </c>
      <c r="C12" s="9">
        <v>22</v>
      </c>
      <c r="D12" s="9">
        <v>8</v>
      </c>
      <c r="E12" s="9">
        <v>7</v>
      </c>
      <c r="F12" s="9">
        <v>7</v>
      </c>
      <c r="G12" s="9">
        <v>27</v>
      </c>
      <c r="H12" s="9">
        <v>23</v>
      </c>
      <c r="I12" s="9">
        <f>Tabla1[[#This Row],[Goles a Favor]]-Tabla1[[#This Row],[Goles Recibidos]]</f>
        <v>4</v>
      </c>
      <c r="J12" s="9">
        <f>3*Tabla1[[#This Row],[Ganados]]+Tabla1[[#This Row],[Empates]]</f>
        <v>31</v>
      </c>
      <c r="K12" s="8">
        <f>Tabla1[[#This Row],[Goles a Favor]]/Tabla1[[#This Row],[Partidos Jugados]]</f>
        <v>1.2272727272727273</v>
      </c>
      <c r="L12" s="8">
        <f>Tabla1[[#This Row],[Goles Recibidos]]/Tabla1[[#This Row],[Partidos Jugados]]</f>
        <v>1.0454545454545454</v>
      </c>
    </row>
    <row r="13" spans="1:12" x14ac:dyDescent="0.25">
      <c r="A13" s="2">
        <v>12</v>
      </c>
      <c r="B13" s="1" t="s">
        <v>20</v>
      </c>
      <c r="C13" s="9">
        <v>22</v>
      </c>
      <c r="D13" s="9">
        <v>6</v>
      </c>
      <c r="E13" s="9">
        <v>12</v>
      </c>
      <c r="F13" s="9">
        <v>4</v>
      </c>
      <c r="G13" s="9">
        <v>19</v>
      </c>
      <c r="H13" s="9">
        <v>14</v>
      </c>
      <c r="I13" s="9">
        <f>Tabla1[[#This Row],[Goles a Favor]]-Tabla1[[#This Row],[Goles Recibidos]]</f>
        <v>5</v>
      </c>
      <c r="J13" s="9">
        <f>3*Tabla1[[#This Row],[Ganados]]+Tabla1[[#This Row],[Empates]]</f>
        <v>30</v>
      </c>
      <c r="K13" s="8">
        <f>Tabla1[[#This Row],[Goles a Favor]]/Tabla1[[#This Row],[Partidos Jugados]]</f>
        <v>0.86363636363636365</v>
      </c>
      <c r="L13" s="8">
        <f>Tabla1[[#This Row],[Goles Recibidos]]/Tabla1[[#This Row],[Partidos Jugados]]</f>
        <v>0.63636363636363635</v>
      </c>
    </row>
    <row r="14" spans="1:12" x14ac:dyDescent="0.25">
      <c r="A14" s="2">
        <v>13</v>
      </c>
      <c r="B14" s="1" t="s">
        <v>21</v>
      </c>
      <c r="C14" s="9">
        <v>22</v>
      </c>
      <c r="D14" s="9">
        <v>7</v>
      </c>
      <c r="E14" s="9">
        <v>9</v>
      </c>
      <c r="F14" s="9">
        <v>6</v>
      </c>
      <c r="G14" s="9">
        <v>27</v>
      </c>
      <c r="H14" s="9">
        <v>25</v>
      </c>
      <c r="I14" s="9">
        <f>Tabla1[[#This Row],[Goles a Favor]]-Tabla1[[#This Row],[Goles Recibidos]]</f>
        <v>2</v>
      </c>
      <c r="J14" s="9">
        <f>3*Tabla1[[#This Row],[Ganados]]+Tabla1[[#This Row],[Empates]]</f>
        <v>30</v>
      </c>
      <c r="K14" s="8">
        <f>Tabla1[[#This Row],[Goles a Favor]]/Tabla1[[#This Row],[Partidos Jugados]]</f>
        <v>1.2272727272727273</v>
      </c>
      <c r="L14" s="8">
        <f>Tabla1[[#This Row],[Goles Recibidos]]/Tabla1[[#This Row],[Partidos Jugados]]</f>
        <v>1.1363636363636365</v>
      </c>
    </row>
    <row r="15" spans="1:12" x14ac:dyDescent="0.25">
      <c r="A15" s="2">
        <v>14</v>
      </c>
      <c r="B15" s="1" t="s">
        <v>22</v>
      </c>
      <c r="C15" s="9">
        <v>22</v>
      </c>
      <c r="D15" s="9">
        <v>7</v>
      </c>
      <c r="E15" s="9">
        <v>9</v>
      </c>
      <c r="F15" s="9">
        <v>6</v>
      </c>
      <c r="G15" s="9">
        <v>25</v>
      </c>
      <c r="H15" s="9">
        <v>23</v>
      </c>
      <c r="I15" s="9">
        <f>Tabla1[[#This Row],[Goles a Favor]]-Tabla1[[#This Row],[Goles Recibidos]]</f>
        <v>2</v>
      </c>
      <c r="J15" s="9">
        <f>3*Tabla1[[#This Row],[Ganados]]+Tabla1[[#This Row],[Empates]]</f>
        <v>30</v>
      </c>
      <c r="K15" s="8">
        <f>Tabla1[[#This Row],[Goles a Favor]]/Tabla1[[#This Row],[Partidos Jugados]]</f>
        <v>1.1363636363636365</v>
      </c>
      <c r="L15" s="8">
        <f>Tabla1[[#This Row],[Goles Recibidos]]/Tabla1[[#This Row],[Partidos Jugados]]</f>
        <v>1.0454545454545454</v>
      </c>
    </row>
    <row r="16" spans="1:12" x14ac:dyDescent="0.25">
      <c r="A16" s="2">
        <v>15</v>
      </c>
      <c r="B16" s="1" t="s">
        <v>25</v>
      </c>
      <c r="C16" s="9">
        <v>22</v>
      </c>
      <c r="D16" s="9">
        <v>7</v>
      </c>
      <c r="E16" s="9">
        <v>8</v>
      </c>
      <c r="F16" s="9">
        <v>7</v>
      </c>
      <c r="G16" s="9">
        <v>20</v>
      </c>
      <c r="H16" s="9">
        <v>19</v>
      </c>
      <c r="I16" s="9">
        <f>Tabla1[[#This Row],[Goles a Favor]]-Tabla1[[#This Row],[Goles Recibidos]]</f>
        <v>1</v>
      </c>
      <c r="J16" s="9">
        <f>3*Tabla1[[#This Row],[Ganados]]+Tabla1[[#This Row],[Empates]]</f>
        <v>29</v>
      </c>
      <c r="K16" s="8">
        <f>Tabla1[[#This Row],[Goles a Favor]]/Tabla1[[#This Row],[Partidos Jugados]]</f>
        <v>0.90909090909090906</v>
      </c>
      <c r="L16" s="8">
        <f>Tabla1[[#This Row],[Goles Recibidos]]/Tabla1[[#This Row],[Partidos Jugados]]</f>
        <v>0.86363636363636365</v>
      </c>
    </row>
    <row r="17" spans="1:12" x14ac:dyDescent="0.25">
      <c r="A17" s="2">
        <v>16</v>
      </c>
      <c r="B17" s="1" t="s">
        <v>26</v>
      </c>
      <c r="C17" s="9">
        <v>23</v>
      </c>
      <c r="D17" s="9">
        <v>7</v>
      </c>
      <c r="E17" s="9">
        <v>8</v>
      </c>
      <c r="F17" s="9">
        <v>8</v>
      </c>
      <c r="G17" s="9">
        <v>26</v>
      </c>
      <c r="H17" s="9">
        <v>28</v>
      </c>
      <c r="I17" s="9">
        <f>Tabla1[[#This Row],[Goles a Favor]]-Tabla1[[#This Row],[Goles Recibidos]]</f>
        <v>-2</v>
      </c>
      <c r="J17" s="9">
        <f>3*Tabla1[[#This Row],[Ganados]]+Tabla1[[#This Row],[Empates]]</f>
        <v>29</v>
      </c>
      <c r="K17" s="8">
        <f>Tabla1[[#This Row],[Goles a Favor]]/Tabla1[[#This Row],[Partidos Jugados]]</f>
        <v>1.1304347826086956</v>
      </c>
      <c r="L17" s="8">
        <f>Tabla1[[#This Row],[Goles Recibidos]]/Tabla1[[#This Row],[Partidos Jugados]]</f>
        <v>1.2173913043478262</v>
      </c>
    </row>
    <row r="18" spans="1:12" x14ac:dyDescent="0.25">
      <c r="A18" s="2">
        <v>17</v>
      </c>
      <c r="B18" s="1" t="s">
        <v>27</v>
      </c>
      <c r="C18" s="9">
        <v>23</v>
      </c>
      <c r="D18" s="9">
        <v>6</v>
      </c>
      <c r="E18" s="9">
        <v>10</v>
      </c>
      <c r="F18" s="9">
        <v>7</v>
      </c>
      <c r="G18" s="9">
        <v>23</v>
      </c>
      <c r="H18" s="9">
        <v>25</v>
      </c>
      <c r="I18" s="9">
        <f>Tabla1[[#This Row],[Goles a Favor]]-Tabla1[[#This Row],[Goles Recibidos]]</f>
        <v>-2</v>
      </c>
      <c r="J18" s="9">
        <f>3*Tabla1[[#This Row],[Ganados]]+Tabla1[[#This Row],[Empates]]</f>
        <v>28</v>
      </c>
      <c r="K18" s="8">
        <f>Tabla1[[#This Row],[Goles a Favor]]/Tabla1[[#This Row],[Partidos Jugados]]</f>
        <v>1</v>
      </c>
      <c r="L18" s="8">
        <f>Tabla1[[#This Row],[Goles Recibidos]]/Tabla1[[#This Row],[Partidos Jugados]]</f>
        <v>1.0869565217391304</v>
      </c>
    </row>
    <row r="19" spans="1:12" x14ac:dyDescent="0.25">
      <c r="A19" s="2">
        <v>18</v>
      </c>
      <c r="B19" s="1" t="s">
        <v>28</v>
      </c>
      <c r="C19" s="9">
        <v>23</v>
      </c>
      <c r="D19" s="9">
        <v>7</v>
      </c>
      <c r="E19" s="9">
        <v>7</v>
      </c>
      <c r="F19" s="9">
        <v>9</v>
      </c>
      <c r="G19" s="9">
        <v>19</v>
      </c>
      <c r="H19" s="9">
        <v>21</v>
      </c>
      <c r="I19" s="9">
        <f>Tabla1[[#This Row],[Goles a Favor]]-Tabla1[[#This Row],[Goles Recibidos]]</f>
        <v>-2</v>
      </c>
      <c r="J19" s="9">
        <f>3*Tabla1[[#This Row],[Ganados]]+Tabla1[[#This Row],[Empates]]</f>
        <v>28</v>
      </c>
      <c r="K19" s="8">
        <f>Tabla1[[#This Row],[Goles a Favor]]/Tabla1[[#This Row],[Partidos Jugados]]</f>
        <v>0.82608695652173914</v>
      </c>
      <c r="L19" s="8">
        <f>Tabla1[[#This Row],[Goles Recibidos]]/Tabla1[[#This Row],[Partidos Jugados]]</f>
        <v>0.91304347826086951</v>
      </c>
    </row>
    <row r="20" spans="1:12" x14ac:dyDescent="0.25">
      <c r="A20" s="2">
        <v>19</v>
      </c>
      <c r="B20" s="1" t="s">
        <v>29</v>
      </c>
      <c r="C20" s="9">
        <v>22</v>
      </c>
      <c r="D20" s="9">
        <v>6</v>
      </c>
      <c r="E20" s="9">
        <v>9</v>
      </c>
      <c r="F20" s="9">
        <v>7</v>
      </c>
      <c r="G20" s="9">
        <v>22</v>
      </c>
      <c r="H20" s="9">
        <v>28</v>
      </c>
      <c r="I20" s="9">
        <f>Tabla1[[#This Row],[Goles a Favor]]-Tabla1[[#This Row],[Goles Recibidos]]</f>
        <v>-6</v>
      </c>
      <c r="J20" s="9">
        <f>3*Tabla1[[#This Row],[Ganados]]+Tabla1[[#This Row],[Empates]]</f>
        <v>27</v>
      </c>
      <c r="K20" s="8">
        <f>Tabla1[[#This Row],[Goles a Favor]]/Tabla1[[#This Row],[Partidos Jugados]]</f>
        <v>1</v>
      </c>
      <c r="L20" s="8">
        <f>Tabla1[[#This Row],[Goles Recibidos]]/Tabla1[[#This Row],[Partidos Jugados]]</f>
        <v>1.2727272727272727</v>
      </c>
    </row>
    <row r="21" spans="1:12" x14ac:dyDescent="0.25">
      <c r="A21" s="2">
        <v>20</v>
      </c>
      <c r="B21" s="1" t="s">
        <v>30</v>
      </c>
      <c r="C21" s="9">
        <v>23</v>
      </c>
      <c r="D21" s="9">
        <v>7</v>
      </c>
      <c r="E21" s="9">
        <v>5</v>
      </c>
      <c r="F21" s="9">
        <v>11</v>
      </c>
      <c r="G21" s="9">
        <v>18</v>
      </c>
      <c r="H21" s="9">
        <v>23</v>
      </c>
      <c r="I21" s="9">
        <f>Tabla1[[#This Row],[Goles a Favor]]-Tabla1[[#This Row],[Goles Recibidos]]</f>
        <v>-5</v>
      </c>
      <c r="J21" s="9">
        <f>3*Tabla1[[#This Row],[Ganados]]+Tabla1[[#This Row],[Empates]]</f>
        <v>26</v>
      </c>
      <c r="K21" s="8">
        <f>Tabla1[[#This Row],[Goles a Favor]]/Tabla1[[#This Row],[Partidos Jugados]]</f>
        <v>0.78260869565217395</v>
      </c>
      <c r="L21" s="8">
        <f>Tabla1[[#This Row],[Goles Recibidos]]/Tabla1[[#This Row],[Partidos Jugados]]</f>
        <v>1</v>
      </c>
    </row>
    <row r="22" spans="1:12" x14ac:dyDescent="0.25">
      <c r="A22" s="2">
        <v>21</v>
      </c>
      <c r="B22" s="1" t="s">
        <v>33</v>
      </c>
      <c r="C22" s="9">
        <v>23</v>
      </c>
      <c r="D22" s="9">
        <v>6</v>
      </c>
      <c r="E22" s="9">
        <v>8</v>
      </c>
      <c r="F22" s="9">
        <v>9</v>
      </c>
      <c r="G22" s="9">
        <v>24</v>
      </c>
      <c r="H22" s="9">
        <v>31</v>
      </c>
      <c r="I22" s="9">
        <f>Tabla1[[#This Row],[Goles a Favor]]-Tabla1[[#This Row],[Goles Recibidos]]</f>
        <v>-7</v>
      </c>
      <c r="J22" s="9">
        <f>3*Tabla1[[#This Row],[Ganados]]+Tabla1[[#This Row],[Empates]]</f>
        <v>26</v>
      </c>
      <c r="K22" s="8">
        <f>Tabla1[[#This Row],[Goles a Favor]]/Tabla1[[#This Row],[Partidos Jugados]]</f>
        <v>1.0434782608695652</v>
      </c>
      <c r="L22" s="8">
        <f>Tabla1[[#This Row],[Goles Recibidos]]/Tabla1[[#This Row],[Partidos Jugados]]</f>
        <v>1.3478260869565217</v>
      </c>
    </row>
    <row r="23" spans="1:12" x14ac:dyDescent="0.25">
      <c r="A23" s="2">
        <v>22</v>
      </c>
      <c r="B23" s="1" t="s">
        <v>31</v>
      </c>
      <c r="C23" s="9">
        <v>22</v>
      </c>
      <c r="D23" s="9">
        <v>6</v>
      </c>
      <c r="E23" s="9">
        <v>7</v>
      </c>
      <c r="F23" s="9">
        <v>9</v>
      </c>
      <c r="G23" s="9">
        <v>23</v>
      </c>
      <c r="H23" s="9">
        <v>22</v>
      </c>
      <c r="I23" s="9">
        <f>Tabla1[[#This Row],[Goles a Favor]]-Tabla1[[#This Row],[Goles Recibidos]]</f>
        <v>1</v>
      </c>
      <c r="J23" s="9">
        <f>3*Tabla1[[#This Row],[Ganados]]+Tabla1[[#This Row],[Empates]]</f>
        <v>25</v>
      </c>
      <c r="K23" s="8">
        <f>Tabla1[[#This Row],[Goles a Favor]]/Tabla1[[#This Row],[Partidos Jugados]]</f>
        <v>1.0454545454545454</v>
      </c>
      <c r="L23" s="8">
        <f>Tabla1[[#This Row],[Goles Recibidos]]/Tabla1[[#This Row],[Partidos Jugados]]</f>
        <v>1</v>
      </c>
    </row>
    <row r="24" spans="1:12" x14ac:dyDescent="0.25">
      <c r="A24" s="2">
        <v>23</v>
      </c>
      <c r="B24" s="1" t="s">
        <v>32</v>
      </c>
      <c r="C24" s="9">
        <v>22</v>
      </c>
      <c r="D24" s="9">
        <v>6</v>
      </c>
      <c r="E24" s="9">
        <v>7</v>
      </c>
      <c r="F24" s="9">
        <v>9</v>
      </c>
      <c r="G24" s="9">
        <v>23</v>
      </c>
      <c r="H24" s="9">
        <v>28</v>
      </c>
      <c r="I24" s="9">
        <f>Tabla1[[#This Row],[Goles a Favor]]-Tabla1[[#This Row],[Goles Recibidos]]</f>
        <v>-5</v>
      </c>
      <c r="J24" s="9">
        <f>3*Tabla1[[#This Row],[Ganados]]+Tabla1[[#This Row],[Empates]]</f>
        <v>25</v>
      </c>
      <c r="K24" s="8">
        <f>Tabla1[[#This Row],[Goles a Favor]]/Tabla1[[#This Row],[Partidos Jugados]]</f>
        <v>1.0454545454545454</v>
      </c>
      <c r="L24" s="8">
        <f>Tabla1[[#This Row],[Goles Recibidos]]/Tabla1[[#This Row],[Partidos Jugados]]</f>
        <v>1.2727272727272727</v>
      </c>
    </row>
    <row r="25" spans="1:12" x14ac:dyDescent="0.25">
      <c r="A25" s="2">
        <v>24</v>
      </c>
      <c r="B25" s="1" t="s">
        <v>34</v>
      </c>
      <c r="C25" s="9">
        <v>22</v>
      </c>
      <c r="D25" s="9">
        <v>6</v>
      </c>
      <c r="E25" s="9">
        <v>7</v>
      </c>
      <c r="F25" s="9">
        <v>9</v>
      </c>
      <c r="G25" s="9">
        <v>15</v>
      </c>
      <c r="H25" s="9">
        <v>23</v>
      </c>
      <c r="I25" s="9">
        <f>Tabla1[[#This Row],[Goles a Favor]]-Tabla1[[#This Row],[Goles Recibidos]]</f>
        <v>-8</v>
      </c>
      <c r="J25" s="9">
        <f>3*Tabla1[[#This Row],[Ganados]]+Tabla1[[#This Row],[Empates]]</f>
        <v>25</v>
      </c>
      <c r="K25" s="8">
        <f>Tabla1[[#This Row],[Goles a Favor]]/Tabla1[[#This Row],[Partidos Jugados]]</f>
        <v>0.68181818181818177</v>
      </c>
      <c r="L25" s="8">
        <f>Tabla1[[#This Row],[Goles Recibidos]]/Tabla1[[#This Row],[Partidos Jugados]]</f>
        <v>1.0454545454545454</v>
      </c>
    </row>
    <row r="26" spans="1:12" x14ac:dyDescent="0.25">
      <c r="A26" s="2">
        <v>25</v>
      </c>
      <c r="B26" s="1" t="s">
        <v>35</v>
      </c>
      <c r="C26" s="9">
        <v>23</v>
      </c>
      <c r="D26" s="9">
        <v>5</v>
      </c>
      <c r="E26" s="9">
        <v>7</v>
      </c>
      <c r="F26" s="9">
        <v>11</v>
      </c>
      <c r="G26" s="9">
        <v>20</v>
      </c>
      <c r="H26" s="9">
        <v>29</v>
      </c>
      <c r="I26" s="9">
        <f>Tabla1[[#This Row],[Goles a Favor]]-Tabla1[[#This Row],[Goles Recibidos]]</f>
        <v>-9</v>
      </c>
      <c r="J26" s="9">
        <f>3*Tabla1[[#This Row],[Ganados]]+Tabla1[[#This Row],[Empates]]</f>
        <v>22</v>
      </c>
      <c r="K26" s="8">
        <f>Tabla1[[#This Row],[Goles a Favor]]/Tabla1[[#This Row],[Partidos Jugados]]</f>
        <v>0.86956521739130432</v>
      </c>
      <c r="L26" s="8">
        <f>Tabla1[[#This Row],[Goles Recibidos]]/Tabla1[[#This Row],[Partidos Jugados]]</f>
        <v>1.2608695652173914</v>
      </c>
    </row>
    <row r="27" spans="1:12" x14ac:dyDescent="0.25">
      <c r="A27" s="2">
        <v>26</v>
      </c>
      <c r="B27" s="1" t="s">
        <v>36</v>
      </c>
      <c r="C27" s="9">
        <v>22</v>
      </c>
      <c r="D27" s="9">
        <v>4</v>
      </c>
      <c r="E27" s="9">
        <v>9</v>
      </c>
      <c r="F27" s="9">
        <v>9</v>
      </c>
      <c r="G27" s="9">
        <v>15</v>
      </c>
      <c r="H27" s="9">
        <v>23</v>
      </c>
      <c r="I27" s="9">
        <f>Tabla1[[#This Row],[Goles a Favor]]-Tabla1[[#This Row],[Goles Recibidos]]</f>
        <v>-8</v>
      </c>
      <c r="J27" s="9">
        <f>3*Tabla1[[#This Row],[Ganados]]+Tabla1[[#This Row],[Empates]]</f>
        <v>21</v>
      </c>
      <c r="K27" s="8">
        <f>Tabla1[[#This Row],[Goles a Favor]]/Tabla1[[#This Row],[Partidos Jugados]]</f>
        <v>0.68181818181818177</v>
      </c>
      <c r="L27" s="8">
        <f>Tabla1[[#This Row],[Goles Recibidos]]/Tabla1[[#This Row],[Partidos Jugados]]</f>
        <v>1.0454545454545454</v>
      </c>
    </row>
    <row r="28" spans="1:12" x14ac:dyDescent="0.25">
      <c r="A28" s="2">
        <v>27</v>
      </c>
      <c r="B28" s="1" t="s">
        <v>37</v>
      </c>
      <c r="C28" s="9">
        <v>22</v>
      </c>
      <c r="D28" s="9">
        <v>5</v>
      </c>
      <c r="E28" s="9">
        <v>6</v>
      </c>
      <c r="F28" s="9">
        <v>11</v>
      </c>
      <c r="G28" s="9">
        <v>15</v>
      </c>
      <c r="H28" s="9">
        <v>29</v>
      </c>
      <c r="I28" s="9">
        <f>Tabla1[[#This Row],[Goles a Favor]]-Tabla1[[#This Row],[Goles Recibidos]]</f>
        <v>-14</v>
      </c>
      <c r="J28" s="9">
        <f>3*Tabla1[[#This Row],[Ganados]]+Tabla1[[#This Row],[Empates]]</f>
        <v>21</v>
      </c>
      <c r="K28" s="8">
        <f>Tabla1[[#This Row],[Goles a Favor]]/Tabla1[[#This Row],[Partidos Jugados]]</f>
        <v>0.68181818181818177</v>
      </c>
      <c r="L28" s="8">
        <f>Tabla1[[#This Row],[Goles Recibidos]]/Tabla1[[#This Row],[Partidos Jugados]]</f>
        <v>1.3181818181818181</v>
      </c>
    </row>
    <row r="29" spans="1:12" x14ac:dyDescent="0.25">
      <c r="A29" s="2">
        <v>28</v>
      </c>
      <c r="B29" s="1" t="s">
        <v>38</v>
      </c>
      <c r="C29" s="9">
        <v>22</v>
      </c>
      <c r="D29" s="9">
        <v>3</v>
      </c>
      <c r="E29" s="9">
        <v>7</v>
      </c>
      <c r="F29" s="9">
        <v>12</v>
      </c>
      <c r="G29" s="9">
        <v>10</v>
      </c>
      <c r="H29" s="9">
        <v>29</v>
      </c>
      <c r="I29" s="9">
        <f>Tabla1[[#This Row],[Goles a Favor]]-Tabla1[[#This Row],[Goles Recibidos]]</f>
        <v>-19</v>
      </c>
      <c r="J29" s="9">
        <f>3*Tabla1[[#This Row],[Ganados]]+Tabla1[[#This Row],[Empates]]</f>
        <v>16</v>
      </c>
      <c r="K29" s="8">
        <f>Tabla1[[#This Row],[Goles a Favor]]/Tabla1[[#This Row],[Partidos Jugados]]</f>
        <v>0.45454545454545453</v>
      </c>
      <c r="L29" s="8">
        <f>Tabla1[[#This Row],[Goles Recibidos]]/Tabla1[[#This Row],[Partidos Jugados]]</f>
        <v>1.3181818181818181</v>
      </c>
    </row>
    <row r="31" spans="1:12" x14ac:dyDescent="0.25">
      <c r="F31" s="7" t="s">
        <v>41</v>
      </c>
      <c r="G31" s="4">
        <f>SUM(Tabla1[Goles a Favor])/SUM(Tabla1[Partidos Jugados])</f>
        <v>1.0238853503184713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4CF9-F261-4C26-AEBD-93C3B0BCAA45}">
  <dimension ref="A1:N34"/>
  <sheetViews>
    <sheetView workbookViewId="0">
      <selection activeCell="C3" sqref="C3"/>
    </sheetView>
  </sheetViews>
  <sheetFormatPr baseColWidth="10" defaultRowHeight="15" x14ac:dyDescent="0.25"/>
  <cols>
    <col min="1" max="1" width="19" style="1" bestFit="1" customWidth="1"/>
    <col min="2" max="2" width="25" style="1" customWidth="1"/>
    <col min="3" max="3" width="32.28515625" style="1" customWidth="1"/>
    <col min="4" max="4" width="36" style="1" customWidth="1"/>
    <col min="5" max="5" width="44.140625" style="1" customWidth="1"/>
    <col min="6" max="6" width="53.85546875" style="1" customWidth="1"/>
    <col min="7" max="7" width="45.42578125" style="1" customWidth="1"/>
    <col min="8" max="8" width="41.5703125" style="1" customWidth="1"/>
    <col min="9" max="9" width="20" style="1" customWidth="1"/>
    <col min="10" max="16384" width="11.42578125" style="1"/>
  </cols>
  <sheetData>
    <row r="1" spans="1:9" x14ac:dyDescent="0.25">
      <c r="A1" s="3"/>
      <c r="B1" s="5" t="s">
        <v>44</v>
      </c>
      <c r="C1" s="5" t="s">
        <v>45</v>
      </c>
      <c r="F1" s="5"/>
      <c r="G1" s="5" t="str">
        <f>CONCATENATE("Probabilidad de Victoria de ",B2)</f>
        <v>Probabilidad de Victoria de Platense</v>
      </c>
      <c r="H1" s="5" t="str">
        <f>CONCATENATE("Probabilidad de Victoria de ",C2)</f>
        <v>Probabilidad de Victoria de Gimnasia</v>
      </c>
      <c r="I1" s="5" t="s">
        <v>4</v>
      </c>
    </row>
    <row r="2" spans="1:9" x14ac:dyDescent="0.25">
      <c r="A2" s="5" t="s">
        <v>42</v>
      </c>
      <c r="B2" s="10" t="s">
        <v>23</v>
      </c>
      <c r="C2" s="10" t="s">
        <v>25</v>
      </c>
      <c r="F2" s="5" t="s">
        <v>48</v>
      </c>
      <c r="G2" s="14">
        <f>SUM(E10:E19)</f>
        <v>0.31701577650376855</v>
      </c>
      <c r="H2" s="14">
        <f>SUM(F10:F19)</f>
        <v>0.28981020865313056</v>
      </c>
      <c r="I2" s="14">
        <f>1-SUM(G2:H2)</f>
        <v>0.39317401484310088</v>
      </c>
    </row>
    <row r="3" spans="1:9" x14ac:dyDescent="0.25">
      <c r="A3" s="5" t="s">
        <v>43</v>
      </c>
      <c r="B3" s="12">
        <f>_xlfn.XLOOKUP(B2,Tabla1[Equipo],Tabla1[Ataque])*_xlfn.XLOOKUP(C2,Tabla1[Equipo],Tabla1[Defensa])*Posiciones!G31</f>
        <v>0.69203318144054782</v>
      </c>
      <c r="C3" s="12">
        <f>_xlfn.XLOOKUP(C2,Tabla1[Equipo],Tabla1[Ataque])*_xlfn.XLOOKUP(B2,Tabla1[Equipo],Tabla1[Defensa])*Posiciones!G31</f>
        <v>0.64751642707887513</v>
      </c>
    </row>
    <row r="7" spans="1:9" x14ac:dyDescent="0.25">
      <c r="A7" s="21" t="s">
        <v>49</v>
      </c>
      <c r="B7" s="18" t="s">
        <v>46</v>
      </c>
      <c r="C7" s="19"/>
      <c r="D7" s="19"/>
      <c r="E7" s="19"/>
      <c r="F7" s="20"/>
    </row>
    <row r="8" spans="1:9" x14ac:dyDescent="0.25">
      <c r="A8" s="22"/>
      <c r="B8" s="6" t="s">
        <v>47</v>
      </c>
      <c r="C8" s="6" t="str">
        <f>CONCATENATE("Goles de ",B2)</f>
        <v>Goles de Platense</v>
      </c>
      <c r="D8" s="6" t="str">
        <f>CONCATENATE("Goles de ",C2)</f>
        <v>Goles de Gimnasia</v>
      </c>
      <c r="E8" s="6" t="str">
        <f>CONCATENATE("Porcentaje de Victoria de ",B2)</f>
        <v>Porcentaje de Victoria de Platense</v>
      </c>
      <c r="F8" s="6" t="str">
        <f>CONCATENATE("Porcentaje de Victoria de ",C2)</f>
        <v>Porcentaje de Victoria de Gimnasia</v>
      </c>
    </row>
    <row r="9" spans="1:9" x14ac:dyDescent="0.25">
      <c r="A9" s="22"/>
      <c r="B9" s="6">
        <v>0</v>
      </c>
      <c r="C9" s="11">
        <f>_xlfn.POISSON.DIST(B9,$B$3,FALSE)</f>
        <v>0.50055730992344583</v>
      </c>
      <c r="D9" s="11">
        <f>_xlfn.POISSON.DIST(B9,$C$3,FALSE)</f>
        <v>0.52334392687373743</v>
      </c>
      <c r="E9" s="4"/>
      <c r="F9" s="4"/>
    </row>
    <row r="10" spans="1:9" x14ac:dyDescent="0.25">
      <c r="A10" s="22"/>
      <c r="B10" s="6">
        <v>1</v>
      </c>
      <c r="C10" s="11">
        <f t="shared" ref="C10:C19" si="0">_xlfn.POISSON.DIST(B10,$B$3,FALSE)</f>
        <v>0.34640226767964455</v>
      </c>
      <c r="D10" s="11">
        <f t="shared" ref="D10:D19" si="1">_xlfn.POISSON.DIST(B10,$C$3,FALSE)</f>
        <v>0.33887378966271053</v>
      </c>
      <c r="E10" s="13">
        <f>C10*SUM($D$9:D9)</f>
        <v>0.18128752304543272</v>
      </c>
      <c r="F10" s="13">
        <f>D10*SUM($C$9:C9)</f>
        <v>0.16962575255713</v>
      </c>
    </row>
    <row r="11" spans="1:9" x14ac:dyDescent="0.25">
      <c r="A11" s="22"/>
      <c r="B11" s="6">
        <v>2</v>
      </c>
      <c r="C11" s="11">
        <f t="shared" si="0"/>
        <v>0.11986093168028232</v>
      </c>
      <c r="D11" s="11">
        <f t="shared" si="1"/>
        <v>0.10971317275653829</v>
      </c>
      <c r="E11" s="13">
        <f>C11*SUM($D$9:D10)</f>
        <v>0.10334621881530422</v>
      </c>
      <c r="F11" s="13">
        <f>D11*SUM($C$9:C10)</f>
        <v>9.2922622455372555E-2</v>
      </c>
    </row>
    <row r="12" spans="1:9" x14ac:dyDescent="0.25">
      <c r="A12" s="22"/>
      <c r="B12" s="6">
        <v>3</v>
      </c>
      <c r="C12" s="11">
        <f t="shared" si="0"/>
        <v>2.7649247293711311E-2</v>
      </c>
      <c r="D12" s="11">
        <f t="shared" si="1"/>
        <v>2.368036054226702E-2</v>
      </c>
      <c r="E12" s="13">
        <f>C12*SUM($D$9:D11)</f>
        <v>2.6873157510458528E-2</v>
      </c>
      <c r="F12" s="13">
        <f>D12*SUM($C$9:C11)</f>
        <v>2.2894658239488486E-2</v>
      </c>
    </row>
    <row r="13" spans="1:9" x14ac:dyDescent="0.25">
      <c r="A13" s="22"/>
      <c r="B13" s="6">
        <v>4</v>
      </c>
      <c r="C13" s="11">
        <f t="shared" si="0"/>
        <v>4.7835491422758732E-3</v>
      </c>
      <c r="D13" s="11">
        <f t="shared" si="1"/>
        <v>3.8333556125670783E-3</v>
      </c>
      <c r="E13" s="13">
        <f>C13*SUM($D$9:D12)</f>
        <v>4.7625553401896351E-3</v>
      </c>
      <c r="F13" s="13">
        <f>D13*SUM($C$9:C12)</f>
        <v>3.8121562229029814E-3</v>
      </c>
    </row>
    <row r="14" spans="1:9" x14ac:dyDescent="0.25">
      <c r="A14" s="22"/>
      <c r="B14" s="6">
        <v>5</v>
      </c>
      <c r="C14" s="11">
        <f t="shared" si="0"/>
        <v>6.6207494630127542E-4</v>
      </c>
      <c r="D14" s="11">
        <f t="shared" si="1"/>
        <v>4.9643214599443767E-4</v>
      </c>
      <c r="E14" s="13">
        <f>C14*SUM($D$9:D13)</f>
        <v>6.6170723348296494E-4</v>
      </c>
      <c r="F14" s="13">
        <f>D14*SUM($C$9:C13)</f>
        <v>4.9606146295029768E-4</v>
      </c>
    </row>
    <row r="15" spans="1:9" x14ac:dyDescent="0.25">
      <c r="A15" s="22"/>
      <c r="B15" s="6">
        <v>6</v>
      </c>
      <c r="C15" s="11">
        <f t="shared" si="0"/>
        <v>7.6362971906825214E-5</v>
      </c>
      <c r="D15" s="11">
        <f t="shared" si="1"/>
        <v>5.3574661576902777E-5</v>
      </c>
      <c r="E15" s="13">
        <f>C15*SUM($D$9:D14)</f>
        <v>7.6358469362258129E-5</v>
      </c>
      <c r="F15" s="13">
        <f>D15*SUM($C$9:C14)</f>
        <v>5.3570128124702712E-5</v>
      </c>
    </row>
    <row r="16" spans="1:9" x14ac:dyDescent="0.25">
      <c r="A16" s="22"/>
      <c r="B16" s="6">
        <v>7</v>
      </c>
      <c r="C16" s="11">
        <f t="shared" si="0"/>
        <v>7.5493871989907867E-6</v>
      </c>
      <c r="D16" s="11">
        <f t="shared" si="1"/>
        <v>4.9557819208908624E-6</v>
      </c>
      <c r="E16" s="13">
        <f>C16*SUM($D$9:D15)</f>
        <v>7.5493465248206086E-6</v>
      </c>
      <c r="F16" s="13">
        <f>D16*SUM($C$9:C15)</f>
        <v>4.9557410041591896E-6</v>
      </c>
    </row>
    <row r="17" spans="1:14" x14ac:dyDescent="0.25">
      <c r="A17" s="22"/>
      <c r="B17" s="6">
        <v>8</v>
      </c>
      <c r="C17" s="11">
        <f t="shared" si="0"/>
        <v>6.5305330515551521E-7</v>
      </c>
      <c r="D17" s="11">
        <f t="shared" si="1"/>
        <v>4.011187753496654E-7</v>
      </c>
      <c r="E17" s="13">
        <f>C17*SUM($D$9:D16)</f>
        <v>6.5305302306085444E-7</v>
      </c>
      <c r="F17" s="13">
        <f>D17*SUM($C$9:C16)</f>
        <v>4.0111849176862577E-7</v>
      </c>
    </row>
    <row r="18" spans="1:14" x14ac:dyDescent="0.25">
      <c r="A18" s="22"/>
      <c r="B18" s="6">
        <v>9</v>
      </c>
      <c r="C18" s="11">
        <f t="shared" si="0"/>
        <v>5.0214950713004072E-8</v>
      </c>
      <c r="D18" s="11">
        <f t="shared" si="1"/>
        <v>2.885899958318551E-8</v>
      </c>
      <c r="E18" s="13">
        <f>C18*SUM($D$9:D17)</f>
        <v>5.021494916417854E-8</v>
      </c>
      <c r="F18" s="13">
        <f>D18*SUM($C$9:C17)</f>
        <v>2.8858998027052621E-8</v>
      </c>
    </row>
    <row r="19" spans="1:14" x14ac:dyDescent="0.25">
      <c r="A19" s="23"/>
      <c r="B19" s="6">
        <v>10</v>
      </c>
      <c r="C19" s="11">
        <f t="shared" si="0"/>
        <v>3.4750412097800467E-9</v>
      </c>
      <c r="D19" s="11">
        <f t="shared" si="1"/>
        <v>1.8686676299175015E-9</v>
      </c>
      <c r="E19" s="13">
        <f>C19*SUM($D$9:D18)</f>
        <v>3.4750412028823936E-9</v>
      </c>
      <c r="F19" s="13">
        <f>D19*SUM($C$9:C18)</f>
        <v>1.8686676229903936E-9</v>
      </c>
    </row>
    <row r="22" spans="1:14" x14ac:dyDescent="0.25">
      <c r="A22" s="21" t="s">
        <v>50</v>
      </c>
      <c r="B22" s="15"/>
      <c r="C22" s="15"/>
      <c r="D22" s="27" t="str">
        <f>C2</f>
        <v>Gimnasia</v>
      </c>
      <c r="E22" s="28"/>
      <c r="F22" s="28"/>
      <c r="G22" s="28"/>
      <c r="H22" s="28"/>
      <c r="I22" s="28"/>
      <c r="J22" s="28"/>
      <c r="K22" s="28"/>
      <c r="L22" s="28"/>
      <c r="M22" s="28"/>
      <c r="N22" s="29"/>
    </row>
    <row r="23" spans="1:14" x14ac:dyDescent="0.25">
      <c r="A23" s="22"/>
      <c r="D23" s="16">
        <v>0</v>
      </c>
      <c r="E23" s="16">
        <v>1</v>
      </c>
      <c r="F23" s="16">
        <v>2</v>
      </c>
      <c r="G23" s="16">
        <v>3</v>
      </c>
      <c r="H23" s="16">
        <v>4</v>
      </c>
      <c r="I23" s="16">
        <v>5</v>
      </c>
      <c r="J23" s="16">
        <v>6</v>
      </c>
      <c r="K23" s="16">
        <v>7</v>
      </c>
      <c r="L23" s="16">
        <v>8</v>
      </c>
      <c r="M23" s="16">
        <v>9</v>
      </c>
      <c r="N23" s="17">
        <v>10</v>
      </c>
    </row>
    <row r="24" spans="1:14" x14ac:dyDescent="0.25">
      <c r="A24" s="22"/>
      <c r="B24" s="24" t="str">
        <f>B2</f>
        <v>Platense</v>
      </c>
      <c r="C24" s="2">
        <v>0</v>
      </c>
      <c r="D24" s="11">
        <f>_xlfn.XLOOKUP(D$23,$B$9:$B$19,$D$9:$D$19)*_xlfn.XLOOKUP($C24,$B$9:$B$19,$C$9:$C$19)</f>
        <v>0.26196362820069058</v>
      </c>
      <c r="E24" s="11">
        <f t="shared" ref="E24:N24" si="2">_xlfn.XLOOKUP(E$23,$B$9:$B$19,$D$9:$D$19)*_xlfn.XLOOKUP($C24,$B$9:$B$19,$C$9:$C$19)</f>
        <v>0.16962575255713</v>
      </c>
      <c r="F24" s="11">
        <f t="shared" si="2"/>
        <v>5.4917730618179089E-2</v>
      </c>
      <c r="G24" s="11">
        <f t="shared" si="2"/>
        <v>1.185337757105449E-2</v>
      </c>
      <c r="H24" s="11">
        <f t="shared" si="2"/>
        <v>1.9188141734065196E-3</v>
      </c>
      <c r="I24" s="11">
        <f t="shared" si="2"/>
        <v>2.4849273955849903E-4</v>
      </c>
      <c r="J24" s="11">
        <f t="shared" si="2"/>
        <v>2.6817188478993447E-5</v>
      </c>
      <c r="K24" s="11">
        <f t="shared" si="2"/>
        <v>2.4806528668883772E-6</v>
      </c>
      <c r="L24" s="11">
        <f t="shared" si="2"/>
        <v>2.0078293514881552E-7</v>
      </c>
      <c r="M24" s="11">
        <f t="shared" si="2"/>
        <v>1.4445583198441183E-8</v>
      </c>
      <c r="N24" s="11">
        <f t="shared" si="2"/>
        <v>9.3537524197252572E-10</v>
      </c>
    </row>
    <row r="25" spans="1:14" x14ac:dyDescent="0.25">
      <c r="A25" s="22"/>
      <c r="B25" s="25"/>
      <c r="C25" s="2">
        <v>1</v>
      </c>
      <c r="D25" s="11">
        <f t="shared" ref="D25:N34" si="3">_xlfn.XLOOKUP(D$23,$B$9:$B$19,$D$9:$D$19)*_xlfn.XLOOKUP($C25,$B$9:$B$19,$C$9:$C$19)</f>
        <v>0.18128752304543272</v>
      </c>
      <c r="E25" s="11">
        <f t="shared" si="3"/>
        <v>0.11738664919635781</v>
      </c>
      <c r="F25" s="11">
        <f t="shared" si="3"/>
        <v>3.8004891837193459E-2</v>
      </c>
      <c r="G25" s="11">
        <f t="shared" si="3"/>
        <v>8.2029305913128726E-3</v>
      </c>
      <c r="H25" s="11">
        <f t="shared" si="3"/>
        <v>1.3278830770157288E-3</v>
      </c>
      <c r="I25" s="11">
        <f t="shared" si="3"/>
        <v>1.7196522112154558E-4</v>
      </c>
      <c r="J25" s="11">
        <f t="shared" si="3"/>
        <v>1.8558384260408643E-5</v>
      </c>
      <c r="K25" s="11">
        <f t="shared" si="3"/>
        <v>1.7166940955223795E-6</v>
      </c>
      <c r="L25" s="11">
        <f t="shared" si="3"/>
        <v>1.3894845339000601E-7</v>
      </c>
      <c r="M25" s="11">
        <f t="shared" si="3"/>
        <v>9.9968228985813769E-9</v>
      </c>
      <c r="N25" s="11">
        <f t="shared" si="3"/>
        <v>6.4731070454296932E-10</v>
      </c>
    </row>
    <row r="26" spans="1:14" x14ac:dyDescent="0.25">
      <c r="A26" s="22"/>
      <c r="B26" s="25"/>
      <c r="C26" s="2">
        <v>2</v>
      </c>
      <c r="D26" s="11">
        <f t="shared" si="3"/>
        <v>6.2728490664303707E-2</v>
      </c>
      <c r="E26" s="11">
        <f t="shared" si="3"/>
        <v>4.0617728151000509E-2</v>
      </c>
      <c r="F26" s="11">
        <f t="shared" si="3"/>
        <v>1.3150323104198447E-2</v>
      </c>
      <c r="G26" s="11">
        <f t="shared" si="3"/>
        <v>2.8383500771211206E-3</v>
      </c>
      <c r="H26" s="11">
        <f t="shared" si="3"/>
        <v>4.5946957518412939E-4</v>
      </c>
      <c r="I26" s="11">
        <f t="shared" si="3"/>
        <v>5.9502819534935229E-5</v>
      </c>
      <c r="J26" s="11">
        <f t="shared" si="3"/>
        <v>6.4215088510633897E-6</v>
      </c>
      <c r="K26" s="11">
        <f t="shared" si="3"/>
        <v>5.9400463824227793E-7</v>
      </c>
      <c r="L26" s="11">
        <f t="shared" si="3"/>
        <v>4.8078470127864758E-8</v>
      </c>
      <c r="M26" s="11">
        <f t="shared" si="3"/>
        <v>3.4590665774014942E-9</v>
      </c>
      <c r="N26" s="11">
        <f t="shared" si="3"/>
        <v>2.2398024312269674E-10</v>
      </c>
    </row>
    <row r="27" spans="1:14" x14ac:dyDescent="0.25">
      <c r="A27" s="22"/>
      <c r="B27" s="25"/>
      <c r="C27" s="2">
        <v>3</v>
      </c>
      <c r="D27" s="11">
        <f t="shared" si="3"/>
        <v>1.4470065653793935E-2</v>
      </c>
      <c r="E27" s="11">
        <f t="shared" si="3"/>
        <v>9.3696052117413949E-3</v>
      </c>
      <c r="F27" s="11">
        <f t="shared" si="3"/>
        <v>3.0334866449231979E-3</v>
      </c>
      <c r="G27" s="11">
        <f t="shared" si="3"/>
        <v>6.547441446373845E-4</v>
      </c>
      <c r="H27" s="11">
        <f t="shared" si="3"/>
        <v>1.0598939729660335E-4</v>
      </c>
      <c r="I27" s="11">
        <f t="shared" si="3"/>
        <v>1.3725975169148004E-5</v>
      </c>
      <c r="J27" s="11">
        <f t="shared" si="3"/>
        <v>1.4812990666166784E-6</v>
      </c>
      <c r="K27" s="11">
        <f t="shared" si="3"/>
        <v>1.3702363986441511E-7</v>
      </c>
      <c r="L27" s="11">
        <f t="shared" si="3"/>
        <v>1.1090632213793531E-8</v>
      </c>
      <c r="M27" s="11">
        <f t="shared" si="3"/>
        <v>7.9792961612460777E-10</v>
      </c>
      <c r="N27" s="11">
        <f t="shared" si="3"/>
        <v>5.1667253409342409E-11</v>
      </c>
    </row>
    <row r="28" spans="1:14" x14ac:dyDescent="0.25">
      <c r="A28" s="22"/>
      <c r="B28" s="25"/>
      <c r="C28" s="2">
        <v>4</v>
      </c>
      <c r="D28" s="11">
        <f t="shared" si="3"/>
        <v>2.5034413925121538E-3</v>
      </c>
      <c r="E28" s="11">
        <f t="shared" si="3"/>
        <v>1.6210194258808337E-3</v>
      </c>
      <c r="F28" s="11">
        <f t="shared" si="3"/>
        <v>5.248183534359034E-4</v>
      </c>
      <c r="G28" s="11">
        <f t="shared" si="3"/>
        <v>1.1327616836074484E-4</v>
      </c>
      <c r="H28" s="11">
        <f t="shared" si="3"/>
        <v>1.8337044952533653E-5</v>
      </c>
      <c r="I28" s="11">
        <f t="shared" si="3"/>
        <v>2.3747075661698632E-6</v>
      </c>
      <c r="J28" s="11">
        <f t="shared" si="3"/>
        <v>2.5627702643391346E-7</v>
      </c>
      <c r="K28" s="11">
        <f t="shared" si="3"/>
        <v>2.3706226356983763E-8</v>
      </c>
      <c r="L28" s="11">
        <f t="shared" si="3"/>
        <v>1.9187713737746407E-9</v>
      </c>
      <c r="M28" s="11">
        <f t="shared" si="3"/>
        <v>1.3804844270308682E-10</v>
      </c>
      <c r="N28" s="11">
        <f t="shared" si="3"/>
        <v>8.9388634382905525E-12</v>
      </c>
    </row>
    <row r="29" spans="1:14" x14ac:dyDescent="0.25">
      <c r="A29" s="22"/>
      <c r="B29" s="25"/>
      <c r="C29" s="2">
        <v>5</v>
      </c>
      <c r="D29" s="11">
        <f t="shared" si="3"/>
        <v>3.4649290228202834E-4</v>
      </c>
      <c r="E29" s="11">
        <f t="shared" si="3"/>
        <v>2.2435984609384878E-4</v>
      </c>
      <c r="F29" s="11">
        <f t="shared" si="3"/>
        <v>7.2638342961327636E-5</v>
      </c>
      <c r="G29" s="11">
        <f t="shared" si="3"/>
        <v>1.5678173434416278E-5</v>
      </c>
      <c r="H29" s="11">
        <f t="shared" si="3"/>
        <v>2.5379687113440413E-6</v>
      </c>
      <c r="I29" s="11">
        <f t="shared" si="3"/>
        <v>3.2867528640149425E-7</v>
      </c>
      <c r="J29" s="11">
        <f t="shared" si="3"/>
        <v>3.5470441186636911E-8</v>
      </c>
      <c r="K29" s="11">
        <f t="shared" si="3"/>
        <v>3.2810990491546494E-9</v>
      </c>
      <c r="L29" s="11">
        <f t="shared" si="3"/>
        <v>2.6557069165006306E-10</v>
      </c>
      <c r="M29" s="11">
        <f t="shared" si="3"/>
        <v>1.9106820599346077E-11</v>
      </c>
      <c r="N29" s="11">
        <f t="shared" si="3"/>
        <v>1.2371980207325614E-12</v>
      </c>
    </row>
    <row r="30" spans="1:14" x14ac:dyDescent="0.25">
      <c r="A30" s="22"/>
      <c r="B30" s="25"/>
      <c r="C30" s="2">
        <v>6</v>
      </c>
      <c r="D30" s="11">
        <f t="shared" si="3"/>
        <v>3.9964097585466799E-5</v>
      </c>
      <c r="E30" s="11">
        <f t="shared" si="3"/>
        <v>2.5877409679972963E-5</v>
      </c>
      <c r="F30" s="11">
        <f t="shared" si="3"/>
        <v>8.3780239290161952E-6</v>
      </c>
      <c r="G30" s="11">
        <f t="shared" si="3"/>
        <v>1.8083027068326287E-6</v>
      </c>
      <c r="H30" s="11">
        <f t="shared" si="3"/>
        <v>2.9272642695133056E-7</v>
      </c>
      <c r="I30" s="11">
        <f t="shared" si="3"/>
        <v>3.7909034018218199E-8</v>
      </c>
      <c r="J30" s="11">
        <f t="shared" si="3"/>
        <v>4.0911203769146948E-9</v>
      </c>
      <c r="K30" s="11">
        <f t="shared" si="3"/>
        <v>3.7843823560134121E-10</v>
      </c>
      <c r="L30" s="11">
        <f t="shared" si="3"/>
        <v>3.0630621773326636E-11</v>
      </c>
      <c r="M30" s="11">
        <f t="shared" si="3"/>
        <v>2.2037589744298756E-12</v>
      </c>
      <c r="N30" s="11">
        <f t="shared" si="3"/>
        <v>1.4269701372658382E-13</v>
      </c>
    </row>
    <row r="31" spans="1:14" x14ac:dyDescent="0.25">
      <c r="A31" s="22"/>
      <c r="B31" s="25"/>
      <c r="C31" s="2">
        <v>7</v>
      </c>
      <c r="D31" s="11">
        <f t="shared" si="3"/>
        <v>3.9509259422101641E-6</v>
      </c>
      <c r="E31" s="11">
        <f t="shared" si="3"/>
        <v>2.5582894497531634E-6</v>
      </c>
      <c r="F31" s="11">
        <f t="shared" si="3"/>
        <v>8.282672219688749E-7</v>
      </c>
      <c r="G31" s="11">
        <f t="shared" si="3"/>
        <v>1.7877221074527716E-7</v>
      </c>
      <c r="H31" s="11">
        <f t="shared" si="3"/>
        <v>2.8939485790693386E-8</v>
      </c>
      <c r="I31" s="11">
        <f t="shared" si="3"/>
        <v>3.7477584881379329E-9</v>
      </c>
      <c r="J31" s="11">
        <f t="shared" si="3"/>
        <v>4.0445586429893336E-10</v>
      </c>
      <c r="K31" s="11">
        <f t="shared" si="3"/>
        <v>3.7413116594563445E-11</v>
      </c>
      <c r="L31" s="11">
        <f t="shared" si="3"/>
        <v>3.028200947899625E-12</v>
      </c>
      <c r="M31" s="11">
        <f t="shared" si="3"/>
        <v>2.1786776202898113E-13</v>
      </c>
      <c r="N31" s="11">
        <f t="shared" si="3"/>
        <v>1.4107295484467638E-14</v>
      </c>
    </row>
    <row r="32" spans="1:14" x14ac:dyDescent="0.25">
      <c r="A32" s="22"/>
      <c r="B32" s="25"/>
      <c r="C32" s="2">
        <v>8</v>
      </c>
      <c r="D32" s="11">
        <f t="shared" si="3"/>
        <v>3.4177148117796051E-7</v>
      </c>
      <c r="E32" s="11">
        <f t="shared" si="3"/>
        <v>2.2130264836980797E-7</v>
      </c>
      <c r="F32" s="11">
        <f t="shared" si="3"/>
        <v>7.1648550087755357E-8</v>
      </c>
      <c r="G32" s="11">
        <f t="shared" si="3"/>
        <v>1.5464537719401726E-8</v>
      </c>
      <c r="H32" s="11">
        <f t="shared" si="3"/>
        <v>2.503385552623375E-9</v>
      </c>
      <c r="I32" s="11">
        <f t="shared" si="3"/>
        <v>3.2419665372711278E-10</v>
      </c>
      <c r="J32" s="11">
        <f t="shared" si="3"/>
        <v>3.4987109815384544E-11</v>
      </c>
      <c r="K32" s="11">
        <f t="shared" si="3"/>
        <v>3.2363897630677258E-12</v>
      </c>
      <c r="L32" s="11">
        <f t="shared" si="3"/>
        <v>2.6195194200203158E-13</v>
      </c>
      <c r="M32" s="11">
        <f t="shared" si="3"/>
        <v>1.8846465061280932E-14</v>
      </c>
      <c r="N32" s="11">
        <f t="shared" si="3"/>
        <v>1.2203395719547475E-15</v>
      </c>
    </row>
    <row r="33" spans="1:14" x14ac:dyDescent="0.25">
      <c r="A33" s="22"/>
      <c r="B33" s="25"/>
      <c r="C33" s="2">
        <v>9</v>
      </c>
      <c r="D33" s="11">
        <f t="shared" si="3"/>
        <v>2.6279689493914733E-8</v>
      </c>
      <c r="E33" s="11">
        <f t="shared" si="3"/>
        <v>1.7016530645841918E-8</v>
      </c>
      <c r="F33" s="11">
        <f t="shared" si="3"/>
        <v>5.5092415625368709E-9</v>
      </c>
      <c r="G33" s="11">
        <f t="shared" si="3"/>
        <v>1.1891081374961049E-9</v>
      </c>
      <c r="H33" s="11">
        <f t="shared" si="3"/>
        <v>1.9249176315047337E-10</v>
      </c>
      <c r="I33" s="11">
        <f t="shared" si="3"/>
        <v>2.4928315743461528E-11</v>
      </c>
      <c r="J33" s="11">
        <f t="shared" si="3"/>
        <v>2.6902489905500459E-12</v>
      </c>
      <c r="K33" s="11">
        <f t="shared" si="3"/>
        <v>2.4885434490193133E-13</v>
      </c>
      <c r="L33" s="11">
        <f t="shared" si="3"/>
        <v>2.0142159534244E-14</v>
      </c>
      <c r="M33" s="11">
        <f t="shared" si="3"/>
        <v>1.4491532416962654E-15</v>
      </c>
      <c r="N33" s="11">
        <f t="shared" si="3"/>
        <v>9.3835052935293475E-17</v>
      </c>
    </row>
    <row r="34" spans="1:14" x14ac:dyDescent="0.25">
      <c r="A34" s="23"/>
      <c r="B34" s="26"/>
      <c r="C34" s="16">
        <v>10</v>
      </c>
      <c r="D34" s="11">
        <f t="shared" si="3"/>
        <v>1.8186417127743528E-9</v>
      </c>
      <c r="E34" s="11">
        <f t="shared" si="3"/>
        <v>1.1776003839922547E-9</v>
      </c>
      <c r="F34" s="11">
        <f t="shared" si="3"/>
        <v>3.812577965846881E-10</v>
      </c>
      <c r="G34" s="11">
        <f t="shared" si="3"/>
        <v>8.2290228746827264E-11</v>
      </c>
      <c r="H34" s="11">
        <f t="shared" si="3"/>
        <v>1.3321068725412231E-11</v>
      </c>
      <c r="I34" s="11">
        <f t="shared" si="3"/>
        <v>1.7251221651902154E-12</v>
      </c>
      <c r="J34" s="11">
        <f t="shared" si="3"/>
        <v>1.8617415677975681E-13</v>
      </c>
      <c r="K34" s="11">
        <f t="shared" si="3"/>
        <v>1.7221546401778667E-14</v>
      </c>
      <c r="L34" s="11">
        <f t="shared" si="3"/>
        <v>1.3939042743565921E-15</v>
      </c>
      <c r="M34" s="11">
        <f t="shared" si="3"/>
        <v>1.0028621282459484E-16</v>
      </c>
      <c r="N34" s="11">
        <f t="shared" si="3"/>
        <v>6.4936970213453268E-18</v>
      </c>
    </row>
  </sheetData>
  <mergeCells count="5">
    <mergeCell ref="B7:F7"/>
    <mergeCell ref="A7:A19"/>
    <mergeCell ref="B24:B34"/>
    <mergeCell ref="D22:N22"/>
    <mergeCell ref="A22:A34"/>
  </mergeCells>
  <phoneticPr fontId="3" type="noConversion"/>
  <conditionalFormatting sqref="D24:N3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0A5BFF-6357-405A-8A1F-F6E6370A0009}">
          <x14:formula1>
            <xm:f>Posiciones!$B$2:$B$29</xm:f>
          </x14:formula1>
          <xm:sqref>B2:C2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8D1A-AE58-4D02-B91F-F096688E0DE1}">
  <dimension ref="D7:R23"/>
  <sheetViews>
    <sheetView topLeftCell="C1" workbookViewId="0">
      <selection activeCell="H17" sqref="H17"/>
    </sheetView>
  </sheetViews>
  <sheetFormatPr baseColWidth="10" defaultRowHeight="15" x14ac:dyDescent="0.25"/>
  <cols>
    <col min="1" max="3" width="11.42578125" style="1"/>
    <col min="4" max="4" width="22.85546875" style="1" bestFit="1" customWidth="1"/>
    <col min="5" max="5" width="17.85546875" style="1" bestFit="1" customWidth="1"/>
    <col min="6" max="6" width="20.85546875" style="1" bestFit="1" customWidth="1"/>
    <col min="7" max="7" width="21.28515625" style="1" customWidth="1"/>
    <col min="8" max="8" width="20.28515625" style="1" bestFit="1" customWidth="1"/>
    <col min="9" max="9" width="24.28515625" style="1" bestFit="1" customWidth="1"/>
    <col min="10" max="11" width="11.42578125" style="1"/>
    <col min="12" max="12" width="22.85546875" style="1" bestFit="1" customWidth="1"/>
    <col min="13" max="13" width="12.85546875" style="1" bestFit="1" customWidth="1"/>
    <col min="14" max="14" width="15.140625" style="1" bestFit="1" customWidth="1"/>
    <col min="15" max="16384" width="11.42578125" style="1"/>
  </cols>
  <sheetData>
    <row r="7" spans="4:18" x14ac:dyDescent="0.25">
      <c r="D7" s="37" t="s">
        <v>53</v>
      </c>
      <c r="E7" s="38"/>
      <c r="F7" s="38"/>
      <c r="G7" s="38"/>
      <c r="H7" s="38"/>
      <c r="I7" s="39"/>
      <c r="L7" s="30"/>
      <c r="M7" s="30" t="s">
        <v>7</v>
      </c>
      <c r="N7" s="30" t="s">
        <v>8</v>
      </c>
      <c r="O7" s="30" t="s">
        <v>10</v>
      </c>
      <c r="P7" s="30" t="s">
        <v>3</v>
      </c>
      <c r="Q7" s="30" t="s">
        <v>6</v>
      </c>
      <c r="R7" s="30" t="s">
        <v>5</v>
      </c>
    </row>
    <row r="8" spans="4:18" x14ac:dyDescent="0.25">
      <c r="D8" s="30" t="s">
        <v>44</v>
      </c>
      <c r="E8" s="30" t="s">
        <v>51</v>
      </c>
      <c r="F8" s="30" t="s">
        <v>52</v>
      </c>
      <c r="G8" s="30" t="s">
        <v>45</v>
      </c>
      <c r="H8" s="30" t="s">
        <v>54</v>
      </c>
      <c r="I8" s="30" t="s">
        <v>55</v>
      </c>
      <c r="L8" s="30" t="s">
        <v>37</v>
      </c>
      <c r="M8" s="4">
        <f>SUMIFS($E$9:$E$16,$D$9:$D$16,L8)+SUMIFS($F$9:$F$16,$G$9:$G$16,L8)</f>
        <v>0</v>
      </c>
      <c r="N8" s="4">
        <f>SUMIFS($F$9:$F$16,$D$9:$D$16,L8)+SUMIFS($E$9:$E$16,$G$9:$G$16,L8)</f>
        <v>1</v>
      </c>
      <c r="O8" s="4">
        <f>IF(M8&gt;N8,3,IF(M8=N8,1,0))</f>
        <v>0</v>
      </c>
      <c r="P8" s="4">
        <f>IF(O8=3,1,0)</f>
        <v>0</v>
      </c>
      <c r="Q8" s="4">
        <f>IF(O8=1,1,0)</f>
        <v>0</v>
      </c>
      <c r="R8" s="4">
        <f>IF(O8=0,1,0)</f>
        <v>1</v>
      </c>
    </row>
    <row r="9" spans="4:18" x14ac:dyDescent="0.25">
      <c r="D9" s="34" t="s">
        <v>37</v>
      </c>
      <c r="E9" s="34">
        <v>0</v>
      </c>
      <c r="F9" s="34">
        <v>1</v>
      </c>
      <c r="G9" s="34" t="s">
        <v>32</v>
      </c>
      <c r="H9" s="40">
        <v>0.14000000000000001</v>
      </c>
      <c r="I9" s="43">
        <v>0.49180000000000001</v>
      </c>
      <c r="L9" s="30" t="s">
        <v>11</v>
      </c>
      <c r="M9" s="4">
        <f t="shared" ref="M9:N23" si="0">SUMIFS($E$9:$E$16,$D$9:$D$16,L9)+SUMIFS($F$9:$F$16,$G$9:$G$16,L9)</f>
        <v>2</v>
      </c>
      <c r="N9" s="4">
        <f t="shared" ref="N9:N23" si="1">SUMIFS($F$9:$F$16,$D$9:$D$16,L9)+SUMIFS($E$9:$E$16,$G$9:$G$16,L9)</f>
        <v>0</v>
      </c>
      <c r="O9" s="4">
        <f t="shared" ref="O9:O23" si="2">IF(M9&gt;N9,3,IF(M9=N9,1,0))</f>
        <v>3</v>
      </c>
      <c r="P9" s="4">
        <f t="shared" ref="P9:P23" si="3">IF(O9=3,1,0)</f>
        <v>1</v>
      </c>
      <c r="Q9" s="4">
        <f t="shared" ref="Q9:Q23" si="4">IF(O9=1,1,0)</f>
        <v>0</v>
      </c>
      <c r="R9" s="4">
        <f t="shared" ref="R9:R23" si="5">IF(O9=0,1,0)</f>
        <v>0</v>
      </c>
    </row>
    <row r="10" spans="4:18" x14ac:dyDescent="0.25">
      <c r="D10" s="35" t="s">
        <v>11</v>
      </c>
      <c r="E10" s="35">
        <v>2</v>
      </c>
      <c r="F10" s="35">
        <v>0</v>
      </c>
      <c r="G10" s="35" t="s">
        <v>29</v>
      </c>
      <c r="H10" s="41">
        <v>0.13</v>
      </c>
      <c r="I10" s="44">
        <v>0.69430000000000003</v>
      </c>
      <c r="L10" s="30" t="s">
        <v>22</v>
      </c>
      <c r="M10" s="4">
        <f t="shared" si="0"/>
        <v>1</v>
      </c>
      <c r="N10" s="4">
        <f t="shared" si="1"/>
        <v>0</v>
      </c>
      <c r="O10" s="4">
        <f t="shared" si="2"/>
        <v>3</v>
      </c>
      <c r="P10" s="4">
        <f t="shared" si="3"/>
        <v>1</v>
      </c>
      <c r="Q10" s="4">
        <f t="shared" si="4"/>
        <v>0</v>
      </c>
      <c r="R10" s="4">
        <f t="shared" si="5"/>
        <v>0</v>
      </c>
    </row>
    <row r="11" spans="4:18" x14ac:dyDescent="0.25">
      <c r="D11" s="35" t="s">
        <v>22</v>
      </c>
      <c r="E11" s="35">
        <v>1</v>
      </c>
      <c r="F11" s="35">
        <v>0</v>
      </c>
      <c r="G11" s="35" t="s">
        <v>31</v>
      </c>
      <c r="H11" s="41">
        <v>0.12</v>
      </c>
      <c r="I11" s="44">
        <v>0.36859999999999998</v>
      </c>
      <c r="L11" s="30" t="s">
        <v>18</v>
      </c>
      <c r="M11" s="4">
        <f t="shared" si="0"/>
        <v>1</v>
      </c>
      <c r="N11" s="4">
        <f t="shared" si="1"/>
        <v>0</v>
      </c>
      <c r="O11" s="4">
        <f t="shared" si="2"/>
        <v>3</v>
      </c>
      <c r="P11" s="4">
        <f t="shared" si="3"/>
        <v>1</v>
      </c>
      <c r="Q11" s="4">
        <f t="shared" si="4"/>
        <v>0</v>
      </c>
      <c r="R11" s="4">
        <f t="shared" si="5"/>
        <v>0</v>
      </c>
    </row>
    <row r="12" spans="4:18" x14ac:dyDescent="0.25">
      <c r="D12" s="35" t="s">
        <v>18</v>
      </c>
      <c r="E12" s="35">
        <v>1</v>
      </c>
      <c r="F12" s="35">
        <v>0</v>
      </c>
      <c r="G12" s="35" t="s">
        <v>16</v>
      </c>
      <c r="H12" s="41">
        <v>0.11</v>
      </c>
      <c r="I12" s="44">
        <v>0.36830000000000002</v>
      </c>
      <c r="L12" s="30" t="s">
        <v>38</v>
      </c>
      <c r="M12" s="4">
        <f t="shared" si="0"/>
        <v>0</v>
      </c>
      <c r="N12" s="4">
        <f t="shared" si="1"/>
        <v>1</v>
      </c>
      <c r="O12" s="4">
        <f t="shared" si="2"/>
        <v>0</v>
      </c>
      <c r="P12" s="4">
        <f t="shared" si="3"/>
        <v>0</v>
      </c>
      <c r="Q12" s="4">
        <f t="shared" si="4"/>
        <v>0</v>
      </c>
      <c r="R12" s="4">
        <f t="shared" si="5"/>
        <v>1</v>
      </c>
    </row>
    <row r="13" spans="4:18" x14ac:dyDescent="0.25">
      <c r="D13" s="35" t="s">
        <v>38</v>
      </c>
      <c r="E13" s="35">
        <v>0</v>
      </c>
      <c r="F13" s="35">
        <v>1</v>
      </c>
      <c r="G13" s="35" t="s">
        <v>21</v>
      </c>
      <c r="H13" s="41">
        <v>0.19</v>
      </c>
      <c r="I13" s="44">
        <v>0.65090000000000003</v>
      </c>
      <c r="L13" s="30" t="s">
        <v>15</v>
      </c>
      <c r="M13" s="4">
        <f t="shared" si="0"/>
        <v>1</v>
      </c>
      <c r="N13" s="4">
        <f t="shared" si="1"/>
        <v>0</v>
      </c>
      <c r="O13" s="4">
        <f t="shared" si="2"/>
        <v>3</v>
      </c>
      <c r="P13" s="4">
        <f t="shared" si="3"/>
        <v>1</v>
      </c>
      <c r="Q13" s="4">
        <f t="shared" si="4"/>
        <v>0</v>
      </c>
      <c r="R13" s="4">
        <f t="shared" si="5"/>
        <v>0</v>
      </c>
    </row>
    <row r="14" spans="4:18" x14ac:dyDescent="0.25">
      <c r="D14" s="35" t="s">
        <v>15</v>
      </c>
      <c r="E14" s="35">
        <v>1</v>
      </c>
      <c r="F14" s="35">
        <v>0</v>
      </c>
      <c r="G14" s="35" t="s">
        <v>36</v>
      </c>
      <c r="H14" s="41">
        <v>0.18</v>
      </c>
      <c r="I14" s="44">
        <v>0.49990000000000001</v>
      </c>
      <c r="L14" s="30" t="s">
        <v>20</v>
      </c>
      <c r="M14" s="4">
        <f t="shared" si="0"/>
        <v>0</v>
      </c>
      <c r="N14" s="4">
        <f t="shared" si="1"/>
        <v>0</v>
      </c>
      <c r="O14" s="4">
        <f t="shared" si="2"/>
        <v>1</v>
      </c>
      <c r="P14" s="4">
        <f t="shared" si="3"/>
        <v>0</v>
      </c>
      <c r="Q14" s="4">
        <f t="shared" si="4"/>
        <v>1</v>
      </c>
      <c r="R14" s="4">
        <f t="shared" si="5"/>
        <v>0</v>
      </c>
    </row>
    <row r="15" spans="4:18" x14ac:dyDescent="0.25">
      <c r="D15" s="35" t="s">
        <v>20</v>
      </c>
      <c r="E15" s="35">
        <v>0</v>
      </c>
      <c r="F15" s="35">
        <v>0</v>
      </c>
      <c r="G15" s="35" t="s">
        <v>25</v>
      </c>
      <c r="H15" s="41">
        <v>0.26</v>
      </c>
      <c r="I15" s="44">
        <v>0.3881</v>
      </c>
      <c r="L15" s="30" t="s">
        <v>34</v>
      </c>
      <c r="M15" s="4">
        <f t="shared" si="0"/>
        <v>0</v>
      </c>
      <c r="N15" s="4">
        <f t="shared" si="1"/>
        <v>1</v>
      </c>
      <c r="O15" s="4">
        <f t="shared" si="2"/>
        <v>0</v>
      </c>
      <c r="P15" s="4">
        <f t="shared" si="3"/>
        <v>0</v>
      </c>
      <c r="Q15" s="4">
        <f t="shared" si="4"/>
        <v>0</v>
      </c>
      <c r="R15" s="4">
        <f t="shared" si="5"/>
        <v>1</v>
      </c>
    </row>
    <row r="16" spans="4:18" x14ac:dyDescent="0.25">
      <c r="D16" s="36" t="s">
        <v>34</v>
      </c>
      <c r="E16" s="36">
        <v>0</v>
      </c>
      <c r="F16" s="36">
        <v>1</v>
      </c>
      <c r="G16" s="36" t="s">
        <v>14</v>
      </c>
      <c r="H16" s="42">
        <v>0.2</v>
      </c>
      <c r="I16" s="45">
        <v>0.6079</v>
      </c>
      <c r="L16" s="30" t="s">
        <v>32</v>
      </c>
      <c r="M16" s="4">
        <f t="shared" si="0"/>
        <v>1</v>
      </c>
      <c r="N16" s="4">
        <f t="shared" si="1"/>
        <v>0</v>
      </c>
      <c r="O16" s="4">
        <f t="shared" si="2"/>
        <v>3</v>
      </c>
      <c r="P16" s="4">
        <f t="shared" si="3"/>
        <v>1</v>
      </c>
      <c r="Q16" s="4">
        <f t="shared" si="4"/>
        <v>0</v>
      </c>
      <c r="R16" s="4">
        <f t="shared" si="5"/>
        <v>0</v>
      </c>
    </row>
    <row r="17" spans="12:18" x14ac:dyDescent="0.25">
      <c r="L17" s="30" t="s">
        <v>29</v>
      </c>
      <c r="M17" s="4">
        <f t="shared" si="0"/>
        <v>0</v>
      </c>
      <c r="N17" s="4">
        <f t="shared" si="1"/>
        <v>2</v>
      </c>
      <c r="O17" s="4">
        <f t="shared" si="2"/>
        <v>0</v>
      </c>
      <c r="P17" s="4">
        <f t="shared" si="3"/>
        <v>0</v>
      </c>
      <c r="Q17" s="4">
        <f t="shared" si="4"/>
        <v>0</v>
      </c>
      <c r="R17" s="4">
        <f t="shared" si="5"/>
        <v>1</v>
      </c>
    </row>
    <row r="18" spans="12:18" x14ac:dyDescent="0.25">
      <c r="L18" s="30" t="s">
        <v>31</v>
      </c>
      <c r="M18" s="4">
        <f t="shared" si="0"/>
        <v>0</v>
      </c>
      <c r="N18" s="4">
        <f t="shared" si="1"/>
        <v>1</v>
      </c>
      <c r="O18" s="4">
        <f t="shared" si="2"/>
        <v>0</v>
      </c>
      <c r="P18" s="4">
        <f t="shared" si="3"/>
        <v>0</v>
      </c>
      <c r="Q18" s="4">
        <f t="shared" si="4"/>
        <v>0</v>
      </c>
      <c r="R18" s="4">
        <f t="shared" si="5"/>
        <v>1</v>
      </c>
    </row>
    <row r="19" spans="12:18" x14ac:dyDescent="0.25">
      <c r="L19" s="30" t="s">
        <v>16</v>
      </c>
      <c r="M19" s="4">
        <f t="shared" si="0"/>
        <v>0</v>
      </c>
      <c r="N19" s="4">
        <f t="shared" si="1"/>
        <v>1</v>
      </c>
      <c r="O19" s="4">
        <f t="shared" si="2"/>
        <v>0</v>
      </c>
      <c r="P19" s="4">
        <f t="shared" si="3"/>
        <v>0</v>
      </c>
      <c r="Q19" s="4">
        <f t="shared" si="4"/>
        <v>0</v>
      </c>
      <c r="R19" s="4">
        <f t="shared" si="5"/>
        <v>1</v>
      </c>
    </row>
    <row r="20" spans="12:18" x14ac:dyDescent="0.25">
      <c r="L20" s="30" t="s">
        <v>21</v>
      </c>
      <c r="M20" s="4">
        <f t="shared" si="0"/>
        <v>1</v>
      </c>
      <c r="N20" s="4">
        <f t="shared" si="1"/>
        <v>0</v>
      </c>
      <c r="O20" s="4">
        <f t="shared" si="2"/>
        <v>3</v>
      </c>
      <c r="P20" s="4">
        <f t="shared" si="3"/>
        <v>1</v>
      </c>
      <c r="Q20" s="4">
        <f t="shared" si="4"/>
        <v>0</v>
      </c>
      <c r="R20" s="4">
        <f t="shared" si="5"/>
        <v>0</v>
      </c>
    </row>
    <row r="21" spans="12:18" x14ac:dyDescent="0.25">
      <c r="L21" s="30" t="s">
        <v>36</v>
      </c>
      <c r="M21" s="4">
        <f t="shared" si="0"/>
        <v>0</v>
      </c>
      <c r="N21" s="4">
        <f t="shared" si="1"/>
        <v>1</v>
      </c>
      <c r="O21" s="4">
        <f t="shared" si="2"/>
        <v>0</v>
      </c>
      <c r="P21" s="4">
        <f t="shared" si="3"/>
        <v>0</v>
      </c>
      <c r="Q21" s="4">
        <f t="shared" si="4"/>
        <v>0</v>
      </c>
      <c r="R21" s="4">
        <f t="shared" si="5"/>
        <v>1</v>
      </c>
    </row>
    <row r="22" spans="12:18" x14ac:dyDescent="0.25">
      <c r="L22" s="30" t="s">
        <v>25</v>
      </c>
      <c r="M22" s="4">
        <f t="shared" si="0"/>
        <v>0</v>
      </c>
      <c r="N22" s="4">
        <f t="shared" si="1"/>
        <v>0</v>
      </c>
      <c r="O22" s="4">
        <f t="shared" si="2"/>
        <v>1</v>
      </c>
      <c r="P22" s="4">
        <f t="shared" si="3"/>
        <v>0</v>
      </c>
      <c r="Q22" s="4">
        <f t="shared" si="4"/>
        <v>1</v>
      </c>
      <c r="R22" s="4">
        <f t="shared" si="5"/>
        <v>0</v>
      </c>
    </row>
    <row r="23" spans="12:18" x14ac:dyDescent="0.25">
      <c r="L23" s="30" t="s">
        <v>14</v>
      </c>
      <c r="M23" s="4">
        <f t="shared" si="0"/>
        <v>1</v>
      </c>
      <c r="N23" s="4">
        <f t="shared" si="1"/>
        <v>0</v>
      </c>
      <c r="O23" s="4">
        <f t="shared" si="2"/>
        <v>3</v>
      </c>
      <c r="P23" s="4">
        <f t="shared" si="3"/>
        <v>1</v>
      </c>
      <c r="Q23" s="4">
        <f t="shared" si="4"/>
        <v>0</v>
      </c>
      <c r="R23" s="4">
        <f t="shared" si="5"/>
        <v>0</v>
      </c>
    </row>
  </sheetData>
  <mergeCells count="1">
    <mergeCell ref="D7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6D8E-4E9F-46D7-AAD0-771746DE8437}">
  <dimension ref="D7:R35"/>
  <sheetViews>
    <sheetView topLeftCell="C3" workbookViewId="0">
      <selection activeCell="H30" sqref="H30"/>
    </sheetView>
  </sheetViews>
  <sheetFormatPr baseColWidth="10" defaultRowHeight="15" x14ac:dyDescent="0.25"/>
  <cols>
    <col min="1" max="3" width="11.42578125" style="1"/>
    <col min="4" max="4" width="22.85546875" style="1" bestFit="1" customWidth="1"/>
    <col min="5" max="5" width="17.85546875" style="1" bestFit="1" customWidth="1"/>
    <col min="6" max="6" width="20.85546875" style="1" bestFit="1" customWidth="1"/>
    <col min="7" max="7" width="22.85546875" style="1" bestFit="1" customWidth="1"/>
    <col min="8" max="8" width="20.28515625" style="1" bestFit="1" customWidth="1"/>
    <col min="9" max="9" width="24.28515625" style="1" bestFit="1" customWidth="1"/>
    <col min="10" max="11" width="11.42578125" style="1"/>
    <col min="12" max="12" width="22.85546875" style="1" bestFit="1" customWidth="1"/>
    <col min="13" max="13" width="12.85546875" style="1" bestFit="1" customWidth="1"/>
    <col min="14" max="14" width="15.140625" style="1" bestFit="1" customWidth="1"/>
    <col min="15" max="16384" width="11.42578125" style="1"/>
  </cols>
  <sheetData>
    <row r="7" spans="4:18" x14ac:dyDescent="0.25">
      <c r="D7" s="37" t="s">
        <v>56</v>
      </c>
      <c r="E7" s="38"/>
      <c r="F7" s="38"/>
      <c r="G7" s="38"/>
      <c r="H7" s="38"/>
      <c r="I7" s="39"/>
      <c r="L7" s="30"/>
      <c r="M7" s="30" t="s">
        <v>7</v>
      </c>
      <c r="N7" s="30" t="s">
        <v>8</v>
      </c>
      <c r="O7" s="30" t="s">
        <v>10</v>
      </c>
      <c r="P7" s="30" t="s">
        <v>3</v>
      </c>
      <c r="Q7" s="30" t="s">
        <v>6</v>
      </c>
      <c r="R7" s="30" t="s">
        <v>5</v>
      </c>
    </row>
    <row r="8" spans="4:18" x14ac:dyDescent="0.25">
      <c r="D8" s="30" t="s">
        <v>44</v>
      </c>
      <c r="E8" s="30" t="s">
        <v>51</v>
      </c>
      <c r="F8" s="30" t="s">
        <v>52</v>
      </c>
      <c r="G8" s="30" t="s">
        <v>45</v>
      </c>
      <c r="H8" s="30" t="s">
        <v>54</v>
      </c>
      <c r="I8" s="30" t="s">
        <v>55</v>
      </c>
      <c r="L8" s="46" t="s">
        <v>11</v>
      </c>
      <c r="M8" s="4">
        <f>SUMIFS($E$9:$E$22,$D$9:$D$22,L8)+SUMIFS($F$9:$F$22,$G$9:$G$22,L8)</f>
        <v>1</v>
      </c>
      <c r="N8" s="4">
        <f>SUMIFS($F$9:$F$22,$D$9:$D$22,L8)+SUMIFS($E$9:$E$22,$G$9:$G$22,L8)</f>
        <v>0</v>
      </c>
      <c r="O8" s="4">
        <f>IF(M8&gt;N8,3,IF(M8=N8,1,0))</f>
        <v>3</v>
      </c>
      <c r="P8" s="4">
        <f>IF(O8=3,1,0)</f>
        <v>1</v>
      </c>
      <c r="Q8" s="4">
        <f>IF(O8=1,1,0)</f>
        <v>0</v>
      </c>
      <c r="R8" s="4">
        <f>IF(O8=0,1,0)</f>
        <v>0</v>
      </c>
    </row>
    <row r="9" spans="4:18" x14ac:dyDescent="0.25">
      <c r="D9" s="34" t="s">
        <v>26</v>
      </c>
      <c r="E9" s="34">
        <v>0</v>
      </c>
      <c r="F9" s="34">
        <v>2</v>
      </c>
      <c r="G9" s="34" t="s">
        <v>24</v>
      </c>
      <c r="H9" s="50">
        <v>7.0000000000000007E-2</v>
      </c>
      <c r="I9" s="51">
        <v>0.4466</v>
      </c>
      <c r="L9" s="30" t="s">
        <v>12</v>
      </c>
      <c r="M9" s="4">
        <f t="shared" ref="M9:M35" si="0">SUMIFS($E$9:$E$22,$D$9:$D$22,L9)+SUMIFS($F$9:$F$22,$G$9:$G$22,L9)</f>
        <v>1</v>
      </c>
      <c r="N9" s="4">
        <f t="shared" ref="N9:N35" si="1">SUMIFS($F$9:$F$22,$D$9:$D$22,L9)+SUMIFS($E$9:$E$22,$G$9:$G$22,L9)</f>
        <v>0</v>
      </c>
      <c r="O9" s="4">
        <f t="shared" ref="O9:O35" si="2">IF(M9&gt;N9,3,IF(M9=N9,1,0))</f>
        <v>3</v>
      </c>
      <c r="P9" s="4">
        <f t="shared" ref="P9:P35" si="3">IF(O9=3,1,0)</f>
        <v>1</v>
      </c>
      <c r="Q9" s="4">
        <f t="shared" ref="Q9:Q35" si="4">IF(O9=1,1,0)</f>
        <v>0</v>
      </c>
      <c r="R9" s="4">
        <f t="shared" ref="R9:R35" si="5">IF(O9=0,1,0)</f>
        <v>0</v>
      </c>
    </row>
    <row r="10" spans="4:18" x14ac:dyDescent="0.25">
      <c r="D10" s="35" t="s">
        <v>12</v>
      </c>
      <c r="E10" s="35">
        <v>1</v>
      </c>
      <c r="F10" s="35">
        <v>0</v>
      </c>
      <c r="G10" s="35" t="s">
        <v>18</v>
      </c>
      <c r="H10" s="48">
        <v>0.16</v>
      </c>
      <c r="I10" s="52">
        <v>0.4657</v>
      </c>
      <c r="L10" s="46" t="s">
        <v>13</v>
      </c>
      <c r="M10" s="4">
        <f t="shared" si="0"/>
        <v>1</v>
      </c>
      <c r="N10" s="4">
        <f t="shared" si="1"/>
        <v>0</v>
      </c>
      <c r="O10" s="4">
        <f t="shared" si="2"/>
        <v>3</v>
      </c>
      <c r="P10" s="4">
        <f t="shared" si="3"/>
        <v>1</v>
      </c>
      <c r="Q10" s="4">
        <f t="shared" si="4"/>
        <v>0</v>
      </c>
      <c r="R10" s="4">
        <f t="shared" si="5"/>
        <v>0</v>
      </c>
    </row>
    <row r="11" spans="4:18" x14ac:dyDescent="0.25">
      <c r="D11" s="35" t="s">
        <v>25</v>
      </c>
      <c r="E11" s="35">
        <v>1</v>
      </c>
      <c r="F11" s="35">
        <v>0</v>
      </c>
      <c r="G11" s="35" t="s">
        <v>17</v>
      </c>
      <c r="H11" s="48">
        <v>0.14000000000000001</v>
      </c>
      <c r="I11" s="52">
        <v>0.34520000000000001</v>
      </c>
      <c r="L11" s="30" t="s">
        <v>14</v>
      </c>
      <c r="M11" s="4">
        <f t="shared" si="0"/>
        <v>1</v>
      </c>
      <c r="N11" s="4">
        <f t="shared" si="1"/>
        <v>0</v>
      </c>
      <c r="O11" s="4">
        <f t="shared" si="2"/>
        <v>3</v>
      </c>
      <c r="P11" s="4">
        <f t="shared" si="3"/>
        <v>1</v>
      </c>
      <c r="Q11" s="4">
        <f t="shared" si="4"/>
        <v>0</v>
      </c>
      <c r="R11" s="4">
        <f t="shared" si="5"/>
        <v>0</v>
      </c>
    </row>
    <row r="12" spans="4:18" x14ac:dyDescent="0.25">
      <c r="D12" s="35" t="s">
        <v>19</v>
      </c>
      <c r="E12" s="35">
        <v>1</v>
      </c>
      <c r="F12" s="35">
        <v>0</v>
      </c>
      <c r="G12" s="35" t="s">
        <v>35</v>
      </c>
      <c r="H12" s="48">
        <v>0.14000000000000001</v>
      </c>
      <c r="I12" s="52">
        <v>0.4642</v>
      </c>
      <c r="L12" s="46" t="s">
        <v>15</v>
      </c>
      <c r="M12" s="4">
        <f t="shared" si="0"/>
        <v>1</v>
      </c>
      <c r="N12" s="4">
        <f t="shared" si="1"/>
        <v>0</v>
      </c>
      <c r="O12" s="4">
        <f t="shared" si="2"/>
        <v>3</v>
      </c>
      <c r="P12" s="4">
        <f t="shared" si="3"/>
        <v>1</v>
      </c>
      <c r="Q12" s="4">
        <f t="shared" si="4"/>
        <v>0</v>
      </c>
      <c r="R12" s="4">
        <f t="shared" si="5"/>
        <v>0</v>
      </c>
    </row>
    <row r="13" spans="4:18" x14ac:dyDescent="0.25">
      <c r="D13" s="35" t="s">
        <v>27</v>
      </c>
      <c r="E13" s="35">
        <v>0</v>
      </c>
      <c r="F13" s="35">
        <v>1</v>
      </c>
      <c r="G13" s="35" t="s">
        <v>11</v>
      </c>
      <c r="H13" s="48">
        <v>0.15</v>
      </c>
      <c r="I13" s="52">
        <v>0.63109999999999999</v>
      </c>
      <c r="L13" s="30" t="s">
        <v>16</v>
      </c>
      <c r="M13" s="4">
        <f t="shared" si="0"/>
        <v>0</v>
      </c>
      <c r="N13" s="4">
        <f t="shared" si="1"/>
        <v>1</v>
      </c>
      <c r="O13" s="4">
        <f t="shared" si="2"/>
        <v>0</v>
      </c>
      <c r="P13" s="4">
        <f t="shared" si="3"/>
        <v>0</v>
      </c>
      <c r="Q13" s="4">
        <f t="shared" si="4"/>
        <v>0</v>
      </c>
      <c r="R13" s="4">
        <f t="shared" si="5"/>
        <v>1</v>
      </c>
    </row>
    <row r="14" spans="4:18" x14ac:dyDescent="0.25">
      <c r="D14" s="35" t="s">
        <v>29</v>
      </c>
      <c r="E14" s="35">
        <v>1</v>
      </c>
      <c r="F14" s="35">
        <v>0</v>
      </c>
      <c r="G14" s="35" t="s">
        <v>33</v>
      </c>
      <c r="H14" s="48">
        <v>0.09</v>
      </c>
      <c r="I14" s="52">
        <v>0.37659999999999999</v>
      </c>
      <c r="L14" s="46" t="s">
        <v>17</v>
      </c>
      <c r="M14" s="4">
        <f t="shared" si="0"/>
        <v>0</v>
      </c>
      <c r="N14" s="4">
        <f t="shared" si="1"/>
        <v>1</v>
      </c>
      <c r="O14" s="4">
        <f t="shared" si="2"/>
        <v>0</v>
      </c>
      <c r="P14" s="4">
        <f t="shared" si="3"/>
        <v>0</v>
      </c>
      <c r="Q14" s="4">
        <f t="shared" si="4"/>
        <v>0</v>
      </c>
      <c r="R14" s="4">
        <f t="shared" si="5"/>
        <v>1</v>
      </c>
    </row>
    <row r="15" spans="4:18" x14ac:dyDescent="0.25">
      <c r="D15" s="35" t="s">
        <v>32</v>
      </c>
      <c r="E15" s="35">
        <v>0</v>
      </c>
      <c r="F15" s="35">
        <v>1</v>
      </c>
      <c r="G15" s="35" t="s">
        <v>31</v>
      </c>
      <c r="H15" s="48">
        <v>0.12</v>
      </c>
      <c r="I15" s="52">
        <v>0.43469999999999998</v>
      </c>
      <c r="L15" s="30" t="s">
        <v>21</v>
      </c>
      <c r="M15" s="4">
        <f t="shared" si="0"/>
        <v>1</v>
      </c>
      <c r="N15" s="4">
        <f t="shared" si="1"/>
        <v>0</v>
      </c>
      <c r="O15" s="4">
        <f t="shared" si="2"/>
        <v>3</v>
      </c>
      <c r="P15" s="4">
        <f t="shared" si="3"/>
        <v>1</v>
      </c>
      <c r="Q15" s="4">
        <f t="shared" si="4"/>
        <v>0</v>
      </c>
      <c r="R15" s="4">
        <f t="shared" si="5"/>
        <v>0</v>
      </c>
    </row>
    <row r="16" spans="4:18" x14ac:dyDescent="0.25">
      <c r="D16" s="35" t="s">
        <v>30</v>
      </c>
      <c r="E16" s="35">
        <v>1</v>
      </c>
      <c r="F16" s="35">
        <v>0</v>
      </c>
      <c r="G16" s="35" t="s">
        <v>38</v>
      </c>
      <c r="H16" s="48">
        <v>0.23</v>
      </c>
      <c r="I16" s="52">
        <v>0.49919999999999998</v>
      </c>
      <c r="L16" s="46" t="s">
        <v>23</v>
      </c>
      <c r="M16" s="4">
        <f t="shared" si="0"/>
        <v>1</v>
      </c>
      <c r="N16" s="4">
        <f t="shared" si="1"/>
        <v>0</v>
      </c>
      <c r="O16" s="4">
        <f t="shared" si="2"/>
        <v>3</v>
      </c>
      <c r="P16" s="4">
        <f t="shared" si="3"/>
        <v>1</v>
      </c>
      <c r="Q16" s="4">
        <f t="shared" si="4"/>
        <v>0</v>
      </c>
      <c r="R16" s="4">
        <f t="shared" si="5"/>
        <v>0</v>
      </c>
    </row>
    <row r="17" spans="4:18" x14ac:dyDescent="0.25">
      <c r="D17" s="35" t="s">
        <v>21</v>
      </c>
      <c r="E17" s="35">
        <v>1</v>
      </c>
      <c r="F17" s="35">
        <v>0</v>
      </c>
      <c r="G17" s="35" t="s">
        <v>34</v>
      </c>
      <c r="H17" s="48">
        <v>0.16</v>
      </c>
      <c r="I17" s="52">
        <v>0.48899999999999999</v>
      </c>
      <c r="L17" s="30" t="s">
        <v>24</v>
      </c>
      <c r="M17" s="4">
        <f t="shared" si="0"/>
        <v>2</v>
      </c>
      <c r="N17" s="4">
        <f t="shared" si="1"/>
        <v>0</v>
      </c>
      <c r="O17" s="4">
        <f t="shared" si="2"/>
        <v>3</v>
      </c>
      <c r="P17" s="4">
        <f t="shared" si="3"/>
        <v>1</v>
      </c>
      <c r="Q17" s="4">
        <f t="shared" si="4"/>
        <v>0</v>
      </c>
      <c r="R17" s="4">
        <f t="shared" si="5"/>
        <v>0</v>
      </c>
    </row>
    <row r="18" spans="4:18" x14ac:dyDescent="0.25">
      <c r="D18" s="35" t="s">
        <v>37</v>
      </c>
      <c r="E18" s="35">
        <v>0</v>
      </c>
      <c r="F18" s="35">
        <v>1</v>
      </c>
      <c r="G18" s="35" t="s">
        <v>20</v>
      </c>
      <c r="H18" s="48">
        <v>0.23</v>
      </c>
      <c r="I18" s="52">
        <v>0.54139999999999999</v>
      </c>
      <c r="L18" s="46" t="s">
        <v>18</v>
      </c>
      <c r="M18" s="4">
        <f t="shared" si="0"/>
        <v>0</v>
      </c>
      <c r="N18" s="4">
        <f t="shared" si="1"/>
        <v>1</v>
      </c>
      <c r="O18" s="4">
        <f t="shared" si="2"/>
        <v>0</v>
      </c>
      <c r="P18" s="4">
        <f t="shared" si="3"/>
        <v>0</v>
      </c>
      <c r="Q18" s="4">
        <f t="shared" si="4"/>
        <v>0</v>
      </c>
      <c r="R18" s="4">
        <f t="shared" si="5"/>
        <v>1</v>
      </c>
    </row>
    <row r="19" spans="4:18" x14ac:dyDescent="0.25">
      <c r="D19" s="35" t="s">
        <v>36</v>
      </c>
      <c r="E19" s="35">
        <v>0</v>
      </c>
      <c r="F19" s="35">
        <v>1</v>
      </c>
      <c r="G19" s="35" t="s">
        <v>23</v>
      </c>
      <c r="H19" s="48">
        <v>0.22</v>
      </c>
      <c r="I19" s="52">
        <v>0.41420000000000001</v>
      </c>
      <c r="L19" s="30" t="s">
        <v>19</v>
      </c>
      <c r="M19" s="4">
        <f t="shared" si="0"/>
        <v>1</v>
      </c>
      <c r="N19" s="4">
        <f t="shared" si="1"/>
        <v>0</v>
      </c>
      <c r="O19" s="4">
        <f t="shared" si="2"/>
        <v>3</v>
      </c>
      <c r="P19" s="4">
        <f t="shared" si="3"/>
        <v>1</v>
      </c>
      <c r="Q19" s="4">
        <f t="shared" si="4"/>
        <v>0</v>
      </c>
      <c r="R19" s="4">
        <f t="shared" si="5"/>
        <v>0</v>
      </c>
    </row>
    <row r="20" spans="4:18" x14ac:dyDescent="0.25">
      <c r="D20" s="35" t="s">
        <v>16</v>
      </c>
      <c r="E20" s="35">
        <v>0</v>
      </c>
      <c r="F20" s="35">
        <v>1</v>
      </c>
      <c r="G20" s="35" t="s">
        <v>15</v>
      </c>
      <c r="H20" s="48">
        <v>0.12</v>
      </c>
      <c r="I20" s="52">
        <v>0.36659999999999998</v>
      </c>
      <c r="L20" s="46" t="s">
        <v>20</v>
      </c>
      <c r="M20" s="4">
        <f t="shared" si="0"/>
        <v>1</v>
      </c>
      <c r="N20" s="4">
        <f t="shared" si="1"/>
        <v>0</v>
      </c>
      <c r="O20" s="4">
        <f t="shared" si="2"/>
        <v>3</v>
      </c>
      <c r="P20" s="4">
        <f t="shared" si="3"/>
        <v>1</v>
      </c>
      <c r="Q20" s="4">
        <f t="shared" si="4"/>
        <v>0</v>
      </c>
      <c r="R20" s="4">
        <f t="shared" si="5"/>
        <v>0</v>
      </c>
    </row>
    <row r="21" spans="4:18" x14ac:dyDescent="0.25">
      <c r="D21" s="35" t="s">
        <v>13</v>
      </c>
      <c r="E21" s="35">
        <v>1</v>
      </c>
      <c r="F21" s="35">
        <v>0</v>
      </c>
      <c r="G21" s="35" t="s">
        <v>22</v>
      </c>
      <c r="H21" s="48">
        <v>0.11</v>
      </c>
      <c r="I21" s="52">
        <v>0.48220000000000002</v>
      </c>
      <c r="L21" s="30" t="s">
        <v>22</v>
      </c>
      <c r="M21" s="4">
        <f t="shared" si="0"/>
        <v>0</v>
      </c>
      <c r="N21" s="4">
        <f t="shared" si="1"/>
        <v>1</v>
      </c>
      <c r="O21" s="4">
        <f t="shared" si="2"/>
        <v>0</v>
      </c>
      <c r="P21" s="4">
        <f t="shared" si="3"/>
        <v>0</v>
      </c>
      <c r="Q21" s="4">
        <f t="shared" si="4"/>
        <v>0</v>
      </c>
      <c r="R21" s="4">
        <f t="shared" si="5"/>
        <v>1</v>
      </c>
    </row>
    <row r="22" spans="4:18" x14ac:dyDescent="0.25">
      <c r="D22" s="36" t="s">
        <v>14</v>
      </c>
      <c r="E22" s="36">
        <v>1</v>
      </c>
      <c r="F22" s="36">
        <v>0</v>
      </c>
      <c r="G22" s="36" t="s">
        <v>28</v>
      </c>
      <c r="H22" s="49">
        <v>0.19</v>
      </c>
      <c r="I22" s="53">
        <v>0.52549999999999997</v>
      </c>
      <c r="L22" s="46" t="s">
        <v>25</v>
      </c>
      <c r="M22" s="4">
        <f t="shared" si="0"/>
        <v>1</v>
      </c>
      <c r="N22" s="4">
        <f t="shared" si="1"/>
        <v>0</v>
      </c>
      <c r="O22" s="4">
        <f t="shared" si="2"/>
        <v>3</v>
      </c>
      <c r="P22" s="4">
        <f t="shared" si="3"/>
        <v>1</v>
      </c>
      <c r="Q22" s="4">
        <f t="shared" si="4"/>
        <v>0</v>
      </c>
      <c r="R22" s="4">
        <f t="shared" si="5"/>
        <v>0</v>
      </c>
    </row>
    <row r="23" spans="4:18" x14ac:dyDescent="0.25">
      <c r="L23" s="30" t="s">
        <v>26</v>
      </c>
      <c r="M23" s="4">
        <f t="shared" si="0"/>
        <v>0</v>
      </c>
      <c r="N23" s="4">
        <f t="shared" si="1"/>
        <v>2</v>
      </c>
      <c r="O23" s="4">
        <f t="shared" si="2"/>
        <v>0</v>
      </c>
      <c r="P23" s="4">
        <f t="shared" si="3"/>
        <v>0</v>
      </c>
      <c r="Q23" s="4">
        <f t="shared" si="4"/>
        <v>0</v>
      </c>
      <c r="R23" s="4">
        <f t="shared" si="5"/>
        <v>1</v>
      </c>
    </row>
    <row r="24" spans="4:18" x14ac:dyDescent="0.25">
      <c r="L24" s="46" t="s">
        <v>27</v>
      </c>
      <c r="M24" s="4">
        <f t="shared" si="0"/>
        <v>0</v>
      </c>
      <c r="N24" s="4">
        <f t="shared" si="1"/>
        <v>1</v>
      </c>
      <c r="O24" s="4">
        <f t="shared" si="2"/>
        <v>0</v>
      </c>
      <c r="P24" s="4">
        <f t="shared" si="3"/>
        <v>0</v>
      </c>
      <c r="Q24" s="4">
        <f t="shared" si="4"/>
        <v>0</v>
      </c>
      <c r="R24" s="4">
        <f t="shared" si="5"/>
        <v>1</v>
      </c>
    </row>
    <row r="25" spans="4:18" x14ac:dyDescent="0.25">
      <c r="L25" s="30" t="s">
        <v>28</v>
      </c>
      <c r="M25" s="4">
        <f t="shared" si="0"/>
        <v>0</v>
      </c>
      <c r="N25" s="4">
        <f t="shared" si="1"/>
        <v>1</v>
      </c>
      <c r="O25" s="4">
        <f t="shared" si="2"/>
        <v>0</v>
      </c>
      <c r="P25" s="4">
        <f t="shared" si="3"/>
        <v>0</v>
      </c>
      <c r="Q25" s="4">
        <f t="shared" si="4"/>
        <v>0</v>
      </c>
      <c r="R25" s="4">
        <f t="shared" si="5"/>
        <v>1</v>
      </c>
    </row>
    <row r="26" spans="4:18" x14ac:dyDescent="0.25">
      <c r="L26" s="46" t="s">
        <v>32</v>
      </c>
      <c r="M26" s="4">
        <f t="shared" si="0"/>
        <v>0</v>
      </c>
      <c r="N26" s="4">
        <f t="shared" si="1"/>
        <v>1</v>
      </c>
      <c r="O26" s="4">
        <f t="shared" si="2"/>
        <v>0</v>
      </c>
      <c r="P26" s="4">
        <f t="shared" si="3"/>
        <v>0</v>
      </c>
      <c r="Q26" s="4">
        <f t="shared" si="4"/>
        <v>0</v>
      </c>
      <c r="R26" s="4">
        <f t="shared" si="5"/>
        <v>1</v>
      </c>
    </row>
    <row r="27" spans="4:18" x14ac:dyDescent="0.25">
      <c r="L27" s="30" t="s">
        <v>29</v>
      </c>
      <c r="M27" s="4">
        <f t="shared" si="0"/>
        <v>1</v>
      </c>
      <c r="N27" s="4">
        <f t="shared" si="1"/>
        <v>0</v>
      </c>
      <c r="O27" s="4">
        <f t="shared" si="2"/>
        <v>3</v>
      </c>
      <c r="P27" s="4">
        <f t="shared" si="3"/>
        <v>1</v>
      </c>
      <c r="Q27" s="4">
        <f t="shared" si="4"/>
        <v>0</v>
      </c>
      <c r="R27" s="4">
        <f t="shared" si="5"/>
        <v>0</v>
      </c>
    </row>
    <row r="28" spans="4:18" x14ac:dyDescent="0.25">
      <c r="L28" s="46" t="s">
        <v>31</v>
      </c>
      <c r="M28" s="4">
        <f t="shared" si="0"/>
        <v>1</v>
      </c>
      <c r="N28" s="4">
        <f t="shared" si="1"/>
        <v>0</v>
      </c>
      <c r="O28" s="4">
        <f t="shared" si="2"/>
        <v>3</v>
      </c>
      <c r="P28" s="4">
        <f t="shared" si="3"/>
        <v>1</v>
      </c>
      <c r="Q28" s="4">
        <f t="shared" si="4"/>
        <v>0</v>
      </c>
      <c r="R28" s="4">
        <f t="shared" si="5"/>
        <v>0</v>
      </c>
    </row>
    <row r="29" spans="4:18" x14ac:dyDescent="0.25">
      <c r="L29" s="30" t="s">
        <v>30</v>
      </c>
      <c r="M29" s="4">
        <f t="shared" si="0"/>
        <v>1</v>
      </c>
      <c r="N29" s="4">
        <f t="shared" si="1"/>
        <v>0</v>
      </c>
      <c r="O29" s="4">
        <f t="shared" si="2"/>
        <v>3</v>
      </c>
      <c r="P29" s="4">
        <f t="shared" si="3"/>
        <v>1</v>
      </c>
      <c r="Q29" s="4">
        <f t="shared" si="4"/>
        <v>0</v>
      </c>
      <c r="R29" s="4">
        <f t="shared" si="5"/>
        <v>0</v>
      </c>
    </row>
    <row r="30" spans="4:18" x14ac:dyDescent="0.25">
      <c r="L30" s="46" t="s">
        <v>33</v>
      </c>
      <c r="M30" s="4">
        <f t="shared" si="0"/>
        <v>0</v>
      </c>
      <c r="N30" s="4">
        <f t="shared" si="1"/>
        <v>1</v>
      </c>
      <c r="O30" s="4">
        <f t="shared" si="2"/>
        <v>0</v>
      </c>
      <c r="P30" s="4">
        <f t="shared" si="3"/>
        <v>0</v>
      </c>
      <c r="Q30" s="4">
        <f t="shared" si="4"/>
        <v>0</v>
      </c>
      <c r="R30" s="4">
        <f t="shared" si="5"/>
        <v>1</v>
      </c>
    </row>
    <row r="31" spans="4:18" x14ac:dyDescent="0.25">
      <c r="L31" s="30" t="s">
        <v>34</v>
      </c>
      <c r="M31" s="4">
        <f t="shared" si="0"/>
        <v>0</v>
      </c>
      <c r="N31" s="4">
        <f t="shared" si="1"/>
        <v>1</v>
      </c>
      <c r="O31" s="4">
        <f t="shared" si="2"/>
        <v>0</v>
      </c>
      <c r="P31" s="4">
        <f t="shared" si="3"/>
        <v>0</v>
      </c>
      <c r="Q31" s="4">
        <f t="shared" si="4"/>
        <v>0</v>
      </c>
      <c r="R31" s="4">
        <f t="shared" si="5"/>
        <v>1</v>
      </c>
    </row>
    <row r="32" spans="4:18" x14ac:dyDescent="0.25">
      <c r="L32" s="46" t="s">
        <v>35</v>
      </c>
      <c r="M32" s="4">
        <f t="shared" si="0"/>
        <v>0</v>
      </c>
      <c r="N32" s="4">
        <f t="shared" si="1"/>
        <v>1</v>
      </c>
      <c r="O32" s="4">
        <f t="shared" si="2"/>
        <v>0</v>
      </c>
      <c r="P32" s="4">
        <f t="shared" si="3"/>
        <v>0</v>
      </c>
      <c r="Q32" s="4">
        <f t="shared" si="4"/>
        <v>0</v>
      </c>
      <c r="R32" s="4">
        <f t="shared" si="5"/>
        <v>1</v>
      </c>
    </row>
    <row r="33" spans="12:18" x14ac:dyDescent="0.25">
      <c r="L33" s="30" t="s">
        <v>36</v>
      </c>
      <c r="M33" s="4">
        <f t="shared" si="0"/>
        <v>0</v>
      </c>
      <c r="N33" s="4">
        <f t="shared" si="1"/>
        <v>1</v>
      </c>
      <c r="O33" s="4">
        <f t="shared" si="2"/>
        <v>0</v>
      </c>
      <c r="P33" s="4">
        <f t="shared" si="3"/>
        <v>0</v>
      </c>
      <c r="Q33" s="4">
        <f t="shared" si="4"/>
        <v>0</v>
      </c>
      <c r="R33" s="4">
        <f t="shared" si="5"/>
        <v>1</v>
      </c>
    </row>
    <row r="34" spans="12:18" x14ac:dyDescent="0.25">
      <c r="L34" s="46" t="s">
        <v>37</v>
      </c>
      <c r="M34" s="4">
        <f t="shared" si="0"/>
        <v>0</v>
      </c>
      <c r="N34" s="4">
        <f t="shared" si="1"/>
        <v>1</v>
      </c>
      <c r="O34" s="4">
        <f t="shared" si="2"/>
        <v>0</v>
      </c>
      <c r="P34" s="4">
        <f t="shared" si="3"/>
        <v>0</v>
      </c>
      <c r="Q34" s="4">
        <f t="shared" si="4"/>
        <v>0</v>
      </c>
      <c r="R34" s="4">
        <f t="shared" si="5"/>
        <v>1</v>
      </c>
    </row>
    <row r="35" spans="12:18" x14ac:dyDescent="0.25">
      <c r="L35" s="30" t="s">
        <v>38</v>
      </c>
      <c r="M35" s="4">
        <f t="shared" si="0"/>
        <v>0</v>
      </c>
      <c r="N35" s="4">
        <f t="shared" si="1"/>
        <v>1</v>
      </c>
      <c r="O35" s="4">
        <f t="shared" si="2"/>
        <v>0</v>
      </c>
      <c r="P35" s="4">
        <f t="shared" si="3"/>
        <v>0</v>
      </c>
      <c r="Q35" s="4">
        <f t="shared" si="4"/>
        <v>0</v>
      </c>
      <c r="R35" s="4">
        <f t="shared" si="5"/>
        <v>1</v>
      </c>
    </row>
  </sheetData>
  <mergeCells count="1">
    <mergeCell ref="D7: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F28-EDB8-4B26-9998-6341C9F0EB2D}">
  <dimension ref="D7:R35"/>
  <sheetViews>
    <sheetView topLeftCell="C4" workbookViewId="0">
      <selection activeCell="D8" sqref="D8"/>
    </sheetView>
  </sheetViews>
  <sheetFormatPr baseColWidth="10" defaultRowHeight="15" x14ac:dyDescent="0.25"/>
  <cols>
    <col min="1" max="3" width="11.42578125" style="1"/>
    <col min="4" max="4" width="22.85546875" style="1" bestFit="1" customWidth="1"/>
    <col min="5" max="5" width="17.85546875" style="1" bestFit="1" customWidth="1"/>
    <col min="6" max="6" width="20.85546875" style="1" bestFit="1" customWidth="1"/>
    <col min="7" max="7" width="21.28515625" style="1" customWidth="1"/>
    <col min="8" max="8" width="20.28515625" style="1" bestFit="1" customWidth="1"/>
    <col min="9" max="9" width="24.28515625" style="1" bestFit="1" customWidth="1"/>
    <col min="10" max="11" width="11.42578125" style="1"/>
    <col min="12" max="12" width="22.85546875" style="1" bestFit="1" customWidth="1"/>
    <col min="13" max="13" width="12.85546875" style="1" bestFit="1" customWidth="1"/>
    <col min="14" max="14" width="15.140625" style="1" bestFit="1" customWidth="1"/>
    <col min="15" max="16384" width="11.42578125" style="1"/>
  </cols>
  <sheetData>
    <row r="7" spans="4:18" x14ac:dyDescent="0.25">
      <c r="D7" s="37" t="s">
        <v>57</v>
      </c>
      <c r="E7" s="38"/>
      <c r="F7" s="38"/>
      <c r="G7" s="38"/>
      <c r="H7" s="38"/>
      <c r="I7" s="39"/>
      <c r="L7" s="30"/>
      <c r="M7" s="30" t="s">
        <v>7</v>
      </c>
      <c r="N7" s="30" t="s">
        <v>8</v>
      </c>
      <c r="O7" s="30" t="s">
        <v>10</v>
      </c>
      <c r="P7" s="30" t="s">
        <v>3</v>
      </c>
      <c r="Q7" s="30" t="s">
        <v>6</v>
      </c>
      <c r="R7" s="30" t="s">
        <v>5</v>
      </c>
    </row>
    <row r="8" spans="4:18" x14ac:dyDescent="0.25">
      <c r="D8" s="54" t="s">
        <v>44</v>
      </c>
      <c r="E8" s="30" t="s">
        <v>51</v>
      </c>
      <c r="F8" s="30" t="s">
        <v>52</v>
      </c>
      <c r="G8" s="30" t="s">
        <v>45</v>
      </c>
      <c r="H8" s="30" t="s">
        <v>54</v>
      </c>
      <c r="I8" s="30" t="s">
        <v>55</v>
      </c>
      <c r="L8" s="46" t="s">
        <v>11</v>
      </c>
      <c r="M8" s="4">
        <f>SUMIFS($E$9:$E$22,$D$9:$D$22,L8)+SUMIFS($F$9:$F$22,$G$9:$G$22,L8)</f>
        <v>1</v>
      </c>
      <c r="N8" s="4">
        <f>SUMIFS($F$9:$F$22,$D$9:$D$22,L8)+SUMIFS($E$9:$E$22,$G$9:$G$22,L8)</f>
        <v>0</v>
      </c>
      <c r="O8" s="4">
        <f>IF(M8&gt;N8,3,IF(M8=N8,1,0))</f>
        <v>3</v>
      </c>
      <c r="P8" s="4">
        <f>IF(O8=3,1,0)</f>
        <v>1</v>
      </c>
      <c r="Q8" s="4">
        <f>IF(O8=1,1,0)</f>
        <v>0</v>
      </c>
      <c r="R8" s="4">
        <f>IF(O8=0,1,0)</f>
        <v>0</v>
      </c>
    </row>
    <row r="9" spans="4:18" x14ac:dyDescent="0.25">
      <c r="D9" s="34" t="s">
        <v>28</v>
      </c>
      <c r="E9" s="31">
        <v>0</v>
      </c>
      <c r="F9" s="34">
        <v>1</v>
      </c>
      <c r="G9" s="34" t="s">
        <v>21</v>
      </c>
      <c r="H9" s="47">
        <v>0.14000000000000001</v>
      </c>
      <c r="I9" s="51">
        <v>0.39910000000000001</v>
      </c>
      <c r="L9" s="30" t="s">
        <v>12</v>
      </c>
      <c r="M9" s="4">
        <f t="shared" ref="M9:M35" si="0">SUMIFS($E$9:$E$22,$D$9:$D$22,L9)+SUMIFS($F$9:$F$22,$G$9:$G$22,L9)</f>
        <v>1</v>
      </c>
      <c r="N9" s="4">
        <f t="shared" ref="N9:N35" si="1">SUMIFS($F$9:$F$22,$D$9:$D$22,L9)+SUMIFS($E$9:$E$22,$G$9:$G$22,L9)</f>
        <v>0</v>
      </c>
      <c r="O9" s="4">
        <f t="shared" ref="O9:O35" si="2">IF(M9&gt;N9,3,IF(M9=N9,1,0))</f>
        <v>3</v>
      </c>
      <c r="P9" s="4">
        <f t="shared" ref="P9:P35" si="3">IF(O9=3,1,0)</f>
        <v>1</v>
      </c>
      <c r="Q9" s="4">
        <f t="shared" ref="Q9:Q35" si="4">IF(O9=1,1,0)</f>
        <v>0</v>
      </c>
      <c r="R9" s="4">
        <f t="shared" ref="R9:R35" si="5">IF(O9=0,1,0)</f>
        <v>0</v>
      </c>
    </row>
    <row r="10" spans="4:18" x14ac:dyDescent="0.25">
      <c r="D10" s="35" t="s">
        <v>22</v>
      </c>
      <c r="E10" s="32">
        <v>0</v>
      </c>
      <c r="F10" s="35">
        <v>1</v>
      </c>
      <c r="G10" s="35" t="s">
        <v>14</v>
      </c>
      <c r="H10" s="48">
        <v>0.15</v>
      </c>
      <c r="I10" s="52">
        <v>0.51559999999999995</v>
      </c>
      <c r="L10" s="46" t="s">
        <v>13</v>
      </c>
      <c r="M10" s="4">
        <f t="shared" si="0"/>
        <v>1</v>
      </c>
      <c r="N10" s="4">
        <f t="shared" si="1"/>
        <v>0</v>
      </c>
      <c r="O10" s="4">
        <f t="shared" si="2"/>
        <v>3</v>
      </c>
      <c r="P10" s="4">
        <f t="shared" si="3"/>
        <v>1</v>
      </c>
      <c r="Q10" s="4">
        <f t="shared" si="4"/>
        <v>0</v>
      </c>
      <c r="R10" s="4">
        <f t="shared" si="5"/>
        <v>0</v>
      </c>
    </row>
    <row r="11" spans="4:18" x14ac:dyDescent="0.25">
      <c r="D11" s="35" t="s">
        <v>35</v>
      </c>
      <c r="E11" s="32">
        <v>0</v>
      </c>
      <c r="F11" s="35">
        <v>1</v>
      </c>
      <c r="G11" s="35" t="s">
        <v>29</v>
      </c>
      <c r="H11" s="48">
        <v>0.11</v>
      </c>
      <c r="I11" s="52">
        <v>0.40110000000000001</v>
      </c>
      <c r="L11" s="30" t="s">
        <v>14</v>
      </c>
      <c r="M11" s="4">
        <f t="shared" si="0"/>
        <v>1</v>
      </c>
      <c r="N11" s="4">
        <f t="shared" si="1"/>
        <v>0</v>
      </c>
      <c r="O11" s="4">
        <f t="shared" si="2"/>
        <v>3</v>
      </c>
      <c r="P11" s="4">
        <f t="shared" si="3"/>
        <v>1</v>
      </c>
      <c r="Q11" s="4">
        <f t="shared" si="4"/>
        <v>0</v>
      </c>
      <c r="R11" s="4">
        <f t="shared" si="5"/>
        <v>0</v>
      </c>
    </row>
    <row r="12" spans="4:18" x14ac:dyDescent="0.25">
      <c r="D12" s="35" t="s">
        <v>31</v>
      </c>
      <c r="E12" s="32">
        <v>0</v>
      </c>
      <c r="F12" s="35">
        <v>1</v>
      </c>
      <c r="G12" s="35" t="s">
        <v>13</v>
      </c>
      <c r="H12" s="48">
        <v>0.12</v>
      </c>
      <c r="I12" s="52">
        <v>0.48570000000000002</v>
      </c>
      <c r="L12" s="46" t="s">
        <v>15</v>
      </c>
      <c r="M12" s="4">
        <f t="shared" si="0"/>
        <v>0</v>
      </c>
      <c r="N12" s="4">
        <f t="shared" si="1"/>
        <v>1</v>
      </c>
      <c r="O12" s="4">
        <f t="shared" si="2"/>
        <v>0</v>
      </c>
      <c r="P12" s="4">
        <f t="shared" si="3"/>
        <v>0</v>
      </c>
      <c r="Q12" s="4">
        <f t="shared" si="4"/>
        <v>0</v>
      </c>
      <c r="R12" s="4">
        <f t="shared" si="5"/>
        <v>1</v>
      </c>
    </row>
    <row r="13" spans="4:18" x14ac:dyDescent="0.25">
      <c r="D13" s="35" t="s">
        <v>33</v>
      </c>
      <c r="E13" s="32">
        <v>0</v>
      </c>
      <c r="F13" s="35">
        <v>1</v>
      </c>
      <c r="G13" s="35" t="s">
        <v>27</v>
      </c>
      <c r="H13" s="48">
        <v>0.11</v>
      </c>
      <c r="I13" s="52">
        <v>0.41889999999999999</v>
      </c>
      <c r="L13" s="30" t="s">
        <v>16</v>
      </c>
      <c r="M13" s="4">
        <f t="shared" si="0"/>
        <v>0</v>
      </c>
      <c r="N13" s="4">
        <f t="shared" si="1"/>
        <v>0</v>
      </c>
      <c r="O13" s="4">
        <f t="shared" si="2"/>
        <v>1</v>
      </c>
      <c r="P13" s="4">
        <f t="shared" si="3"/>
        <v>0</v>
      </c>
      <c r="Q13" s="4">
        <f t="shared" si="4"/>
        <v>1</v>
      </c>
      <c r="R13" s="4">
        <f t="shared" si="5"/>
        <v>0</v>
      </c>
    </row>
    <row r="14" spans="4:18" x14ac:dyDescent="0.25">
      <c r="D14" s="35" t="s">
        <v>24</v>
      </c>
      <c r="E14" s="32">
        <v>1</v>
      </c>
      <c r="F14" s="35">
        <v>0</v>
      </c>
      <c r="G14" s="35" t="s">
        <v>19</v>
      </c>
      <c r="H14" s="48">
        <v>0.11</v>
      </c>
      <c r="I14" s="52">
        <v>0.41010000000000002</v>
      </c>
      <c r="L14" s="46" t="s">
        <v>17</v>
      </c>
      <c r="M14" s="4">
        <f t="shared" si="0"/>
        <v>1</v>
      </c>
      <c r="N14" s="4">
        <f t="shared" si="1"/>
        <v>0</v>
      </c>
      <c r="O14" s="4">
        <f t="shared" si="2"/>
        <v>3</v>
      </c>
      <c r="P14" s="4">
        <f t="shared" si="3"/>
        <v>1</v>
      </c>
      <c r="Q14" s="4">
        <f t="shared" si="4"/>
        <v>0</v>
      </c>
      <c r="R14" s="4">
        <f t="shared" si="5"/>
        <v>0</v>
      </c>
    </row>
    <row r="15" spans="4:18" x14ac:dyDescent="0.25">
      <c r="D15" s="35" t="s">
        <v>20</v>
      </c>
      <c r="E15" s="32">
        <v>1</v>
      </c>
      <c r="F15" s="35">
        <v>0</v>
      </c>
      <c r="G15" s="35" t="s">
        <v>32</v>
      </c>
      <c r="H15" s="48">
        <v>0.18</v>
      </c>
      <c r="I15" s="52">
        <v>0.46179999999999999</v>
      </c>
      <c r="L15" s="30" t="s">
        <v>21</v>
      </c>
      <c r="M15" s="4">
        <f t="shared" si="0"/>
        <v>1</v>
      </c>
      <c r="N15" s="4">
        <f t="shared" si="1"/>
        <v>0</v>
      </c>
      <c r="O15" s="4">
        <f t="shared" si="2"/>
        <v>3</v>
      </c>
      <c r="P15" s="4">
        <f t="shared" si="3"/>
        <v>1</v>
      </c>
      <c r="Q15" s="4">
        <f t="shared" si="4"/>
        <v>0</v>
      </c>
      <c r="R15" s="4">
        <f t="shared" si="5"/>
        <v>0</v>
      </c>
    </row>
    <row r="16" spans="4:18" x14ac:dyDescent="0.25">
      <c r="D16" s="35" t="s">
        <v>11</v>
      </c>
      <c r="E16" s="32">
        <v>1</v>
      </c>
      <c r="F16" s="35">
        <v>0</v>
      </c>
      <c r="G16" s="35" t="s">
        <v>36</v>
      </c>
      <c r="H16" s="48">
        <v>0.19</v>
      </c>
      <c r="I16" s="52">
        <v>0.67649999999999999</v>
      </c>
      <c r="L16" s="46" t="s">
        <v>23</v>
      </c>
      <c r="M16" s="4">
        <f t="shared" si="0"/>
        <v>0</v>
      </c>
      <c r="N16" s="4">
        <f t="shared" si="1"/>
        <v>0</v>
      </c>
      <c r="O16" s="4">
        <f t="shared" si="2"/>
        <v>1</v>
      </c>
      <c r="P16" s="4">
        <f t="shared" si="3"/>
        <v>0</v>
      </c>
      <c r="Q16" s="4">
        <f t="shared" si="4"/>
        <v>1</v>
      </c>
      <c r="R16" s="4">
        <f t="shared" si="5"/>
        <v>0</v>
      </c>
    </row>
    <row r="17" spans="4:18" x14ac:dyDescent="0.25">
      <c r="D17" s="35" t="s">
        <v>18</v>
      </c>
      <c r="E17" s="32">
        <v>1</v>
      </c>
      <c r="F17" s="35">
        <v>0</v>
      </c>
      <c r="G17" s="35" t="s">
        <v>25</v>
      </c>
      <c r="H17" s="48">
        <v>0.14000000000000001</v>
      </c>
      <c r="I17" s="52">
        <v>0.37769999999999998</v>
      </c>
      <c r="L17" s="30" t="s">
        <v>24</v>
      </c>
      <c r="M17" s="4">
        <f t="shared" si="0"/>
        <v>1</v>
      </c>
      <c r="N17" s="4">
        <f t="shared" si="1"/>
        <v>0</v>
      </c>
      <c r="O17" s="4">
        <f t="shared" si="2"/>
        <v>3</v>
      </c>
      <c r="P17" s="4">
        <f t="shared" si="3"/>
        <v>1</v>
      </c>
      <c r="Q17" s="4">
        <f t="shared" si="4"/>
        <v>0</v>
      </c>
      <c r="R17" s="4">
        <f t="shared" si="5"/>
        <v>0</v>
      </c>
    </row>
    <row r="18" spans="4:18" x14ac:dyDescent="0.25">
      <c r="D18" s="35" t="s">
        <v>38</v>
      </c>
      <c r="E18" s="32">
        <v>0</v>
      </c>
      <c r="F18" s="35">
        <v>1</v>
      </c>
      <c r="G18" s="35" t="s">
        <v>26</v>
      </c>
      <c r="H18" s="48">
        <v>0.19</v>
      </c>
      <c r="I18" s="52">
        <v>0.60819999999999996</v>
      </c>
      <c r="L18" s="46" t="s">
        <v>18</v>
      </c>
      <c r="M18" s="4">
        <f t="shared" si="0"/>
        <v>1</v>
      </c>
      <c r="N18" s="4">
        <f t="shared" si="1"/>
        <v>0</v>
      </c>
      <c r="O18" s="4">
        <f t="shared" si="2"/>
        <v>3</v>
      </c>
      <c r="P18" s="4">
        <f t="shared" si="3"/>
        <v>1</v>
      </c>
      <c r="Q18" s="4">
        <f t="shared" si="4"/>
        <v>0</v>
      </c>
      <c r="R18" s="4">
        <f t="shared" si="5"/>
        <v>0</v>
      </c>
    </row>
    <row r="19" spans="4:18" x14ac:dyDescent="0.25">
      <c r="D19" s="35" t="s">
        <v>23</v>
      </c>
      <c r="E19" s="32">
        <v>0</v>
      </c>
      <c r="F19" s="35">
        <v>0</v>
      </c>
      <c r="G19" s="35" t="s">
        <v>16</v>
      </c>
      <c r="H19" s="48">
        <v>0.21</v>
      </c>
      <c r="I19" s="52">
        <v>0.36130000000000001</v>
      </c>
      <c r="L19" s="30" t="s">
        <v>19</v>
      </c>
      <c r="M19" s="4">
        <f t="shared" si="0"/>
        <v>0</v>
      </c>
      <c r="N19" s="4">
        <f t="shared" si="1"/>
        <v>1</v>
      </c>
      <c r="O19" s="4">
        <f t="shared" si="2"/>
        <v>0</v>
      </c>
      <c r="P19" s="4">
        <f t="shared" si="3"/>
        <v>0</v>
      </c>
      <c r="Q19" s="4">
        <f t="shared" si="4"/>
        <v>0</v>
      </c>
      <c r="R19" s="4">
        <f t="shared" si="5"/>
        <v>1</v>
      </c>
    </row>
    <row r="20" spans="4:18" x14ac:dyDescent="0.25">
      <c r="D20" s="35" t="s">
        <v>15</v>
      </c>
      <c r="E20" s="32">
        <v>0</v>
      </c>
      <c r="F20" s="35">
        <v>1</v>
      </c>
      <c r="G20" s="35" t="s">
        <v>12</v>
      </c>
      <c r="H20" s="48">
        <v>0.16</v>
      </c>
      <c r="I20" s="52">
        <v>0.45729999999999998</v>
      </c>
      <c r="L20" s="46" t="s">
        <v>20</v>
      </c>
      <c r="M20" s="4">
        <f t="shared" si="0"/>
        <v>1</v>
      </c>
      <c r="N20" s="4">
        <f t="shared" si="1"/>
        <v>0</v>
      </c>
      <c r="O20" s="4">
        <f t="shared" si="2"/>
        <v>3</v>
      </c>
      <c r="P20" s="4">
        <f t="shared" si="3"/>
        <v>1</v>
      </c>
      <c r="Q20" s="4">
        <f t="shared" si="4"/>
        <v>0</v>
      </c>
      <c r="R20" s="4">
        <f t="shared" si="5"/>
        <v>0</v>
      </c>
    </row>
    <row r="21" spans="4:18" x14ac:dyDescent="0.25">
      <c r="D21" s="35" t="s">
        <v>34</v>
      </c>
      <c r="E21" s="32">
        <v>0</v>
      </c>
      <c r="F21" s="35">
        <v>0</v>
      </c>
      <c r="G21" s="35" t="s">
        <v>30</v>
      </c>
      <c r="H21" s="48">
        <v>0.22</v>
      </c>
      <c r="I21" s="52">
        <v>0.36080000000000001</v>
      </c>
      <c r="L21" s="30" t="s">
        <v>22</v>
      </c>
      <c r="M21" s="4">
        <f t="shared" si="0"/>
        <v>0</v>
      </c>
      <c r="N21" s="4">
        <f t="shared" si="1"/>
        <v>1</v>
      </c>
      <c r="O21" s="4">
        <f t="shared" si="2"/>
        <v>0</v>
      </c>
      <c r="P21" s="4">
        <f t="shared" si="3"/>
        <v>0</v>
      </c>
      <c r="Q21" s="4">
        <f t="shared" si="4"/>
        <v>0</v>
      </c>
      <c r="R21" s="4">
        <f t="shared" si="5"/>
        <v>1</v>
      </c>
    </row>
    <row r="22" spans="4:18" x14ac:dyDescent="0.25">
      <c r="D22" s="36" t="s">
        <v>17</v>
      </c>
      <c r="E22" s="33">
        <v>1</v>
      </c>
      <c r="F22" s="36">
        <v>0</v>
      </c>
      <c r="G22" s="36" t="s">
        <v>37</v>
      </c>
      <c r="H22" s="49">
        <v>0.16</v>
      </c>
      <c r="I22" s="53">
        <v>0.5484</v>
      </c>
      <c r="L22" s="46" t="s">
        <v>25</v>
      </c>
      <c r="M22" s="4">
        <f t="shared" si="0"/>
        <v>0</v>
      </c>
      <c r="N22" s="4">
        <f t="shared" si="1"/>
        <v>1</v>
      </c>
      <c r="O22" s="4">
        <f t="shared" si="2"/>
        <v>0</v>
      </c>
      <c r="P22" s="4">
        <f t="shared" si="3"/>
        <v>0</v>
      </c>
      <c r="Q22" s="4">
        <f t="shared" si="4"/>
        <v>0</v>
      </c>
      <c r="R22" s="4">
        <f t="shared" si="5"/>
        <v>1</v>
      </c>
    </row>
    <row r="23" spans="4:18" x14ac:dyDescent="0.25">
      <c r="L23" s="30" t="s">
        <v>26</v>
      </c>
      <c r="M23" s="4">
        <f t="shared" si="0"/>
        <v>1</v>
      </c>
      <c r="N23" s="4">
        <f t="shared" si="1"/>
        <v>0</v>
      </c>
      <c r="O23" s="4">
        <f t="shared" si="2"/>
        <v>3</v>
      </c>
      <c r="P23" s="4">
        <f t="shared" si="3"/>
        <v>1</v>
      </c>
      <c r="Q23" s="4">
        <f t="shared" si="4"/>
        <v>0</v>
      </c>
      <c r="R23" s="4">
        <f t="shared" si="5"/>
        <v>0</v>
      </c>
    </row>
    <row r="24" spans="4:18" x14ac:dyDescent="0.25">
      <c r="L24" s="46" t="s">
        <v>27</v>
      </c>
      <c r="M24" s="4">
        <f t="shared" si="0"/>
        <v>1</v>
      </c>
      <c r="N24" s="4">
        <f t="shared" si="1"/>
        <v>0</v>
      </c>
      <c r="O24" s="4">
        <f t="shared" si="2"/>
        <v>3</v>
      </c>
      <c r="P24" s="4">
        <f t="shared" si="3"/>
        <v>1</v>
      </c>
      <c r="Q24" s="4">
        <f t="shared" si="4"/>
        <v>0</v>
      </c>
      <c r="R24" s="4">
        <f t="shared" si="5"/>
        <v>0</v>
      </c>
    </row>
    <row r="25" spans="4:18" x14ac:dyDescent="0.25">
      <c r="L25" s="30" t="s">
        <v>28</v>
      </c>
      <c r="M25" s="4">
        <f t="shared" si="0"/>
        <v>0</v>
      </c>
      <c r="N25" s="4">
        <f t="shared" si="1"/>
        <v>1</v>
      </c>
      <c r="O25" s="4">
        <f t="shared" si="2"/>
        <v>0</v>
      </c>
      <c r="P25" s="4">
        <f t="shared" si="3"/>
        <v>0</v>
      </c>
      <c r="Q25" s="4">
        <f t="shared" si="4"/>
        <v>0</v>
      </c>
      <c r="R25" s="4">
        <f t="shared" si="5"/>
        <v>1</v>
      </c>
    </row>
    <row r="26" spans="4:18" x14ac:dyDescent="0.25">
      <c r="L26" s="46" t="s">
        <v>32</v>
      </c>
      <c r="M26" s="4">
        <f t="shared" si="0"/>
        <v>0</v>
      </c>
      <c r="N26" s="4">
        <f t="shared" si="1"/>
        <v>1</v>
      </c>
      <c r="O26" s="4">
        <f t="shared" si="2"/>
        <v>0</v>
      </c>
      <c r="P26" s="4">
        <f t="shared" si="3"/>
        <v>0</v>
      </c>
      <c r="Q26" s="4">
        <f t="shared" si="4"/>
        <v>0</v>
      </c>
      <c r="R26" s="4">
        <f t="shared" si="5"/>
        <v>1</v>
      </c>
    </row>
    <row r="27" spans="4:18" x14ac:dyDescent="0.25">
      <c r="L27" s="30" t="s">
        <v>29</v>
      </c>
      <c r="M27" s="4">
        <f t="shared" si="0"/>
        <v>1</v>
      </c>
      <c r="N27" s="4">
        <f t="shared" si="1"/>
        <v>0</v>
      </c>
      <c r="O27" s="4">
        <f t="shared" si="2"/>
        <v>3</v>
      </c>
      <c r="P27" s="4">
        <f t="shared" si="3"/>
        <v>1</v>
      </c>
      <c r="Q27" s="4">
        <f t="shared" si="4"/>
        <v>0</v>
      </c>
      <c r="R27" s="4">
        <f t="shared" si="5"/>
        <v>0</v>
      </c>
    </row>
    <row r="28" spans="4:18" x14ac:dyDescent="0.25">
      <c r="L28" s="46" t="s">
        <v>31</v>
      </c>
      <c r="M28" s="4">
        <f t="shared" si="0"/>
        <v>0</v>
      </c>
      <c r="N28" s="4">
        <f t="shared" si="1"/>
        <v>1</v>
      </c>
      <c r="O28" s="4">
        <f t="shared" si="2"/>
        <v>0</v>
      </c>
      <c r="P28" s="4">
        <f t="shared" si="3"/>
        <v>0</v>
      </c>
      <c r="Q28" s="4">
        <f t="shared" si="4"/>
        <v>0</v>
      </c>
      <c r="R28" s="4">
        <f t="shared" si="5"/>
        <v>1</v>
      </c>
    </row>
    <row r="29" spans="4:18" x14ac:dyDescent="0.25">
      <c r="L29" s="30" t="s">
        <v>30</v>
      </c>
      <c r="M29" s="4">
        <f t="shared" si="0"/>
        <v>0</v>
      </c>
      <c r="N29" s="4">
        <f t="shared" si="1"/>
        <v>0</v>
      </c>
      <c r="O29" s="4">
        <f t="shared" si="2"/>
        <v>1</v>
      </c>
      <c r="P29" s="4">
        <f t="shared" si="3"/>
        <v>0</v>
      </c>
      <c r="Q29" s="4">
        <f t="shared" si="4"/>
        <v>1</v>
      </c>
      <c r="R29" s="4">
        <f t="shared" si="5"/>
        <v>0</v>
      </c>
    </row>
    <row r="30" spans="4:18" x14ac:dyDescent="0.25">
      <c r="L30" s="46" t="s">
        <v>33</v>
      </c>
      <c r="M30" s="4">
        <f t="shared" si="0"/>
        <v>0</v>
      </c>
      <c r="N30" s="4">
        <f t="shared" si="1"/>
        <v>1</v>
      </c>
      <c r="O30" s="4">
        <f t="shared" si="2"/>
        <v>0</v>
      </c>
      <c r="P30" s="4">
        <f t="shared" si="3"/>
        <v>0</v>
      </c>
      <c r="Q30" s="4">
        <f t="shared" si="4"/>
        <v>0</v>
      </c>
      <c r="R30" s="4">
        <f t="shared" si="5"/>
        <v>1</v>
      </c>
    </row>
    <row r="31" spans="4:18" x14ac:dyDescent="0.25">
      <c r="L31" s="30" t="s">
        <v>34</v>
      </c>
      <c r="M31" s="4">
        <f t="shared" si="0"/>
        <v>0</v>
      </c>
      <c r="N31" s="4">
        <f t="shared" si="1"/>
        <v>0</v>
      </c>
      <c r="O31" s="4">
        <f t="shared" si="2"/>
        <v>1</v>
      </c>
      <c r="P31" s="4">
        <f t="shared" si="3"/>
        <v>0</v>
      </c>
      <c r="Q31" s="4">
        <f t="shared" si="4"/>
        <v>1</v>
      </c>
      <c r="R31" s="4">
        <f t="shared" si="5"/>
        <v>0</v>
      </c>
    </row>
    <row r="32" spans="4:18" x14ac:dyDescent="0.25">
      <c r="L32" s="46" t="s">
        <v>35</v>
      </c>
      <c r="M32" s="4">
        <f t="shared" si="0"/>
        <v>0</v>
      </c>
      <c r="N32" s="4">
        <f t="shared" si="1"/>
        <v>1</v>
      </c>
      <c r="O32" s="4">
        <f t="shared" si="2"/>
        <v>0</v>
      </c>
      <c r="P32" s="4">
        <f t="shared" si="3"/>
        <v>0</v>
      </c>
      <c r="Q32" s="4">
        <f t="shared" si="4"/>
        <v>0</v>
      </c>
      <c r="R32" s="4">
        <f t="shared" si="5"/>
        <v>1</v>
      </c>
    </row>
    <row r="33" spans="12:18" x14ac:dyDescent="0.25">
      <c r="L33" s="30" t="s">
        <v>36</v>
      </c>
      <c r="M33" s="4">
        <f t="shared" si="0"/>
        <v>0</v>
      </c>
      <c r="N33" s="4">
        <f t="shared" si="1"/>
        <v>1</v>
      </c>
      <c r="O33" s="4">
        <f t="shared" si="2"/>
        <v>0</v>
      </c>
      <c r="P33" s="4">
        <f t="shared" si="3"/>
        <v>0</v>
      </c>
      <c r="Q33" s="4">
        <f t="shared" si="4"/>
        <v>0</v>
      </c>
      <c r="R33" s="4">
        <f t="shared" si="5"/>
        <v>1</v>
      </c>
    </row>
    <row r="34" spans="12:18" x14ac:dyDescent="0.25">
      <c r="L34" s="46" t="s">
        <v>37</v>
      </c>
      <c r="M34" s="4">
        <f t="shared" si="0"/>
        <v>0</v>
      </c>
      <c r="N34" s="4">
        <f t="shared" si="1"/>
        <v>1</v>
      </c>
      <c r="O34" s="4">
        <f t="shared" si="2"/>
        <v>0</v>
      </c>
      <c r="P34" s="4">
        <f t="shared" si="3"/>
        <v>0</v>
      </c>
      <c r="Q34" s="4">
        <f t="shared" si="4"/>
        <v>0</v>
      </c>
      <c r="R34" s="4">
        <f t="shared" si="5"/>
        <v>1</v>
      </c>
    </row>
    <row r="35" spans="12:18" x14ac:dyDescent="0.25">
      <c r="L35" s="30" t="s">
        <v>38</v>
      </c>
      <c r="M35" s="4">
        <f t="shared" si="0"/>
        <v>0</v>
      </c>
      <c r="N35" s="4">
        <f t="shared" si="1"/>
        <v>1</v>
      </c>
      <c r="O35" s="4">
        <f t="shared" si="2"/>
        <v>0</v>
      </c>
      <c r="P35" s="4">
        <f t="shared" si="3"/>
        <v>0</v>
      </c>
      <c r="Q35" s="4">
        <f t="shared" si="4"/>
        <v>0</v>
      </c>
      <c r="R35" s="4">
        <f t="shared" si="5"/>
        <v>1</v>
      </c>
    </row>
  </sheetData>
  <mergeCells count="1">
    <mergeCell ref="D7:I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EB8417-8620-4E1A-8132-A6F9CD526AD9}">
          <x14:formula1>
            <xm:f>Posiciones!$B$2:$B$29</xm:f>
          </x14:formula1>
          <xm:sqref>D9:D22 G9:G22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E009-8E61-4C55-A686-229BD995DD79}">
  <dimension ref="D7:R35"/>
  <sheetViews>
    <sheetView topLeftCell="C1" workbookViewId="0">
      <selection activeCell="G29" sqref="G29"/>
    </sheetView>
  </sheetViews>
  <sheetFormatPr baseColWidth="10" defaultRowHeight="15" x14ac:dyDescent="0.25"/>
  <cols>
    <col min="1" max="3" width="11.42578125" style="1"/>
    <col min="4" max="4" width="22.85546875" style="1" bestFit="1" customWidth="1"/>
    <col min="5" max="5" width="17.85546875" style="1" bestFit="1" customWidth="1"/>
    <col min="6" max="6" width="20.85546875" style="1" bestFit="1" customWidth="1"/>
    <col min="7" max="7" width="22.85546875" style="1" bestFit="1" customWidth="1"/>
    <col min="8" max="8" width="20.28515625" style="1" bestFit="1" customWidth="1"/>
    <col min="9" max="9" width="24.28515625" style="1" bestFit="1" customWidth="1"/>
    <col min="10" max="11" width="11.42578125" style="1"/>
    <col min="12" max="12" width="22.85546875" style="1" bestFit="1" customWidth="1"/>
    <col min="13" max="13" width="12.85546875" style="1" bestFit="1" customWidth="1"/>
    <col min="14" max="14" width="15.140625" style="1" bestFit="1" customWidth="1"/>
    <col min="15" max="16384" width="11.42578125" style="1"/>
  </cols>
  <sheetData>
    <row r="7" spans="4:18" x14ac:dyDescent="0.25">
      <c r="D7" s="37" t="s">
        <v>58</v>
      </c>
      <c r="E7" s="38"/>
      <c r="F7" s="38"/>
      <c r="G7" s="38"/>
      <c r="H7" s="38"/>
      <c r="I7" s="39"/>
      <c r="L7" s="30"/>
      <c r="M7" s="30" t="s">
        <v>7</v>
      </c>
      <c r="N7" s="30" t="s">
        <v>8</v>
      </c>
      <c r="O7" s="30" t="s">
        <v>10</v>
      </c>
      <c r="P7" s="30" t="s">
        <v>3</v>
      </c>
      <c r="Q7" s="30" t="s">
        <v>6</v>
      </c>
      <c r="R7" s="30" t="s">
        <v>5</v>
      </c>
    </row>
    <row r="8" spans="4:18" x14ac:dyDescent="0.25">
      <c r="D8" s="30" t="s">
        <v>44</v>
      </c>
      <c r="E8" s="30" t="s">
        <v>51</v>
      </c>
      <c r="F8" s="30" t="s">
        <v>52</v>
      </c>
      <c r="G8" s="30" t="s">
        <v>45</v>
      </c>
      <c r="H8" s="30" t="s">
        <v>54</v>
      </c>
      <c r="I8" s="30" t="s">
        <v>55</v>
      </c>
      <c r="L8" s="46" t="s">
        <v>11</v>
      </c>
      <c r="M8" s="4">
        <f>SUMIFS($E$9:$E$22,$D$9:$D$22,L8)+SUMIFS($F$9:$F$22,$G$9:$G$22,L8)</f>
        <v>1</v>
      </c>
      <c r="N8" s="4">
        <f>SUMIFS($F$9:$F$22,$D$9:$D$22,L8)+SUMIFS($E$9:$E$22,$G$9:$G$22,L8)</f>
        <v>0</v>
      </c>
      <c r="O8" s="4">
        <f>IF(M8&gt;N8,3,IF(M8=N8,1,0))</f>
        <v>3</v>
      </c>
      <c r="P8" s="4">
        <f>IF(O8=3,1,0)</f>
        <v>1</v>
      </c>
      <c r="Q8" s="4">
        <f>IF(O8=1,1,0)</f>
        <v>0</v>
      </c>
      <c r="R8" s="4">
        <f>IF(O8=0,1,0)</f>
        <v>0</v>
      </c>
    </row>
    <row r="9" spans="4:18" x14ac:dyDescent="0.25">
      <c r="D9" s="34" t="s">
        <v>27</v>
      </c>
      <c r="E9" s="34">
        <v>1</v>
      </c>
      <c r="F9" s="34">
        <v>0</v>
      </c>
      <c r="G9" s="34" t="s">
        <v>35</v>
      </c>
      <c r="H9" s="47">
        <v>0.13</v>
      </c>
      <c r="I9" s="51">
        <v>0.43909999999999999</v>
      </c>
      <c r="L9" s="30" t="s">
        <v>12</v>
      </c>
      <c r="M9" s="4">
        <f t="shared" ref="M9:M35" si="0">SUMIFS($E$9:$E$22,$D$9:$D$22,L9)+SUMIFS($F$9:$F$22,$G$9:$G$22,L9)</f>
        <v>1</v>
      </c>
      <c r="N9" s="4">
        <f t="shared" ref="N9:N35" si="1">SUMIFS($F$9:$F$22,$D$9:$D$22,L9)+SUMIFS($E$9:$E$22,$G$9:$G$22,L9)</f>
        <v>0</v>
      </c>
      <c r="O9" s="4">
        <f t="shared" ref="O9:O35" si="2">IF(M9&gt;N9,3,IF(M9=N9,1,0))</f>
        <v>3</v>
      </c>
      <c r="P9" s="4">
        <f t="shared" ref="P9:P35" si="3">IF(O9=3,1,0)</f>
        <v>1</v>
      </c>
      <c r="Q9" s="4">
        <f t="shared" ref="Q9:Q35" si="4">IF(O9=1,1,0)</f>
        <v>0</v>
      </c>
      <c r="R9" s="4">
        <f t="shared" ref="R9:R35" si="5">IF(O9=0,1,0)</f>
        <v>0</v>
      </c>
    </row>
    <row r="10" spans="4:18" x14ac:dyDescent="0.25">
      <c r="D10" s="35" t="s">
        <v>26</v>
      </c>
      <c r="E10" s="35">
        <v>1</v>
      </c>
      <c r="F10" s="35">
        <v>0</v>
      </c>
      <c r="G10" s="35" t="s">
        <v>34</v>
      </c>
      <c r="H10" s="48">
        <v>0.15</v>
      </c>
      <c r="I10" s="52">
        <v>0.44440000000000002</v>
      </c>
      <c r="L10" s="46" t="s">
        <v>13</v>
      </c>
      <c r="M10" s="4">
        <f t="shared" si="0"/>
        <v>2</v>
      </c>
      <c r="N10" s="4">
        <f t="shared" si="1"/>
        <v>0</v>
      </c>
      <c r="O10" s="4">
        <f t="shared" si="2"/>
        <v>3</v>
      </c>
      <c r="P10" s="4">
        <f t="shared" si="3"/>
        <v>1</v>
      </c>
      <c r="Q10" s="4">
        <f t="shared" si="4"/>
        <v>0</v>
      </c>
      <c r="R10" s="4">
        <f t="shared" si="5"/>
        <v>0</v>
      </c>
    </row>
    <row r="11" spans="4:18" x14ac:dyDescent="0.25">
      <c r="D11" s="35" t="s">
        <v>21</v>
      </c>
      <c r="E11" s="35">
        <v>0</v>
      </c>
      <c r="F11" s="35">
        <v>1</v>
      </c>
      <c r="G11" s="35" t="s">
        <v>22</v>
      </c>
      <c r="H11" s="48">
        <v>0.09</v>
      </c>
      <c r="I11" s="52">
        <v>0.37109999999999999</v>
      </c>
      <c r="L11" s="30" t="s">
        <v>14</v>
      </c>
      <c r="M11" s="4">
        <f t="shared" si="0"/>
        <v>1</v>
      </c>
      <c r="N11" s="4">
        <f t="shared" si="1"/>
        <v>0</v>
      </c>
      <c r="O11" s="4">
        <f t="shared" si="2"/>
        <v>3</v>
      </c>
      <c r="P11" s="4">
        <f t="shared" si="3"/>
        <v>1</v>
      </c>
      <c r="Q11" s="4">
        <f t="shared" si="4"/>
        <v>0</v>
      </c>
      <c r="R11" s="4">
        <f t="shared" si="5"/>
        <v>0</v>
      </c>
    </row>
    <row r="12" spans="4:18" x14ac:dyDescent="0.25">
      <c r="D12" s="35" t="s">
        <v>14</v>
      </c>
      <c r="E12" s="35">
        <v>1</v>
      </c>
      <c r="F12" s="35">
        <v>0</v>
      </c>
      <c r="G12" s="35" t="s">
        <v>31</v>
      </c>
      <c r="H12" s="48">
        <v>0.16</v>
      </c>
      <c r="I12" s="52">
        <v>0.51590000000000003</v>
      </c>
      <c r="L12" s="46" t="s">
        <v>15</v>
      </c>
      <c r="M12" s="4">
        <f t="shared" si="0"/>
        <v>1</v>
      </c>
      <c r="N12" s="4">
        <f t="shared" si="1"/>
        <v>0</v>
      </c>
      <c r="O12" s="4">
        <f t="shared" si="2"/>
        <v>3</v>
      </c>
      <c r="P12" s="4">
        <f t="shared" si="3"/>
        <v>1</v>
      </c>
      <c r="Q12" s="4">
        <f t="shared" si="4"/>
        <v>0</v>
      </c>
      <c r="R12" s="4">
        <f t="shared" si="5"/>
        <v>0</v>
      </c>
    </row>
    <row r="13" spans="4:18" x14ac:dyDescent="0.25">
      <c r="D13" s="35" t="s">
        <v>19</v>
      </c>
      <c r="E13" s="35">
        <v>1</v>
      </c>
      <c r="F13" s="35">
        <v>0</v>
      </c>
      <c r="G13" s="35" t="s">
        <v>38</v>
      </c>
      <c r="H13" s="48">
        <v>0.21</v>
      </c>
      <c r="I13" s="52">
        <v>0.60060000000000002</v>
      </c>
      <c r="L13" s="30" t="s">
        <v>16</v>
      </c>
      <c r="M13" s="4">
        <f t="shared" si="0"/>
        <v>0</v>
      </c>
      <c r="N13" s="4">
        <f t="shared" si="1"/>
        <v>1</v>
      </c>
      <c r="O13" s="4">
        <f t="shared" si="2"/>
        <v>0</v>
      </c>
      <c r="P13" s="4">
        <f t="shared" si="3"/>
        <v>0</v>
      </c>
      <c r="Q13" s="4">
        <f t="shared" si="4"/>
        <v>0</v>
      </c>
      <c r="R13" s="4">
        <f t="shared" si="5"/>
        <v>1</v>
      </c>
    </row>
    <row r="14" spans="4:18" x14ac:dyDescent="0.25">
      <c r="D14" s="35" t="s">
        <v>37</v>
      </c>
      <c r="E14" s="35">
        <v>0</v>
      </c>
      <c r="F14" s="35">
        <v>1</v>
      </c>
      <c r="G14" s="35" t="s">
        <v>18</v>
      </c>
      <c r="H14" s="48">
        <v>0.15</v>
      </c>
      <c r="I14" s="52">
        <v>0.59599999999999997</v>
      </c>
      <c r="L14" s="46" t="s">
        <v>17</v>
      </c>
      <c r="M14" s="4">
        <f t="shared" si="0"/>
        <v>0</v>
      </c>
      <c r="N14" s="4">
        <f t="shared" si="1"/>
        <v>1</v>
      </c>
      <c r="O14" s="4">
        <f t="shared" si="2"/>
        <v>0</v>
      </c>
      <c r="P14" s="4">
        <f t="shared" si="3"/>
        <v>0</v>
      </c>
      <c r="Q14" s="4">
        <f t="shared" si="4"/>
        <v>0</v>
      </c>
      <c r="R14" s="4">
        <f t="shared" si="5"/>
        <v>1</v>
      </c>
    </row>
    <row r="15" spans="4:18" x14ac:dyDescent="0.25">
      <c r="D15" s="35" t="s">
        <v>29</v>
      </c>
      <c r="E15" s="35">
        <v>0</v>
      </c>
      <c r="F15" s="35">
        <v>1</v>
      </c>
      <c r="G15" s="35" t="s">
        <v>24</v>
      </c>
      <c r="H15" s="48">
        <v>0.1</v>
      </c>
      <c r="I15" s="52">
        <v>0.49719999999999998</v>
      </c>
      <c r="L15" s="30" t="s">
        <v>21</v>
      </c>
      <c r="M15" s="4">
        <f t="shared" si="0"/>
        <v>0</v>
      </c>
      <c r="N15" s="4">
        <f t="shared" si="1"/>
        <v>1</v>
      </c>
      <c r="O15" s="4">
        <f t="shared" si="2"/>
        <v>0</v>
      </c>
      <c r="P15" s="4">
        <f t="shared" si="3"/>
        <v>0</v>
      </c>
      <c r="Q15" s="4">
        <f t="shared" si="4"/>
        <v>0</v>
      </c>
      <c r="R15" s="4">
        <f t="shared" si="5"/>
        <v>1</v>
      </c>
    </row>
    <row r="16" spans="4:18" x14ac:dyDescent="0.25">
      <c r="D16" s="35" t="s">
        <v>32</v>
      </c>
      <c r="E16" s="35">
        <v>0</v>
      </c>
      <c r="F16" s="35">
        <v>2</v>
      </c>
      <c r="G16" s="35" t="s">
        <v>13</v>
      </c>
      <c r="H16" s="48">
        <v>0.1</v>
      </c>
      <c r="I16" s="52">
        <v>0.58409999999999995</v>
      </c>
      <c r="L16" s="46" t="s">
        <v>23</v>
      </c>
      <c r="M16" s="4">
        <f t="shared" si="0"/>
        <v>0</v>
      </c>
      <c r="N16" s="4">
        <f t="shared" si="1"/>
        <v>1</v>
      </c>
      <c r="O16" s="4">
        <f t="shared" si="2"/>
        <v>0</v>
      </c>
      <c r="P16" s="4">
        <f t="shared" si="3"/>
        <v>0</v>
      </c>
      <c r="Q16" s="4">
        <f t="shared" si="4"/>
        <v>0</v>
      </c>
      <c r="R16" s="4">
        <f t="shared" si="5"/>
        <v>1</v>
      </c>
    </row>
    <row r="17" spans="4:18" x14ac:dyDescent="0.25">
      <c r="D17" s="35" t="s">
        <v>25</v>
      </c>
      <c r="E17" s="35">
        <v>0</v>
      </c>
      <c r="F17" s="35">
        <v>1</v>
      </c>
      <c r="G17" s="35" t="s">
        <v>15</v>
      </c>
      <c r="H17" s="48">
        <v>0.14000000000000001</v>
      </c>
      <c r="I17" s="52">
        <v>0.375</v>
      </c>
      <c r="L17" s="30" t="s">
        <v>24</v>
      </c>
      <c r="M17" s="4">
        <f t="shared" si="0"/>
        <v>1</v>
      </c>
      <c r="N17" s="4">
        <f t="shared" si="1"/>
        <v>0</v>
      </c>
      <c r="O17" s="4">
        <f t="shared" si="2"/>
        <v>3</v>
      </c>
      <c r="P17" s="4">
        <f t="shared" si="3"/>
        <v>1</v>
      </c>
      <c r="Q17" s="4">
        <f t="shared" si="4"/>
        <v>0</v>
      </c>
      <c r="R17" s="4">
        <f t="shared" si="5"/>
        <v>0</v>
      </c>
    </row>
    <row r="18" spans="4:18" x14ac:dyDescent="0.25">
      <c r="D18" s="35" t="s">
        <v>30</v>
      </c>
      <c r="E18" s="35">
        <v>0</v>
      </c>
      <c r="F18" s="35">
        <v>0</v>
      </c>
      <c r="G18" s="35" t="s">
        <v>28</v>
      </c>
      <c r="H18" s="48">
        <v>0.21</v>
      </c>
      <c r="I18" s="52">
        <v>0.35549999999999998</v>
      </c>
      <c r="L18" s="46" t="s">
        <v>18</v>
      </c>
      <c r="M18" s="4">
        <f t="shared" si="0"/>
        <v>1</v>
      </c>
      <c r="N18" s="4">
        <f t="shared" si="1"/>
        <v>0</v>
      </c>
      <c r="O18" s="4">
        <f t="shared" si="2"/>
        <v>3</v>
      </c>
      <c r="P18" s="4">
        <f t="shared" si="3"/>
        <v>1</v>
      </c>
      <c r="Q18" s="4">
        <f t="shared" si="4"/>
        <v>0</v>
      </c>
      <c r="R18" s="4">
        <f t="shared" si="5"/>
        <v>0</v>
      </c>
    </row>
    <row r="19" spans="4:18" x14ac:dyDescent="0.25">
      <c r="D19" s="35" t="s">
        <v>12</v>
      </c>
      <c r="E19" s="35">
        <v>1</v>
      </c>
      <c r="F19" s="35">
        <v>0</v>
      </c>
      <c r="G19" s="35" t="s">
        <v>23</v>
      </c>
      <c r="H19" s="48">
        <v>0.21</v>
      </c>
      <c r="I19" s="52">
        <v>0.4037</v>
      </c>
      <c r="L19" s="30" t="s">
        <v>19</v>
      </c>
      <c r="M19" s="4">
        <f t="shared" si="0"/>
        <v>1</v>
      </c>
      <c r="N19" s="4">
        <f t="shared" si="1"/>
        <v>0</v>
      </c>
      <c r="O19" s="4">
        <f t="shared" si="2"/>
        <v>3</v>
      </c>
      <c r="P19" s="4">
        <f t="shared" si="3"/>
        <v>1</v>
      </c>
      <c r="Q19" s="4">
        <f t="shared" si="4"/>
        <v>0</v>
      </c>
      <c r="R19" s="4">
        <f t="shared" si="5"/>
        <v>0</v>
      </c>
    </row>
    <row r="20" spans="4:18" x14ac:dyDescent="0.25">
      <c r="D20" s="35" t="s">
        <v>20</v>
      </c>
      <c r="E20" s="35">
        <v>1</v>
      </c>
      <c r="F20" s="35">
        <v>0</v>
      </c>
      <c r="G20" s="35" t="s">
        <v>17</v>
      </c>
      <c r="H20" s="48">
        <v>0.18</v>
      </c>
      <c r="I20" s="52">
        <v>0.38769999999999999</v>
      </c>
      <c r="L20" s="46" t="s">
        <v>20</v>
      </c>
      <c r="M20" s="4">
        <f t="shared" si="0"/>
        <v>1</v>
      </c>
      <c r="N20" s="4">
        <f t="shared" si="1"/>
        <v>0</v>
      </c>
      <c r="O20" s="4">
        <f t="shared" si="2"/>
        <v>3</v>
      </c>
      <c r="P20" s="4">
        <f t="shared" si="3"/>
        <v>1</v>
      </c>
      <c r="Q20" s="4">
        <f t="shared" si="4"/>
        <v>0</v>
      </c>
      <c r="R20" s="4">
        <f t="shared" si="5"/>
        <v>0</v>
      </c>
    </row>
    <row r="21" spans="4:18" x14ac:dyDescent="0.25">
      <c r="D21" s="35" t="s">
        <v>16</v>
      </c>
      <c r="E21" s="35">
        <v>0</v>
      </c>
      <c r="F21" s="35">
        <v>1</v>
      </c>
      <c r="G21" s="35" t="s">
        <v>11</v>
      </c>
      <c r="H21" s="48">
        <v>0.15</v>
      </c>
      <c r="I21" s="52">
        <v>0.56240000000000001</v>
      </c>
      <c r="L21" s="30" t="s">
        <v>22</v>
      </c>
      <c r="M21" s="4">
        <f t="shared" si="0"/>
        <v>1</v>
      </c>
      <c r="N21" s="4">
        <f t="shared" si="1"/>
        <v>0</v>
      </c>
      <c r="O21" s="4">
        <f t="shared" si="2"/>
        <v>3</v>
      </c>
      <c r="P21" s="4">
        <f t="shared" si="3"/>
        <v>1</v>
      </c>
      <c r="Q21" s="4">
        <f t="shared" si="4"/>
        <v>0</v>
      </c>
      <c r="R21" s="4">
        <f t="shared" si="5"/>
        <v>0</v>
      </c>
    </row>
    <row r="22" spans="4:18" x14ac:dyDescent="0.25">
      <c r="D22" s="36" t="s">
        <v>36</v>
      </c>
      <c r="E22" s="36">
        <v>0</v>
      </c>
      <c r="F22" s="36">
        <v>1</v>
      </c>
      <c r="G22" s="36" t="s">
        <v>33</v>
      </c>
      <c r="H22" s="49">
        <v>0.14000000000000001</v>
      </c>
      <c r="I22" s="53">
        <v>0.3947</v>
      </c>
      <c r="L22" s="46" t="s">
        <v>25</v>
      </c>
      <c r="M22" s="4">
        <f t="shared" si="0"/>
        <v>0</v>
      </c>
      <c r="N22" s="4">
        <f t="shared" si="1"/>
        <v>1</v>
      </c>
      <c r="O22" s="4">
        <f t="shared" si="2"/>
        <v>0</v>
      </c>
      <c r="P22" s="4">
        <f t="shared" si="3"/>
        <v>0</v>
      </c>
      <c r="Q22" s="4">
        <f t="shared" si="4"/>
        <v>0</v>
      </c>
      <c r="R22" s="4">
        <f t="shared" si="5"/>
        <v>1</v>
      </c>
    </row>
    <row r="23" spans="4:18" x14ac:dyDescent="0.25">
      <c r="L23" s="30" t="s">
        <v>26</v>
      </c>
      <c r="M23" s="4">
        <f t="shared" si="0"/>
        <v>1</v>
      </c>
      <c r="N23" s="4">
        <f t="shared" si="1"/>
        <v>0</v>
      </c>
      <c r="O23" s="4">
        <f t="shared" si="2"/>
        <v>3</v>
      </c>
      <c r="P23" s="4">
        <f t="shared" si="3"/>
        <v>1</v>
      </c>
      <c r="Q23" s="4">
        <f t="shared" si="4"/>
        <v>0</v>
      </c>
      <c r="R23" s="4">
        <f t="shared" si="5"/>
        <v>0</v>
      </c>
    </row>
    <row r="24" spans="4:18" x14ac:dyDescent="0.25">
      <c r="L24" s="46" t="s">
        <v>27</v>
      </c>
      <c r="M24" s="4">
        <f t="shared" si="0"/>
        <v>1</v>
      </c>
      <c r="N24" s="4">
        <f t="shared" si="1"/>
        <v>0</v>
      </c>
      <c r="O24" s="4">
        <f t="shared" si="2"/>
        <v>3</v>
      </c>
      <c r="P24" s="4">
        <f t="shared" si="3"/>
        <v>1</v>
      </c>
      <c r="Q24" s="4">
        <f t="shared" si="4"/>
        <v>0</v>
      </c>
      <c r="R24" s="4">
        <f t="shared" si="5"/>
        <v>0</v>
      </c>
    </row>
    <row r="25" spans="4:18" x14ac:dyDescent="0.25">
      <c r="L25" s="30" t="s">
        <v>28</v>
      </c>
      <c r="M25" s="4">
        <f t="shared" si="0"/>
        <v>0</v>
      </c>
      <c r="N25" s="4">
        <f t="shared" si="1"/>
        <v>0</v>
      </c>
      <c r="O25" s="4">
        <f t="shared" si="2"/>
        <v>1</v>
      </c>
      <c r="P25" s="4">
        <f t="shared" si="3"/>
        <v>0</v>
      </c>
      <c r="Q25" s="4">
        <f t="shared" si="4"/>
        <v>1</v>
      </c>
      <c r="R25" s="4">
        <f t="shared" si="5"/>
        <v>0</v>
      </c>
    </row>
    <row r="26" spans="4:18" x14ac:dyDescent="0.25">
      <c r="L26" s="46" t="s">
        <v>32</v>
      </c>
      <c r="M26" s="4">
        <f t="shared" si="0"/>
        <v>0</v>
      </c>
      <c r="N26" s="4">
        <f t="shared" si="1"/>
        <v>2</v>
      </c>
      <c r="O26" s="4">
        <f t="shared" si="2"/>
        <v>0</v>
      </c>
      <c r="P26" s="4">
        <f t="shared" si="3"/>
        <v>0</v>
      </c>
      <c r="Q26" s="4">
        <f t="shared" si="4"/>
        <v>0</v>
      </c>
      <c r="R26" s="4">
        <f t="shared" si="5"/>
        <v>1</v>
      </c>
    </row>
    <row r="27" spans="4:18" x14ac:dyDescent="0.25">
      <c r="L27" s="30" t="s">
        <v>29</v>
      </c>
      <c r="M27" s="4">
        <f t="shared" si="0"/>
        <v>0</v>
      </c>
      <c r="N27" s="4">
        <f t="shared" si="1"/>
        <v>1</v>
      </c>
      <c r="O27" s="4">
        <f t="shared" si="2"/>
        <v>0</v>
      </c>
      <c r="P27" s="4">
        <f t="shared" si="3"/>
        <v>0</v>
      </c>
      <c r="Q27" s="4">
        <f t="shared" si="4"/>
        <v>0</v>
      </c>
      <c r="R27" s="4">
        <f t="shared" si="5"/>
        <v>1</v>
      </c>
    </row>
    <row r="28" spans="4:18" x14ac:dyDescent="0.25">
      <c r="L28" s="46" t="s">
        <v>31</v>
      </c>
      <c r="M28" s="4">
        <f t="shared" si="0"/>
        <v>0</v>
      </c>
      <c r="N28" s="4">
        <f t="shared" si="1"/>
        <v>1</v>
      </c>
      <c r="O28" s="4">
        <f t="shared" si="2"/>
        <v>0</v>
      </c>
      <c r="P28" s="4">
        <f t="shared" si="3"/>
        <v>0</v>
      </c>
      <c r="Q28" s="4">
        <f t="shared" si="4"/>
        <v>0</v>
      </c>
      <c r="R28" s="4">
        <f t="shared" si="5"/>
        <v>1</v>
      </c>
    </row>
    <row r="29" spans="4:18" x14ac:dyDescent="0.25">
      <c r="L29" s="30" t="s">
        <v>30</v>
      </c>
      <c r="M29" s="4">
        <f t="shared" si="0"/>
        <v>0</v>
      </c>
      <c r="N29" s="4">
        <f t="shared" si="1"/>
        <v>0</v>
      </c>
      <c r="O29" s="4">
        <f t="shared" si="2"/>
        <v>1</v>
      </c>
      <c r="P29" s="4">
        <f t="shared" si="3"/>
        <v>0</v>
      </c>
      <c r="Q29" s="4">
        <f t="shared" si="4"/>
        <v>1</v>
      </c>
      <c r="R29" s="4">
        <f t="shared" si="5"/>
        <v>0</v>
      </c>
    </row>
    <row r="30" spans="4:18" x14ac:dyDescent="0.25">
      <c r="L30" s="46" t="s">
        <v>33</v>
      </c>
      <c r="M30" s="4">
        <f t="shared" si="0"/>
        <v>1</v>
      </c>
      <c r="N30" s="4">
        <f t="shared" si="1"/>
        <v>0</v>
      </c>
      <c r="O30" s="4">
        <f t="shared" si="2"/>
        <v>3</v>
      </c>
      <c r="P30" s="4">
        <f t="shared" si="3"/>
        <v>1</v>
      </c>
      <c r="Q30" s="4">
        <f t="shared" si="4"/>
        <v>0</v>
      </c>
      <c r="R30" s="4">
        <f t="shared" si="5"/>
        <v>0</v>
      </c>
    </row>
    <row r="31" spans="4:18" x14ac:dyDescent="0.25">
      <c r="L31" s="30" t="s">
        <v>34</v>
      </c>
      <c r="M31" s="4">
        <f t="shared" si="0"/>
        <v>0</v>
      </c>
      <c r="N31" s="4">
        <f t="shared" si="1"/>
        <v>1</v>
      </c>
      <c r="O31" s="4">
        <f t="shared" si="2"/>
        <v>0</v>
      </c>
      <c r="P31" s="4">
        <f t="shared" si="3"/>
        <v>0</v>
      </c>
      <c r="Q31" s="4">
        <f t="shared" si="4"/>
        <v>0</v>
      </c>
      <c r="R31" s="4">
        <f t="shared" si="5"/>
        <v>1</v>
      </c>
    </row>
    <row r="32" spans="4:18" x14ac:dyDescent="0.25">
      <c r="L32" s="46" t="s">
        <v>35</v>
      </c>
      <c r="M32" s="4">
        <f t="shared" si="0"/>
        <v>0</v>
      </c>
      <c r="N32" s="4">
        <f t="shared" si="1"/>
        <v>1</v>
      </c>
      <c r="O32" s="4">
        <f t="shared" si="2"/>
        <v>0</v>
      </c>
      <c r="P32" s="4">
        <f t="shared" si="3"/>
        <v>0</v>
      </c>
      <c r="Q32" s="4">
        <f t="shared" si="4"/>
        <v>0</v>
      </c>
      <c r="R32" s="4">
        <f t="shared" si="5"/>
        <v>1</v>
      </c>
    </row>
    <row r="33" spans="12:18" x14ac:dyDescent="0.25">
      <c r="L33" s="30" t="s">
        <v>36</v>
      </c>
      <c r="M33" s="4">
        <f t="shared" si="0"/>
        <v>0</v>
      </c>
      <c r="N33" s="4">
        <f t="shared" si="1"/>
        <v>1</v>
      </c>
      <c r="O33" s="4">
        <f t="shared" si="2"/>
        <v>0</v>
      </c>
      <c r="P33" s="4">
        <f t="shared" si="3"/>
        <v>0</v>
      </c>
      <c r="Q33" s="4">
        <f t="shared" si="4"/>
        <v>0</v>
      </c>
      <c r="R33" s="4">
        <f t="shared" si="5"/>
        <v>1</v>
      </c>
    </row>
    <row r="34" spans="12:18" x14ac:dyDescent="0.25">
      <c r="L34" s="46" t="s">
        <v>37</v>
      </c>
      <c r="M34" s="4">
        <f t="shared" si="0"/>
        <v>0</v>
      </c>
      <c r="N34" s="4">
        <f t="shared" si="1"/>
        <v>1</v>
      </c>
      <c r="O34" s="4">
        <f t="shared" si="2"/>
        <v>0</v>
      </c>
      <c r="P34" s="4">
        <f t="shared" si="3"/>
        <v>0</v>
      </c>
      <c r="Q34" s="4">
        <f t="shared" si="4"/>
        <v>0</v>
      </c>
      <c r="R34" s="4">
        <f t="shared" si="5"/>
        <v>1</v>
      </c>
    </row>
    <row r="35" spans="12:18" x14ac:dyDescent="0.25">
      <c r="L35" s="30" t="s">
        <v>38</v>
      </c>
      <c r="M35" s="4">
        <f t="shared" si="0"/>
        <v>0</v>
      </c>
      <c r="N35" s="4">
        <f t="shared" si="1"/>
        <v>1</v>
      </c>
      <c r="O35" s="4">
        <f t="shared" si="2"/>
        <v>0</v>
      </c>
      <c r="P35" s="4">
        <f t="shared" si="3"/>
        <v>0</v>
      </c>
      <c r="Q35" s="4">
        <f t="shared" si="4"/>
        <v>0</v>
      </c>
      <c r="R35" s="4">
        <f t="shared" si="5"/>
        <v>1</v>
      </c>
    </row>
  </sheetData>
  <mergeCells count="1">
    <mergeCell ref="D7:I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042EB1-D710-4A34-9E1D-91E3BB719CE6}">
          <x14:formula1>
            <xm:f>Posiciones!$B$2:$B$29</xm:f>
          </x14:formula1>
          <xm:sqref>D9:D22 G9:G22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52381-18E5-4FE7-839C-9F21028171ED}">
  <dimension ref="D7:R35"/>
  <sheetViews>
    <sheetView topLeftCell="C1" workbookViewId="0">
      <selection activeCell="G30" sqref="G30"/>
    </sheetView>
  </sheetViews>
  <sheetFormatPr baseColWidth="10" defaultRowHeight="15" x14ac:dyDescent="0.25"/>
  <cols>
    <col min="1" max="3" width="11.42578125" style="1"/>
    <col min="4" max="4" width="22.85546875" style="1" bestFit="1" customWidth="1"/>
    <col min="5" max="5" width="17.85546875" style="1" bestFit="1" customWidth="1"/>
    <col min="6" max="6" width="20.85546875" style="1" bestFit="1" customWidth="1"/>
    <col min="7" max="7" width="21.28515625" style="1" customWidth="1"/>
    <col min="8" max="8" width="20.28515625" style="1" bestFit="1" customWidth="1"/>
    <col min="9" max="9" width="24.28515625" style="1" bestFit="1" customWidth="1"/>
    <col min="10" max="11" width="11.42578125" style="1"/>
    <col min="12" max="12" width="22.85546875" style="1" bestFit="1" customWidth="1"/>
    <col min="13" max="13" width="12.85546875" style="1" bestFit="1" customWidth="1"/>
    <col min="14" max="14" width="15.140625" style="1" bestFit="1" customWidth="1"/>
    <col min="15" max="16384" width="11.42578125" style="1"/>
  </cols>
  <sheetData>
    <row r="7" spans="4:18" x14ac:dyDescent="0.25">
      <c r="D7" s="37" t="s">
        <v>59</v>
      </c>
      <c r="E7" s="38"/>
      <c r="F7" s="38"/>
      <c r="G7" s="38"/>
      <c r="H7" s="38"/>
      <c r="I7" s="39"/>
      <c r="L7" s="30"/>
      <c r="M7" s="30" t="s">
        <v>7</v>
      </c>
      <c r="N7" s="30" t="s">
        <v>8</v>
      </c>
      <c r="O7" s="30" t="s">
        <v>10</v>
      </c>
      <c r="P7" s="30" t="s">
        <v>3</v>
      </c>
      <c r="Q7" s="30" t="s">
        <v>6</v>
      </c>
      <c r="R7" s="30" t="s">
        <v>5</v>
      </c>
    </row>
    <row r="8" spans="4:18" x14ac:dyDescent="0.25">
      <c r="D8" s="30" t="s">
        <v>44</v>
      </c>
      <c r="E8" s="30" t="s">
        <v>51</v>
      </c>
      <c r="F8" s="30" t="s">
        <v>52</v>
      </c>
      <c r="G8" s="30" t="s">
        <v>45</v>
      </c>
      <c r="H8" s="30" t="s">
        <v>54</v>
      </c>
      <c r="I8" s="30" t="s">
        <v>55</v>
      </c>
      <c r="L8" s="46" t="s">
        <v>11</v>
      </c>
      <c r="M8" s="4">
        <f>SUMIFS($E$9:$E$22,$D$9:$D$22,L8)+SUMIFS($F$9:$F$22,$G$9:$G$22,L8)</f>
        <v>1</v>
      </c>
      <c r="N8" s="4">
        <f>SUMIFS($F$9:$F$22,$D$9:$D$22,L8)+SUMIFS($E$9:$E$22,$G$9:$G$22,L8)</f>
        <v>0</v>
      </c>
      <c r="O8" s="4">
        <f>IF(M8&gt;N8,3,IF(M8=N8,1,0))</f>
        <v>3</v>
      </c>
      <c r="P8" s="4">
        <f>IF(O8=3,1,0)</f>
        <v>1</v>
      </c>
      <c r="Q8" s="4">
        <f>IF(O8=1,1,0)</f>
        <v>0</v>
      </c>
      <c r="R8" s="4">
        <f>IF(O8=0,1,0)</f>
        <v>0</v>
      </c>
    </row>
    <row r="9" spans="4:18" x14ac:dyDescent="0.25">
      <c r="D9" s="34" t="s">
        <v>11</v>
      </c>
      <c r="E9" s="34">
        <v>1</v>
      </c>
      <c r="F9" s="34">
        <v>0</v>
      </c>
      <c r="G9" s="34" t="s">
        <v>12</v>
      </c>
      <c r="H9" s="47">
        <v>0.16</v>
      </c>
      <c r="I9" s="51">
        <v>0.40660000000000002</v>
      </c>
      <c r="L9" s="30" t="s">
        <v>12</v>
      </c>
      <c r="M9" s="4">
        <f t="shared" ref="M9:M35" si="0">SUMIFS($E$9:$E$22,$D$9:$D$22,L9)+SUMIFS($F$9:$F$22,$G$9:$G$22,L9)</f>
        <v>0</v>
      </c>
      <c r="N9" s="4">
        <f t="shared" ref="N9:N35" si="1">SUMIFS($F$9:$F$22,$D$9:$D$22,L9)+SUMIFS($E$9:$E$22,$G$9:$G$22,L9)</f>
        <v>1</v>
      </c>
      <c r="O9" s="4">
        <f t="shared" ref="O9:O35" si="2">IF(M9&gt;N9,3,IF(M9=N9,1,0))</f>
        <v>0</v>
      </c>
      <c r="P9" s="4">
        <f t="shared" ref="P9:P35" si="3">IF(O9=3,1,0)</f>
        <v>0</v>
      </c>
      <c r="Q9" s="4">
        <f t="shared" ref="Q9:Q35" si="4">IF(O9=1,1,0)</f>
        <v>0</v>
      </c>
      <c r="R9" s="4">
        <f t="shared" ref="R9:R35" si="5">IF(O9=0,1,0)</f>
        <v>1</v>
      </c>
    </row>
    <row r="10" spans="4:18" x14ac:dyDescent="0.25">
      <c r="D10" s="35" t="s">
        <v>31</v>
      </c>
      <c r="E10" s="35">
        <v>0</v>
      </c>
      <c r="F10" s="35">
        <v>1</v>
      </c>
      <c r="G10" s="35" t="s">
        <v>21</v>
      </c>
      <c r="H10" s="48">
        <v>0.11</v>
      </c>
      <c r="I10" s="52">
        <v>0.37380000000000002</v>
      </c>
      <c r="L10" s="46" t="s">
        <v>13</v>
      </c>
      <c r="M10" s="4">
        <f t="shared" si="0"/>
        <v>0</v>
      </c>
      <c r="N10" s="4">
        <f t="shared" si="1"/>
        <v>1</v>
      </c>
      <c r="O10" s="4">
        <f t="shared" si="2"/>
        <v>0</v>
      </c>
      <c r="P10" s="4">
        <f t="shared" si="3"/>
        <v>0</v>
      </c>
      <c r="Q10" s="4">
        <f t="shared" si="4"/>
        <v>0</v>
      </c>
      <c r="R10" s="4">
        <f t="shared" si="5"/>
        <v>1</v>
      </c>
    </row>
    <row r="11" spans="4:18" x14ac:dyDescent="0.25">
      <c r="D11" s="35" t="s">
        <v>15</v>
      </c>
      <c r="E11" s="35">
        <v>1</v>
      </c>
      <c r="F11" s="35">
        <v>0</v>
      </c>
      <c r="G11" s="35" t="s">
        <v>37</v>
      </c>
      <c r="H11" s="48">
        <v>0.16</v>
      </c>
      <c r="I11" s="52">
        <v>0.58950000000000002</v>
      </c>
      <c r="L11" s="30" t="s">
        <v>14</v>
      </c>
      <c r="M11" s="4">
        <f t="shared" si="0"/>
        <v>1</v>
      </c>
      <c r="N11" s="4">
        <f t="shared" si="1"/>
        <v>0</v>
      </c>
      <c r="O11" s="4">
        <f t="shared" si="2"/>
        <v>3</v>
      </c>
      <c r="P11" s="4">
        <f t="shared" si="3"/>
        <v>1</v>
      </c>
      <c r="Q11" s="4">
        <f t="shared" si="4"/>
        <v>0</v>
      </c>
      <c r="R11" s="4">
        <f t="shared" si="5"/>
        <v>0</v>
      </c>
    </row>
    <row r="12" spans="4:18" x14ac:dyDescent="0.25">
      <c r="D12" s="35" t="s">
        <v>28</v>
      </c>
      <c r="E12" s="35">
        <v>0</v>
      </c>
      <c r="F12" s="35">
        <v>1</v>
      </c>
      <c r="G12" s="35" t="s">
        <v>26</v>
      </c>
      <c r="H12" s="48">
        <v>0.13</v>
      </c>
      <c r="I12" s="52">
        <v>0.35659999999999997</v>
      </c>
      <c r="L12" s="46" t="s">
        <v>15</v>
      </c>
      <c r="M12" s="4">
        <f t="shared" si="0"/>
        <v>1</v>
      </c>
      <c r="N12" s="4">
        <f t="shared" si="1"/>
        <v>0</v>
      </c>
      <c r="O12" s="4">
        <f t="shared" si="2"/>
        <v>3</v>
      </c>
      <c r="P12" s="4">
        <f t="shared" si="3"/>
        <v>1</v>
      </c>
      <c r="Q12" s="4">
        <f t="shared" si="4"/>
        <v>0</v>
      </c>
      <c r="R12" s="4">
        <f t="shared" si="5"/>
        <v>0</v>
      </c>
    </row>
    <row r="13" spans="4:18" x14ac:dyDescent="0.25">
      <c r="D13" s="35" t="s">
        <v>17</v>
      </c>
      <c r="E13" s="35">
        <v>1</v>
      </c>
      <c r="F13" s="35">
        <v>0</v>
      </c>
      <c r="G13" s="35" t="s">
        <v>32</v>
      </c>
      <c r="H13" s="48">
        <v>0.11</v>
      </c>
      <c r="I13" s="52">
        <v>0.4385</v>
      </c>
      <c r="L13" s="30" t="s">
        <v>16</v>
      </c>
      <c r="M13" s="4">
        <f t="shared" si="0"/>
        <v>1</v>
      </c>
      <c r="N13" s="4">
        <f t="shared" si="1"/>
        <v>0</v>
      </c>
      <c r="O13" s="4">
        <f t="shared" si="2"/>
        <v>3</v>
      </c>
      <c r="P13" s="4">
        <f t="shared" si="3"/>
        <v>1</v>
      </c>
      <c r="Q13" s="4">
        <f t="shared" si="4"/>
        <v>0</v>
      </c>
      <c r="R13" s="4">
        <f t="shared" si="5"/>
        <v>0</v>
      </c>
    </row>
    <row r="14" spans="4:18" x14ac:dyDescent="0.25">
      <c r="D14" s="35" t="s">
        <v>13</v>
      </c>
      <c r="E14" s="35">
        <v>0</v>
      </c>
      <c r="F14" s="35">
        <v>1</v>
      </c>
      <c r="G14" s="35" t="s">
        <v>14</v>
      </c>
      <c r="H14" s="48">
        <v>0.12</v>
      </c>
      <c r="I14" s="52">
        <v>0.42049999999999998</v>
      </c>
      <c r="L14" s="46" t="s">
        <v>17</v>
      </c>
      <c r="M14" s="4">
        <f t="shared" si="0"/>
        <v>1</v>
      </c>
      <c r="N14" s="4">
        <f t="shared" si="1"/>
        <v>0</v>
      </c>
      <c r="O14" s="4">
        <f t="shared" si="2"/>
        <v>3</v>
      </c>
      <c r="P14" s="4">
        <f t="shared" si="3"/>
        <v>1</v>
      </c>
      <c r="Q14" s="4">
        <f t="shared" si="4"/>
        <v>0</v>
      </c>
      <c r="R14" s="4">
        <f t="shared" si="5"/>
        <v>0</v>
      </c>
    </row>
    <row r="15" spans="4:18" x14ac:dyDescent="0.25">
      <c r="D15" s="35" t="s">
        <v>22</v>
      </c>
      <c r="E15" s="35">
        <v>1</v>
      </c>
      <c r="F15" s="35">
        <v>0</v>
      </c>
      <c r="G15" s="35" t="s">
        <v>30</v>
      </c>
      <c r="H15" s="48">
        <v>0.16</v>
      </c>
      <c r="I15" s="52">
        <v>0.4335</v>
      </c>
      <c r="L15" s="30" t="s">
        <v>21</v>
      </c>
      <c r="M15" s="4">
        <f t="shared" si="0"/>
        <v>1</v>
      </c>
      <c r="N15" s="4">
        <f t="shared" si="1"/>
        <v>0</v>
      </c>
      <c r="O15" s="4">
        <f t="shared" si="2"/>
        <v>3</v>
      </c>
      <c r="P15" s="4">
        <f t="shared" si="3"/>
        <v>1</v>
      </c>
      <c r="Q15" s="4">
        <f t="shared" si="4"/>
        <v>0</v>
      </c>
      <c r="R15" s="4">
        <f t="shared" si="5"/>
        <v>0</v>
      </c>
    </row>
    <row r="16" spans="4:18" x14ac:dyDescent="0.25">
      <c r="D16" s="35" t="s">
        <v>38</v>
      </c>
      <c r="E16" s="35">
        <v>0</v>
      </c>
      <c r="F16" s="35">
        <v>1</v>
      </c>
      <c r="G16" s="35" t="s">
        <v>29</v>
      </c>
      <c r="H16" s="48">
        <v>0.19</v>
      </c>
      <c r="I16" s="52">
        <v>0.55349999999999999</v>
      </c>
      <c r="L16" s="46" t="s">
        <v>23</v>
      </c>
      <c r="M16" s="4">
        <f t="shared" si="0"/>
        <v>0</v>
      </c>
      <c r="N16" s="4">
        <f t="shared" si="1"/>
        <v>0</v>
      </c>
      <c r="O16" s="4">
        <f t="shared" si="2"/>
        <v>1</v>
      </c>
      <c r="P16" s="4">
        <f t="shared" si="3"/>
        <v>0</v>
      </c>
      <c r="Q16" s="4">
        <f t="shared" si="4"/>
        <v>1</v>
      </c>
      <c r="R16" s="4">
        <f t="shared" si="5"/>
        <v>0</v>
      </c>
    </row>
    <row r="17" spans="4:18" x14ac:dyDescent="0.25">
      <c r="D17" s="35" t="s">
        <v>34</v>
      </c>
      <c r="E17" s="35">
        <v>0</v>
      </c>
      <c r="F17" s="35">
        <v>1</v>
      </c>
      <c r="G17" s="35" t="s">
        <v>19</v>
      </c>
      <c r="H17" s="48">
        <v>0.18</v>
      </c>
      <c r="I17" s="52">
        <v>0.44679999999999997</v>
      </c>
      <c r="L17" s="30" t="s">
        <v>24</v>
      </c>
      <c r="M17" s="4">
        <f t="shared" si="0"/>
        <v>1</v>
      </c>
      <c r="N17" s="4">
        <f t="shared" si="1"/>
        <v>0</v>
      </c>
      <c r="O17" s="4">
        <f t="shared" si="2"/>
        <v>3</v>
      </c>
      <c r="P17" s="4">
        <f t="shared" si="3"/>
        <v>1</v>
      </c>
      <c r="Q17" s="4">
        <f t="shared" si="4"/>
        <v>0</v>
      </c>
      <c r="R17" s="4">
        <f t="shared" si="5"/>
        <v>0</v>
      </c>
    </row>
    <row r="18" spans="4:18" x14ac:dyDescent="0.25">
      <c r="D18" s="35" t="s">
        <v>18</v>
      </c>
      <c r="E18" s="35">
        <v>0</v>
      </c>
      <c r="F18" s="35">
        <v>1</v>
      </c>
      <c r="G18" s="35" t="s">
        <v>20</v>
      </c>
      <c r="H18" s="48">
        <v>0.16</v>
      </c>
      <c r="I18" s="52">
        <v>0.3664</v>
      </c>
      <c r="L18" s="46" t="s">
        <v>18</v>
      </c>
      <c r="M18" s="4">
        <f t="shared" si="0"/>
        <v>0</v>
      </c>
      <c r="N18" s="4">
        <f t="shared" si="1"/>
        <v>1</v>
      </c>
      <c r="O18" s="4">
        <f t="shared" si="2"/>
        <v>0</v>
      </c>
      <c r="P18" s="4">
        <f t="shared" si="3"/>
        <v>0</v>
      </c>
      <c r="Q18" s="4">
        <f t="shared" si="4"/>
        <v>0</v>
      </c>
      <c r="R18" s="4">
        <f t="shared" si="5"/>
        <v>1</v>
      </c>
    </row>
    <row r="19" spans="4:18" x14ac:dyDescent="0.25">
      <c r="D19" s="35" t="s">
        <v>33</v>
      </c>
      <c r="E19" s="35">
        <v>0</v>
      </c>
      <c r="F19" s="35">
        <v>1</v>
      </c>
      <c r="G19" s="35" t="s">
        <v>16</v>
      </c>
      <c r="H19" s="48">
        <v>0.12</v>
      </c>
      <c r="I19" s="52">
        <v>0.48459999999999998</v>
      </c>
      <c r="L19" s="30" t="s">
        <v>19</v>
      </c>
      <c r="M19" s="4">
        <f t="shared" si="0"/>
        <v>1</v>
      </c>
      <c r="N19" s="4">
        <f t="shared" si="1"/>
        <v>0</v>
      </c>
      <c r="O19" s="4">
        <f t="shared" si="2"/>
        <v>3</v>
      </c>
      <c r="P19" s="4">
        <f t="shared" si="3"/>
        <v>1</v>
      </c>
      <c r="Q19" s="4">
        <f t="shared" si="4"/>
        <v>0</v>
      </c>
      <c r="R19" s="4">
        <f t="shared" si="5"/>
        <v>0</v>
      </c>
    </row>
    <row r="20" spans="4:18" x14ac:dyDescent="0.25">
      <c r="D20" s="35" t="s">
        <v>24</v>
      </c>
      <c r="E20" s="35">
        <v>1</v>
      </c>
      <c r="F20" s="35">
        <v>0</v>
      </c>
      <c r="G20" s="35" t="s">
        <v>27</v>
      </c>
      <c r="H20" s="48">
        <v>0.11</v>
      </c>
      <c r="I20" s="52">
        <v>0.436</v>
      </c>
      <c r="L20" s="46" t="s">
        <v>20</v>
      </c>
      <c r="M20" s="4">
        <f t="shared" si="0"/>
        <v>1</v>
      </c>
      <c r="N20" s="4">
        <f t="shared" si="1"/>
        <v>0</v>
      </c>
      <c r="O20" s="4">
        <f t="shared" si="2"/>
        <v>3</v>
      </c>
      <c r="P20" s="4">
        <f t="shared" si="3"/>
        <v>1</v>
      </c>
      <c r="Q20" s="4">
        <f t="shared" si="4"/>
        <v>0</v>
      </c>
      <c r="R20" s="4">
        <f t="shared" si="5"/>
        <v>0</v>
      </c>
    </row>
    <row r="21" spans="4:18" x14ac:dyDescent="0.25">
      <c r="D21" s="35" t="s">
        <v>35</v>
      </c>
      <c r="E21" s="35">
        <v>1</v>
      </c>
      <c r="F21" s="35">
        <v>0</v>
      </c>
      <c r="G21" s="35" t="s">
        <v>36</v>
      </c>
      <c r="H21" s="48">
        <v>0.15</v>
      </c>
      <c r="I21" s="52">
        <v>0.35</v>
      </c>
      <c r="L21" s="30" t="s">
        <v>22</v>
      </c>
      <c r="M21" s="4">
        <f t="shared" si="0"/>
        <v>1</v>
      </c>
      <c r="N21" s="4">
        <f t="shared" si="1"/>
        <v>0</v>
      </c>
      <c r="O21" s="4">
        <f t="shared" si="2"/>
        <v>3</v>
      </c>
      <c r="P21" s="4">
        <f t="shared" si="3"/>
        <v>1</v>
      </c>
      <c r="Q21" s="4">
        <f t="shared" si="4"/>
        <v>0</v>
      </c>
      <c r="R21" s="4">
        <f t="shared" si="5"/>
        <v>0</v>
      </c>
    </row>
    <row r="22" spans="4:18" x14ac:dyDescent="0.25">
      <c r="D22" s="36" t="s">
        <v>23</v>
      </c>
      <c r="E22" s="36">
        <v>0</v>
      </c>
      <c r="F22" s="36">
        <v>0</v>
      </c>
      <c r="G22" s="36" t="s">
        <v>25</v>
      </c>
      <c r="H22" s="49">
        <v>0.26</v>
      </c>
      <c r="I22" s="53">
        <v>0.39319999999999999</v>
      </c>
      <c r="L22" s="46" t="s">
        <v>25</v>
      </c>
      <c r="M22" s="4">
        <f t="shared" si="0"/>
        <v>0</v>
      </c>
      <c r="N22" s="4">
        <f t="shared" si="1"/>
        <v>0</v>
      </c>
      <c r="O22" s="4">
        <f t="shared" si="2"/>
        <v>1</v>
      </c>
      <c r="P22" s="4">
        <f t="shared" si="3"/>
        <v>0</v>
      </c>
      <c r="Q22" s="4">
        <f t="shared" si="4"/>
        <v>1</v>
      </c>
      <c r="R22" s="4">
        <f t="shared" si="5"/>
        <v>0</v>
      </c>
    </row>
    <row r="23" spans="4:18" x14ac:dyDescent="0.25">
      <c r="L23" s="30" t="s">
        <v>26</v>
      </c>
      <c r="M23" s="4">
        <f t="shared" si="0"/>
        <v>1</v>
      </c>
      <c r="N23" s="4">
        <f t="shared" si="1"/>
        <v>0</v>
      </c>
      <c r="O23" s="4">
        <f t="shared" si="2"/>
        <v>3</v>
      </c>
      <c r="P23" s="4">
        <f t="shared" si="3"/>
        <v>1</v>
      </c>
      <c r="Q23" s="4">
        <f t="shared" si="4"/>
        <v>0</v>
      </c>
      <c r="R23" s="4">
        <f t="shared" si="5"/>
        <v>0</v>
      </c>
    </row>
    <row r="24" spans="4:18" x14ac:dyDescent="0.25">
      <c r="L24" s="46" t="s">
        <v>27</v>
      </c>
      <c r="M24" s="4">
        <f t="shared" si="0"/>
        <v>0</v>
      </c>
      <c r="N24" s="4">
        <f t="shared" si="1"/>
        <v>1</v>
      </c>
      <c r="O24" s="4">
        <f t="shared" si="2"/>
        <v>0</v>
      </c>
      <c r="P24" s="4">
        <f t="shared" si="3"/>
        <v>0</v>
      </c>
      <c r="Q24" s="4">
        <f t="shared" si="4"/>
        <v>0</v>
      </c>
      <c r="R24" s="4">
        <f t="shared" si="5"/>
        <v>1</v>
      </c>
    </row>
    <row r="25" spans="4:18" x14ac:dyDescent="0.25">
      <c r="L25" s="30" t="s">
        <v>28</v>
      </c>
      <c r="M25" s="4">
        <f t="shared" si="0"/>
        <v>0</v>
      </c>
      <c r="N25" s="4">
        <f t="shared" si="1"/>
        <v>1</v>
      </c>
      <c r="O25" s="4">
        <f t="shared" si="2"/>
        <v>0</v>
      </c>
      <c r="P25" s="4">
        <f t="shared" si="3"/>
        <v>0</v>
      </c>
      <c r="Q25" s="4">
        <f t="shared" si="4"/>
        <v>0</v>
      </c>
      <c r="R25" s="4">
        <f t="shared" si="5"/>
        <v>1</v>
      </c>
    </row>
    <row r="26" spans="4:18" x14ac:dyDescent="0.25">
      <c r="L26" s="46" t="s">
        <v>32</v>
      </c>
      <c r="M26" s="4">
        <f t="shared" si="0"/>
        <v>0</v>
      </c>
      <c r="N26" s="4">
        <f t="shared" si="1"/>
        <v>1</v>
      </c>
      <c r="O26" s="4">
        <f t="shared" si="2"/>
        <v>0</v>
      </c>
      <c r="P26" s="4">
        <f t="shared" si="3"/>
        <v>0</v>
      </c>
      <c r="Q26" s="4">
        <f t="shared" si="4"/>
        <v>0</v>
      </c>
      <c r="R26" s="4">
        <f t="shared" si="5"/>
        <v>1</v>
      </c>
    </row>
    <row r="27" spans="4:18" x14ac:dyDescent="0.25">
      <c r="L27" s="30" t="s">
        <v>29</v>
      </c>
      <c r="M27" s="4">
        <f t="shared" si="0"/>
        <v>1</v>
      </c>
      <c r="N27" s="4">
        <f t="shared" si="1"/>
        <v>0</v>
      </c>
      <c r="O27" s="4">
        <f t="shared" si="2"/>
        <v>3</v>
      </c>
      <c r="P27" s="4">
        <f t="shared" si="3"/>
        <v>1</v>
      </c>
      <c r="Q27" s="4">
        <f t="shared" si="4"/>
        <v>0</v>
      </c>
      <c r="R27" s="4">
        <f t="shared" si="5"/>
        <v>0</v>
      </c>
    </row>
    <row r="28" spans="4:18" x14ac:dyDescent="0.25">
      <c r="L28" s="46" t="s">
        <v>31</v>
      </c>
      <c r="M28" s="4">
        <f t="shared" si="0"/>
        <v>0</v>
      </c>
      <c r="N28" s="4">
        <f t="shared" si="1"/>
        <v>1</v>
      </c>
      <c r="O28" s="4">
        <f t="shared" si="2"/>
        <v>0</v>
      </c>
      <c r="P28" s="4">
        <f t="shared" si="3"/>
        <v>0</v>
      </c>
      <c r="Q28" s="4">
        <f t="shared" si="4"/>
        <v>0</v>
      </c>
      <c r="R28" s="4">
        <f t="shared" si="5"/>
        <v>1</v>
      </c>
    </row>
    <row r="29" spans="4:18" x14ac:dyDescent="0.25">
      <c r="L29" s="30" t="s">
        <v>30</v>
      </c>
      <c r="M29" s="4">
        <f t="shared" si="0"/>
        <v>0</v>
      </c>
      <c r="N29" s="4">
        <f t="shared" si="1"/>
        <v>1</v>
      </c>
      <c r="O29" s="4">
        <f t="shared" si="2"/>
        <v>0</v>
      </c>
      <c r="P29" s="4">
        <f t="shared" si="3"/>
        <v>0</v>
      </c>
      <c r="Q29" s="4">
        <f t="shared" si="4"/>
        <v>0</v>
      </c>
      <c r="R29" s="4">
        <f t="shared" si="5"/>
        <v>1</v>
      </c>
    </row>
    <row r="30" spans="4:18" x14ac:dyDescent="0.25">
      <c r="L30" s="46" t="s">
        <v>33</v>
      </c>
      <c r="M30" s="4">
        <f t="shared" si="0"/>
        <v>0</v>
      </c>
      <c r="N30" s="4">
        <f t="shared" si="1"/>
        <v>1</v>
      </c>
      <c r="O30" s="4">
        <f t="shared" si="2"/>
        <v>0</v>
      </c>
      <c r="P30" s="4">
        <f t="shared" si="3"/>
        <v>0</v>
      </c>
      <c r="Q30" s="4">
        <f t="shared" si="4"/>
        <v>0</v>
      </c>
      <c r="R30" s="4">
        <f t="shared" si="5"/>
        <v>1</v>
      </c>
    </row>
    <row r="31" spans="4:18" x14ac:dyDescent="0.25">
      <c r="L31" s="30" t="s">
        <v>34</v>
      </c>
      <c r="M31" s="4">
        <f t="shared" si="0"/>
        <v>0</v>
      </c>
      <c r="N31" s="4">
        <f t="shared" si="1"/>
        <v>1</v>
      </c>
      <c r="O31" s="4">
        <f t="shared" si="2"/>
        <v>0</v>
      </c>
      <c r="P31" s="4">
        <f t="shared" si="3"/>
        <v>0</v>
      </c>
      <c r="Q31" s="4">
        <f t="shared" si="4"/>
        <v>0</v>
      </c>
      <c r="R31" s="4">
        <f t="shared" si="5"/>
        <v>1</v>
      </c>
    </row>
    <row r="32" spans="4:18" x14ac:dyDescent="0.25">
      <c r="L32" s="46" t="s">
        <v>35</v>
      </c>
      <c r="M32" s="4">
        <f t="shared" si="0"/>
        <v>1</v>
      </c>
      <c r="N32" s="4">
        <f t="shared" si="1"/>
        <v>0</v>
      </c>
      <c r="O32" s="4">
        <f t="shared" si="2"/>
        <v>3</v>
      </c>
      <c r="P32" s="4">
        <f t="shared" si="3"/>
        <v>1</v>
      </c>
      <c r="Q32" s="4">
        <f t="shared" si="4"/>
        <v>0</v>
      </c>
      <c r="R32" s="4">
        <f t="shared" si="5"/>
        <v>0</v>
      </c>
    </row>
    <row r="33" spans="12:18" x14ac:dyDescent="0.25">
      <c r="L33" s="30" t="s">
        <v>36</v>
      </c>
      <c r="M33" s="4">
        <f t="shared" si="0"/>
        <v>0</v>
      </c>
      <c r="N33" s="4">
        <f t="shared" si="1"/>
        <v>1</v>
      </c>
      <c r="O33" s="4">
        <f t="shared" si="2"/>
        <v>0</v>
      </c>
      <c r="P33" s="4">
        <f t="shared" si="3"/>
        <v>0</v>
      </c>
      <c r="Q33" s="4">
        <f t="shared" si="4"/>
        <v>0</v>
      </c>
      <c r="R33" s="4">
        <f t="shared" si="5"/>
        <v>1</v>
      </c>
    </row>
    <row r="34" spans="12:18" x14ac:dyDescent="0.25">
      <c r="L34" s="46" t="s">
        <v>37</v>
      </c>
      <c r="M34" s="4">
        <f t="shared" si="0"/>
        <v>0</v>
      </c>
      <c r="N34" s="4">
        <f t="shared" si="1"/>
        <v>1</v>
      </c>
      <c r="O34" s="4">
        <f t="shared" si="2"/>
        <v>0</v>
      </c>
      <c r="P34" s="4">
        <f t="shared" si="3"/>
        <v>0</v>
      </c>
      <c r="Q34" s="4">
        <f t="shared" si="4"/>
        <v>0</v>
      </c>
      <c r="R34" s="4">
        <f t="shared" si="5"/>
        <v>1</v>
      </c>
    </row>
    <row r="35" spans="12:18" x14ac:dyDescent="0.25">
      <c r="L35" s="30" t="s">
        <v>38</v>
      </c>
      <c r="M35" s="4">
        <f t="shared" si="0"/>
        <v>0</v>
      </c>
      <c r="N35" s="4">
        <f t="shared" si="1"/>
        <v>1</v>
      </c>
      <c r="O35" s="4">
        <f t="shared" si="2"/>
        <v>0</v>
      </c>
      <c r="P35" s="4">
        <f t="shared" si="3"/>
        <v>0</v>
      </c>
      <c r="Q35" s="4">
        <f t="shared" si="4"/>
        <v>0</v>
      </c>
      <c r="R35" s="4">
        <f t="shared" si="5"/>
        <v>1</v>
      </c>
    </row>
  </sheetData>
  <mergeCells count="1">
    <mergeCell ref="D7:I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DF8465-5E6F-4ED0-B64E-EF552674F8E7}">
          <x14:formula1>
            <xm:f>Posiciones!$B$2:$B$29</xm:f>
          </x14:formula1>
          <xm:sqref>D9:D22 G9:G22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B4CA2-A331-4A58-9FA2-586FD830E14F}">
  <dimension ref="A1:J29"/>
  <sheetViews>
    <sheetView tabSelected="1" workbookViewId="0">
      <selection activeCell="L30" sqref="L30"/>
    </sheetView>
  </sheetViews>
  <sheetFormatPr baseColWidth="10" defaultRowHeight="15" x14ac:dyDescent="0.25"/>
  <cols>
    <col min="2" max="2" width="22.85546875" bestFit="1" customWidth="1"/>
    <col min="3" max="3" width="18.140625" customWidth="1"/>
    <col min="7" max="7" width="15.140625" customWidth="1"/>
    <col min="8" max="8" width="17.85546875" customWidth="1"/>
    <col min="9" max="9" width="21" customWidth="1"/>
  </cols>
  <sheetData>
    <row r="1" spans="1:10" ht="15.75" thickBot="1" x14ac:dyDescent="0.3">
      <c r="A1" s="55" t="s">
        <v>0</v>
      </c>
      <c r="B1" s="55" t="s">
        <v>1</v>
      </c>
      <c r="C1" s="55" t="s">
        <v>2</v>
      </c>
      <c r="D1" s="55" t="s">
        <v>3</v>
      </c>
      <c r="E1" s="55" t="s">
        <v>6</v>
      </c>
      <c r="F1" s="55" t="s">
        <v>5</v>
      </c>
      <c r="G1" s="55" t="s">
        <v>7</v>
      </c>
      <c r="H1" s="55" t="s">
        <v>8</v>
      </c>
      <c r="I1" s="55" t="s">
        <v>9</v>
      </c>
      <c r="J1" s="55" t="s">
        <v>10</v>
      </c>
    </row>
    <row r="2" spans="1:10" x14ac:dyDescent="0.25">
      <c r="A2" s="56">
        <v>1</v>
      </c>
      <c r="B2" s="57" t="s">
        <v>11</v>
      </c>
      <c r="C2" s="58">
        <v>27</v>
      </c>
      <c r="D2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17</v>
      </c>
      <c r="E2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7</v>
      </c>
      <c r="F2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3</v>
      </c>
      <c r="G2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41</v>
      </c>
      <c r="H2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15</v>
      </c>
      <c r="I2" s="58">
        <f>Tabla4[[#This Row],[Goles a Favor]]-Tabla4[[#This Row],[Goles Recibidos]]</f>
        <v>26</v>
      </c>
      <c r="J2" s="58">
        <f>3*Tabla4[[#This Row],[Ganados]]+Tabla4[[#This Row],[Empates]]</f>
        <v>58</v>
      </c>
    </row>
    <row r="3" spans="1:10" x14ac:dyDescent="0.25">
      <c r="A3" s="59">
        <v>2</v>
      </c>
      <c r="B3" s="60" t="s">
        <v>14</v>
      </c>
      <c r="C3" s="61">
        <v>27</v>
      </c>
      <c r="D3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14</v>
      </c>
      <c r="E3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9</v>
      </c>
      <c r="F3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4</v>
      </c>
      <c r="G3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35</v>
      </c>
      <c r="H3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16</v>
      </c>
      <c r="I3" s="61">
        <f>Tabla4[[#This Row],[Goles a Favor]]-Tabla4[[#This Row],[Goles Recibidos]]</f>
        <v>19</v>
      </c>
      <c r="J3" s="61">
        <f>3*Tabla4[[#This Row],[Ganados]]+Tabla4[[#This Row],[Empates]]</f>
        <v>51</v>
      </c>
    </row>
    <row r="4" spans="1:10" x14ac:dyDescent="0.25">
      <c r="A4" s="56">
        <v>3</v>
      </c>
      <c r="B4" s="60" t="s">
        <v>12</v>
      </c>
      <c r="C4" s="61">
        <v>27</v>
      </c>
      <c r="D4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14</v>
      </c>
      <c r="E4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9</v>
      </c>
      <c r="F4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4</v>
      </c>
      <c r="G4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30</v>
      </c>
      <c r="H4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16</v>
      </c>
      <c r="I4" s="61">
        <f>Tabla4[[#This Row],[Goles a Favor]]-Tabla4[[#This Row],[Goles Recibidos]]</f>
        <v>14</v>
      </c>
      <c r="J4" s="61">
        <f>3*Tabla4[[#This Row],[Ganados]]+Tabla4[[#This Row],[Empates]]</f>
        <v>51</v>
      </c>
    </row>
    <row r="5" spans="1:10" x14ac:dyDescent="0.25">
      <c r="A5" s="59">
        <v>4</v>
      </c>
      <c r="B5" s="57" t="s">
        <v>13</v>
      </c>
      <c r="C5" s="58">
        <v>27</v>
      </c>
      <c r="D5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15</v>
      </c>
      <c r="E5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4</v>
      </c>
      <c r="F5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8</v>
      </c>
      <c r="G5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38</v>
      </c>
      <c r="H5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23</v>
      </c>
      <c r="I5" s="58">
        <f>Tabla4[[#This Row],[Goles a Favor]]-Tabla4[[#This Row],[Goles Recibidos]]</f>
        <v>15</v>
      </c>
      <c r="J5" s="58">
        <f>3*Tabla4[[#This Row],[Ganados]]+Tabla4[[#This Row],[Empates]]</f>
        <v>49</v>
      </c>
    </row>
    <row r="6" spans="1:10" x14ac:dyDescent="0.25">
      <c r="A6" s="56">
        <v>5</v>
      </c>
      <c r="B6" s="57" t="s">
        <v>15</v>
      </c>
      <c r="C6" s="61">
        <v>27</v>
      </c>
      <c r="D6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13</v>
      </c>
      <c r="E6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9</v>
      </c>
      <c r="F6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5</v>
      </c>
      <c r="G6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30</v>
      </c>
      <c r="H6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23</v>
      </c>
      <c r="I6" s="58">
        <f>Tabla4[[#This Row],[Goles a Favor]]-Tabla4[[#This Row],[Goles Recibidos]]</f>
        <v>7</v>
      </c>
      <c r="J6" s="58">
        <f>3*Tabla4[[#This Row],[Ganados]]+Tabla4[[#This Row],[Empates]]</f>
        <v>48</v>
      </c>
    </row>
    <row r="7" spans="1:10" x14ac:dyDescent="0.25">
      <c r="A7" s="59">
        <v>6</v>
      </c>
      <c r="B7" s="57" t="s">
        <v>24</v>
      </c>
      <c r="C7" s="61">
        <v>27</v>
      </c>
      <c r="D7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13</v>
      </c>
      <c r="E7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5</v>
      </c>
      <c r="F7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9</v>
      </c>
      <c r="G7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34</v>
      </c>
      <c r="H7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25</v>
      </c>
      <c r="I7" s="58">
        <f>Tabla4[[#This Row],[Goles a Favor]]-Tabla4[[#This Row],[Goles Recibidos]]</f>
        <v>9</v>
      </c>
      <c r="J7" s="58">
        <f>3*Tabla4[[#This Row],[Ganados]]+Tabla4[[#This Row],[Empates]]</f>
        <v>44</v>
      </c>
    </row>
    <row r="8" spans="1:10" x14ac:dyDescent="0.25">
      <c r="A8" s="56">
        <v>7</v>
      </c>
      <c r="B8" s="60" t="s">
        <v>20</v>
      </c>
      <c r="C8" s="61">
        <v>27</v>
      </c>
      <c r="D8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10</v>
      </c>
      <c r="E8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13</v>
      </c>
      <c r="F8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4</v>
      </c>
      <c r="G8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23</v>
      </c>
      <c r="H8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14</v>
      </c>
      <c r="I8" s="61">
        <f>Tabla4[[#This Row],[Goles a Favor]]-Tabla4[[#This Row],[Goles Recibidos]]</f>
        <v>9</v>
      </c>
      <c r="J8" s="61">
        <f>3*Tabla4[[#This Row],[Ganados]]+Tabla4[[#This Row],[Empates]]</f>
        <v>43</v>
      </c>
    </row>
    <row r="9" spans="1:10" x14ac:dyDescent="0.25">
      <c r="A9" s="59">
        <v>8</v>
      </c>
      <c r="B9" s="57" t="s">
        <v>21</v>
      </c>
      <c r="C9" s="61">
        <v>27</v>
      </c>
      <c r="D9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11</v>
      </c>
      <c r="E9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9</v>
      </c>
      <c r="F9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7</v>
      </c>
      <c r="G9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31</v>
      </c>
      <c r="H9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26</v>
      </c>
      <c r="I9" s="58">
        <f>Tabla4[[#This Row],[Goles a Favor]]-Tabla4[[#This Row],[Goles Recibidos]]</f>
        <v>5</v>
      </c>
      <c r="J9" s="58">
        <f>3*Tabla4[[#This Row],[Ganados]]+Tabla4[[#This Row],[Empates]]</f>
        <v>42</v>
      </c>
    </row>
    <row r="10" spans="1:10" x14ac:dyDescent="0.25">
      <c r="A10" s="56">
        <v>9</v>
      </c>
      <c r="B10" s="57" t="s">
        <v>17</v>
      </c>
      <c r="C10" s="61">
        <v>27</v>
      </c>
      <c r="D10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12</v>
      </c>
      <c r="E10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6</v>
      </c>
      <c r="F10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9</v>
      </c>
      <c r="G10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27</v>
      </c>
      <c r="H10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26</v>
      </c>
      <c r="I10" s="58">
        <f>Tabla4[[#This Row],[Goles a Favor]]-Tabla4[[#This Row],[Goles Recibidos]]</f>
        <v>1</v>
      </c>
      <c r="J10" s="58">
        <f>3*Tabla4[[#This Row],[Ganados]]+Tabla4[[#This Row],[Empates]]</f>
        <v>42</v>
      </c>
    </row>
    <row r="11" spans="1:10" x14ac:dyDescent="0.25">
      <c r="A11" s="59">
        <v>10</v>
      </c>
      <c r="B11" s="60" t="s">
        <v>19</v>
      </c>
      <c r="C11" s="61">
        <v>27</v>
      </c>
      <c r="D11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11</v>
      </c>
      <c r="E11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8</v>
      </c>
      <c r="F11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8</v>
      </c>
      <c r="G11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27</v>
      </c>
      <c r="H11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25</v>
      </c>
      <c r="I11" s="61">
        <f>Tabla4[[#This Row],[Goles a Favor]]-Tabla4[[#This Row],[Goles Recibidos]]</f>
        <v>2</v>
      </c>
      <c r="J11" s="61">
        <f>3*Tabla4[[#This Row],[Ganados]]+Tabla4[[#This Row],[Empates]]</f>
        <v>41</v>
      </c>
    </row>
    <row r="12" spans="1:10" x14ac:dyDescent="0.25">
      <c r="A12" s="56">
        <v>11</v>
      </c>
      <c r="B12" s="57" t="s">
        <v>18</v>
      </c>
      <c r="C12" s="61">
        <v>27</v>
      </c>
      <c r="D12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11</v>
      </c>
      <c r="E12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7</v>
      </c>
      <c r="F12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9</v>
      </c>
      <c r="G12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30</v>
      </c>
      <c r="H12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25</v>
      </c>
      <c r="I12" s="58">
        <f>Tabla4[[#This Row],[Goles a Favor]]-Tabla4[[#This Row],[Goles Recibidos]]</f>
        <v>5</v>
      </c>
      <c r="J12" s="58">
        <f>3*Tabla4[[#This Row],[Ganados]]+Tabla4[[#This Row],[Empates]]</f>
        <v>40</v>
      </c>
    </row>
    <row r="13" spans="1:10" x14ac:dyDescent="0.25">
      <c r="A13" s="59">
        <v>12</v>
      </c>
      <c r="B13" s="60" t="s">
        <v>16</v>
      </c>
      <c r="C13" s="61">
        <v>27</v>
      </c>
      <c r="D13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11</v>
      </c>
      <c r="E13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7</v>
      </c>
      <c r="F13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9</v>
      </c>
      <c r="G13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25</v>
      </c>
      <c r="H13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24</v>
      </c>
      <c r="I13" s="61">
        <f>Tabla4[[#This Row],[Goles a Favor]]-Tabla4[[#This Row],[Goles Recibidos]]</f>
        <v>1</v>
      </c>
      <c r="J13" s="61">
        <f>3*Tabla4[[#This Row],[Ganados]]+Tabla4[[#This Row],[Empates]]</f>
        <v>40</v>
      </c>
    </row>
    <row r="14" spans="1:10" x14ac:dyDescent="0.25">
      <c r="A14" s="56">
        <v>13</v>
      </c>
      <c r="B14" s="60" t="s">
        <v>22</v>
      </c>
      <c r="C14" s="61">
        <v>27</v>
      </c>
      <c r="D14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10</v>
      </c>
      <c r="E14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9</v>
      </c>
      <c r="F14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8</v>
      </c>
      <c r="G14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28</v>
      </c>
      <c r="H14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25</v>
      </c>
      <c r="I14" s="61">
        <f>Tabla4[[#This Row],[Goles a Favor]]-Tabla4[[#This Row],[Goles Recibidos]]</f>
        <v>3</v>
      </c>
      <c r="J14" s="61">
        <f>3*Tabla4[[#This Row],[Ganados]]+Tabla4[[#This Row],[Empates]]</f>
        <v>39</v>
      </c>
    </row>
    <row r="15" spans="1:10" x14ac:dyDescent="0.25">
      <c r="A15" s="59">
        <v>14</v>
      </c>
      <c r="B15" s="60" t="s">
        <v>23</v>
      </c>
      <c r="C15" s="61">
        <v>27</v>
      </c>
      <c r="D15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9</v>
      </c>
      <c r="E15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11</v>
      </c>
      <c r="F15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7</v>
      </c>
      <c r="G15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19</v>
      </c>
      <c r="H15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17</v>
      </c>
      <c r="I15" s="61">
        <f>Tabla4[[#This Row],[Goles a Favor]]-Tabla4[[#This Row],[Goles Recibidos]]</f>
        <v>2</v>
      </c>
      <c r="J15" s="61">
        <f>3*Tabla4[[#This Row],[Ganados]]+Tabla4[[#This Row],[Empates]]</f>
        <v>38</v>
      </c>
    </row>
    <row r="16" spans="1:10" x14ac:dyDescent="0.25">
      <c r="A16" s="56">
        <v>15</v>
      </c>
      <c r="B16" s="60" t="s">
        <v>26</v>
      </c>
      <c r="C16" s="61">
        <v>27</v>
      </c>
      <c r="D16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10</v>
      </c>
      <c r="E16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8</v>
      </c>
      <c r="F16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9</v>
      </c>
      <c r="G16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29</v>
      </c>
      <c r="H16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30</v>
      </c>
      <c r="I16" s="61">
        <f>Tabla4[[#This Row],[Goles a Favor]]-Tabla4[[#This Row],[Goles Recibidos]]</f>
        <v>-1</v>
      </c>
      <c r="J16" s="61">
        <f>3*Tabla4[[#This Row],[Ganados]]+Tabla4[[#This Row],[Empates]]</f>
        <v>38</v>
      </c>
    </row>
    <row r="17" spans="1:10" x14ac:dyDescent="0.25">
      <c r="A17" s="59">
        <v>16</v>
      </c>
      <c r="B17" s="57" t="s">
        <v>29</v>
      </c>
      <c r="C17" s="61">
        <v>27</v>
      </c>
      <c r="D17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9</v>
      </c>
      <c r="E17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9</v>
      </c>
      <c r="F17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9</v>
      </c>
      <c r="G17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25</v>
      </c>
      <c r="H17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31</v>
      </c>
      <c r="I17" s="58">
        <f>Tabla4[[#This Row],[Goles a Favor]]-Tabla4[[#This Row],[Goles Recibidos]]</f>
        <v>-6</v>
      </c>
      <c r="J17" s="58">
        <f>3*Tabla4[[#This Row],[Ganados]]+Tabla4[[#This Row],[Empates]]</f>
        <v>36</v>
      </c>
    </row>
    <row r="18" spans="1:10" x14ac:dyDescent="0.25">
      <c r="A18" s="56">
        <v>17</v>
      </c>
      <c r="B18" s="57" t="s">
        <v>25</v>
      </c>
      <c r="C18" s="61">
        <v>27</v>
      </c>
      <c r="D18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8</v>
      </c>
      <c r="E18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10</v>
      </c>
      <c r="F18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9</v>
      </c>
      <c r="G18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21</v>
      </c>
      <c r="H18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21</v>
      </c>
      <c r="I18" s="58">
        <f>Tabla4[[#This Row],[Goles a Favor]]-Tabla4[[#This Row],[Goles Recibidos]]</f>
        <v>0</v>
      </c>
      <c r="J18" s="58">
        <f>3*Tabla4[[#This Row],[Ganados]]+Tabla4[[#This Row],[Empates]]</f>
        <v>34</v>
      </c>
    </row>
    <row r="19" spans="1:10" x14ac:dyDescent="0.25">
      <c r="A19" s="59">
        <v>18</v>
      </c>
      <c r="B19" s="57" t="s">
        <v>27</v>
      </c>
      <c r="C19" s="61">
        <v>27</v>
      </c>
      <c r="D19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8</v>
      </c>
      <c r="E19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10</v>
      </c>
      <c r="F19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9</v>
      </c>
      <c r="G19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25</v>
      </c>
      <c r="H19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27</v>
      </c>
      <c r="I19" s="58">
        <f>Tabla4[[#This Row],[Goles a Favor]]-Tabla4[[#This Row],[Goles Recibidos]]</f>
        <v>-2</v>
      </c>
      <c r="J19" s="58">
        <f>3*Tabla4[[#This Row],[Ganados]]+Tabla4[[#This Row],[Empates]]</f>
        <v>34</v>
      </c>
    </row>
    <row r="20" spans="1:10" x14ac:dyDescent="0.25">
      <c r="A20" s="56">
        <v>19</v>
      </c>
      <c r="B20" s="60" t="s">
        <v>30</v>
      </c>
      <c r="C20" s="61">
        <v>27</v>
      </c>
      <c r="D20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8</v>
      </c>
      <c r="E20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7</v>
      </c>
      <c r="F20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12</v>
      </c>
      <c r="G20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19</v>
      </c>
      <c r="H20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24</v>
      </c>
      <c r="I20" s="61">
        <f>Tabla4[[#This Row],[Goles a Favor]]-Tabla4[[#This Row],[Goles Recibidos]]</f>
        <v>-5</v>
      </c>
      <c r="J20" s="61">
        <f>3*Tabla4[[#This Row],[Ganados]]+Tabla4[[#This Row],[Empates]]</f>
        <v>31</v>
      </c>
    </row>
    <row r="21" spans="1:10" x14ac:dyDescent="0.25">
      <c r="A21" s="59">
        <v>20</v>
      </c>
      <c r="B21" s="60" t="s">
        <v>28</v>
      </c>
      <c r="C21" s="61">
        <v>27</v>
      </c>
      <c r="D21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7</v>
      </c>
      <c r="E21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8</v>
      </c>
      <c r="F21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12</v>
      </c>
      <c r="G21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19</v>
      </c>
      <c r="H21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24</v>
      </c>
      <c r="I21" s="61">
        <f>Tabla4[[#This Row],[Goles a Favor]]-Tabla4[[#This Row],[Goles Recibidos]]</f>
        <v>-5</v>
      </c>
      <c r="J21" s="61">
        <f>3*Tabla4[[#This Row],[Ganados]]+Tabla4[[#This Row],[Empates]]</f>
        <v>29</v>
      </c>
    </row>
    <row r="22" spans="1:10" x14ac:dyDescent="0.25">
      <c r="A22" s="56">
        <v>21</v>
      </c>
      <c r="B22" s="57" t="s">
        <v>33</v>
      </c>
      <c r="C22" s="61">
        <v>27</v>
      </c>
      <c r="D22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7</v>
      </c>
      <c r="E22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8</v>
      </c>
      <c r="F22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12</v>
      </c>
      <c r="G22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25</v>
      </c>
      <c r="H22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34</v>
      </c>
      <c r="I22" s="58">
        <f>Tabla4[[#This Row],[Goles a Favor]]-Tabla4[[#This Row],[Goles Recibidos]]</f>
        <v>-9</v>
      </c>
      <c r="J22" s="58">
        <f>3*Tabla4[[#This Row],[Ganados]]+Tabla4[[#This Row],[Empates]]</f>
        <v>29</v>
      </c>
    </row>
    <row r="23" spans="1:10" x14ac:dyDescent="0.25">
      <c r="A23" s="59">
        <v>22</v>
      </c>
      <c r="B23" s="60" t="s">
        <v>31</v>
      </c>
      <c r="C23" s="61">
        <v>27</v>
      </c>
      <c r="D23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7</v>
      </c>
      <c r="E23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7</v>
      </c>
      <c r="F23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13</v>
      </c>
      <c r="G23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24</v>
      </c>
      <c r="H23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26</v>
      </c>
      <c r="I23" s="61">
        <f>Tabla4[[#This Row],[Goles a Favor]]-Tabla4[[#This Row],[Goles Recibidos]]</f>
        <v>-2</v>
      </c>
      <c r="J23" s="61">
        <f>3*Tabla4[[#This Row],[Ganados]]+Tabla4[[#This Row],[Empates]]</f>
        <v>28</v>
      </c>
    </row>
    <row r="24" spans="1:10" x14ac:dyDescent="0.25">
      <c r="A24" s="56">
        <v>23</v>
      </c>
      <c r="B24" s="57" t="s">
        <v>32</v>
      </c>
      <c r="C24" s="61">
        <v>27</v>
      </c>
      <c r="D24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7</v>
      </c>
      <c r="E24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7</v>
      </c>
      <c r="F24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13</v>
      </c>
      <c r="G24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24</v>
      </c>
      <c r="H24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33</v>
      </c>
      <c r="I24" s="58">
        <f>Tabla4[[#This Row],[Goles a Favor]]-Tabla4[[#This Row],[Goles Recibidos]]</f>
        <v>-9</v>
      </c>
      <c r="J24" s="58">
        <f>3*Tabla4[[#This Row],[Ganados]]+Tabla4[[#This Row],[Empates]]</f>
        <v>28</v>
      </c>
    </row>
    <row r="25" spans="1:10" x14ac:dyDescent="0.25">
      <c r="A25" s="59">
        <v>24</v>
      </c>
      <c r="B25" s="60" t="s">
        <v>34</v>
      </c>
      <c r="C25" s="61">
        <v>27</v>
      </c>
      <c r="D25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6</v>
      </c>
      <c r="E25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8</v>
      </c>
      <c r="F25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13</v>
      </c>
      <c r="G25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15</v>
      </c>
      <c r="H25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27</v>
      </c>
      <c r="I25" s="61">
        <f>Tabla4[[#This Row],[Goles a Favor]]-Tabla4[[#This Row],[Goles Recibidos]]</f>
        <v>-12</v>
      </c>
      <c r="J25" s="61">
        <f>3*Tabla4[[#This Row],[Ganados]]+Tabla4[[#This Row],[Empates]]</f>
        <v>26</v>
      </c>
    </row>
    <row r="26" spans="1:10" x14ac:dyDescent="0.25">
      <c r="A26" s="56">
        <v>25</v>
      </c>
      <c r="B26" s="57" t="s">
        <v>35</v>
      </c>
      <c r="C26" s="61">
        <v>27</v>
      </c>
      <c r="D26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6</v>
      </c>
      <c r="E26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7</v>
      </c>
      <c r="F26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14</v>
      </c>
      <c r="G26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21</v>
      </c>
      <c r="H26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32</v>
      </c>
      <c r="I26" s="58">
        <f>Tabla4[[#This Row],[Goles a Favor]]-Tabla4[[#This Row],[Goles Recibidos]]</f>
        <v>-11</v>
      </c>
      <c r="J26" s="58">
        <f>3*Tabla4[[#This Row],[Ganados]]+Tabla4[[#This Row],[Empates]]</f>
        <v>25</v>
      </c>
    </row>
    <row r="27" spans="1:10" x14ac:dyDescent="0.25">
      <c r="A27" s="59">
        <v>26</v>
      </c>
      <c r="B27" s="60" t="s">
        <v>36</v>
      </c>
      <c r="C27" s="61">
        <v>27</v>
      </c>
      <c r="D27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4</v>
      </c>
      <c r="E27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9</v>
      </c>
      <c r="F27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14</v>
      </c>
      <c r="G27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15</v>
      </c>
      <c r="H27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28</v>
      </c>
      <c r="I27" s="61">
        <f>Tabla4[[#This Row],[Goles a Favor]]-Tabla4[[#This Row],[Goles Recibidos]]</f>
        <v>-13</v>
      </c>
      <c r="J27" s="61">
        <f>3*Tabla4[[#This Row],[Ganados]]+Tabla4[[#This Row],[Empates]]</f>
        <v>21</v>
      </c>
    </row>
    <row r="28" spans="1:10" x14ac:dyDescent="0.25">
      <c r="A28" s="56">
        <v>27</v>
      </c>
      <c r="B28" s="57" t="s">
        <v>37</v>
      </c>
      <c r="C28" s="61">
        <v>27</v>
      </c>
      <c r="D28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5</v>
      </c>
      <c r="E28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6</v>
      </c>
      <c r="F28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16</v>
      </c>
      <c r="G28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15</v>
      </c>
      <c r="H28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34</v>
      </c>
      <c r="I28" s="58">
        <f>Tabla4[[#This Row],[Goles a Favor]]-Tabla4[[#This Row],[Goles Recibidos]]</f>
        <v>-19</v>
      </c>
      <c r="J28" s="58">
        <f>3*Tabla4[[#This Row],[Ganados]]+Tabla4[[#This Row],[Empates]]</f>
        <v>21</v>
      </c>
    </row>
    <row r="29" spans="1:10" x14ac:dyDescent="0.25">
      <c r="A29" s="59">
        <v>28</v>
      </c>
      <c r="B29" s="62" t="s">
        <v>38</v>
      </c>
      <c r="C29" s="61">
        <v>27</v>
      </c>
      <c r="D29" s="58">
        <f>SUMIFS('Predicciones (J27)'!$P$8:$P$35,'Predicciones (J27)'!$L$8:$L$35,Tabla4[[#This Row],[Equipo]])+SUMIFS('Predicciones (J26)'!$P$8:$P$35,'Predicciones (J26)'!$L$8:$L$35,Tabla4[[#This Row],[Equipo]])+SUMIFS('Predicciones (J25)'!$P$8:$P$35,'Predicciones (J25)'!$L$8:$L$35,Tabla4[[#This Row],[Equipo]])+SUMIFS('Predicciones (J24)'!$P$8:$P$35,'Predicciones (J24)'!$L$8:$L$35,Tabla4[[#This Row],[Equipo]])+SUMIFS(Tabla1[Ganados],Tabla1[Equipo],Tabla4[[#This Row],[Equipo]])+SUMIFS('Predicciones (J23)'!$P$8:$P$23,'Predicciones (J23)'!$L$8:$L$23,Tabla4[[#This Row],[Equipo]])</f>
        <v>3</v>
      </c>
      <c r="E29" s="58">
        <f>SUMIFS('Predicciones (J27)'!$Q$8:$Q$35,'Predicciones (J27)'!$L$8:$L$35,Tabla4[[#This Row],[Equipo]])+SUMIFS('Predicciones (J26)'!$Q$8:$Q$35,'Predicciones (J26)'!$L$8:$L$35,Tabla4[[#This Row],[Equipo]])+SUMIFS('Predicciones (J25)'!$Q$8:$Q$35,'Predicciones (J25)'!$L$8:$L$35,Tabla4[[#This Row],[Equipo]])+SUMIFS('Predicciones (J24)'!$Q$8:$Q$35,'Predicciones (J24)'!$L$8:$L$35,Tabla4[[#This Row],[Equipo]])+SUMIFS(Tabla1[Empates],Tabla1[Equipo],Tabla4[[#This Row],[Equipo]])+SUMIFS('Predicciones (J23)'!$Q$8:$Q$23,'Predicciones (J23)'!$L$8:$L$23,Tabla4[[#This Row],[Equipo]])</f>
        <v>7</v>
      </c>
      <c r="F29" s="58">
        <f>SUMIFS('Predicciones (J27)'!$R$8:$R$35,'Predicciones (J27)'!$L$8:$L$35,Tabla4[[#This Row],[Equipo]])+SUMIFS('Predicciones (J26)'!$R$8:$R$35,'Predicciones (J26)'!$L$8:$L$35,Tabla4[[#This Row],[Equipo]])+SUMIFS('Predicciones (J25)'!$R$8:$R$35,'Predicciones (J25)'!$L$8:$L$35,Tabla4[[#This Row],[Equipo]])+SUMIFS('Predicciones (J24)'!$R$8:$R$35,'Predicciones (J24)'!$L$8:$L$35,Tabla4[[#This Row],[Equipo]])+SUMIFS(Tabla1[Perdidos],Tabla1[Equipo],Tabla4[[#This Row],[Equipo]])+SUMIFS('Predicciones (J23)'!$R$8:$R$23,'Predicciones (J23)'!$L$8:$L$23,Tabla4[[#This Row],[Equipo]])</f>
        <v>17</v>
      </c>
      <c r="G29" s="58">
        <f>SUMIFS('Predicciones (J27)'!$M$8:$M$35,'Predicciones (J27)'!$L$8:$L$35,Tabla4[[#This Row],[Equipo]])+SUMIFS('Predicciones (J26)'!$M$8:$M$35,'Predicciones (J26)'!$L$8:$L$35,Tabla4[[#This Row],[Equipo]])+SUMIFS('Predicciones (J25)'!$M$8:$M$35,'Predicciones (J25)'!$L$8:$L$35,Tabla4[[#This Row],[Equipo]])+SUMIFS('Predicciones (J24)'!$M$8:$M$35,'Predicciones (J24)'!$L$8:$L$35,Tabla4[[#This Row],[Equipo]])+SUMIFS(Tabla1[Goles a Favor],Tabla1[Equipo],Tabla4[[#This Row],[Equipo]])+SUMIFS('Predicciones (J23)'!$M$8:$M$23,'Predicciones (J23)'!$L$8:$L$23,Tabla4[[#This Row],[Equipo]])</f>
        <v>10</v>
      </c>
      <c r="H29" s="58">
        <f>SUMIFS('Predicciones (J27)'!$N$8:$N$35,'Predicciones (J27)'!$L$8:$L$35,Tabla4[[#This Row],[Equipo]])+SUMIFS('Predicciones (J26)'!$N$8:$N$35,'Predicciones (J26)'!$L$8:$L$35,Tabla4[[#This Row],[Equipo]])+SUMIFS('Predicciones (J25)'!$N$8:$N$35,'Predicciones (J25)'!$L$8:$L$35,Tabla4[[#This Row],[Equipo]])+SUMIFS('Predicciones (J24)'!$N$8:$N$35,'Predicciones (J24)'!$L$8:$L$35,Tabla4[[#This Row],[Equipo]])+SUMIFS(Tabla1[Goles Recibidos],Tabla1[Equipo],Tabla4[[#This Row],[Equipo]])+SUMIFS('Predicciones (J23)'!$N$8:$N$23,'Predicciones (J23)'!$L$8:$L$23,Tabla4[[#This Row],[Equipo]])</f>
        <v>34</v>
      </c>
      <c r="I29" s="63">
        <f>Tabla4[[#This Row],[Goles a Favor]]-Tabla4[[#This Row],[Goles Recibidos]]</f>
        <v>-24</v>
      </c>
      <c r="J29" s="63">
        <f>3*Tabla4[[#This Row],[Ganados]]+Tabla4[[#This Row],[Empates]]</f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Posiciones</vt:lpstr>
      <vt:lpstr>Modelo Predictivo</vt:lpstr>
      <vt:lpstr>Predicciones (J23)</vt:lpstr>
      <vt:lpstr>Predicciones (J24)</vt:lpstr>
      <vt:lpstr>Predicciones (J25)</vt:lpstr>
      <vt:lpstr>Predicciones (J26)</vt:lpstr>
      <vt:lpstr>Predicciones (J27)</vt:lpstr>
      <vt:lpstr>Posiciones Finales</vt:lpstr>
      <vt:lpstr>Tabl1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Mazzola</dc:creator>
  <cp:lastModifiedBy>Ian Mazzola</cp:lastModifiedBy>
  <dcterms:created xsi:type="dcterms:W3CDTF">2024-11-18T21:45:17Z</dcterms:created>
  <dcterms:modified xsi:type="dcterms:W3CDTF">2024-11-19T21:31:59Z</dcterms:modified>
</cp:coreProperties>
</file>