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m16/Dropbox/1G Publishing/irm_2021/_posts/2021-05-10-new-york-and-house-apportionment-in-2020_update/data/"/>
    </mc:Choice>
  </mc:AlternateContent>
  <xr:revisionPtr revIDLastSave="0" documentId="13_ncr:1_{0B745976-4828-D94F-8649-B632CFBB2DC0}" xr6:coauthVersionLast="46" xr6:coauthVersionMax="46" xr10:uidLastSave="{00000000-0000-0000-0000-000000000000}"/>
  <bookViews>
    <workbookView xWindow="5520" yWindow="500" windowWidth="30200" windowHeight="18580" xr2:uid="{E25B91A6-9ED6-E34F-813C-438FD3632563}"/>
  </bookViews>
  <sheets>
    <sheet name="compute" sheetId="8" r:id="rId1"/>
    <sheet name="based_on_census_reports" sheetId="4" r:id="rId2"/>
    <sheet name="hist_pop_revised" sheetId="5" r:id="rId3"/>
    <sheet name="Alabama Paradox" sheetId="6" r:id="rId4"/>
    <sheet name="Huntington Hill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8" l="1"/>
  <c r="K52" i="8"/>
  <c r="J52" i="8"/>
  <c r="I52" i="8"/>
  <c r="H52" i="8"/>
  <c r="G52" i="8"/>
  <c r="F52" i="8"/>
  <c r="E52" i="8"/>
  <c r="D52" i="8"/>
  <c r="C52" i="8"/>
  <c r="B52" i="8"/>
  <c r="M3" i="8"/>
  <c r="N3" i="8" s="1"/>
  <c r="M4" i="8"/>
  <c r="N4" i="8" s="1"/>
  <c r="M5" i="8"/>
  <c r="N41" i="8" s="1"/>
  <c r="M6" i="8"/>
  <c r="N6" i="8" s="1"/>
  <c r="M7" i="8"/>
  <c r="N7" i="8" s="1"/>
  <c r="M8" i="8"/>
  <c r="N8" i="8" s="1"/>
  <c r="M9" i="8"/>
  <c r="M10" i="8"/>
  <c r="M11" i="8"/>
  <c r="N11" i="8" s="1"/>
  <c r="M12" i="8"/>
  <c r="N12" i="8" s="1"/>
  <c r="M13" i="8"/>
  <c r="N13" i="8" s="1"/>
  <c r="M14" i="8"/>
  <c r="N14" i="8" s="1"/>
  <c r="M15" i="8"/>
  <c r="N15" i="8" s="1"/>
  <c r="M16" i="8"/>
  <c r="M17" i="8"/>
  <c r="M18" i="8"/>
  <c r="M19" i="8"/>
  <c r="N19" i="8" s="1"/>
  <c r="M20" i="8"/>
  <c r="N20" i="8" s="1"/>
  <c r="M21" i="8"/>
  <c r="N21" i="8" s="1"/>
  <c r="M22" i="8"/>
  <c r="N22" i="8" s="1"/>
  <c r="M23" i="8"/>
  <c r="N23" i="8" s="1"/>
  <c r="M24" i="8"/>
  <c r="M25" i="8"/>
  <c r="M26" i="8"/>
  <c r="M27" i="8"/>
  <c r="N27" i="8" s="1"/>
  <c r="M28" i="8"/>
  <c r="N28" i="8" s="1"/>
  <c r="M29" i="8"/>
  <c r="N29" i="8" s="1"/>
  <c r="M30" i="8"/>
  <c r="N30" i="8" s="1"/>
  <c r="M31" i="8"/>
  <c r="N31" i="8" s="1"/>
  <c r="M32" i="8"/>
  <c r="M33" i="8"/>
  <c r="M34" i="8"/>
  <c r="M35" i="8"/>
  <c r="N35" i="8" s="1"/>
  <c r="M36" i="8"/>
  <c r="N36" i="8" s="1"/>
  <c r="M37" i="8"/>
  <c r="N37" i="8" s="1"/>
  <c r="M38" i="8"/>
  <c r="N38" i="8" s="1"/>
  <c r="M39" i="8"/>
  <c r="N39" i="8" s="1"/>
  <c r="M40" i="8"/>
  <c r="M41" i="8"/>
  <c r="M42" i="8"/>
  <c r="M43" i="8"/>
  <c r="N43" i="8" s="1"/>
  <c r="M44" i="8"/>
  <c r="N44" i="8" s="1"/>
  <c r="M45" i="8"/>
  <c r="N45" i="8" s="1"/>
  <c r="M46" i="8"/>
  <c r="N46" i="8" s="1"/>
  <c r="M47" i="8"/>
  <c r="N47" i="8" s="1"/>
  <c r="M48" i="8"/>
  <c r="M49" i="8"/>
  <c r="M50" i="8"/>
  <c r="M51" i="8"/>
  <c r="N51" i="8" s="1"/>
  <c r="M52" i="8"/>
  <c r="N52" i="8" s="1"/>
  <c r="M53" i="8"/>
  <c r="N53" i="8" s="1"/>
  <c r="M54" i="8"/>
  <c r="N54" i="8" s="1"/>
  <c r="M2" i="8"/>
  <c r="N2" i="8" s="1"/>
  <c r="P7" i="8"/>
  <c r="AE7" i="8" s="1"/>
  <c r="AF7" i="8" s="1"/>
  <c r="P8" i="8"/>
  <c r="AE8" i="8" s="1"/>
  <c r="AF8" i="8" s="1"/>
  <c r="P15" i="8"/>
  <c r="AE15" i="8" s="1"/>
  <c r="AF15" i="8" s="1"/>
  <c r="P16" i="8"/>
  <c r="Q16" i="8" s="1"/>
  <c r="P23" i="8"/>
  <c r="AE23" i="8" s="1"/>
  <c r="AF23" i="8" s="1"/>
  <c r="P24" i="8"/>
  <c r="AE24" i="8" s="1"/>
  <c r="AF24" i="8" s="1"/>
  <c r="P32" i="8"/>
  <c r="AE32" i="8" s="1"/>
  <c r="AF32" i="8" s="1"/>
  <c r="P39" i="8"/>
  <c r="AE39" i="8" s="1"/>
  <c r="AF39" i="8" s="1"/>
  <c r="P40" i="8"/>
  <c r="AE40" i="8" s="1"/>
  <c r="AF40" i="8" s="1"/>
  <c r="P47" i="8"/>
  <c r="AE47" i="8" s="1"/>
  <c r="AF47" i="8" s="1"/>
  <c r="P48" i="8"/>
  <c r="AE48" i="8" s="1"/>
  <c r="AF48" i="8" s="1"/>
  <c r="Y5" i="8"/>
  <c r="Y6" i="8"/>
  <c r="Y13" i="8"/>
  <c r="Y14" i="8"/>
  <c r="Y21" i="8"/>
  <c r="Y22" i="8"/>
  <c r="Y37" i="8"/>
  <c r="Y38" i="8"/>
  <c r="Y46" i="8"/>
  <c r="Y53" i="8"/>
  <c r="Y54" i="8"/>
  <c r="Y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2" i="8"/>
  <c r="AI3" i="8"/>
  <c r="X2" i="8"/>
  <c r="AI2" i="8" s="1"/>
  <c r="O4" i="8"/>
  <c r="P4" i="8" s="1"/>
  <c r="O29" i="8"/>
  <c r="O18" i="8"/>
  <c r="P18" i="8" s="1"/>
  <c r="AE18" i="8" s="1"/>
  <c r="AF18" i="8" s="1"/>
  <c r="O33" i="8"/>
  <c r="P33" i="8" s="1"/>
  <c r="AE33" i="8" s="1"/>
  <c r="AF33" i="8" s="1"/>
  <c r="O9" i="8"/>
  <c r="P9" i="8" s="1"/>
  <c r="AE9" i="8" s="1"/>
  <c r="AF9" i="8" s="1"/>
  <c r="O10" i="8"/>
  <c r="P10" i="8" s="1"/>
  <c r="AE10" i="8" s="1"/>
  <c r="AF10" i="8" s="1"/>
  <c r="O46" i="8"/>
  <c r="P46" i="8" s="1"/>
  <c r="AE46" i="8" s="1"/>
  <c r="AF46" i="8" s="1"/>
  <c r="O13" i="8"/>
  <c r="O39" i="8"/>
  <c r="Y39" i="8" s="1"/>
  <c r="O22" i="8"/>
  <c r="P22" i="8" s="1"/>
  <c r="O42" i="8"/>
  <c r="P42" i="8" s="1"/>
  <c r="AE42" i="8" s="1"/>
  <c r="AF42" i="8" s="1"/>
  <c r="O50" i="8"/>
  <c r="P50" i="8" s="1"/>
  <c r="AE50" i="8" s="1"/>
  <c r="AF50" i="8" s="1"/>
  <c r="O8" i="8"/>
  <c r="Y8" i="8" s="1"/>
  <c r="O27" i="8"/>
  <c r="P27" i="8" s="1"/>
  <c r="AE27" i="8" s="1"/>
  <c r="AF27" i="8" s="1"/>
  <c r="O21" i="8"/>
  <c r="P21" i="8" s="1"/>
  <c r="O25" i="8"/>
  <c r="P25" i="8" s="1"/>
  <c r="AE25" i="8" s="1"/>
  <c r="AF25" i="8" s="1"/>
  <c r="O37" i="8"/>
  <c r="P37" i="8" s="1"/>
  <c r="O35" i="8"/>
  <c r="P35" i="8" s="1"/>
  <c r="O30" i="8"/>
  <c r="O15" i="8"/>
  <c r="Y15" i="8" s="1"/>
  <c r="O43" i="8"/>
  <c r="P43" i="8" s="1"/>
  <c r="AE43" i="8" s="1"/>
  <c r="AF43" i="8" s="1"/>
  <c r="O3" i="8"/>
  <c r="P3" i="8" s="1"/>
  <c r="O36" i="8"/>
  <c r="Y36" i="8" s="1"/>
  <c r="O26" i="8"/>
  <c r="P26" i="8" s="1"/>
  <c r="AE26" i="8" s="1"/>
  <c r="AF26" i="8" s="1"/>
  <c r="O2" i="8"/>
  <c r="P2" i="8" s="1"/>
  <c r="AE2" i="8" s="1"/>
  <c r="AF2" i="8" s="1"/>
  <c r="O32" i="8"/>
  <c r="Y32" i="8" s="1"/>
  <c r="O31" i="8"/>
  <c r="Y31" i="8" s="1"/>
  <c r="O5" i="8"/>
  <c r="P5" i="8" s="1"/>
  <c r="O17" i="8"/>
  <c r="P17" i="8" s="1"/>
  <c r="AE17" i="8" s="1"/>
  <c r="AF17" i="8" s="1"/>
  <c r="O12" i="8"/>
  <c r="P12" i="8" s="1"/>
  <c r="AE12" i="8" s="1"/>
  <c r="AF12" i="8" s="1"/>
  <c r="O16" i="8"/>
  <c r="Y16" i="8" s="1"/>
  <c r="O38" i="8"/>
  <c r="P38" i="8" s="1"/>
  <c r="O6" i="8"/>
  <c r="P6" i="8" s="1"/>
  <c r="O51" i="8"/>
  <c r="P51" i="8" s="1"/>
  <c r="O44" i="8"/>
  <c r="O7" i="8"/>
  <c r="Y7" i="8" s="1"/>
  <c r="O24" i="8"/>
  <c r="Y24" i="8" s="1"/>
  <c r="O49" i="8"/>
  <c r="P49" i="8" s="1"/>
  <c r="AE49" i="8" s="1"/>
  <c r="AF49" i="8" s="1"/>
  <c r="O23" i="8"/>
  <c r="Y23" i="8" s="1"/>
  <c r="O41" i="8"/>
  <c r="P41" i="8" s="1"/>
  <c r="AE41" i="8" s="1"/>
  <c r="AF41" i="8" s="1"/>
  <c r="O34" i="8"/>
  <c r="P34" i="8" s="1"/>
  <c r="AE34" i="8" s="1"/>
  <c r="AF34" i="8" s="1"/>
  <c r="O20" i="8"/>
  <c r="P20" i="8" s="1"/>
  <c r="O45" i="8"/>
  <c r="O48" i="8"/>
  <c r="Y48" i="8" s="1"/>
  <c r="O19" i="8"/>
  <c r="P19" i="8" s="1"/>
  <c r="O40" i="8"/>
  <c r="Y40" i="8" s="1"/>
  <c r="O11" i="8"/>
  <c r="Y11" i="8" s="1"/>
  <c r="O47" i="8"/>
  <c r="Y47" i="8" s="1"/>
  <c r="O14" i="8"/>
  <c r="O28" i="8"/>
  <c r="P28" i="8" s="1"/>
  <c r="AE28" i="8" s="1"/>
  <c r="AF28" i="8" s="1"/>
  <c r="K24" i="7"/>
  <c r="K23" i="7"/>
  <c r="K25" i="7" s="1"/>
  <c r="L25" i="7" s="1"/>
  <c r="M25" i="7" s="1"/>
  <c r="I24" i="7"/>
  <c r="I25" i="7" s="1"/>
  <c r="I23" i="7"/>
  <c r="K19" i="7"/>
  <c r="L19" i="7" s="1"/>
  <c r="M19" i="7" s="1"/>
  <c r="K18" i="7"/>
  <c r="K17" i="7"/>
  <c r="I18" i="7"/>
  <c r="I19" i="7" s="1"/>
  <c r="I17" i="7"/>
  <c r="G9" i="7"/>
  <c r="F14" i="7"/>
  <c r="F9" i="7"/>
  <c r="H9" i="7" s="1"/>
  <c r="I9" i="7" s="1"/>
  <c r="F10" i="7"/>
  <c r="G10" i="7" s="1"/>
  <c r="F8" i="7"/>
  <c r="G8" i="7" s="1"/>
  <c r="G11" i="7" s="1"/>
  <c r="H11" i="7" s="1"/>
  <c r="E11" i="7"/>
  <c r="E4" i="7"/>
  <c r="G18" i="6"/>
  <c r="F18" i="6"/>
  <c r="F17" i="6"/>
  <c r="G17" i="6" s="1"/>
  <c r="F16" i="6"/>
  <c r="G16" i="6" s="1"/>
  <c r="E19" i="6"/>
  <c r="E14" i="6"/>
  <c r="F13" i="6"/>
  <c r="G13" i="6" s="1"/>
  <c r="F12" i="6"/>
  <c r="G12" i="6" s="1"/>
  <c r="F11" i="6"/>
  <c r="G11" i="6" s="1"/>
  <c r="G14" i="6" s="1"/>
  <c r="N42" i="8" l="1"/>
  <c r="N17" i="8"/>
  <c r="AE38" i="8"/>
  <c r="AF38" i="8" s="1"/>
  <c r="AE22" i="8"/>
  <c r="AF22" i="8" s="1"/>
  <c r="AE6" i="8"/>
  <c r="AF6" i="8" s="1"/>
  <c r="Y44" i="8"/>
  <c r="Y28" i="8"/>
  <c r="Y20" i="8"/>
  <c r="Y12" i="8"/>
  <c r="Y4" i="8"/>
  <c r="P30" i="8"/>
  <c r="AE30" i="8" s="1"/>
  <c r="AF30" i="8" s="1"/>
  <c r="P14" i="8"/>
  <c r="AE14" i="8" s="1"/>
  <c r="AF14" i="8" s="1"/>
  <c r="N48" i="8"/>
  <c r="N40" i="8"/>
  <c r="N32" i="8"/>
  <c r="N24" i="8"/>
  <c r="N16" i="8"/>
  <c r="N50" i="8"/>
  <c r="Y45" i="8"/>
  <c r="P31" i="8"/>
  <c r="AE31" i="8" s="1"/>
  <c r="AF31" i="8" s="1"/>
  <c r="N9" i="8"/>
  <c r="F14" i="6"/>
  <c r="AE37" i="8"/>
  <c r="AF37" i="8" s="1"/>
  <c r="AE21" i="8"/>
  <c r="AF21" i="8" s="1"/>
  <c r="AE5" i="8"/>
  <c r="AF5" i="8" s="1"/>
  <c r="Y51" i="8"/>
  <c r="Y43" i="8"/>
  <c r="Y35" i="8"/>
  <c r="Y27" i="8"/>
  <c r="Y19" i="8"/>
  <c r="Y3" i="8"/>
  <c r="P45" i="8"/>
  <c r="AE45" i="8" s="1"/>
  <c r="AF45" i="8" s="1"/>
  <c r="P29" i="8"/>
  <c r="AE29" i="8" s="1"/>
  <c r="AF29" i="8" s="1"/>
  <c r="P13" i="8"/>
  <c r="Q13" i="8" s="1"/>
  <c r="N18" i="8"/>
  <c r="N33" i="8"/>
  <c r="H8" i="7"/>
  <c r="I8" i="7" s="1"/>
  <c r="F11" i="7"/>
  <c r="H10" i="7"/>
  <c r="I10" i="7" s="1"/>
  <c r="Q11" i="8"/>
  <c r="R11" i="8" s="1"/>
  <c r="S11" i="8" s="1"/>
  <c r="T11" i="8" s="1"/>
  <c r="Q36" i="8"/>
  <c r="R36" i="8" s="1"/>
  <c r="S36" i="8" s="1"/>
  <c r="X36" i="8" s="1"/>
  <c r="AI36" i="8" s="1"/>
  <c r="Q21" i="8"/>
  <c r="R21" i="8" s="1"/>
  <c r="S21" i="8" s="1"/>
  <c r="T21" i="8" s="1"/>
  <c r="AE36" i="8"/>
  <c r="AF36" i="8" s="1"/>
  <c r="AE20" i="8"/>
  <c r="AF20" i="8" s="1"/>
  <c r="AE4" i="8"/>
  <c r="AF4" i="8" s="1"/>
  <c r="Y50" i="8"/>
  <c r="Y42" i="8"/>
  <c r="Y34" i="8"/>
  <c r="Y26" i="8"/>
  <c r="Y18" i="8"/>
  <c r="Y10" i="8"/>
  <c r="P44" i="8"/>
  <c r="AE44" i="8" s="1"/>
  <c r="AF44" i="8" s="1"/>
  <c r="P36" i="8"/>
  <c r="Y30" i="8"/>
  <c r="N26" i="8"/>
  <c r="Y29" i="8"/>
  <c r="N25" i="8"/>
  <c r="AE51" i="8"/>
  <c r="AF51" i="8" s="1"/>
  <c r="AE35" i="8"/>
  <c r="AF35" i="8" s="1"/>
  <c r="AE19" i="8"/>
  <c r="AF19" i="8" s="1"/>
  <c r="AE3" i="8"/>
  <c r="AF3" i="8" s="1"/>
  <c r="Y49" i="8"/>
  <c r="Y41" i="8"/>
  <c r="Y33" i="8"/>
  <c r="Y25" i="8"/>
  <c r="Y17" i="8"/>
  <c r="Y9" i="8"/>
  <c r="P11" i="8"/>
  <c r="AE11" i="8" s="1"/>
  <c r="AF11" i="8" s="1"/>
  <c r="N5" i="8"/>
  <c r="N10" i="8"/>
  <c r="N49" i="8"/>
  <c r="N34" i="8"/>
  <c r="AE13" i="8"/>
  <c r="AF13" i="8" s="1"/>
  <c r="R16" i="8"/>
  <c r="S16" i="8" s="1"/>
  <c r="AJ16" i="8" s="1"/>
  <c r="V16" i="8"/>
  <c r="W16" i="8" s="1"/>
  <c r="Q18" i="8"/>
  <c r="AE16" i="8"/>
  <c r="AF16" i="8" s="1"/>
  <c r="Q42" i="8"/>
  <c r="V11" i="8"/>
  <c r="W11" i="8" s="1"/>
  <c r="Q47" i="8"/>
  <c r="V47" i="8" s="1"/>
  <c r="W47" i="8" s="1"/>
  <c r="Q41" i="8"/>
  <c r="V41" i="8" s="1"/>
  <c r="W41" i="8" s="1"/>
  <c r="Q26" i="8"/>
  <c r="V26" i="8" s="1"/>
  <c r="W26" i="8" s="1"/>
  <c r="Q25" i="8"/>
  <c r="V25" i="8" s="1"/>
  <c r="W25" i="8" s="1"/>
  <c r="AJ11" i="8"/>
  <c r="T16" i="8"/>
  <c r="X11" i="8"/>
  <c r="AI11" i="8" s="1"/>
  <c r="Q27" i="8"/>
  <c r="Q23" i="8"/>
  <c r="Q46" i="8"/>
  <c r="Q10" i="8"/>
  <c r="Q38" i="8"/>
  <c r="Q24" i="8"/>
  <c r="Q17" i="8"/>
  <c r="Q43" i="8"/>
  <c r="Q8" i="8"/>
  <c r="Q9" i="8"/>
  <c r="Q49" i="8"/>
  <c r="Q5" i="8"/>
  <c r="Q15" i="8"/>
  <c r="Q50" i="8"/>
  <c r="Q33" i="8"/>
  <c r="Q19" i="8"/>
  <c r="Q45" i="8"/>
  <c r="Q12" i="8"/>
  <c r="Q40" i="8"/>
  <c r="Q7" i="8"/>
  <c r="Q48" i="8"/>
  <c r="Q44" i="8"/>
  <c r="Q3" i="8"/>
  <c r="R41" i="8"/>
  <c r="S41" i="8" s="1"/>
  <c r="R25" i="8"/>
  <c r="S25" i="8" s="1"/>
  <c r="Q28" i="8"/>
  <c r="Q20" i="8"/>
  <c r="Q51" i="8"/>
  <c r="Q32" i="8"/>
  <c r="Q35" i="8"/>
  <c r="Q22" i="8"/>
  <c r="Q34" i="8"/>
  <c r="Q6" i="8"/>
  <c r="Q2" i="8"/>
  <c r="Q37" i="8"/>
  <c r="Q39" i="8"/>
  <c r="Q4" i="8"/>
  <c r="V13" i="8" l="1"/>
  <c r="W13" i="8" s="1"/>
  <c r="R13" i="8"/>
  <c r="S13" i="8" s="1"/>
  <c r="AJ13" i="8" s="1"/>
  <c r="AF52" i="8"/>
  <c r="X21" i="8"/>
  <c r="AI21" i="8" s="1"/>
  <c r="V21" i="8"/>
  <c r="W21" i="8" s="1"/>
  <c r="Q14" i="8"/>
  <c r="T36" i="8"/>
  <c r="V36" i="8"/>
  <c r="W36" i="8" s="1"/>
  <c r="R26" i="8"/>
  <c r="S26" i="8" s="1"/>
  <c r="X26" i="8" s="1"/>
  <c r="AI26" i="8" s="1"/>
  <c r="Q30" i="8"/>
  <c r="Y52" i="8"/>
  <c r="Q31" i="8"/>
  <c r="R31" i="8" s="1"/>
  <c r="S31" i="8" s="1"/>
  <c r="Q29" i="8"/>
  <c r="V29" i="8" s="1"/>
  <c r="W29" i="8" s="1"/>
  <c r="R4" i="8"/>
  <c r="S4" i="8" s="1"/>
  <c r="AJ4" i="8" s="1"/>
  <c r="V4" i="8"/>
  <c r="W4" i="8" s="1"/>
  <c r="R12" i="8"/>
  <c r="S12" i="8" s="1"/>
  <c r="AJ12" i="8" s="1"/>
  <c r="V12" i="8"/>
  <c r="W12" i="8" s="1"/>
  <c r="R35" i="8"/>
  <c r="S35" i="8" s="1"/>
  <c r="V35" i="8"/>
  <c r="W35" i="8" s="1"/>
  <c r="R49" i="8"/>
  <c r="S49" i="8" s="1"/>
  <c r="X49" i="8" s="1"/>
  <c r="AI49" i="8" s="1"/>
  <c r="V49" i="8"/>
  <c r="W49" i="8" s="1"/>
  <c r="R3" i="8"/>
  <c r="S3" i="8" s="1"/>
  <c r="AJ3" i="8" s="1"/>
  <c r="V3" i="8"/>
  <c r="W3" i="8" s="1"/>
  <c r="R22" i="8"/>
  <c r="S22" i="8" s="1"/>
  <c r="X22" i="8" s="1"/>
  <c r="AI22" i="8" s="1"/>
  <c r="V22" i="8"/>
  <c r="W22" i="8" s="1"/>
  <c r="R47" i="8"/>
  <c r="S47" i="8" s="1"/>
  <c r="R10" i="8"/>
  <c r="S10" i="8" s="1"/>
  <c r="AJ10" i="8" s="1"/>
  <c r="V10" i="8"/>
  <c r="W10" i="8" s="1"/>
  <c r="R51" i="8"/>
  <c r="S51" i="8" s="1"/>
  <c r="T51" i="8" s="1"/>
  <c r="V51" i="8"/>
  <c r="W51" i="8" s="1"/>
  <c r="R20" i="8"/>
  <c r="S20" i="8" s="1"/>
  <c r="X20" i="8" s="1"/>
  <c r="AI20" i="8" s="1"/>
  <c r="V20" i="8"/>
  <c r="W20" i="8" s="1"/>
  <c r="R43" i="8"/>
  <c r="S43" i="8" s="1"/>
  <c r="X43" i="8" s="1"/>
  <c r="AI43" i="8" s="1"/>
  <c r="V43" i="8"/>
  <c r="W43" i="8" s="1"/>
  <c r="R28" i="8"/>
  <c r="S28" i="8" s="1"/>
  <c r="T28" i="8" s="1"/>
  <c r="V28" i="8"/>
  <c r="W28" i="8" s="1"/>
  <c r="R17" i="8"/>
  <c r="S17" i="8" s="1"/>
  <c r="X17" i="8" s="1"/>
  <c r="AI17" i="8" s="1"/>
  <c r="V17" i="8"/>
  <c r="W17" i="8" s="1"/>
  <c r="R27" i="8"/>
  <c r="S27" i="8" s="1"/>
  <c r="X27" i="8" s="1"/>
  <c r="AI27" i="8" s="1"/>
  <c r="V27" i="8"/>
  <c r="W27" i="8" s="1"/>
  <c r="R5" i="8"/>
  <c r="S5" i="8" s="1"/>
  <c r="AJ5" i="8" s="1"/>
  <c r="V5" i="8"/>
  <c r="W5" i="8" s="1"/>
  <c r="R39" i="8"/>
  <c r="S39" i="8" s="1"/>
  <c r="X39" i="8" s="1"/>
  <c r="AI39" i="8" s="1"/>
  <c r="V39" i="8"/>
  <c r="W39" i="8" s="1"/>
  <c r="R30" i="8"/>
  <c r="S30" i="8" s="1"/>
  <c r="X30" i="8" s="1"/>
  <c r="AI30" i="8" s="1"/>
  <c r="V30" i="8"/>
  <c r="W30" i="8" s="1"/>
  <c r="R37" i="8"/>
  <c r="S37" i="8" s="1"/>
  <c r="T37" i="8" s="1"/>
  <c r="V37" i="8"/>
  <c r="W37" i="8" s="1"/>
  <c r="R45" i="8"/>
  <c r="S45" i="8" s="1"/>
  <c r="X45" i="8" s="1"/>
  <c r="AI45" i="8" s="1"/>
  <c r="V45" i="8"/>
  <c r="W45" i="8" s="1"/>
  <c r="R46" i="8"/>
  <c r="S46" i="8" s="1"/>
  <c r="T46" i="8" s="1"/>
  <c r="V46" i="8"/>
  <c r="W46" i="8" s="1"/>
  <c r="R6" i="8"/>
  <c r="S6" i="8" s="1"/>
  <c r="AJ6" i="8" s="1"/>
  <c r="AL10" i="8" s="1"/>
  <c r="V6" i="8"/>
  <c r="W6" i="8" s="1"/>
  <c r="R19" i="8"/>
  <c r="S19" i="8" s="1"/>
  <c r="V19" i="8"/>
  <c r="W19" i="8" s="1"/>
  <c r="R23" i="8"/>
  <c r="S23" i="8" s="1"/>
  <c r="T23" i="8" s="1"/>
  <c r="V23" i="8"/>
  <c r="W23" i="8" s="1"/>
  <c r="X16" i="8"/>
  <c r="AI16" i="8" s="1"/>
  <c r="R34" i="8"/>
  <c r="S34" i="8" s="1"/>
  <c r="T34" i="8" s="1"/>
  <c r="V34" i="8"/>
  <c r="W34" i="8" s="1"/>
  <c r="R48" i="8"/>
  <c r="S48" i="8" s="1"/>
  <c r="T48" i="8" s="1"/>
  <c r="V48" i="8"/>
  <c r="W48" i="8" s="1"/>
  <c r="R7" i="8"/>
  <c r="S7" i="8" s="1"/>
  <c r="AJ7" i="8" s="1"/>
  <c r="V7" i="8"/>
  <c r="W7" i="8" s="1"/>
  <c r="R50" i="8"/>
  <c r="S50" i="8" s="1"/>
  <c r="T50" i="8" s="1"/>
  <c r="V50" i="8"/>
  <c r="W50" i="8" s="1"/>
  <c r="R24" i="8"/>
  <c r="S24" i="8" s="1"/>
  <c r="V24" i="8"/>
  <c r="W24" i="8" s="1"/>
  <c r="R18" i="8"/>
  <c r="S18" i="8" s="1"/>
  <c r="V18" i="8"/>
  <c r="W18" i="8" s="1"/>
  <c r="R32" i="8"/>
  <c r="S32" i="8" s="1"/>
  <c r="V32" i="8"/>
  <c r="W32" i="8" s="1"/>
  <c r="R9" i="8"/>
  <c r="S9" i="8" s="1"/>
  <c r="AJ9" i="8" s="1"/>
  <c r="V9" i="8"/>
  <c r="W9" i="8" s="1"/>
  <c r="R8" i="8"/>
  <c r="S8" i="8" s="1"/>
  <c r="AJ8" i="8" s="1"/>
  <c r="V8" i="8"/>
  <c r="W8" i="8" s="1"/>
  <c r="R42" i="8"/>
  <c r="S42" i="8" s="1"/>
  <c r="V42" i="8"/>
  <c r="W42" i="8" s="1"/>
  <c r="R44" i="8"/>
  <c r="S44" i="8" s="1"/>
  <c r="V44" i="8"/>
  <c r="W44" i="8" s="1"/>
  <c r="R33" i="8"/>
  <c r="S33" i="8" s="1"/>
  <c r="T33" i="8" s="1"/>
  <c r="V33" i="8"/>
  <c r="W33" i="8" s="1"/>
  <c r="R14" i="8"/>
  <c r="S14" i="8" s="1"/>
  <c r="T14" i="8" s="1"/>
  <c r="V14" i="8"/>
  <c r="W14" i="8" s="1"/>
  <c r="R29" i="8"/>
  <c r="S29" i="8" s="1"/>
  <c r="T29" i="8" s="1"/>
  <c r="R40" i="8"/>
  <c r="S40" i="8" s="1"/>
  <c r="V40" i="8"/>
  <c r="W40" i="8" s="1"/>
  <c r="R15" i="8"/>
  <c r="S15" i="8" s="1"/>
  <c r="T15" i="8" s="1"/>
  <c r="V15" i="8"/>
  <c r="W15" i="8" s="1"/>
  <c r="R38" i="8"/>
  <c r="S38" i="8" s="1"/>
  <c r="X38" i="8" s="1"/>
  <c r="AI38" i="8" s="1"/>
  <c r="V38" i="8"/>
  <c r="W38" i="8" s="1"/>
  <c r="R2" i="8"/>
  <c r="S2" i="8" s="1"/>
  <c r="AJ2" i="8" s="1"/>
  <c r="V2" i="8"/>
  <c r="W2" i="8" s="1"/>
  <c r="AL11" i="8"/>
  <c r="AL9" i="8"/>
  <c r="T44" i="8"/>
  <c r="X44" i="8"/>
  <c r="AI44" i="8" s="1"/>
  <c r="X4" i="8"/>
  <c r="AI4" i="8" s="1"/>
  <c r="T43" i="8"/>
  <c r="T35" i="8"/>
  <c r="X35" i="8"/>
  <c r="AI35" i="8" s="1"/>
  <c r="T32" i="8"/>
  <c r="X32" i="8"/>
  <c r="AI32" i="8" s="1"/>
  <c r="X7" i="8"/>
  <c r="AI7" i="8" s="1"/>
  <c r="T39" i="8"/>
  <c r="T40" i="8"/>
  <c r="X40" i="8"/>
  <c r="AI40" i="8" s="1"/>
  <c r="T30" i="8"/>
  <c r="T5" i="8"/>
  <c r="X5" i="8"/>
  <c r="AI5" i="8" s="1"/>
  <c r="T41" i="8"/>
  <c r="X41" i="8"/>
  <c r="AI41" i="8" s="1"/>
  <c r="T7" i="8"/>
  <c r="T47" i="8"/>
  <c r="X47" i="8"/>
  <c r="AI47" i="8" s="1"/>
  <c r="T24" i="8"/>
  <c r="X24" i="8"/>
  <c r="AI24" i="8" s="1"/>
  <c r="T6" i="8"/>
  <c r="T49" i="8"/>
  <c r="T19" i="8"/>
  <c r="X19" i="8"/>
  <c r="AI19" i="8" s="1"/>
  <c r="T13" i="8"/>
  <c r="X13" i="8"/>
  <c r="AI13" i="8" s="1"/>
  <c r="T45" i="8"/>
  <c r="T26" i="8"/>
  <c r="T25" i="8"/>
  <c r="X25" i="8"/>
  <c r="AI25" i="8" s="1"/>
  <c r="X31" i="8" l="1"/>
  <c r="AI31" i="8" s="1"/>
  <c r="T31" i="8"/>
  <c r="T27" i="8"/>
  <c r="T4" i="8"/>
  <c r="X12" i="8"/>
  <c r="AI12" i="8" s="1"/>
  <c r="X29" i="8"/>
  <c r="AI29" i="8" s="1"/>
  <c r="AL5" i="8"/>
  <c r="T22" i="8"/>
  <c r="T2" i="8"/>
  <c r="AL3" i="8"/>
  <c r="AL2" i="8"/>
  <c r="T8" i="8"/>
  <c r="X34" i="8"/>
  <c r="AI34" i="8" s="1"/>
  <c r="AL12" i="8"/>
  <c r="V31" i="8"/>
  <c r="W31" i="8" s="1"/>
  <c r="W52" i="8" s="1"/>
  <c r="X8" i="8"/>
  <c r="AI8" i="8" s="1"/>
  <c r="T12" i="8"/>
  <c r="X14" i="8"/>
  <c r="AI14" i="8" s="1"/>
  <c r="AL7" i="8"/>
  <c r="X48" i="8"/>
  <c r="AI48" i="8" s="1"/>
  <c r="T3" i="8"/>
  <c r="T20" i="8"/>
  <c r="T38" i="8"/>
  <c r="X51" i="8"/>
  <c r="AI51" i="8" s="1"/>
  <c r="X9" i="8"/>
  <c r="AI9" i="8" s="1"/>
  <c r="X28" i="8"/>
  <c r="AI28" i="8" s="1"/>
  <c r="X46" i="8"/>
  <c r="AI46" i="8" s="1"/>
  <c r="AJ17" i="8"/>
  <c r="AL6" i="8"/>
  <c r="AL4" i="8"/>
  <c r="X37" i="8"/>
  <c r="AI37" i="8" s="1"/>
  <c r="X10" i="8"/>
  <c r="AI10" i="8" s="1"/>
  <c r="AK10" i="8" s="1"/>
  <c r="T17" i="8"/>
  <c r="AL8" i="8"/>
  <c r="T9" i="8"/>
  <c r="AK5" i="8"/>
  <c r="X15" i="8"/>
  <c r="AI15" i="8" s="1"/>
  <c r="T10" i="8"/>
  <c r="AL13" i="8"/>
  <c r="X42" i="8"/>
  <c r="AI42" i="8" s="1"/>
  <c r="T42" i="8"/>
  <c r="X18" i="8"/>
  <c r="AI18" i="8" s="1"/>
  <c r="T18" i="8"/>
  <c r="AJ18" i="8"/>
  <c r="AJ15" i="8"/>
  <c r="S52" i="8"/>
  <c r="X23" i="8"/>
  <c r="AI23" i="8" s="1"/>
  <c r="X33" i="8"/>
  <c r="AI33" i="8" s="1"/>
  <c r="X50" i="8"/>
  <c r="AI50" i="8" s="1"/>
  <c r="X6" i="8"/>
  <c r="AI6" i="8" s="1"/>
  <c r="AK12" i="8" s="1"/>
  <c r="AK6" i="8"/>
  <c r="AK2" i="8"/>
  <c r="AK3" i="8"/>
  <c r="AK11" i="8"/>
  <c r="X52" i="8" l="1"/>
  <c r="AK9" i="8"/>
  <c r="AK13" i="8"/>
  <c r="AK7" i="8"/>
  <c r="AK4" i="8"/>
  <c r="AK8" i="8"/>
</calcChain>
</file>

<file path=xl/sharedStrings.xml><?xml version="1.0" encoding="utf-8"?>
<sst xmlns="http://schemas.openxmlformats.org/spreadsheetml/2006/main" count="262" uniqueCount="87">
  <si>
    <t>MT</t>
  </si>
  <si>
    <t>IL</t>
  </si>
  <si>
    <t>FL</t>
  </si>
  <si>
    <t>TX</t>
  </si>
  <si>
    <t>AL</t>
  </si>
  <si>
    <t>NY</t>
  </si>
  <si>
    <t>MN</t>
  </si>
  <si>
    <t>OH</t>
  </si>
  <si>
    <t>CA</t>
  </si>
  <si>
    <t>VA</t>
  </si>
  <si>
    <t>AK</t>
  </si>
  <si>
    <t>AZ</t>
  </si>
  <si>
    <t>AR</t>
  </si>
  <si>
    <t>CO</t>
  </si>
  <si>
    <t>CT</t>
  </si>
  <si>
    <t>DE</t>
  </si>
  <si>
    <t>GA</t>
  </si>
  <si>
    <t>HI</t>
  </si>
  <si>
    <t>ID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</si>
  <si>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</si>
  <si>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</si>
  <si>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</si>
  <si>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</si>
  <si>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</si>
  <si>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</si>
  <si>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</si>
  <si>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</si>
  <si>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</si>
  <si>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MS</t>
  </si>
  <si>
    <t>MO</t>
  </si>
  <si>
    <t>NE</t>
  </si>
  <si>
    <t>NV</t>
  </si>
  <si>
    <t>NH</t>
  </si>
  <si>
    <t>NJ</t>
  </si>
  <si>
    <t>NM</t>
  </si>
  <si>
    <t>NC</t>
  </si>
  <si>
    <t>ND</t>
  </si>
  <si>
    <t>OK</t>
  </si>
  <si>
    <t>OR</t>
  </si>
  <si>
    <t>PA</t>
  </si>
  <si>
    <t>RI</t>
  </si>
  <si>
    <t>SC</t>
  </si>
  <si>
    <t>SD</t>
  </si>
  <si>
    <t>TN</t>
  </si>
  <si>
    <t>UT</t>
  </si>
  <si>
    <t>VT</t>
  </si>
  <si>
    <t>WA</t>
  </si>
  <si>
    <t>WV</t>
  </si>
  <si>
    <t>WI</t>
  </si>
  <si>
    <t>WY</t>
  </si>
  <si>
    <t>1970_a</t>
  </si>
  <si>
    <t>1980_a</t>
  </si>
  <si>
    <t>1990_a</t>
  </si>
  <si>
    <t>2000_a</t>
  </si>
  <si>
    <t>2010_a</t>
  </si>
  <si>
    <t>2020_a</t>
  </si>
  <si>
    <t>stcd</t>
  </si>
  <si>
    <t>1920</t>
  </si>
  <si>
    <t>1930</t>
  </si>
  <si>
    <t>1940</t>
  </si>
  <si>
    <t>1950</t>
  </si>
  <si>
    <t>1960</t>
  </si>
  <si>
    <t>1970</t>
  </si>
  <si>
    <t>1980</t>
  </si>
  <si>
    <t>1990</t>
  </si>
  <si>
    <t>2000</t>
  </si>
  <si>
    <t>2010</t>
  </si>
  <si>
    <t>2020</t>
  </si>
  <si>
    <t>Hamilton/Webster Method</t>
  </si>
  <si>
    <t>CW Seaton</t>
  </si>
  <si>
    <t>Sensitive to changing proportions</t>
  </si>
  <si>
    <t xml:space="preserve">Per capita </t>
  </si>
  <si>
    <t>A</t>
  </si>
  <si>
    <t>B</t>
  </si>
  <si>
    <t>C</t>
  </si>
  <si>
    <t>Total</t>
  </si>
  <si>
    <t>quota</t>
  </si>
  <si>
    <t>NY25</t>
  </si>
  <si>
    <t>NY26</t>
  </si>
  <si>
    <t>Webster</t>
  </si>
  <si>
    <t>MN and NY lose because</t>
  </si>
  <si>
    <t>we increase the denominator</t>
  </si>
  <si>
    <t>If we raised the fraction, losers would be MT and AL</t>
  </si>
  <si>
    <t>Hamilton</t>
  </si>
  <si>
    <t>Hill</t>
  </si>
  <si>
    <t>geom mean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</si>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</sst>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0" xfId="0" applyNumberFormat="1"/>
    <xf numFmtId="0" fontId="0" fillId="0" borderId="0" xfId="0" applyFont="1" applyAlignment="1" applyProtection="1">
      <alignment horizontal="right"/>
      <protection locked="0"/>
    </xf>
    <xf numFmtId="0" fontId="2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2" fillId="2" borderId="0" xfId="0" applyFont="1" applyFill="1"/>
    <xf numFmtId="0" fontId="2" fillId="2" borderId="0" xfId="0" applyNumberFormat="1" applyFont="1" applyFill="1"/>
    <xf numFmtId="0" fontId="2" fillId="2" borderId="0" xfId="0" applyFont="1" applyFill="1" applyAlignment="1" applyProtection="1">
      <alignment horizontal="right"/>
      <protection locked="0"/>
    </xf>
    <xf numFmtId="43" fontId="2" fillId="2" borderId="0" xfId="1" applyFont="1" applyFill="1"/>
    <xf numFmtId="43" fontId="2" fillId="2" borderId="0" xfId="0" applyNumberFormat="1" applyFont="1" applyFill="1"/>
    <xf numFmtId="165" fontId="2" fillId="2" borderId="0" xfId="1" applyNumberFormat="1" applyFont="1" applyFill="1"/>
    <xf numFmtId="165" fontId="2" fillId="2" borderId="0" xfId="0" applyNumberFormat="1" applyFont="1" applyFill="1"/>
    <xf numFmtId="165" fontId="0" fillId="0" borderId="0" xfId="1" applyNumberFormat="1" applyFont="1" applyAlignment="1">
      <alignment horizont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3B4D-986A-9D4C-80F0-0C5A0CF7470A}">
  <dimension ref="A1:AO56"/>
  <sheetViews>
    <sheetView tabSelected="1" topLeftCell="A11" workbookViewId="0">
      <selection activeCell="B52" sqref="B52:L52"/>
    </sheetView>
  </sheetViews>
  <sheetFormatPr baseColWidth="10" defaultRowHeight="16" x14ac:dyDescent="0.2"/>
  <cols>
    <col min="2" max="15" width="10.83203125" customWidth="1"/>
    <col min="16" max="16" width="11.5" customWidth="1"/>
    <col min="17" max="20" width="10.83203125" customWidth="1"/>
    <col min="21" max="23" width="20.6640625" style="8" customWidth="1"/>
    <col min="24" max="30" width="10.83203125" style="8" customWidth="1"/>
    <col min="31" max="31" width="10.83203125" style="6" customWidth="1"/>
    <col min="32" max="33" width="10.83203125" style="8" customWidth="1"/>
    <col min="34" max="34" width="10.83203125" style="8"/>
    <col min="36" max="36" width="15.1640625" style="8" customWidth="1"/>
  </cols>
  <sheetData>
    <row r="1" spans="1:41" x14ac:dyDescent="0.2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86</v>
      </c>
      <c r="O1" t="s">
        <v>76</v>
      </c>
      <c r="Q1" t="s">
        <v>85</v>
      </c>
      <c r="U1" s="8" t="s">
        <v>84</v>
      </c>
      <c r="V1" s="8">
        <v>758500</v>
      </c>
      <c r="Y1" s="8" t="s">
        <v>79</v>
      </c>
      <c r="Z1" s="8">
        <v>755796</v>
      </c>
      <c r="AE1" s="6" t="s">
        <v>83</v>
      </c>
      <c r="AI1" t="s">
        <v>78</v>
      </c>
      <c r="AJ1" s="17" t="s">
        <v>77</v>
      </c>
      <c r="AO1" t="s">
        <v>79</v>
      </c>
    </row>
    <row r="2" spans="1:41" x14ac:dyDescent="0.2">
      <c r="A2" t="s">
        <v>0</v>
      </c>
      <c r="B2">
        <v>548889</v>
      </c>
      <c r="C2">
        <v>537606</v>
      </c>
      <c r="D2">
        <v>559456</v>
      </c>
      <c r="E2">
        <v>591024</v>
      </c>
      <c r="F2">
        <v>674767</v>
      </c>
      <c r="G2">
        <v>701573</v>
      </c>
      <c r="H2">
        <v>786690</v>
      </c>
      <c r="I2">
        <v>803655</v>
      </c>
      <c r="J2">
        <v>905316</v>
      </c>
      <c r="K2" s="2">
        <v>994416</v>
      </c>
      <c r="L2" s="3">
        <v>1080577</v>
      </c>
      <c r="M2" s="3">
        <f>L2/K2-1</f>
        <v>8.6644824701131107E-2</v>
      </c>
      <c r="N2" s="3">
        <f>RANK(M2,$M$2:$M$51)</f>
        <v>16</v>
      </c>
      <c r="O2" s="5">
        <f t="shared" ref="O2:O33" si="0">435*L2/SUM($L$2:$L$51)</f>
        <v>1.4297202492795396</v>
      </c>
      <c r="P2" s="7">
        <f>FLOOR(O2,1)</f>
        <v>1</v>
      </c>
      <c r="Q2">
        <f t="shared" ref="Q2:Q33" si="1">SQRT(P2*(P2+1))</f>
        <v>1.4142135623730951</v>
      </c>
      <c r="R2" t="b">
        <f t="shared" ref="R2:R33" si="2">O2&gt;Q2</f>
        <v>1</v>
      </c>
      <c r="S2">
        <f t="shared" ref="S2:S33" si="3">IF(R2,P2+1,P2)</f>
        <v>2</v>
      </c>
      <c r="T2" s="7">
        <f t="shared" ref="T2:T33" si="4">O2-S2</f>
        <v>-0.57027975072046044</v>
      </c>
      <c r="U2" s="8">
        <f>SUM($L$2:$L$51)/435</f>
        <v>755796.10804597696</v>
      </c>
      <c r="V2" s="8" t="b">
        <f>O2&gt;(Q2*$V$1/U2)</f>
        <v>1</v>
      </c>
      <c r="W2" s="8">
        <f>IF(V2,P2+1,P2)</f>
        <v>2</v>
      </c>
      <c r="X2" s="8">
        <f>1</f>
        <v>1</v>
      </c>
      <c r="Y2" s="8">
        <f>ROUND(O2,0)</f>
        <v>1</v>
      </c>
      <c r="AE2" s="6" t="b">
        <f>(O2-P2)&gt;=0.5</f>
        <v>0</v>
      </c>
      <c r="AF2" s="8">
        <f>IF(AE2,P2+1,P2)</f>
        <v>1</v>
      </c>
      <c r="AG2" s="8">
        <v>2</v>
      </c>
      <c r="AH2" s="8" t="s">
        <v>0</v>
      </c>
      <c r="AI2" s="9">
        <f>L2/X2</f>
        <v>1080577</v>
      </c>
      <c r="AJ2" s="8">
        <f>L2/S2</f>
        <v>540288.5</v>
      </c>
      <c r="AK2">
        <f>AI2/$AI$6</f>
        <v>1.4529310366940176</v>
      </c>
      <c r="AL2">
        <f>$AJ$6/AJ2</f>
        <v>1.4315889381321276</v>
      </c>
    </row>
    <row r="3" spans="1:41" x14ac:dyDescent="0.2">
      <c r="A3" t="s">
        <v>6</v>
      </c>
      <c r="B3">
        <v>2387125</v>
      </c>
      <c r="C3">
        <v>2563953</v>
      </c>
      <c r="D3">
        <v>2792300</v>
      </c>
      <c r="E3">
        <v>2982483</v>
      </c>
      <c r="F3">
        <v>3413864</v>
      </c>
      <c r="G3">
        <v>3833173</v>
      </c>
      <c r="H3">
        <v>4077148</v>
      </c>
      <c r="I3">
        <v>4387029</v>
      </c>
      <c r="J3">
        <v>4925670</v>
      </c>
      <c r="K3" s="2">
        <v>5314879</v>
      </c>
      <c r="L3" s="3">
        <v>5657342</v>
      </c>
      <c r="M3" s="3">
        <f t="shared" ref="M3:M54" si="5">L3/K3-1</f>
        <v>6.4434768881850291E-2</v>
      </c>
      <c r="N3" s="3">
        <f t="shared" ref="N3:N54" si="6">RANK(M3,$M$2:$M$51)</f>
        <v>19</v>
      </c>
      <c r="O3" s="5">
        <f t="shared" si="0"/>
        <v>7.4852753801900356</v>
      </c>
      <c r="P3" s="7">
        <f t="shared" ref="P3:P51" si="7">FLOOR(O3,1)</f>
        <v>7</v>
      </c>
      <c r="Q3">
        <f t="shared" si="1"/>
        <v>7.4833147735478827</v>
      </c>
      <c r="R3" t="b">
        <f t="shared" si="2"/>
        <v>1</v>
      </c>
      <c r="S3">
        <f t="shared" si="3"/>
        <v>8</v>
      </c>
      <c r="T3" s="7">
        <f t="shared" si="4"/>
        <v>-0.51472461980996442</v>
      </c>
      <c r="U3" s="8">
        <f t="shared" ref="U3:U51" si="8">SUM($L$2:$L$51)/435</f>
        <v>755796.10804597696</v>
      </c>
      <c r="V3" s="8" t="b">
        <f t="shared" ref="V3:V51" si="9">O3&gt;(Q3*$V$1/U3)</f>
        <v>0</v>
      </c>
      <c r="W3" s="8">
        <f t="shared" ref="W3:W51" si="10">IF(V3,P3+1,P3)</f>
        <v>7</v>
      </c>
      <c r="X3" s="8">
        <v>7</v>
      </c>
      <c r="Y3" s="8">
        <f t="shared" ref="Y3:Y54" si="11">ROUND(O3,0)</f>
        <v>7</v>
      </c>
      <c r="AE3" s="6" t="b">
        <f t="shared" ref="AE3:AE51" si="12">(O3-P3)&gt;=0.5</f>
        <v>0</v>
      </c>
      <c r="AF3" s="8">
        <f t="shared" ref="AF3:AF51" si="13">IF(AE3,P3+1,P3)</f>
        <v>7</v>
      </c>
      <c r="AG3" s="8">
        <v>7</v>
      </c>
      <c r="AH3" s="8" t="s">
        <v>6</v>
      </c>
      <c r="AI3" s="9">
        <f t="shared" ref="AI3:AI51" si="14">L3/X3</f>
        <v>808191.71428571432</v>
      </c>
      <c r="AJ3" s="8">
        <f t="shared" ref="AJ3:AJ13" si="15">L3/(S3-1)</f>
        <v>808191.71428571432</v>
      </c>
      <c r="AK3">
        <f t="shared" ref="AK3:AK13" si="16">AI3/$AI$6</f>
        <v>1.0866850074401531</v>
      </c>
      <c r="AL3">
        <f t="shared" ref="AL3:AL13" si="17">$AJ$6/AJ3</f>
        <v>0.95703906180676368</v>
      </c>
    </row>
    <row r="4" spans="1:41" x14ac:dyDescent="0.2">
      <c r="A4" t="s">
        <v>4</v>
      </c>
      <c r="B4">
        <v>2348174</v>
      </c>
      <c r="C4">
        <v>2646248</v>
      </c>
      <c r="D4">
        <v>2832961</v>
      </c>
      <c r="E4">
        <v>3061743</v>
      </c>
      <c r="F4">
        <v>3266740</v>
      </c>
      <c r="G4">
        <v>3475885</v>
      </c>
      <c r="H4">
        <v>3890061</v>
      </c>
      <c r="I4">
        <v>4062608</v>
      </c>
      <c r="J4">
        <v>4461130</v>
      </c>
      <c r="K4" s="2">
        <v>4802982</v>
      </c>
      <c r="L4" s="3">
        <v>4921532</v>
      </c>
      <c r="M4" s="3">
        <f t="shared" si="5"/>
        <v>2.4682582612218784E-2</v>
      </c>
      <c r="N4" s="3">
        <f t="shared" si="6"/>
        <v>32</v>
      </c>
      <c r="O4" s="5">
        <f t="shared" si="0"/>
        <v>6.511719162889114</v>
      </c>
      <c r="P4" s="7">
        <f t="shared" si="7"/>
        <v>6</v>
      </c>
      <c r="Q4">
        <f t="shared" si="1"/>
        <v>6.4807406984078604</v>
      </c>
      <c r="R4" t="b">
        <f t="shared" si="2"/>
        <v>1</v>
      </c>
      <c r="S4">
        <f t="shared" si="3"/>
        <v>7</v>
      </c>
      <c r="T4" s="7">
        <f t="shared" si="4"/>
        <v>-0.48828083711088599</v>
      </c>
      <c r="U4" s="8">
        <f t="shared" si="8"/>
        <v>755796.10804597696</v>
      </c>
      <c r="V4" s="8" t="b">
        <f t="shared" si="9"/>
        <v>1</v>
      </c>
      <c r="W4" s="8">
        <f t="shared" si="10"/>
        <v>7</v>
      </c>
      <c r="X4" s="8">
        <f>S4</f>
        <v>7</v>
      </c>
      <c r="Y4" s="8">
        <f t="shared" si="11"/>
        <v>7</v>
      </c>
      <c r="AE4" s="6" t="b">
        <f t="shared" si="12"/>
        <v>1</v>
      </c>
      <c r="AF4" s="8">
        <f t="shared" si="13"/>
        <v>7</v>
      </c>
      <c r="AG4" s="8">
        <v>7</v>
      </c>
      <c r="AH4" s="8" t="s">
        <v>4</v>
      </c>
      <c r="AI4" s="9">
        <f t="shared" si="14"/>
        <v>703076</v>
      </c>
      <c r="AJ4" s="8">
        <f t="shared" si="15"/>
        <v>820255.33333333337</v>
      </c>
      <c r="AK4">
        <f t="shared" si="16"/>
        <v>0.9453476629196097</v>
      </c>
      <c r="AL4">
        <f t="shared" si="17"/>
        <v>0.94296374380985437</v>
      </c>
    </row>
    <row r="5" spans="1:41" x14ac:dyDescent="0.2">
      <c r="A5" t="s">
        <v>30</v>
      </c>
      <c r="B5">
        <v>1296372</v>
      </c>
      <c r="C5">
        <v>1377963</v>
      </c>
      <c r="D5">
        <v>1315834</v>
      </c>
      <c r="E5">
        <v>1325510</v>
      </c>
      <c r="F5">
        <v>1411330</v>
      </c>
      <c r="G5">
        <v>1496820</v>
      </c>
      <c r="H5">
        <v>1570006</v>
      </c>
      <c r="I5">
        <v>1584617</v>
      </c>
      <c r="J5">
        <v>1715369</v>
      </c>
      <c r="K5" s="2">
        <v>1831825</v>
      </c>
      <c r="L5" s="3">
        <v>1937552</v>
      </c>
      <c r="M5" s="3">
        <f t="shared" si="5"/>
        <v>5.77167578780724E-2</v>
      </c>
      <c r="N5" s="3">
        <f t="shared" si="6"/>
        <v>20</v>
      </c>
      <c r="O5" s="5">
        <f t="shared" si="0"/>
        <v>2.5635908671312366</v>
      </c>
      <c r="P5" s="7">
        <f t="shared" si="7"/>
        <v>2</v>
      </c>
      <c r="Q5">
        <f t="shared" si="1"/>
        <v>2.4494897427831779</v>
      </c>
      <c r="R5" t="b">
        <f t="shared" si="2"/>
        <v>1</v>
      </c>
      <c r="S5">
        <f t="shared" si="3"/>
        <v>3</v>
      </c>
      <c r="T5" s="7">
        <f t="shared" si="4"/>
        <v>-0.43640913286876337</v>
      </c>
      <c r="U5" s="8">
        <f t="shared" si="8"/>
        <v>755796.10804597696</v>
      </c>
      <c r="V5" s="8" t="b">
        <f t="shared" si="9"/>
        <v>1</v>
      </c>
      <c r="W5" s="8">
        <f t="shared" si="10"/>
        <v>3</v>
      </c>
      <c r="X5" s="8">
        <f t="shared" ref="X5:X51" si="18">S5</f>
        <v>3</v>
      </c>
      <c r="Y5" s="8">
        <f t="shared" si="11"/>
        <v>3</v>
      </c>
      <c r="AE5" s="6" t="b">
        <f t="shared" si="12"/>
        <v>1</v>
      </c>
      <c r="AF5" s="8">
        <f t="shared" si="13"/>
        <v>3</v>
      </c>
      <c r="AG5" s="8">
        <v>3</v>
      </c>
      <c r="AH5" s="8" t="s">
        <v>30</v>
      </c>
      <c r="AI5" s="9">
        <f t="shared" si="14"/>
        <v>645850.66666666663</v>
      </c>
      <c r="AJ5" s="8">
        <f t="shared" si="15"/>
        <v>968776</v>
      </c>
      <c r="AK5">
        <f t="shared" si="16"/>
        <v>0.86840315745154883</v>
      </c>
      <c r="AL5">
        <f t="shared" si="17"/>
        <v>0.79840029067606966</v>
      </c>
    </row>
    <row r="6" spans="1:41" s="10" customFormat="1" x14ac:dyDescent="0.2">
      <c r="A6" s="10" t="s">
        <v>5</v>
      </c>
      <c r="B6" s="10">
        <v>10385227</v>
      </c>
      <c r="C6" s="10">
        <v>12588066</v>
      </c>
      <c r="D6" s="10">
        <v>13479142</v>
      </c>
      <c r="E6" s="10">
        <v>14830192</v>
      </c>
      <c r="F6" s="10">
        <v>16782304</v>
      </c>
      <c r="G6" s="10">
        <v>18287529</v>
      </c>
      <c r="H6" s="10">
        <v>17557288</v>
      </c>
      <c r="I6" s="10">
        <v>18044505</v>
      </c>
      <c r="J6" s="10">
        <v>19004973</v>
      </c>
      <c r="K6" s="11">
        <v>19421055</v>
      </c>
      <c r="L6" s="12">
        <v>19336776</v>
      </c>
      <c r="M6" s="3">
        <f t="shared" si="5"/>
        <v>-4.3395685764753278E-3</v>
      </c>
      <c r="N6" s="3">
        <f t="shared" si="6"/>
        <v>46</v>
      </c>
      <c r="O6" s="13">
        <f t="shared" si="0"/>
        <v>25.584646168651208</v>
      </c>
      <c r="P6" s="7">
        <f t="shared" si="7"/>
        <v>25</v>
      </c>
      <c r="Q6" s="10">
        <f t="shared" si="1"/>
        <v>25.495097567963924</v>
      </c>
      <c r="R6" s="10" t="b">
        <f t="shared" si="2"/>
        <v>1</v>
      </c>
      <c r="S6" s="10">
        <f t="shared" si="3"/>
        <v>26</v>
      </c>
      <c r="T6" s="14">
        <f t="shared" si="4"/>
        <v>-0.41535383134879211</v>
      </c>
      <c r="U6" s="8">
        <f t="shared" si="8"/>
        <v>755796.10804597696</v>
      </c>
      <c r="V6" s="8" t="b">
        <f t="shared" si="9"/>
        <v>0</v>
      </c>
      <c r="W6" s="8">
        <f t="shared" si="10"/>
        <v>25</v>
      </c>
      <c r="X6" s="15">
        <f t="shared" si="18"/>
        <v>26</v>
      </c>
      <c r="Y6" s="8">
        <f t="shared" si="11"/>
        <v>26</v>
      </c>
      <c r="Z6" s="15"/>
      <c r="AA6" s="15"/>
      <c r="AB6" s="15"/>
      <c r="AC6" s="15"/>
      <c r="AD6" s="15"/>
      <c r="AE6" s="6" t="b">
        <f t="shared" si="12"/>
        <v>1</v>
      </c>
      <c r="AF6" s="8">
        <f t="shared" si="13"/>
        <v>26</v>
      </c>
      <c r="AG6" s="15">
        <v>25</v>
      </c>
      <c r="AH6" s="15" t="s">
        <v>5</v>
      </c>
      <c r="AI6" s="16">
        <f t="shared" si="14"/>
        <v>743722.15384615387</v>
      </c>
      <c r="AJ6" s="15">
        <f t="shared" si="15"/>
        <v>773471.04</v>
      </c>
      <c r="AK6">
        <f t="shared" si="16"/>
        <v>1</v>
      </c>
      <c r="AL6">
        <f t="shared" si="17"/>
        <v>1</v>
      </c>
    </row>
    <row r="7" spans="1:41" x14ac:dyDescent="0.2">
      <c r="A7" t="s">
        <v>38</v>
      </c>
      <c r="B7">
        <v>783389</v>
      </c>
      <c r="C7">
        <v>953786</v>
      </c>
      <c r="D7">
        <v>1089684</v>
      </c>
      <c r="E7">
        <v>1521341</v>
      </c>
      <c r="F7">
        <v>1768687</v>
      </c>
      <c r="G7">
        <v>2110810</v>
      </c>
      <c r="H7">
        <v>2632663</v>
      </c>
      <c r="I7">
        <v>2853733</v>
      </c>
      <c r="J7">
        <v>3428543</v>
      </c>
      <c r="K7" s="2">
        <v>3848606</v>
      </c>
      <c r="L7" s="3">
        <v>4241507</v>
      </c>
      <c r="M7" s="3">
        <f t="shared" si="5"/>
        <v>0.10208917202748213</v>
      </c>
      <c r="N7" s="3">
        <f t="shared" si="6"/>
        <v>12</v>
      </c>
      <c r="O7" s="5">
        <f t="shared" si="0"/>
        <v>5.6119725344523452</v>
      </c>
      <c r="P7" s="7">
        <f t="shared" si="7"/>
        <v>5</v>
      </c>
      <c r="Q7">
        <f t="shared" si="1"/>
        <v>5.4772255750516612</v>
      </c>
      <c r="R7" t="b">
        <f t="shared" si="2"/>
        <v>1</v>
      </c>
      <c r="S7">
        <f t="shared" si="3"/>
        <v>6</v>
      </c>
      <c r="T7" s="7">
        <f t="shared" si="4"/>
        <v>-0.38802746554765477</v>
      </c>
      <c r="U7" s="8">
        <f t="shared" si="8"/>
        <v>755796.10804597696</v>
      </c>
      <c r="V7" s="8" t="b">
        <f t="shared" si="9"/>
        <v>1</v>
      </c>
      <c r="W7" s="8">
        <f t="shared" si="10"/>
        <v>6</v>
      </c>
      <c r="X7" s="8">
        <f t="shared" si="18"/>
        <v>6</v>
      </c>
      <c r="Y7" s="8">
        <f t="shared" si="11"/>
        <v>6</v>
      </c>
      <c r="AE7" s="6" t="b">
        <f t="shared" si="12"/>
        <v>1</v>
      </c>
      <c r="AF7" s="8">
        <f t="shared" si="13"/>
        <v>6</v>
      </c>
      <c r="AG7" s="8">
        <v>6</v>
      </c>
      <c r="AH7" s="8" t="s">
        <v>38</v>
      </c>
      <c r="AI7" s="9">
        <f t="shared" si="14"/>
        <v>706917.83333333337</v>
      </c>
      <c r="AJ7" s="8">
        <f t="shared" si="15"/>
        <v>848301.4</v>
      </c>
      <c r="AK7">
        <f t="shared" si="16"/>
        <v>0.95051334651995079</v>
      </c>
      <c r="AL7">
        <f t="shared" si="17"/>
        <v>0.91178800365058932</v>
      </c>
    </row>
    <row r="8" spans="1:41" x14ac:dyDescent="0.2">
      <c r="A8" t="s">
        <v>1</v>
      </c>
      <c r="B8">
        <v>6485280</v>
      </c>
      <c r="C8">
        <v>7630654</v>
      </c>
      <c r="D8">
        <v>7897241</v>
      </c>
      <c r="E8">
        <v>8712176</v>
      </c>
      <c r="F8">
        <v>10081158</v>
      </c>
      <c r="G8">
        <v>11184320</v>
      </c>
      <c r="H8">
        <v>11418461</v>
      </c>
      <c r="I8">
        <v>11466682</v>
      </c>
      <c r="J8">
        <v>12439042</v>
      </c>
      <c r="K8" s="2">
        <v>12864380</v>
      </c>
      <c r="L8" s="3">
        <v>12587530</v>
      </c>
      <c r="M8" s="3">
        <f t="shared" si="5"/>
        <v>-2.1520664035110881E-2</v>
      </c>
      <c r="N8" s="3">
        <f t="shared" si="6"/>
        <v>49</v>
      </c>
      <c r="O8" s="5">
        <f t="shared" si="0"/>
        <v>16.654663693021117</v>
      </c>
      <c r="P8" s="7">
        <f t="shared" si="7"/>
        <v>16</v>
      </c>
      <c r="Q8">
        <f t="shared" si="1"/>
        <v>16.492422502470642</v>
      </c>
      <c r="R8" t="b">
        <f t="shared" si="2"/>
        <v>1</v>
      </c>
      <c r="S8">
        <f t="shared" si="3"/>
        <v>17</v>
      </c>
      <c r="T8" s="7">
        <f t="shared" si="4"/>
        <v>-0.34533630697888285</v>
      </c>
      <c r="U8" s="8">
        <f t="shared" si="8"/>
        <v>755796.10804597696</v>
      </c>
      <c r="V8" s="8" t="b">
        <f t="shared" si="9"/>
        <v>1</v>
      </c>
      <c r="W8" s="8">
        <f t="shared" si="10"/>
        <v>17</v>
      </c>
      <c r="X8" s="8">
        <f t="shared" si="18"/>
        <v>17</v>
      </c>
      <c r="Y8" s="8">
        <f t="shared" si="11"/>
        <v>17</v>
      </c>
      <c r="AE8" s="6" t="b">
        <f t="shared" si="12"/>
        <v>1</v>
      </c>
      <c r="AF8" s="8">
        <f t="shared" si="13"/>
        <v>17</v>
      </c>
      <c r="AG8" s="8">
        <v>17</v>
      </c>
      <c r="AH8" s="8" t="s">
        <v>1</v>
      </c>
      <c r="AI8" s="9">
        <f t="shared" si="14"/>
        <v>740442.9411764706</v>
      </c>
      <c r="AJ8" s="8">
        <f t="shared" si="15"/>
        <v>786720.625</v>
      </c>
      <c r="AK8">
        <f t="shared" si="16"/>
        <v>0.99559080948076528</v>
      </c>
      <c r="AL8">
        <f t="shared" si="17"/>
        <v>0.9831584623830093</v>
      </c>
    </row>
    <row r="9" spans="1:41" x14ac:dyDescent="0.2">
      <c r="A9" t="s">
        <v>13</v>
      </c>
      <c r="B9">
        <v>939629</v>
      </c>
      <c r="C9">
        <v>1035791</v>
      </c>
      <c r="D9">
        <v>1123296</v>
      </c>
      <c r="E9">
        <v>1325089</v>
      </c>
      <c r="F9">
        <v>1753947</v>
      </c>
      <c r="G9">
        <v>2226771</v>
      </c>
      <c r="H9">
        <v>2888834</v>
      </c>
      <c r="I9">
        <v>3307912</v>
      </c>
      <c r="J9">
        <v>4311882</v>
      </c>
      <c r="K9" s="2">
        <v>5044930</v>
      </c>
      <c r="L9" s="3">
        <v>5807719</v>
      </c>
      <c r="M9" s="3">
        <f t="shared" si="5"/>
        <v>0.15119912466575358</v>
      </c>
      <c r="N9" s="3">
        <f t="shared" si="6"/>
        <v>6</v>
      </c>
      <c r="O9" s="5">
        <f t="shared" si="0"/>
        <v>7.6842404163937577</v>
      </c>
      <c r="P9" s="7">
        <f t="shared" si="7"/>
        <v>7</v>
      </c>
      <c r="Q9">
        <f t="shared" si="1"/>
        <v>7.4833147735478827</v>
      </c>
      <c r="R9" t="b">
        <f t="shared" si="2"/>
        <v>1</v>
      </c>
      <c r="S9">
        <f t="shared" si="3"/>
        <v>8</v>
      </c>
      <c r="T9" s="7">
        <f t="shared" si="4"/>
        <v>-0.31575958360624234</v>
      </c>
      <c r="U9" s="8">
        <f t="shared" si="8"/>
        <v>755796.10804597696</v>
      </c>
      <c r="V9" s="8" t="b">
        <f t="shared" si="9"/>
        <v>1</v>
      </c>
      <c r="W9" s="8">
        <f t="shared" si="10"/>
        <v>8</v>
      </c>
      <c r="X9" s="8">
        <f t="shared" si="18"/>
        <v>8</v>
      </c>
      <c r="Y9" s="8">
        <f t="shared" si="11"/>
        <v>8</v>
      </c>
      <c r="AE9" s="6" t="b">
        <f t="shared" si="12"/>
        <v>1</v>
      </c>
      <c r="AF9" s="8">
        <f t="shared" si="13"/>
        <v>8</v>
      </c>
      <c r="AG9" s="8">
        <v>8</v>
      </c>
      <c r="AH9" s="8" t="s">
        <v>13</v>
      </c>
      <c r="AI9" s="9">
        <f t="shared" si="14"/>
        <v>725964.875</v>
      </c>
      <c r="AJ9" s="8">
        <f t="shared" si="15"/>
        <v>829674.14285714284</v>
      </c>
      <c r="AK9">
        <f t="shared" si="16"/>
        <v>0.97612377316673671</v>
      </c>
      <c r="AL9">
        <f t="shared" si="17"/>
        <v>0.93225882312832287</v>
      </c>
    </row>
    <row r="10" spans="1:41" x14ac:dyDescent="0.2">
      <c r="A10" t="s">
        <v>14</v>
      </c>
      <c r="B10">
        <v>1380631</v>
      </c>
      <c r="C10">
        <v>1606903</v>
      </c>
      <c r="D10">
        <v>1709242</v>
      </c>
      <c r="E10">
        <v>2007280</v>
      </c>
      <c r="F10">
        <v>2535234</v>
      </c>
      <c r="G10">
        <v>3050693</v>
      </c>
      <c r="H10">
        <v>3107576</v>
      </c>
      <c r="I10">
        <v>3295669</v>
      </c>
      <c r="J10">
        <v>3409535</v>
      </c>
      <c r="K10" s="2">
        <v>3581628</v>
      </c>
      <c r="L10" s="3">
        <v>3557006</v>
      </c>
      <c r="M10" s="3">
        <f t="shared" si="5"/>
        <v>-6.8745274495285447E-3</v>
      </c>
      <c r="N10" s="3">
        <f t="shared" si="6"/>
        <v>47</v>
      </c>
      <c r="O10" s="5">
        <f t="shared" si="0"/>
        <v>4.7063036738786943</v>
      </c>
      <c r="P10" s="7">
        <f t="shared" si="7"/>
        <v>4</v>
      </c>
      <c r="Q10">
        <f t="shared" si="1"/>
        <v>4.4721359549995796</v>
      </c>
      <c r="R10" t="b">
        <f t="shared" si="2"/>
        <v>1</v>
      </c>
      <c r="S10">
        <f t="shared" si="3"/>
        <v>5</v>
      </c>
      <c r="T10" s="7">
        <f t="shared" si="4"/>
        <v>-0.2936963261213057</v>
      </c>
      <c r="U10" s="8">
        <f t="shared" si="8"/>
        <v>755796.10804597696</v>
      </c>
      <c r="V10" s="8" t="b">
        <f t="shared" si="9"/>
        <v>1</v>
      </c>
      <c r="W10" s="8">
        <f t="shared" si="10"/>
        <v>5</v>
      </c>
      <c r="X10" s="8">
        <f t="shared" si="18"/>
        <v>5</v>
      </c>
      <c r="Y10" s="8">
        <f t="shared" si="11"/>
        <v>5</v>
      </c>
      <c r="AE10" s="6" t="b">
        <f t="shared" si="12"/>
        <v>1</v>
      </c>
      <c r="AF10" s="8">
        <f t="shared" si="13"/>
        <v>5</v>
      </c>
      <c r="AG10" s="8">
        <v>5</v>
      </c>
      <c r="AH10" s="8" t="s">
        <v>14</v>
      </c>
      <c r="AI10" s="9">
        <f t="shared" si="14"/>
        <v>711401.2</v>
      </c>
      <c r="AJ10" s="8">
        <f t="shared" si="15"/>
        <v>889251.5</v>
      </c>
      <c r="AK10">
        <f t="shared" si="16"/>
        <v>0.95654162824247424</v>
      </c>
      <c r="AL10">
        <f t="shared" si="17"/>
        <v>0.86980009592336927</v>
      </c>
    </row>
    <row r="11" spans="1:41" x14ac:dyDescent="0.2">
      <c r="A11" t="s">
        <v>48</v>
      </c>
      <c r="B11">
        <v>2632067</v>
      </c>
      <c r="C11">
        <v>2939006</v>
      </c>
      <c r="D11">
        <v>3137587</v>
      </c>
      <c r="E11">
        <v>3434575</v>
      </c>
      <c r="F11">
        <v>3951777</v>
      </c>
      <c r="G11">
        <v>4447013</v>
      </c>
      <c r="H11">
        <v>4705335</v>
      </c>
      <c r="I11">
        <v>4906745</v>
      </c>
      <c r="J11">
        <v>5371210</v>
      </c>
      <c r="K11" s="2">
        <v>5698230</v>
      </c>
      <c r="L11" s="3">
        <v>5832655</v>
      </c>
      <c r="M11" s="3">
        <f t="shared" si="5"/>
        <v>2.3590658853714253E-2</v>
      </c>
      <c r="N11" s="3">
        <f t="shared" si="6"/>
        <v>33</v>
      </c>
      <c r="O11" s="5">
        <f t="shared" si="0"/>
        <v>7.7172334415423913</v>
      </c>
      <c r="P11" s="7">
        <f t="shared" si="7"/>
        <v>7</v>
      </c>
      <c r="Q11">
        <f t="shared" si="1"/>
        <v>7.4833147735478827</v>
      </c>
      <c r="R11" t="b">
        <f t="shared" si="2"/>
        <v>1</v>
      </c>
      <c r="S11">
        <f t="shared" si="3"/>
        <v>8</v>
      </c>
      <c r="T11" s="7">
        <f t="shared" si="4"/>
        <v>-0.28276655845760867</v>
      </c>
      <c r="U11" s="8">
        <f t="shared" si="8"/>
        <v>755796.10804597696</v>
      </c>
      <c r="V11" s="8" t="b">
        <f t="shared" si="9"/>
        <v>1</v>
      </c>
      <c r="W11" s="8">
        <f t="shared" si="10"/>
        <v>8</v>
      </c>
      <c r="X11" s="8">
        <f t="shared" si="18"/>
        <v>8</v>
      </c>
      <c r="Y11" s="8">
        <f t="shared" si="11"/>
        <v>8</v>
      </c>
      <c r="AE11" s="6" t="b">
        <f t="shared" si="12"/>
        <v>1</v>
      </c>
      <c r="AF11" s="8">
        <f t="shared" si="13"/>
        <v>8</v>
      </c>
      <c r="AG11" s="8">
        <v>8</v>
      </c>
      <c r="AH11" s="8" t="s">
        <v>48</v>
      </c>
      <c r="AI11" s="9">
        <f t="shared" si="14"/>
        <v>729081.875</v>
      </c>
      <c r="AJ11" s="8">
        <f t="shared" si="15"/>
        <v>833236.42857142852</v>
      </c>
      <c r="AK11">
        <f t="shared" si="16"/>
        <v>0.98031485445143485</v>
      </c>
      <c r="AL11">
        <f t="shared" si="17"/>
        <v>0.92827319291129007</v>
      </c>
    </row>
    <row r="12" spans="1:41" x14ac:dyDescent="0.2">
      <c r="A12" t="s">
        <v>33</v>
      </c>
      <c r="B12">
        <v>3155900</v>
      </c>
      <c r="C12">
        <v>4041334</v>
      </c>
      <c r="D12">
        <v>4160165</v>
      </c>
      <c r="E12">
        <v>4835329</v>
      </c>
      <c r="F12">
        <v>6066782</v>
      </c>
      <c r="G12">
        <v>7208035</v>
      </c>
      <c r="H12">
        <v>7364158</v>
      </c>
      <c r="I12">
        <v>7748634</v>
      </c>
      <c r="J12">
        <v>8424354</v>
      </c>
      <c r="K12" s="2">
        <v>8807501</v>
      </c>
      <c r="L12" s="3">
        <v>8882371</v>
      </c>
      <c r="M12" s="3">
        <f t="shared" si="5"/>
        <v>8.5007086573138935E-3</v>
      </c>
      <c r="N12" s="3">
        <f t="shared" si="6"/>
        <v>41</v>
      </c>
      <c r="O12" s="5">
        <f t="shared" si="0"/>
        <v>11.752337575492863</v>
      </c>
      <c r="P12" s="7">
        <f t="shared" si="7"/>
        <v>11</v>
      </c>
      <c r="Q12">
        <f t="shared" si="1"/>
        <v>11.489125293076057</v>
      </c>
      <c r="R12" t="b">
        <f t="shared" si="2"/>
        <v>1</v>
      </c>
      <c r="S12">
        <f t="shared" si="3"/>
        <v>12</v>
      </c>
      <c r="T12" s="7">
        <f t="shared" si="4"/>
        <v>-0.24766242450713705</v>
      </c>
      <c r="U12" s="8">
        <f t="shared" si="8"/>
        <v>755796.10804597696</v>
      </c>
      <c r="V12" s="8" t="b">
        <f t="shared" si="9"/>
        <v>1</v>
      </c>
      <c r="W12" s="8">
        <f t="shared" si="10"/>
        <v>12</v>
      </c>
      <c r="X12" s="8">
        <f t="shared" si="18"/>
        <v>12</v>
      </c>
      <c r="Y12" s="8">
        <f t="shared" si="11"/>
        <v>12</v>
      </c>
      <c r="AE12" s="6" t="b">
        <f t="shared" si="12"/>
        <v>1</v>
      </c>
      <c r="AF12" s="8">
        <f t="shared" si="13"/>
        <v>12</v>
      </c>
      <c r="AG12" s="8">
        <v>12</v>
      </c>
      <c r="AH12" s="8" t="s">
        <v>33</v>
      </c>
      <c r="AI12" s="9">
        <f t="shared" si="14"/>
        <v>740197.58333333337</v>
      </c>
      <c r="AJ12" s="8">
        <f t="shared" si="15"/>
        <v>807488.27272727271</v>
      </c>
      <c r="AK12">
        <f t="shared" si="16"/>
        <v>0.99526090423070868</v>
      </c>
      <c r="AL12">
        <f t="shared" si="17"/>
        <v>0.95787278419241895</v>
      </c>
    </row>
    <row r="13" spans="1:41" x14ac:dyDescent="0.2">
      <c r="A13" t="s">
        <v>2</v>
      </c>
      <c r="B13">
        <v>968470</v>
      </c>
      <c r="C13">
        <v>1468211</v>
      </c>
      <c r="D13">
        <v>1897414</v>
      </c>
      <c r="E13">
        <v>2771305</v>
      </c>
      <c r="F13">
        <v>4951560</v>
      </c>
      <c r="G13">
        <v>6855702</v>
      </c>
      <c r="H13">
        <v>9739992</v>
      </c>
      <c r="I13">
        <v>13003362</v>
      </c>
      <c r="J13">
        <v>16028890</v>
      </c>
      <c r="K13" s="2">
        <v>18900773</v>
      </c>
      <c r="L13" s="3">
        <v>21733312</v>
      </c>
      <c r="M13" s="3">
        <f t="shared" si="5"/>
        <v>0.14986365901542764</v>
      </c>
      <c r="N13" s="3">
        <f t="shared" si="6"/>
        <v>7</v>
      </c>
      <c r="O13" s="5">
        <f t="shared" si="0"/>
        <v>28.755522512796411</v>
      </c>
      <c r="P13" s="7">
        <f t="shared" si="7"/>
        <v>28</v>
      </c>
      <c r="Q13">
        <f t="shared" si="1"/>
        <v>28.495613697550013</v>
      </c>
      <c r="R13" t="b">
        <f t="shared" si="2"/>
        <v>1</v>
      </c>
      <c r="S13">
        <f t="shared" si="3"/>
        <v>29</v>
      </c>
      <c r="T13" s="7">
        <f t="shared" si="4"/>
        <v>-0.24447748720358931</v>
      </c>
      <c r="U13" s="8">
        <f t="shared" si="8"/>
        <v>755796.10804597696</v>
      </c>
      <c r="V13" s="8" t="b">
        <f t="shared" si="9"/>
        <v>1</v>
      </c>
      <c r="W13" s="8">
        <f t="shared" si="10"/>
        <v>29</v>
      </c>
      <c r="X13" s="8">
        <f t="shared" si="18"/>
        <v>29</v>
      </c>
      <c r="Y13" s="8">
        <f t="shared" si="11"/>
        <v>29</v>
      </c>
      <c r="AE13" s="6" t="b">
        <f t="shared" si="12"/>
        <v>1</v>
      </c>
      <c r="AF13" s="8">
        <f t="shared" si="13"/>
        <v>29</v>
      </c>
      <c r="AG13" s="8">
        <v>29</v>
      </c>
      <c r="AH13" s="8" t="s">
        <v>2</v>
      </c>
      <c r="AI13" s="9">
        <f t="shared" si="14"/>
        <v>749424.55172413797</v>
      </c>
      <c r="AJ13" s="8">
        <f t="shared" si="15"/>
        <v>776189.71428571432</v>
      </c>
      <c r="AK13">
        <f t="shared" si="16"/>
        <v>1.0076673766520121</v>
      </c>
      <c r="AL13">
        <f t="shared" si="17"/>
        <v>0.99649741005880743</v>
      </c>
    </row>
    <row r="14" spans="1:41" x14ac:dyDescent="0.2">
      <c r="A14" t="s">
        <v>49</v>
      </c>
      <c r="B14">
        <v>194402</v>
      </c>
      <c r="C14">
        <v>225565</v>
      </c>
      <c r="D14">
        <v>250742</v>
      </c>
      <c r="E14">
        <v>290529</v>
      </c>
      <c r="F14">
        <v>330066</v>
      </c>
      <c r="G14">
        <v>335719</v>
      </c>
      <c r="H14">
        <v>470816</v>
      </c>
      <c r="I14">
        <v>455975</v>
      </c>
      <c r="J14">
        <v>495304</v>
      </c>
      <c r="K14" s="2">
        <v>568300</v>
      </c>
      <c r="L14" s="3">
        <v>582328</v>
      </c>
      <c r="M14" s="3">
        <f t="shared" si="5"/>
        <v>2.4684145697694948E-2</v>
      </c>
      <c r="N14" s="3">
        <f t="shared" si="6"/>
        <v>31</v>
      </c>
      <c r="O14" s="5">
        <f t="shared" si="0"/>
        <v>0.77048293025157455</v>
      </c>
      <c r="P14" s="7">
        <f t="shared" si="7"/>
        <v>0</v>
      </c>
      <c r="Q14">
        <f t="shared" si="1"/>
        <v>0</v>
      </c>
      <c r="R14" t="b">
        <f t="shared" si="2"/>
        <v>1</v>
      </c>
      <c r="S14">
        <f t="shared" si="3"/>
        <v>1</v>
      </c>
      <c r="T14" s="7">
        <f t="shared" si="4"/>
        <v>-0.22951706974842545</v>
      </c>
      <c r="U14" s="8">
        <f t="shared" si="8"/>
        <v>755796.10804597696</v>
      </c>
      <c r="V14" s="8" t="b">
        <f t="shared" si="9"/>
        <v>1</v>
      </c>
      <c r="W14" s="8">
        <f t="shared" si="10"/>
        <v>1</v>
      </c>
      <c r="X14" s="8">
        <f t="shared" si="18"/>
        <v>1</v>
      </c>
      <c r="Y14" s="8">
        <f t="shared" si="11"/>
        <v>1</v>
      </c>
      <c r="AE14" s="6" t="b">
        <f t="shared" si="12"/>
        <v>1</v>
      </c>
      <c r="AF14" s="8">
        <f t="shared" si="13"/>
        <v>1</v>
      </c>
      <c r="AI14" s="9">
        <f t="shared" si="14"/>
        <v>582328</v>
      </c>
    </row>
    <row r="15" spans="1:41" x14ac:dyDescent="0.2">
      <c r="A15" t="s">
        <v>24</v>
      </c>
      <c r="B15">
        <v>768014</v>
      </c>
      <c r="C15">
        <v>797423</v>
      </c>
      <c r="D15">
        <v>847226</v>
      </c>
      <c r="E15">
        <v>913774</v>
      </c>
      <c r="F15">
        <v>969265</v>
      </c>
      <c r="G15">
        <v>1006320</v>
      </c>
      <c r="H15">
        <v>1124660</v>
      </c>
      <c r="I15">
        <v>1233223</v>
      </c>
      <c r="J15">
        <v>1277731</v>
      </c>
      <c r="K15" s="2">
        <v>1333074</v>
      </c>
      <c r="L15" s="3">
        <v>1350141</v>
      </c>
      <c r="M15" s="3">
        <f t="shared" si="5"/>
        <v>1.2802740132955792E-2</v>
      </c>
      <c r="N15" s="3">
        <f t="shared" si="6"/>
        <v>39</v>
      </c>
      <c r="O15" s="5">
        <f t="shared" si="0"/>
        <v>1.7863825780879352</v>
      </c>
      <c r="P15" s="7">
        <f t="shared" si="7"/>
        <v>1</v>
      </c>
      <c r="Q15">
        <f t="shared" si="1"/>
        <v>1.4142135623730951</v>
      </c>
      <c r="R15" t="b">
        <f t="shared" si="2"/>
        <v>1</v>
      </c>
      <c r="S15">
        <f t="shared" si="3"/>
        <v>2</v>
      </c>
      <c r="T15" s="7">
        <f t="shared" si="4"/>
        <v>-0.21361742191206479</v>
      </c>
      <c r="U15" s="8">
        <f t="shared" si="8"/>
        <v>755796.10804597696</v>
      </c>
      <c r="V15" s="8" t="b">
        <f t="shared" si="9"/>
        <v>1</v>
      </c>
      <c r="W15" s="8">
        <f t="shared" si="10"/>
        <v>2</v>
      </c>
      <c r="X15" s="8">
        <f t="shared" si="18"/>
        <v>2</v>
      </c>
      <c r="Y15" s="8">
        <f t="shared" si="11"/>
        <v>2</v>
      </c>
      <c r="AE15" s="6" t="b">
        <f t="shared" si="12"/>
        <v>1</v>
      </c>
      <c r="AF15" s="8">
        <f t="shared" si="13"/>
        <v>2</v>
      </c>
      <c r="AI15" s="9">
        <f t="shared" si="14"/>
        <v>675070.5</v>
      </c>
      <c r="AJ15" s="8">
        <f>L15/(S15-1)</f>
        <v>1350141</v>
      </c>
    </row>
    <row r="16" spans="1:41" x14ac:dyDescent="0.2">
      <c r="A16" t="s">
        <v>34</v>
      </c>
      <c r="B16">
        <v>360350</v>
      </c>
      <c r="C16">
        <v>423317</v>
      </c>
      <c r="D16">
        <v>531818</v>
      </c>
      <c r="E16">
        <v>681187</v>
      </c>
      <c r="F16">
        <v>951023</v>
      </c>
      <c r="G16">
        <v>1026664</v>
      </c>
      <c r="H16">
        <v>1299968</v>
      </c>
      <c r="I16">
        <v>1521779</v>
      </c>
      <c r="J16">
        <v>1823821</v>
      </c>
      <c r="K16" s="2">
        <v>2067273</v>
      </c>
      <c r="L16" s="3">
        <v>2106319</v>
      </c>
      <c r="M16" s="3">
        <f t="shared" si="5"/>
        <v>1.8887684403559701E-2</v>
      </c>
      <c r="N16" s="3">
        <f t="shared" si="6"/>
        <v>36</v>
      </c>
      <c r="O16" s="5">
        <f t="shared" si="0"/>
        <v>2.7868878624496269</v>
      </c>
      <c r="P16" s="7">
        <f t="shared" si="7"/>
        <v>2</v>
      </c>
      <c r="Q16">
        <f t="shared" si="1"/>
        <v>2.4494897427831779</v>
      </c>
      <c r="R16" t="b">
        <f t="shared" si="2"/>
        <v>1</v>
      </c>
      <c r="S16">
        <f t="shared" si="3"/>
        <v>3</v>
      </c>
      <c r="T16" s="7">
        <f t="shared" si="4"/>
        <v>-0.21311213755037306</v>
      </c>
      <c r="U16" s="8">
        <f t="shared" si="8"/>
        <v>755796.10804597696</v>
      </c>
      <c r="V16" s="8" t="b">
        <f t="shared" si="9"/>
        <v>1</v>
      </c>
      <c r="W16" s="8">
        <f t="shared" si="10"/>
        <v>3</v>
      </c>
      <c r="X16" s="8">
        <f t="shared" si="18"/>
        <v>3</v>
      </c>
      <c r="Y16" s="8">
        <f t="shared" si="11"/>
        <v>3</v>
      </c>
      <c r="AE16" s="6" t="b">
        <f t="shared" si="12"/>
        <v>1</v>
      </c>
      <c r="AF16" s="8">
        <f t="shared" si="13"/>
        <v>3</v>
      </c>
      <c r="AI16" s="9">
        <f t="shared" si="14"/>
        <v>702106.33333333337</v>
      </c>
      <c r="AJ16" s="8">
        <f>L16/(S16-1)</f>
        <v>1053159.5</v>
      </c>
    </row>
    <row r="17" spans="1:36" x14ac:dyDescent="0.2">
      <c r="A17" t="s">
        <v>32</v>
      </c>
      <c r="B17">
        <v>443083</v>
      </c>
      <c r="C17">
        <v>465293</v>
      </c>
      <c r="D17">
        <v>491524</v>
      </c>
      <c r="E17">
        <v>533242</v>
      </c>
      <c r="F17">
        <v>606921</v>
      </c>
      <c r="G17">
        <v>746284</v>
      </c>
      <c r="H17">
        <v>920610</v>
      </c>
      <c r="I17">
        <v>1113915</v>
      </c>
      <c r="J17">
        <v>1238415</v>
      </c>
      <c r="K17" s="2">
        <v>1321445</v>
      </c>
      <c r="L17" s="3">
        <v>1366275</v>
      </c>
      <c r="M17" s="3">
        <f t="shared" si="5"/>
        <v>3.3924983635338579E-2</v>
      </c>
      <c r="N17" s="3">
        <f t="shared" si="6"/>
        <v>28</v>
      </c>
      <c r="O17" s="5">
        <f t="shared" si="0"/>
        <v>1.8077296051872314</v>
      </c>
      <c r="P17" s="7">
        <f t="shared" si="7"/>
        <v>1</v>
      </c>
      <c r="Q17">
        <f t="shared" si="1"/>
        <v>1.4142135623730951</v>
      </c>
      <c r="R17" t="b">
        <f t="shared" si="2"/>
        <v>1</v>
      </c>
      <c r="S17">
        <f t="shared" si="3"/>
        <v>2</v>
      </c>
      <c r="T17" s="7">
        <f t="shared" si="4"/>
        <v>-0.19227039481276864</v>
      </c>
      <c r="U17" s="8">
        <f t="shared" si="8"/>
        <v>755796.10804597696</v>
      </c>
      <c r="V17" s="8" t="b">
        <f t="shared" si="9"/>
        <v>1</v>
      </c>
      <c r="W17" s="8">
        <f t="shared" si="10"/>
        <v>2</v>
      </c>
      <c r="X17" s="8">
        <f t="shared" si="18"/>
        <v>2</v>
      </c>
      <c r="Y17" s="8">
        <f t="shared" si="11"/>
        <v>2</v>
      </c>
      <c r="AE17" s="6" t="b">
        <f t="shared" si="12"/>
        <v>1</v>
      </c>
      <c r="AF17" s="8">
        <f t="shared" si="13"/>
        <v>2</v>
      </c>
      <c r="AI17" s="9">
        <f t="shared" si="14"/>
        <v>683137.5</v>
      </c>
      <c r="AJ17" s="8">
        <f>L17/(S17-1)</f>
        <v>1366275</v>
      </c>
    </row>
    <row r="18" spans="1:36" x14ac:dyDescent="0.2">
      <c r="A18" t="s">
        <v>11</v>
      </c>
      <c r="B18">
        <v>334162</v>
      </c>
      <c r="C18">
        <v>435573</v>
      </c>
      <c r="D18">
        <v>499261</v>
      </c>
      <c r="E18">
        <v>749587</v>
      </c>
      <c r="F18">
        <v>1302161</v>
      </c>
      <c r="G18">
        <v>1787620</v>
      </c>
      <c r="H18">
        <v>2717866</v>
      </c>
      <c r="I18">
        <v>3677985</v>
      </c>
      <c r="J18">
        <v>5140683</v>
      </c>
      <c r="K18" s="2">
        <v>6412700</v>
      </c>
      <c r="L18" s="3">
        <v>7421401</v>
      </c>
      <c r="M18" s="3">
        <f t="shared" si="5"/>
        <v>0.15729739423331823</v>
      </c>
      <c r="N18" s="3">
        <f t="shared" si="6"/>
        <v>5</v>
      </c>
      <c r="O18" s="5">
        <f t="shared" si="0"/>
        <v>9.8193162428252894</v>
      </c>
      <c r="P18" s="7">
        <f t="shared" si="7"/>
        <v>9</v>
      </c>
      <c r="Q18">
        <f t="shared" si="1"/>
        <v>9.4868329805051381</v>
      </c>
      <c r="R18" t="b">
        <f t="shared" si="2"/>
        <v>1</v>
      </c>
      <c r="S18">
        <f t="shared" si="3"/>
        <v>10</v>
      </c>
      <c r="T18" s="7">
        <f t="shared" si="4"/>
        <v>-0.18068375717471064</v>
      </c>
      <c r="U18" s="8">
        <f t="shared" si="8"/>
        <v>755796.10804597696</v>
      </c>
      <c r="V18" s="8" t="b">
        <f t="shared" si="9"/>
        <v>1</v>
      </c>
      <c r="W18" s="8">
        <f t="shared" si="10"/>
        <v>10</v>
      </c>
      <c r="X18" s="8">
        <f t="shared" si="18"/>
        <v>10</v>
      </c>
      <c r="Y18" s="8">
        <f t="shared" si="11"/>
        <v>10</v>
      </c>
      <c r="AE18" s="6" t="b">
        <f t="shared" si="12"/>
        <v>1</v>
      </c>
      <c r="AF18" s="8">
        <f t="shared" si="13"/>
        <v>10</v>
      </c>
      <c r="AI18" s="9">
        <f t="shared" si="14"/>
        <v>742140.1</v>
      </c>
      <c r="AJ18" s="8">
        <f>L18/(S18-1)</f>
        <v>824600.11111111112</v>
      </c>
    </row>
    <row r="19" spans="1:36" x14ac:dyDescent="0.2">
      <c r="A19" t="s">
        <v>45</v>
      </c>
      <c r="B19">
        <v>352428</v>
      </c>
      <c r="C19">
        <v>359611</v>
      </c>
      <c r="D19">
        <v>359231</v>
      </c>
      <c r="E19">
        <v>377747</v>
      </c>
      <c r="F19">
        <v>389881</v>
      </c>
      <c r="G19">
        <v>448327</v>
      </c>
      <c r="H19">
        <v>511456</v>
      </c>
      <c r="I19">
        <v>564964</v>
      </c>
      <c r="J19">
        <v>609890</v>
      </c>
      <c r="K19" s="2">
        <v>630337</v>
      </c>
      <c r="L19" s="3">
        <v>623347</v>
      </c>
      <c r="M19" s="3">
        <f t="shared" si="5"/>
        <v>-1.1089306196526594E-2</v>
      </c>
      <c r="N19" s="3">
        <f t="shared" si="6"/>
        <v>48</v>
      </c>
      <c r="O19" s="5">
        <f t="shared" si="0"/>
        <v>0.82475550398319886</v>
      </c>
      <c r="P19" s="7">
        <f t="shared" si="7"/>
        <v>0</v>
      </c>
      <c r="Q19">
        <f t="shared" si="1"/>
        <v>0</v>
      </c>
      <c r="R19" t="b">
        <f t="shared" si="2"/>
        <v>1</v>
      </c>
      <c r="S19">
        <f t="shared" si="3"/>
        <v>1</v>
      </c>
      <c r="T19" s="7">
        <f t="shared" si="4"/>
        <v>-0.17524449601680114</v>
      </c>
      <c r="U19" s="8">
        <f t="shared" si="8"/>
        <v>755796.10804597696</v>
      </c>
      <c r="V19" s="8" t="b">
        <f t="shared" si="9"/>
        <v>1</v>
      </c>
      <c r="W19" s="8">
        <f t="shared" si="10"/>
        <v>1</v>
      </c>
      <c r="X19" s="8">
        <f t="shared" si="18"/>
        <v>1</v>
      </c>
      <c r="Y19" s="8">
        <f t="shared" si="11"/>
        <v>1</v>
      </c>
      <c r="AE19" s="6" t="b">
        <f t="shared" si="12"/>
        <v>1</v>
      </c>
      <c r="AF19" s="8">
        <f t="shared" si="13"/>
        <v>1</v>
      </c>
      <c r="AI19" s="9">
        <f t="shared" si="14"/>
        <v>623347</v>
      </c>
    </row>
    <row r="20" spans="1:36" x14ac:dyDescent="0.2">
      <c r="A20" t="s">
        <v>3</v>
      </c>
      <c r="B20">
        <v>4663228</v>
      </c>
      <c r="C20">
        <v>5824715</v>
      </c>
      <c r="D20">
        <v>6414824</v>
      </c>
      <c r="E20">
        <v>7711194</v>
      </c>
      <c r="F20">
        <v>9579677</v>
      </c>
      <c r="G20">
        <v>11298787</v>
      </c>
      <c r="H20">
        <v>14228283</v>
      </c>
      <c r="I20">
        <v>17059805</v>
      </c>
      <c r="J20">
        <v>20903994</v>
      </c>
      <c r="K20" s="2">
        <v>25268418</v>
      </c>
      <c r="L20" s="3">
        <v>29360759</v>
      </c>
      <c r="M20" s="3">
        <f t="shared" si="5"/>
        <v>0.16195477690767968</v>
      </c>
      <c r="N20" s="3">
        <f t="shared" si="6"/>
        <v>2</v>
      </c>
      <c r="O20" s="5">
        <f t="shared" si="0"/>
        <v>38.847459900142688</v>
      </c>
      <c r="P20" s="7">
        <f t="shared" si="7"/>
        <v>38</v>
      </c>
      <c r="Q20">
        <f t="shared" si="1"/>
        <v>38.496753109840313</v>
      </c>
      <c r="R20" t="b">
        <f t="shared" si="2"/>
        <v>1</v>
      </c>
      <c r="S20">
        <f t="shared" si="3"/>
        <v>39</v>
      </c>
      <c r="T20" s="7">
        <f t="shared" si="4"/>
        <v>-0.15254009985731187</v>
      </c>
      <c r="U20" s="8">
        <f t="shared" si="8"/>
        <v>755796.10804597696</v>
      </c>
      <c r="V20" s="8" t="b">
        <f t="shared" si="9"/>
        <v>1</v>
      </c>
      <c r="W20" s="8">
        <f t="shared" si="10"/>
        <v>39</v>
      </c>
      <c r="X20" s="8">
        <f t="shared" si="18"/>
        <v>39</v>
      </c>
      <c r="Y20" s="8">
        <f t="shared" si="11"/>
        <v>39</v>
      </c>
      <c r="AE20" s="6" t="b">
        <f t="shared" si="12"/>
        <v>1</v>
      </c>
      <c r="AF20" s="8">
        <f t="shared" si="13"/>
        <v>39</v>
      </c>
      <c r="AI20" s="9">
        <f t="shared" si="14"/>
        <v>752839.97435897437</v>
      </c>
    </row>
    <row r="21" spans="1:36" x14ac:dyDescent="0.2">
      <c r="A21" t="s">
        <v>21</v>
      </c>
      <c r="B21">
        <v>1769257</v>
      </c>
      <c r="C21">
        <v>1880999</v>
      </c>
      <c r="D21">
        <v>1801028</v>
      </c>
      <c r="E21">
        <v>1905299</v>
      </c>
      <c r="F21">
        <v>2178611</v>
      </c>
      <c r="G21">
        <v>2265846</v>
      </c>
      <c r="H21">
        <v>2363208</v>
      </c>
      <c r="I21">
        <v>2485600</v>
      </c>
      <c r="J21">
        <v>2693824</v>
      </c>
      <c r="K21" s="2">
        <v>2863813</v>
      </c>
      <c r="L21" s="3">
        <v>2913805</v>
      </c>
      <c r="M21" s="3">
        <f t="shared" si="5"/>
        <v>1.7456447051535928E-2</v>
      </c>
      <c r="N21" s="3">
        <f t="shared" si="6"/>
        <v>37</v>
      </c>
      <c r="O21" s="5">
        <f t="shared" si="0"/>
        <v>3.8552791804304261</v>
      </c>
      <c r="P21" s="7">
        <f t="shared" si="7"/>
        <v>3</v>
      </c>
      <c r="Q21">
        <f t="shared" si="1"/>
        <v>3.4641016151377544</v>
      </c>
      <c r="R21" t="b">
        <f t="shared" si="2"/>
        <v>1</v>
      </c>
      <c r="S21">
        <f t="shared" si="3"/>
        <v>4</v>
      </c>
      <c r="T21" s="7">
        <f t="shared" si="4"/>
        <v>-0.14472081956957394</v>
      </c>
      <c r="U21" s="8">
        <f t="shared" si="8"/>
        <v>755796.10804597696</v>
      </c>
      <c r="V21" s="8" t="b">
        <f t="shared" si="9"/>
        <v>1</v>
      </c>
      <c r="W21" s="8">
        <f t="shared" si="10"/>
        <v>4</v>
      </c>
      <c r="X21" s="8">
        <f t="shared" si="18"/>
        <v>4</v>
      </c>
      <c r="Y21" s="8">
        <f t="shared" si="11"/>
        <v>4</v>
      </c>
      <c r="AE21" s="6" t="b">
        <f t="shared" si="12"/>
        <v>1</v>
      </c>
      <c r="AF21" s="8">
        <f t="shared" si="13"/>
        <v>4</v>
      </c>
      <c r="AI21" s="9">
        <f t="shared" si="14"/>
        <v>728451.25</v>
      </c>
    </row>
    <row r="22" spans="1:36" x14ac:dyDescent="0.2">
      <c r="A22" t="s">
        <v>17</v>
      </c>
      <c r="B22">
        <v>0</v>
      </c>
      <c r="C22">
        <v>0</v>
      </c>
      <c r="D22">
        <v>0</v>
      </c>
      <c r="E22">
        <v>0</v>
      </c>
      <c r="F22">
        <v>632772</v>
      </c>
      <c r="G22">
        <v>784901</v>
      </c>
      <c r="H22">
        <v>965000</v>
      </c>
      <c r="I22">
        <v>1115274</v>
      </c>
      <c r="J22">
        <v>1216642</v>
      </c>
      <c r="K22" s="2">
        <v>1366862</v>
      </c>
      <c r="L22" s="3">
        <v>1407006</v>
      </c>
      <c r="M22" s="3">
        <f t="shared" si="5"/>
        <v>2.936946085266845E-2</v>
      </c>
      <c r="N22" s="3">
        <f t="shared" si="6"/>
        <v>29</v>
      </c>
      <c r="O22" s="5">
        <f t="shared" si="0"/>
        <v>1.861621123767957</v>
      </c>
      <c r="P22" s="7">
        <f t="shared" si="7"/>
        <v>1</v>
      </c>
      <c r="Q22">
        <f t="shared" si="1"/>
        <v>1.4142135623730951</v>
      </c>
      <c r="R22" t="b">
        <f t="shared" si="2"/>
        <v>1</v>
      </c>
      <c r="S22">
        <f t="shared" si="3"/>
        <v>2</v>
      </c>
      <c r="T22" s="7">
        <f t="shared" si="4"/>
        <v>-0.13837887623204304</v>
      </c>
      <c r="U22" s="8">
        <f t="shared" si="8"/>
        <v>755796.10804597696</v>
      </c>
      <c r="V22" s="8" t="b">
        <f t="shared" si="9"/>
        <v>1</v>
      </c>
      <c r="W22" s="8">
        <f t="shared" si="10"/>
        <v>2</v>
      </c>
      <c r="X22" s="8">
        <f t="shared" si="18"/>
        <v>2</v>
      </c>
      <c r="Y22" s="8">
        <f t="shared" si="11"/>
        <v>2</v>
      </c>
      <c r="AE22" s="6" t="b">
        <f t="shared" si="12"/>
        <v>1</v>
      </c>
      <c r="AF22" s="8">
        <f t="shared" si="13"/>
        <v>2</v>
      </c>
      <c r="AI22" s="9">
        <f t="shared" si="14"/>
        <v>703503</v>
      </c>
    </row>
    <row r="23" spans="1:36" x14ac:dyDescent="0.2">
      <c r="A23" t="s">
        <v>41</v>
      </c>
      <c r="B23">
        <v>1683724</v>
      </c>
      <c r="C23">
        <v>1738765</v>
      </c>
      <c r="D23">
        <v>1899804</v>
      </c>
      <c r="E23">
        <v>2117027</v>
      </c>
      <c r="F23">
        <v>2382594</v>
      </c>
      <c r="G23">
        <v>2617320</v>
      </c>
      <c r="H23">
        <v>3119208</v>
      </c>
      <c r="I23">
        <v>3505707</v>
      </c>
      <c r="J23">
        <v>4025061</v>
      </c>
      <c r="K23" s="2">
        <v>4645975</v>
      </c>
      <c r="L23" s="3">
        <v>5218040</v>
      </c>
      <c r="M23" s="3">
        <f t="shared" si="5"/>
        <v>0.12313131258777754</v>
      </c>
      <c r="N23" s="3">
        <f t="shared" si="6"/>
        <v>10</v>
      </c>
      <c r="O23" s="5">
        <f t="shared" si="0"/>
        <v>6.9040313180371307</v>
      </c>
      <c r="P23" s="7">
        <f t="shared" si="7"/>
        <v>6</v>
      </c>
      <c r="Q23">
        <f t="shared" si="1"/>
        <v>6.4807406984078604</v>
      </c>
      <c r="R23" t="b">
        <f t="shared" si="2"/>
        <v>1</v>
      </c>
      <c r="S23">
        <f t="shared" si="3"/>
        <v>7</v>
      </c>
      <c r="T23" s="7">
        <f t="shared" si="4"/>
        <v>-9.596868196286934E-2</v>
      </c>
      <c r="U23" s="8">
        <f t="shared" si="8"/>
        <v>755796.10804597696</v>
      </c>
      <c r="V23" s="8" t="b">
        <f t="shared" si="9"/>
        <v>1</v>
      </c>
      <c r="W23" s="8">
        <f t="shared" si="10"/>
        <v>7</v>
      </c>
      <c r="X23" s="8">
        <f t="shared" si="18"/>
        <v>7</v>
      </c>
      <c r="Y23" s="8">
        <f t="shared" si="11"/>
        <v>7</v>
      </c>
      <c r="AE23" s="6" t="b">
        <f t="shared" si="12"/>
        <v>1</v>
      </c>
      <c r="AF23" s="8">
        <f t="shared" si="13"/>
        <v>7</v>
      </c>
      <c r="AI23" s="9">
        <f t="shared" si="14"/>
        <v>745434.28571428568</v>
      </c>
    </row>
    <row r="24" spans="1:36" x14ac:dyDescent="0.2">
      <c r="A24" t="s">
        <v>39</v>
      </c>
      <c r="B24">
        <v>8720017</v>
      </c>
      <c r="C24">
        <v>9631350</v>
      </c>
      <c r="D24">
        <v>9900180</v>
      </c>
      <c r="E24">
        <v>10498012</v>
      </c>
      <c r="F24">
        <v>11319366</v>
      </c>
      <c r="G24">
        <v>11884314</v>
      </c>
      <c r="H24">
        <v>11866728</v>
      </c>
      <c r="I24">
        <v>11924710</v>
      </c>
      <c r="J24">
        <v>12300670</v>
      </c>
      <c r="K24" s="2">
        <v>12734905</v>
      </c>
      <c r="L24" s="3">
        <v>12783254</v>
      </c>
      <c r="M24" s="3">
        <f t="shared" si="5"/>
        <v>3.7965732763614035E-3</v>
      </c>
      <c r="N24" s="3">
        <f t="shared" si="6"/>
        <v>43</v>
      </c>
      <c r="O24" s="5">
        <f t="shared" si="0"/>
        <v>16.913627715085248</v>
      </c>
      <c r="P24" s="7">
        <f t="shared" si="7"/>
        <v>16</v>
      </c>
      <c r="Q24">
        <f t="shared" si="1"/>
        <v>16.492422502470642</v>
      </c>
      <c r="R24" t="b">
        <f t="shared" si="2"/>
        <v>1</v>
      </c>
      <c r="S24">
        <f t="shared" si="3"/>
        <v>17</v>
      </c>
      <c r="T24" s="7">
        <f t="shared" si="4"/>
        <v>-8.6372284914752129E-2</v>
      </c>
      <c r="U24" s="8">
        <f t="shared" si="8"/>
        <v>755796.10804597696</v>
      </c>
      <c r="V24" s="8" t="b">
        <f t="shared" si="9"/>
        <v>1</v>
      </c>
      <c r="W24" s="8">
        <f t="shared" si="10"/>
        <v>17</v>
      </c>
      <c r="X24" s="8">
        <f t="shared" si="18"/>
        <v>17</v>
      </c>
      <c r="Y24" s="8">
        <f t="shared" si="11"/>
        <v>17</v>
      </c>
      <c r="AE24" s="6" t="b">
        <f t="shared" si="12"/>
        <v>1</v>
      </c>
      <c r="AF24" s="8">
        <f t="shared" si="13"/>
        <v>17</v>
      </c>
      <c r="AI24" s="9">
        <f t="shared" si="14"/>
        <v>751956.1176470588</v>
      </c>
    </row>
    <row r="25" spans="1:36" x14ac:dyDescent="0.2">
      <c r="A25" t="s">
        <v>22</v>
      </c>
      <c r="B25">
        <v>2416630</v>
      </c>
      <c r="C25">
        <v>2614589</v>
      </c>
      <c r="D25">
        <v>2845627</v>
      </c>
      <c r="E25">
        <v>2944806</v>
      </c>
      <c r="F25">
        <v>3038156</v>
      </c>
      <c r="G25">
        <v>3246481</v>
      </c>
      <c r="H25">
        <v>3661433</v>
      </c>
      <c r="I25">
        <v>3698969</v>
      </c>
      <c r="J25">
        <v>4049431</v>
      </c>
      <c r="K25" s="2">
        <v>4350606</v>
      </c>
      <c r="L25" s="3">
        <v>4477251</v>
      </c>
      <c r="M25" s="3">
        <f t="shared" si="5"/>
        <v>2.9109737815835368E-2</v>
      </c>
      <c r="N25" s="3">
        <f t="shared" si="6"/>
        <v>30</v>
      </c>
      <c r="O25" s="5">
        <f t="shared" si="0"/>
        <v>5.9238873451934175</v>
      </c>
      <c r="P25" s="7">
        <f t="shared" si="7"/>
        <v>5</v>
      </c>
      <c r="Q25">
        <f t="shared" si="1"/>
        <v>5.4772255750516612</v>
      </c>
      <c r="R25" t="b">
        <f t="shared" si="2"/>
        <v>1</v>
      </c>
      <c r="S25">
        <f t="shared" si="3"/>
        <v>6</v>
      </c>
      <c r="T25" s="7">
        <f t="shared" si="4"/>
        <v>-7.6112654806582469E-2</v>
      </c>
      <c r="U25" s="8">
        <f t="shared" si="8"/>
        <v>755796.10804597696</v>
      </c>
      <c r="V25" s="8" t="b">
        <f t="shared" si="9"/>
        <v>1</v>
      </c>
      <c r="W25" s="8">
        <f t="shared" si="10"/>
        <v>6</v>
      </c>
      <c r="X25" s="8">
        <f t="shared" si="18"/>
        <v>6</v>
      </c>
      <c r="Y25" s="8">
        <f t="shared" si="11"/>
        <v>6</v>
      </c>
      <c r="AE25" s="6" t="b">
        <f t="shared" si="12"/>
        <v>1</v>
      </c>
      <c r="AF25" s="8">
        <f t="shared" si="13"/>
        <v>6</v>
      </c>
      <c r="AI25" s="9">
        <f t="shared" si="14"/>
        <v>746208.5</v>
      </c>
    </row>
    <row r="26" spans="1:36" x14ac:dyDescent="0.2">
      <c r="A26" t="s">
        <v>28</v>
      </c>
      <c r="B26">
        <v>1790618</v>
      </c>
      <c r="C26">
        <v>2009821</v>
      </c>
      <c r="D26">
        <v>2183796</v>
      </c>
      <c r="E26">
        <v>2178914</v>
      </c>
      <c r="F26">
        <v>2178141</v>
      </c>
      <c r="G26">
        <v>2233848</v>
      </c>
      <c r="H26">
        <v>2520638</v>
      </c>
      <c r="I26">
        <v>2586443</v>
      </c>
      <c r="J26">
        <v>2852927</v>
      </c>
      <c r="K26" s="2">
        <v>2978240</v>
      </c>
      <c r="L26" s="3">
        <v>2966786</v>
      </c>
      <c r="M26" s="3">
        <f t="shared" si="5"/>
        <v>-3.8458955624798286E-3</v>
      </c>
      <c r="N26" s="3">
        <f t="shared" si="6"/>
        <v>45</v>
      </c>
      <c r="O26" s="5">
        <f t="shared" si="0"/>
        <v>3.9253787740059689</v>
      </c>
      <c r="P26" s="7">
        <f t="shared" si="7"/>
        <v>3</v>
      </c>
      <c r="Q26">
        <f t="shared" si="1"/>
        <v>3.4641016151377544</v>
      </c>
      <c r="R26" t="b">
        <f t="shared" si="2"/>
        <v>1</v>
      </c>
      <c r="S26">
        <f t="shared" si="3"/>
        <v>4</v>
      </c>
      <c r="T26" s="7">
        <f t="shared" si="4"/>
        <v>-7.4621225994031093E-2</v>
      </c>
      <c r="U26" s="8">
        <f t="shared" si="8"/>
        <v>755796.10804597696</v>
      </c>
      <c r="V26" s="8" t="b">
        <f t="shared" si="9"/>
        <v>1</v>
      </c>
      <c r="W26" s="8">
        <f t="shared" si="10"/>
        <v>4</v>
      </c>
      <c r="X26" s="8">
        <f t="shared" si="18"/>
        <v>4</v>
      </c>
      <c r="Y26" s="8">
        <f t="shared" si="11"/>
        <v>4</v>
      </c>
      <c r="AE26" s="6" t="b">
        <f t="shared" si="12"/>
        <v>1</v>
      </c>
      <c r="AF26" s="8">
        <f t="shared" si="13"/>
        <v>4</v>
      </c>
      <c r="AI26" s="9">
        <f t="shared" si="14"/>
        <v>741696.5</v>
      </c>
    </row>
    <row r="27" spans="1:36" x14ac:dyDescent="0.2">
      <c r="A27" t="s">
        <v>19</v>
      </c>
      <c r="B27">
        <v>2930390</v>
      </c>
      <c r="C27">
        <v>3238503</v>
      </c>
      <c r="D27">
        <v>3427796</v>
      </c>
      <c r="E27">
        <v>3934224</v>
      </c>
      <c r="F27">
        <v>4662498</v>
      </c>
      <c r="G27">
        <v>5228156</v>
      </c>
      <c r="H27">
        <v>5490179</v>
      </c>
      <c r="I27">
        <v>5564228</v>
      </c>
      <c r="J27">
        <v>6090782</v>
      </c>
      <c r="K27" s="2">
        <v>6501582</v>
      </c>
      <c r="L27" s="3">
        <v>6754953</v>
      </c>
      <c r="M27" s="3">
        <f t="shared" si="5"/>
        <v>3.897066898487167E-2</v>
      </c>
      <c r="N27" s="3">
        <f t="shared" si="6"/>
        <v>25</v>
      </c>
      <c r="O27" s="5">
        <f t="shared" si="0"/>
        <v>8.9375334539154299</v>
      </c>
      <c r="P27" s="7">
        <f t="shared" si="7"/>
        <v>8</v>
      </c>
      <c r="Q27">
        <f t="shared" si="1"/>
        <v>8.4852813742385695</v>
      </c>
      <c r="R27" t="b">
        <f t="shared" si="2"/>
        <v>1</v>
      </c>
      <c r="S27">
        <f t="shared" si="3"/>
        <v>9</v>
      </c>
      <c r="T27" s="7">
        <f t="shared" si="4"/>
        <v>-6.246654608457014E-2</v>
      </c>
      <c r="U27" s="8">
        <f t="shared" si="8"/>
        <v>755796.10804597696</v>
      </c>
      <c r="V27" s="8" t="b">
        <f t="shared" si="9"/>
        <v>1</v>
      </c>
      <c r="W27" s="8">
        <f t="shared" si="10"/>
        <v>9</v>
      </c>
      <c r="X27" s="8">
        <f t="shared" si="18"/>
        <v>9</v>
      </c>
      <c r="Y27" s="8">
        <f t="shared" si="11"/>
        <v>9</v>
      </c>
      <c r="AE27" s="6" t="b">
        <f t="shared" si="12"/>
        <v>1</v>
      </c>
      <c r="AF27" s="8">
        <f t="shared" si="13"/>
        <v>9</v>
      </c>
      <c r="AI27" s="9">
        <f t="shared" si="14"/>
        <v>750550.33333333337</v>
      </c>
    </row>
    <row r="28" spans="1:36" x14ac:dyDescent="0.2">
      <c r="A28" t="s">
        <v>10</v>
      </c>
      <c r="B28">
        <v>0</v>
      </c>
      <c r="C28">
        <v>0</v>
      </c>
      <c r="D28">
        <v>0</v>
      </c>
      <c r="E28">
        <v>0</v>
      </c>
      <c r="F28">
        <v>226167</v>
      </c>
      <c r="G28">
        <v>304067</v>
      </c>
      <c r="H28">
        <v>400481</v>
      </c>
      <c r="I28">
        <v>551947</v>
      </c>
      <c r="J28">
        <v>628933</v>
      </c>
      <c r="K28" s="2">
        <v>721523</v>
      </c>
      <c r="L28" s="3">
        <v>731158</v>
      </c>
      <c r="M28" s="3">
        <f t="shared" si="5"/>
        <v>1.3353697664523434E-2</v>
      </c>
      <c r="N28" s="3">
        <f t="shared" si="6"/>
        <v>38</v>
      </c>
      <c r="O28" s="5">
        <f t="shared" si="0"/>
        <v>0.96740111812737961</v>
      </c>
      <c r="P28" s="7">
        <f t="shared" si="7"/>
        <v>0</v>
      </c>
      <c r="Q28">
        <f t="shared" si="1"/>
        <v>0</v>
      </c>
      <c r="R28" t="b">
        <f t="shared" si="2"/>
        <v>1</v>
      </c>
      <c r="S28">
        <f t="shared" si="3"/>
        <v>1</v>
      </c>
      <c r="T28" s="7">
        <f t="shared" si="4"/>
        <v>-3.2598881872620389E-2</v>
      </c>
      <c r="U28" s="8">
        <f t="shared" si="8"/>
        <v>755796.10804597696</v>
      </c>
      <c r="V28" s="8" t="b">
        <f t="shared" si="9"/>
        <v>1</v>
      </c>
      <c r="W28" s="8">
        <f t="shared" si="10"/>
        <v>1</v>
      </c>
      <c r="X28" s="8">
        <f t="shared" si="18"/>
        <v>1</v>
      </c>
      <c r="Y28" s="8">
        <f t="shared" si="11"/>
        <v>1</v>
      </c>
      <c r="AE28" s="6" t="b">
        <f t="shared" si="12"/>
        <v>1</v>
      </c>
      <c r="AF28" s="8">
        <f t="shared" si="13"/>
        <v>1</v>
      </c>
      <c r="AI28" s="9">
        <f t="shared" si="14"/>
        <v>731158</v>
      </c>
    </row>
    <row r="29" spans="1:36" x14ac:dyDescent="0.2">
      <c r="A29" t="s">
        <v>12</v>
      </c>
      <c r="B29">
        <v>1752204</v>
      </c>
      <c r="C29">
        <v>1854482</v>
      </c>
      <c r="D29">
        <v>1949387</v>
      </c>
      <c r="E29">
        <v>1909511</v>
      </c>
      <c r="F29">
        <v>1786272</v>
      </c>
      <c r="G29">
        <v>1942303</v>
      </c>
      <c r="H29">
        <v>2285513</v>
      </c>
      <c r="I29">
        <v>2362239</v>
      </c>
      <c r="J29">
        <v>2679733</v>
      </c>
      <c r="K29" s="2">
        <v>2926229</v>
      </c>
      <c r="L29" s="3">
        <v>3030522</v>
      </c>
      <c r="M29" s="3">
        <f t="shared" si="5"/>
        <v>3.5640751287749461E-2</v>
      </c>
      <c r="N29" s="3">
        <f t="shared" si="6"/>
        <v>27</v>
      </c>
      <c r="O29" s="5">
        <f t="shared" si="0"/>
        <v>4.0097083958728792</v>
      </c>
      <c r="P29" s="7">
        <f t="shared" si="7"/>
        <v>4</v>
      </c>
      <c r="Q29">
        <f t="shared" si="1"/>
        <v>4.4721359549995796</v>
      </c>
      <c r="R29" t="b">
        <f t="shared" si="2"/>
        <v>0</v>
      </c>
      <c r="S29">
        <f t="shared" si="3"/>
        <v>4</v>
      </c>
      <c r="T29" s="7">
        <f t="shared" si="4"/>
        <v>9.7083958728791941E-3</v>
      </c>
      <c r="U29" s="8">
        <f t="shared" si="8"/>
        <v>755796.10804597696</v>
      </c>
      <c r="V29" s="8" t="b">
        <f t="shared" si="9"/>
        <v>0</v>
      </c>
      <c r="W29" s="8">
        <f t="shared" si="10"/>
        <v>4</v>
      </c>
      <c r="X29" s="8">
        <f t="shared" si="18"/>
        <v>4</v>
      </c>
      <c r="Y29" s="8">
        <f t="shared" si="11"/>
        <v>4</v>
      </c>
      <c r="AE29" s="6" t="b">
        <f t="shared" si="12"/>
        <v>0</v>
      </c>
      <c r="AF29" s="8">
        <f t="shared" si="13"/>
        <v>4</v>
      </c>
      <c r="AI29" s="9">
        <f t="shared" si="14"/>
        <v>757630.5</v>
      </c>
    </row>
    <row r="30" spans="1:36" x14ac:dyDescent="0.2">
      <c r="A30" t="s">
        <v>25</v>
      </c>
      <c r="B30">
        <v>1449661</v>
      </c>
      <c r="C30">
        <v>1631526</v>
      </c>
      <c r="D30">
        <v>1821244</v>
      </c>
      <c r="E30">
        <v>2343001</v>
      </c>
      <c r="F30">
        <v>3100689</v>
      </c>
      <c r="G30">
        <v>3953698</v>
      </c>
      <c r="H30">
        <v>4216446</v>
      </c>
      <c r="I30">
        <v>4798622</v>
      </c>
      <c r="J30">
        <v>5307886</v>
      </c>
      <c r="K30" s="2">
        <v>5789929</v>
      </c>
      <c r="L30" s="3">
        <v>6055802</v>
      </c>
      <c r="M30" s="3">
        <f t="shared" si="5"/>
        <v>4.5919906789875897E-2</v>
      </c>
      <c r="N30" s="3">
        <f t="shared" si="6"/>
        <v>24</v>
      </c>
      <c r="O30" s="5">
        <f t="shared" si="0"/>
        <v>8.0124810587561406</v>
      </c>
      <c r="P30" s="7">
        <f t="shared" si="7"/>
        <v>8</v>
      </c>
      <c r="Q30">
        <f t="shared" si="1"/>
        <v>8.4852813742385695</v>
      </c>
      <c r="R30" t="b">
        <f t="shared" si="2"/>
        <v>0</v>
      </c>
      <c r="S30">
        <f t="shared" si="3"/>
        <v>8</v>
      </c>
      <c r="T30" s="7">
        <f t="shared" si="4"/>
        <v>1.2481058756140584E-2</v>
      </c>
      <c r="U30" s="8">
        <f t="shared" si="8"/>
        <v>755796.10804597696</v>
      </c>
      <c r="V30" s="8" t="b">
        <f t="shared" si="9"/>
        <v>0</v>
      </c>
      <c r="W30" s="8">
        <f t="shared" si="10"/>
        <v>8</v>
      </c>
      <c r="X30" s="8">
        <f t="shared" si="18"/>
        <v>8</v>
      </c>
      <c r="Y30" s="8">
        <f t="shared" si="11"/>
        <v>8</v>
      </c>
      <c r="AE30" s="6" t="b">
        <f t="shared" si="12"/>
        <v>0</v>
      </c>
      <c r="AF30" s="8">
        <f t="shared" si="13"/>
        <v>8</v>
      </c>
      <c r="AI30" s="9">
        <f t="shared" si="14"/>
        <v>756975.25</v>
      </c>
    </row>
    <row r="31" spans="1:36" x14ac:dyDescent="0.2">
      <c r="A31" t="s">
        <v>36</v>
      </c>
      <c r="B31">
        <v>646872</v>
      </c>
      <c r="C31">
        <v>680845</v>
      </c>
      <c r="D31">
        <v>641935</v>
      </c>
      <c r="E31">
        <v>619636</v>
      </c>
      <c r="F31">
        <v>632446</v>
      </c>
      <c r="G31">
        <v>624181</v>
      </c>
      <c r="H31">
        <v>652695</v>
      </c>
      <c r="I31">
        <v>641364</v>
      </c>
      <c r="J31">
        <v>643756</v>
      </c>
      <c r="K31" s="2">
        <v>675905</v>
      </c>
      <c r="L31" s="3">
        <v>765309</v>
      </c>
      <c r="M31" s="3">
        <f t="shared" si="5"/>
        <v>0.132273026534794</v>
      </c>
      <c r="N31" s="3">
        <f t="shared" si="6"/>
        <v>9</v>
      </c>
      <c r="O31" s="5">
        <f t="shared" si="0"/>
        <v>1.0125865849966038</v>
      </c>
      <c r="P31" s="7">
        <f t="shared" si="7"/>
        <v>1</v>
      </c>
      <c r="Q31">
        <f t="shared" si="1"/>
        <v>1.4142135623730951</v>
      </c>
      <c r="R31" t="b">
        <f t="shared" si="2"/>
        <v>0</v>
      </c>
      <c r="S31">
        <f t="shared" si="3"/>
        <v>1</v>
      </c>
      <c r="T31" s="7">
        <f t="shared" si="4"/>
        <v>1.2586584996603811E-2</v>
      </c>
      <c r="U31" s="8">
        <f t="shared" si="8"/>
        <v>755796.10804597696</v>
      </c>
      <c r="V31" s="8" t="b">
        <f t="shared" si="9"/>
        <v>0</v>
      </c>
      <c r="W31" s="8">
        <f t="shared" si="10"/>
        <v>1</v>
      </c>
      <c r="X31" s="8">
        <f t="shared" si="18"/>
        <v>1</v>
      </c>
      <c r="Y31" s="8">
        <f t="shared" si="11"/>
        <v>1</v>
      </c>
      <c r="AE31" s="6" t="b">
        <f t="shared" si="12"/>
        <v>0</v>
      </c>
      <c r="AF31" s="8">
        <f t="shared" si="13"/>
        <v>1</v>
      </c>
      <c r="AI31" s="9">
        <f t="shared" si="14"/>
        <v>765309</v>
      </c>
    </row>
    <row r="32" spans="1:36" x14ac:dyDescent="0.2">
      <c r="A32" t="s">
        <v>35</v>
      </c>
      <c r="B32">
        <v>2559123</v>
      </c>
      <c r="C32">
        <v>3170276</v>
      </c>
      <c r="D32">
        <v>3571623</v>
      </c>
      <c r="E32">
        <v>4061929</v>
      </c>
      <c r="F32">
        <v>4556155</v>
      </c>
      <c r="G32">
        <v>5125230</v>
      </c>
      <c r="H32">
        <v>5874429</v>
      </c>
      <c r="I32">
        <v>6657630</v>
      </c>
      <c r="J32">
        <v>8067673</v>
      </c>
      <c r="K32" s="2">
        <v>9565781</v>
      </c>
      <c r="L32" s="3">
        <v>10600823</v>
      </c>
      <c r="M32" s="3">
        <f t="shared" si="5"/>
        <v>0.10820256077365764</v>
      </c>
      <c r="N32" s="3">
        <f t="shared" si="6"/>
        <v>11</v>
      </c>
      <c r="O32" s="5">
        <f t="shared" si="0"/>
        <v>14.026035444145373</v>
      </c>
      <c r="P32" s="7">
        <f t="shared" si="7"/>
        <v>14</v>
      </c>
      <c r="Q32">
        <f t="shared" si="1"/>
        <v>14.491376746189438</v>
      </c>
      <c r="R32" t="b">
        <f t="shared" si="2"/>
        <v>0</v>
      </c>
      <c r="S32">
        <f t="shared" si="3"/>
        <v>14</v>
      </c>
      <c r="T32" s="7">
        <f t="shared" si="4"/>
        <v>2.6035444145373177E-2</v>
      </c>
      <c r="U32" s="8">
        <f t="shared" si="8"/>
        <v>755796.10804597696</v>
      </c>
      <c r="V32" s="8" t="b">
        <f t="shared" si="9"/>
        <v>0</v>
      </c>
      <c r="W32" s="8">
        <f t="shared" si="10"/>
        <v>14</v>
      </c>
      <c r="X32" s="8">
        <f t="shared" si="18"/>
        <v>14</v>
      </c>
      <c r="Y32" s="8">
        <f t="shared" si="11"/>
        <v>14</v>
      </c>
      <c r="AE32" s="6" t="b">
        <f t="shared" si="12"/>
        <v>0</v>
      </c>
      <c r="AF32" s="8">
        <f t="shared" si="13"/>
        <v>14</v>
      </c>
      <c r="AI32" s="9">
        <f t="shared" si="14"/>
        <v>757201.64285714284</v>
      </c>
    </row>
    <row r="33" spans="1:35" x14ac:dyDescent="0.2">
      <c r="A33" t="s">
        <v>8</v>
      </c>
      <c r="B33">
        <v>3426861</v>
      </c>
      <c r="C33">
        <v>5677251</v>
      </c>
      <c r="D33">
        <v>6907387</v>
      </c>
      <c r="E33">
        <v>10586223</v>
      </c>
      <c r="F33">
        <v>15717204</v>
      </c>
      <c r="G33">
        <v>20098863</v>
      </c>
      <c r="H33">
        <v>23668562</v>
      </c>
      <c r="I33">
        <v>29839250</v>
      </c>
      <c r="J33">
        <v>33930798</v>
      </c>
      <c r="K33" s="2">
        <v>37341989</v>
      </c>
      <c r="L33" s="3">
        <v>39368078</v>
      </c>
      <c r="M33" s="3">
        <f t="shared" si="5"/>
        <v>5.425766152949163E-2</v>
      </c>
      <c r="N33" s="3">
        <f t="shared" si="6"/>
        <v>22</v>
      </c>
      <c r="O33" s="5">
        <f t="shared" si="0"/>
        <v>52.088225357208557</v>
      </c>
      <c r="P33" s="7">
        <f t="shared" si="7"/>
        <v>52</v>
      </c>
      <c r="Q33">
        <f t="shared" si="1"/>
        <v>52.497618993626752</v>
      </c>
      <c r="R33" t="b">
        <f t="shared" si="2"/>
        <v>0</v>
      </c>
      <c r="S33">
        <f t="shared" si="3"/>
        <v>52</v>
      </c>
      <c r="T33" s="7">
        <f t="shared" si="4"/>
        <v>8.8225357208557398E-2</v>
      </c>
      <c r="U33" s="8">
        <f t="shared" si="8"/>
        <v>755796.10804597696</v>
      </c>
      <c r="V33" s="8" t="b">
        <f t="shared" si="9"/>
        <v>0</v>
      </c>
      <c r="W33" s="8">
        <f t="shared" si="10"/>
        <v>52</v>
      </c>
      <c r="X33" s="8">
        <f t="shared" si="18"/>
        <v>52</v>
      </c>
      <c r="Y33" s="8">
        <f t="shared" si="11"/>
        <v>52</v>
      </c>
      <c r="AE33" s="6" t="b">
        <f t="shared" si="12"/>
        <v>0</v>
      </c>
      <c r="AF33" s="8">
        <f t="shared" si="13"/>
        <v>52</v>
      </c>
      <c r="AI33" s="9">
        <f t="shared" si="14"/>
        <v>757078.42307692312</v>
      </c>
    </row>
    <row r="34" spans="1:35" x14ac:dyDescent="0.2">
      <c r="A34" t="s">
        <v>43</v>
      </c>
      <c r="B34">
        <v>2337885</v>
      </c>
      <c r="C34">
        <v>2616556</v>
      </c>
      <c r="D34">
        <v>2915841</v>
      </c>
      <c r="E34">
        <v>3291718</v>
      </c>
      <c r="F34">
        <v>3567089</v>
      </c>
      <c r="G34">
        <v>3961060</v>
      </c>
      <c r="H34">
        <v>4590750</v>
      </c>
      <c r="I34">
        <v>4896641</v>
      </c>
      <c r="J34">
        <v>5700037</v>
      </c>
      <c r="K34" s="2">
        <v>6375431</v>
      </c>
      <c r="L34" s="3">
        <v>6886834</v>
      </c>
      <c r="M34" s="3">
        <f t="shared" si="5"/>
        <v>8.0214655291540371E-2</v>
      </c>
      <c r="N34" s="3">
        <f t="shared" si="6"/>
        <v>17</v>
      </c>
      <c r="O34" s="5">
        <f t="shared" ref="O34:O51" si="19">435*L34/SUM($L$2:$L$51)</f>
        <v>9.1120262815392223</v>
      </c>
      <c r="P34" s="7">
        <f t="shared" si="7"/>
        <v>9</v>
      </c>
      <c r="Q34">
        <f t="shared" ref="Q34:Q65" si="20">SQRT(P34*(P34+1))</f>
        <v>9.4868329805051381</v>
      </c>
      <c r="R34" t="b">
        <f t="shared" ref="R34:R65" si="21">O34&gt;Q34</f>
        <v>0</v>
      </c>
      <c r="S34">
        <f t="shared" ref="S34:S65" si="22">IF(R34,P34+1,P34)</f>
        <v>9</v>
      </c>
      <c r="T34" s="7">
        <f t="shared" ref="T34:T65" si="23">O34-S34</f>
        <v>0.11202628153922234</v>
      </c>
      <c r="U34" s="8">
        <f t="shared" si="8"/>
        <v>755796.10804597696</v>
      </c>
      <c r="V34" s="8" t="b">
        <f t="shared" si="9"/>
        <v>0</v>
      </c>
      <c r="W34" s="8">
        <f t="shared" si="10"/>
        <v>9</v>
      </c>
      <c r="X34" s="8">
        <f t="shared" si="18"/>
        <v>9</v>
      </c>
      <c r="Y34" s="8">
        <f t="shared" si="11"/>
        <v>9</v>
      </c>
      <c r="AE34" s="6" t="b">
        <f t="shared" si="12"/>
        <v>0</v>
      </c>
      <c r="AF34" s="8">
        <f t="shared" si="13"/>
        <v>9</v>
      </c>
      <c r="AI34" s="9">
        <f t="shared" si="14"/>
        <v>765203.77777777775</v>
      </c>
    </row>
    <row r="35" spans="1:35" x14ac:dyDescent="0.2">
      <c r="A35" t="s">
        <v>26</v>
      </c>
      <c r="B35">
        <v>3852356</v>
      </c>
      <c r="C35">
        <v>4249614</v>
      </c>
      <c r="D35">
        <v>4316721</v>
      </c>
      <c r="E35">
        <v>4690514</v>
      </c>
      <c r="F35">
        <v>5148578</v>
      </c>
      <c r="G35">
        <v>5726676</v>
      </c>
      <c r="H35">
        <v>5737037</v>
      </c>
      <c r="I35">
        <v>6029051</v>
      </c>
      <c r="J35">
        <v>6355568</v>
      </c>
      <c r="K35" s="2">
        <v>6559644</v>
      </c>
      <c r="L35" s="3">
        <v>6893574</v>
      </c>
      <c r="M35" s="3">
        <f t="shared" si="5"/>
        <v>5.0906726035742089E-2</v>
      </c>
      <c r="N35" s="3">
        <f t="shared" si="6"/>
        <v>23</v>
      </c>
      <c r="O35" s="5">
        <f t="shared" si="19"/>
        <v>9.1209440305567782</v>
      </c>
      <c r="P35" s="7">
        <f t="shared" si="7"/>
        <v>9</v>
      </c>
      <c r="Q35">
        <f t="shared" si="20"/>
        <v>9.4868329805051381</v>
      </c>
      <c r="R35" t="b">
        <f t="shared" si="21"/>
        <v>0</v>
      </c>
      <c r="S35">
        <f t="shared" si="22"/>
        <v>9</v>
      </c>
      <c r="T35" s="7">
        <f t="shared" si="23"/>
        <v>0.12094403055677816</v>
      </c>
      <c r="U35" s="8">
        <f t="shared" si="8"/>
        <v>755796.10804597696</v>
      </c>
      <c r="V35" s="8" t="b">
        <f t="shared" si="9"/>
        <v>0</v>
      </c>
      <c r="W35" s="8">
        <f t="shared" si="10"/>
        <v>9</v>
      </c>
      <c r="X35" s="8">
        <f t="shared" si="18"/>
        <v>9</v>
      </c>
      <c r="Y35" s="8">
        <f t="shared" si="11"/>
        <v>9</v>
      </c>
      <c r="AE35" s="6" t="b">
        <f t="shared" si="12"/>
        <v>0</v>
      </c>
      <c r="AF35" s="8">
        <f t="shared" si="13"/>
        <v>9</v>
      </c>
      <c r="AI35" s="9">
        <f t="shared" si="14"/>
        <v>765952.66666666663</v>
      </c>
    </row>
    <row r="36" spans="1:35" x14ac:dyDescent="0.2">
      <c r="A36" t="s">
        <v>29</v>
      </c>
      <c r="B36">
        <v>3404055</v>
      </c>
      <c r="C36">
        <v>3629367</v>
      </c>
      <c r="D36">
        <v>3784664</v>
      </c>
      <c r="E36">
        <v>3954653</v>
      </c>
      <c r="F36">
        <v>4319813</v>
      </c>
      <c r="G36">
        <v>4718034</v>
      </c>
      <c r="H36">
        <v>4917444</v>
      </c>
      <c r="I36">
        <v>5137804</v>
      </c>
      <c r="J36">
        <v>5606260</v>
      </c>
      <c r="K36" s="2">
        <v>6011478</v>
      </c>
      <c r="L36" s="3">
        <v>6151548</v>
      </c>
      <c r="M36" s="3">
        <f t="shared" si="5"/>
        <v>2.3300426284517783E-2</v>
      </c>
      <c r="N36" s="3">
        <f t="shared" si="6"/>
        <v>34</v>
      </c>
      <c r="O36" s="5">
        <f t="shared" si="19"/>
        <v>8.139163372915629</v>
      </c>
      <c r="P36" s="7">
        <f t="shared" si="7"/>
        <v>8</v>
      </c>
      <c r="Q36">
        <f t="shared" si="20"/>
        <v>8.4852813742385695</v>
      </c>
      <c r="R36" t="b">
        <f t="shared" si="21"/>
        <v>0</v>
      </c>
      <c r="S36">
        <f t="shared" si="22"/>
        <v>8</v>
      </c>
      <c r="T36" s="7">
        <f t="shared" si="23"/>
        <v>0.13916337291562897</v>
      </c>
      <c r="U36" s="8">
        <f t="shared" si="8"/>
        <v>755796.10804597696</v>
      </c>
      <c r="V36" s="8" t="b">
        <f t="shared" si="9"/>
        <v>0</v>
      </c>
      <c r="W36" s="8">
        <f t="shared" si="10"/>
        <v>8</v>
      </c>
      <c r="X36" s="8">
        <f t="shared" si="18"/>
        <v>8</v>
      </c>
      <c r="Y36" s="8">
        <f t="shared" si="11"/>
        <v>8</v>
      </c>
      <c r="AE36" s="6" t="b">
        <f t="shared" si="12"/>
        <v>0</v>
      </c>
      <c r="AF36" s="8">
        <f t="shared" si="13"/>
        <v>8</v>
      </c>
      <c r="AI36" s="9">
        <f t="shared" si="14"/>
        <v>768943.5</v>
      </c>
    </row>
    <row r="37" spans="1:35" x14ac:dyDescent="0.2">
      <c r="A37" t="s">
        <v>23</v>
      </c>
      <c r="B37">
        <v>1798509</v>
      </c>
      <c r="C37">
        <v>2101593</v>
      </c>
      <c r="D37">
        <v>2363880</v>
      </c>
      <c r="E37">
        <v>2683516</v>
      </c>
      <c r="F37">
        <v>3257022</v>
      </c>
      <c r="G37">
        <v>3672008</v>
      </c>
      <c r="H37">
        <v>4203972</v>
      </c>
      <c r="I37">
        <v>4238216</v>
      </c>
      <c r="J37">
        <v>4480271</v>
      </c>
      <c r="K37" s="2">
        <v>4553962</v>
      </c>
      <c r="L37" s="3">
        <v>4645318</v>
      </c>
      <c r="M37" s="3">
        <f t="shared" si="5"/>
        <v>2.0060773453972613E-2</v>
      </c>
      <c r="N37" s="3">
        <f t="shared" si="6"/>
        <v>35</v>
      </c>
      <c r="O37" s="5">
        <f t="shared" si="19"/>
        <v>6.1462581647978176</v>
      </c>
      <c r="P37" s="7">
        <f t="shared" si="7"/>
        <v>6</v>
      </c>
      <c r="Q37">
        <f t="shared" si="20"/>
        <v>6.4807406984078604</v>
      </c>
      <c r="R37" t="b">
        <f t="shared" si="21"/>
        <v>0</v>
      </c>
      <c r="S37">
        <f t="shared" si="22"/>
        <v>6</v>
      </c>
      <c r="T37" s="7">
        <f t="shared" si="23"/>
        <v>0.14625816479781761</v>
      </c>
      <c r="U37" s="8">
        <f t="shared" si="8"/>
        <v>755796.10804597696</v>
      </c>
      <c r="V37" s="8" t="b">
        <f t="shared" si="9"/>
        <v>0</v>
      </c>
      <c r="W37" s="8">
        <f t="shared" si="10"/>
        <v>6</v>
      </c>
      <c r="X37" s="8">
        <f t="shared" si="18"/>
        <v>6</v>
      </c>
      <c r="Y37" s="8">
        <f t="shared" si="11"/>
        <v>6</v>
      </c>
      <c r="AE37" s="6" t="b">
        <f t="shared" si="12"/>
        <v>0</v>
      </c>
      <c r="AF37" s="8">
        <f t="shared" si="13"/>
        <v>6</v>
      </c>
      <c r="AI37" s="9">
        <f t="shared" si="14"/>
        <v>774219.66666666663</v>
      </c>
    </row>
    <row r="38" spans="1:35" x14ac:dyDescent="0.2">
      <c r="A38" t="s">
        <v>31</v>
      </c>
      <c r="B38">
        <v>77407</v>
      </c>
      <c r="C38">
        <v>91058</v>
      </c>
      <c r="D38">
        <v>110247</v>
      </c>
      <c r="E38">
        <v>160083</v>
      </c>
      <c r="F38">
        <v>285278</v>
      </c>
      <c r="G38">
        <v>492396</v>
      </c>
      <c r="H38">
        <v>799184</v>
      </c>
      <c r="I38">
        <v>1206152</v>
      </c>
      <c r="J38">
        <v>2002032</v>
      </c>
      <c r="K38" s="2">
        <v>2709432</v>
      </c>
      <c r="L38" s="3">
        <v>3138259</v>
      </c>
      <c r="M38" s="3">
        <f t="shared" si="5"/>
        <v>0.15827191824707176</v>
      </c>
      <c r="N38" s="3">
        <f t="shared" si="6"/>
        <v>4</v>
      </c>
      <c r="O38" s="5">
        <f t="shared" si="19"/>
        <v>4.1522561000130098</v>
      </c>
      <c r="P38" s="7">
        <f t="shared" si="7"/>
        <v>4</v>
      </c>
      <c r="Q38">
        <f t="shared" si="20"/>
        <v>4.4721359549995796</v>
      </c>
      <c r="R38" t="b">
        <f t="shared" si="21"/>
        <v>0</v>
      </c>
      <c r="S38">
        <f t="shared" si="22"/>
        <v>4</v>
      </c>
      <c r="T38" s="7">
        <f t="shared" si="23"/>
        <v>0.15225610001300982</v>
      </c>
      <c r="U38" s="8">
        <f t="shared" si="8"/>
        <v>755796.10804597696</v>
      </c>
      <c r="V38" s="8" t="b">
        <f t="shared" si="9"/>
        <v>0</v>
      </c>
      <c r="W38" s="8">
        <f t="shared" si="10"/>
        <v>4</v>
      </c>
      <c r="X38" s="8">
        <f t="shared" si="18"/>
        <v>4</v>
      </c>
      <c r="Y38" s="8">
        <f t="shared" si="11"/>
        <v>4</v>
      </c>
      <c r="AE38" s="6" t="b">
        <f t="shared" si="12"/>
        <v>0</v>
      </c>
      <c r="AF38" s="8">
        <f t="shared" si="13"/>
        <v>4</v>
      </c>
      <c r="AI38" s="9">
        <f t="shared" si="14"/>
        <v>784564.75</v>
      </c>
    </row>
    <row r="39" spans="1:35" x14ac:dyDescent="0.2">
      <c r="A39" t="s">
        <v>16</v>
      </c>
      <c r="B39">
        <v>2895832</v>
      </c>
      <c r="C39">
        <v>2908506</v>
      </c>
      <c r="D39">
        <v>3123723</v>
      </c>
      <c r="E39">
        <v>3444578</v>
      </c>
      <c r="F39">
        <v>3943116</v>
      </c>
      <c r="G39">
        <v>4627306</v>
      </c>
      <c r="H39">
        <v>5464265</v>
      </c>
      <c r="I39">
        <v>6508419</v>
      </c>
      <c r="J39">
        <v>8206975</v>
      </c>
      <c r="K39" s="2">
        <v>9727566</v>
      </c>
      <c r="L39" s="3">
        <v>10710017</v>
      </c>
      <c r="M39" s="3">
        <f t="shared" si="5"/>
        <v>0.10099659051400933</v>
      </c>
      <c r="N39" s="3">
        <f t="shared" si="6"/>
        <v>13</v>
      </c>
      <c r="O39" s="5">
        <f t="shared" si="19"/>
        <v>14.170510916878765</v>
      </c>
      <c r="P39" s="7">
        <f t="shared" si="7"/>
        <v>14</v>
      </c>
      <c r="Q39">
        <f t="shared" si="20"/>
        <v>14.491376746189438</v>
      </c>
      <c r="R39" t="b">
        <f t="shared" si="21"/>
        <v>0</v>
      </c>
      <c r="S39">
        <f t="shared" si="22"/>
        <v>14</v>
      </c>
      <c r="T39" s="7">
        <f t="shared" si="23"/>
        <v>0.17051091687876507</v>
      </c>
      <c r="U39" s="8">
        <f t="shared" si="8"/>
        <v>755796.10804597696</v>
      </c>
      <c r="V39" s="8" t="b">
        <f t="shared" si="9"/>
        <v>0</v>
      </c>
      <c r="W39" s="8">
        <f t="shared" si="10"/>
        <v>14</v>
      </c>
      <c r="X39" s="8">
        <f t="shared" si="18"/>
        <v>14</v>
      </c>
      <c r="Y39" s="8">
        <f t="shared" si="11"/>
        <v>14</v>
      </c>
      <c r="AE39" s="6" t="b">
        <f t="shared" si="12"/>
        <v>0</v>
      </c>
      <c r="AF39" s="8">
        <f t="shared" si="13"/>
        <v>14</v>
      </c>
      <c r="AI39" s="9">
        <f t="shared" si="14"/>
        <v>765001.21428571432</v>
      </c>
    </row>
    <row r="40" spans="1:35" x14ac:dyDescent="0.2">
      <c r="A40" t="s">
        <v>46</v>
      </c>
      <c r="B40">
        <v>1356621</v>
      </c>
      <c r="C40">
        <v>1563396</v>
      </c>
      <c r="D40">
        <v>1736191</v>
      </c>
      <c r="E40">
        <v>2378963</v>
      </c>
      <c r="F40">
        <v>2853214</v>
      </c>
      <c r="G40">
        <v>3443487</v>
      </c>
      <c r="H40">
        <v>4130163</v>
      </c>
      <c r="I40">
        <v>4887941</v>
      </c>
      <c r="J40">
        <v>5908684</v>
      </c>
      <c r="K40" s="2">
        <v>6753369</v>
      </c>
      <c r="L40" s="3">
        <v>7693612</v>
      </c>
      <c r="M40" s="3">
        <f t="shared" si="5"/>
        <v>0.13922577013043425</v>
      </c>
      <c r="N40" s="3">
        <f t="shared" si="6"/>
        <v>8</v>
      </c>
      <c r="O40" s="5">
        <f t="shared" si="19"/>
        <v>10.179480838940728</v>
      </c>
      <c r="P40" s="7">
        <f t="shared" si="7"/>
        <v>10</v>
      </c>
      <c r="Q40">
        <f t="shared" si="20"/>
        <v>10.488088481701515</v>
      </c>
      <c r="R40" t="b">
        <f t="shared" si="21"/>
        <v>0</v>
      </c>
      <c r="S40">
        <f t="shared" si="22"/>
        <v>10</v>
      </c>
      <c r="T40" s="7">
        <f t="shared" si="23"/>
        <v>0.1794808389407283</v>
      </c>
      <c r="U40" s="8">
        <f t="shared" si="8"/>
        <v>755796.10804597696</v>
      </c>
      <c r="V40" s="8" t="b">
        <f t="shared" si="9"/>
        <v>0</v>
      </c>
      <c r="W40" s="8">
        <f t="shared" si="10"/>
        <v>10</v>
      </c>
      <c r="X40" s="8">
        <f t="shared" si="18"/>
        <v>10</v>
      </c>
      <c r="Y40" s="8">
        <f t="shared" si="11"/>
        <v>10</v>
      </c>
      <c r="AE40" s="6" t="b">
        <f t="shared" si="12"/>
        <v>0</v>
      </c>
      <c r="AF40" s="8">
        <f t="shared" si="13"/>
        <v>10</v>
      </c>
      <c r="AI40" s="9">
        <f t="shared" si="14"/>
        <v>769361.2</v>
      </c>
    </row>
    <row r="41" spans="1:35" x14ac:dyDescent="0.2">
      <c r="A41" t="s">
        <v>42</v>
      </c>
      <c r="B41">
        <v>636547</v>
      </c>
      <c r="C41">
        <v>692849</v>
      </c>
      <c r="D41">
        <v>642961</v>
      </c>
      <c r="E41">
        <v>652740</v>
      </c>
      <c r="F41">
        <v>680514</v>
      </c>
      <c r="G41">
        <v>673247</v>
      </c>
      <c r="H41">
        <v>690178</v>
      </c>
      <c r="I41">
        <v>699999</v>
      </c>
      <c r="J41">
        <v>756874</v>
      </c>
      <c r="K41" s="2">
        <v>819761</v>
      </c>
      <c r="L41" s="3">
        <v>892717</v>
      </c>
      <c r="M41" s="3">
        <f t="shared" si="5"/>
        <v>8.8996670980932224E-2</v>
      </c>
      <c r="N41" s="3">
        <f t="shared" si="6"/>
        <v>15</v>
      </c>
      <c r="O41" s="5">
        <f t="shared" si="19"/>
        <v>1.1811611498080032</v>
      </c>
      <c r="P41" s="7">
        <f t="shared" si="7"/>
        <v>1</v>
      </c>
      <c r="Q41">
        <f t="shared" si="20"/>
        <v>1.4142135623730951</v>
      </c>
      <c r="R41" t="b">
        <f t="shared" si="21"/>
        <v>0</v>
      </c>
      <c r="S41">
        <f t="shared" si="22"/>
        <v>1</v>
      </c>
      <c r="T41" s="7">
        <f t="shared" si="23"/>
        <v>0.18116114980800324</v>
      </c>
      <c r="U41" s="8">
        <f t="shared" si="8"/>
        <v>755796.10804597696</v>
      </c>
      <c r="V41" s="8" t="b">
        <f t="shared" si="9"/>
        <v>0</v>
      </c>
      <c r="W41" s="8">
        <f t="shared" si="10"/>
        <v>1</v>
      </c>
      <c r="X41" s="8">
        <f t="shared" si="18"/>
        <v>1</v>
      </c>
      <c r="Y41" s="8">
        <f t="shared" si="11"/>
        <v>1</v>
      </c>
      <c r="AE41" s="6" t="b">
        <f t="shared" si="12"/>
        <v>0</v>
      </c>
      <c r="AF41" s="8">
        <f t="shared" si="13"/>
        <v>1</v>
      </c>
      <c r="AI41" s="9">
        <f t="shared" si="14"/>
        <v>892717</v>
      </c>
    </row>
    <row r="42" spans="1:35" x14ac:dyDescent="0.2">
      <c r="A42" t="s">
        <v>20</v>
      </c>
      <c r="B42">
        <v>2404021</v>
      </c>
      <c r="C42">
        <v>2470939</v>
      </c>
      <c r="D42">
        <v>2538268</v>
      </c>
      <c r="E42">
        <v>2621073</v>
      </c>
      <c r="F42">
        <v>2757537</v>
      </c>
      <c r="G42">
        <v>2846920</v>
      </c>
      <c r="H42">
        <v>2913387</v>
      </c>
      <c r="I42">
        <v>2787424</v>
      </c>
      <c r="J42">
        <v>2931923</v>
      </c>
      <c r="K42" s="2">
        <v>3053787</v>
      </c>
      <c r="L42" s="3">
        <v>3163561</v>
      </c>
      <c r="M42" s="3">
        <f t="shared" si="5"/>
        <v>3.5946842396015199E-2</v>
      </c>
      <c r="N42" s="3">
        <f t="shared" si="6"/>
        <v>26</v>
      </c>
      <c r="O42" s="5">
        <f t="shared" si="19"/>
        <v>4.1857333827492438</v>
      </c>
      <c r="P42" s="7">
        <f t="shared" si="7"/>
        <v>4</v>
      </c>
      <c r="Q42">
        <f t="shared" si="20"/>
        <v>4.4721359549995796</v>
      </c>
      <c r="R42" t="b">
        <f t="shared" si="21"/>
        <v>0</v>
      </c>
      <c r="S42">
        <f t="shared" si="22"/>
        <v>4</v>
      </c>
      <c r="T42" s="7">
        <f t="shared" si="23"/>
        <v>0.18573338274924378</v>
      </c>
      <c r="U42" s="8">
        <f t="shared" si="8"/>
        <v>755796.10804597696</v>
      </c>
      <c r="V42" s="8" t="b">
        <f t="shared" si="9"/>
        <v>0</v>
      </c>
      <c r="W42" s="8">
        <f t="shared" si="10"/>
        <v>4</v>
      </c>
      <c r="X42" s="8">
        <f t="shared" si="18"/>
        <v>4</v>
      </c>
      <c r="Y42" s="8">
        <f t="shared" si="11"/>
        <v>4</v>
      </c>
      <c r="AE42" s="6" t="b">
        <f t="shared" si="12"/>
        <v>0</v>
      </c>
      <c r="AF42" s="8">
        <f t="shared" si="13"/>
        <v>4</v>
      </c>
      <c r="AI42" s="9">
        <f t="shared" si="14"/>
        <v>790890.25</v>
      </c>
    </row>
    <row r="43" spans="1:35" x14ac:dyDescent="0.2">
      <c r="A43" t="s">
        <v>27</v>
      </c>
      <c r="B43">
        <v>3668412</v>
      </c>
      <c r="C43">
        <v>4842325</v>
      </c>
      <c r="D43">
        <v>5256106</v>
      </c>
      <c r="E43">
        <v>6371766</v>
      </c>
      <c r="F43">
        <v>7823194</v>
      </c>
      <c r="G43">
        <v>8937196</v>
      </c>
      <c r="H43">
        <v>9258344</v>
      </c>
      <c r="I43">
        <v>9328784</v>
      </c>
      <c r="J43">
        <v>9955829</v>
      </c>
      <c r="K43" s="2">
        <v>9911626</v>
      </c>
      <c r="L43" s="3">
        <v>9966555</v>
      </c>
      <c r="M43" s="3">
        <f t="shared" si="5"/>
        <v>5.5418757729559509E-3</v>
      </c>
      <c r="N43" s="3">
        <f t="shared" si="6"/>
        <v>42</v>
      </c>
      <c r="O43" s="5">
        <f t="shared" si="19"/>
        <v>13.186830275915774</v>
      </c>
      <c r="P43" s="7">
        <f t="shared" si="7"/>
        <v>13</v>
      </c>
      <c r="Q43">
        <f t="shared" si="20"/>
        <v>13.490737563232042</v>
      </c>
      <c r="R43" t="b">
        <f t="shared" si="21"/>
        <v>0</v>
      </c>
      <c r="S43">
        <f t="shared" si="22"/>
        <v>13</v>
      </c>
      <c r="T43" s="7">
        <f t="shared" si="23"/>
        <v>0.18683027591577428</v>
      </c>
      <c r="U43" s="8">
        <f t="shared" si="8"/>
        <v>755796.10804597696</v>
      </c>
      <c r="V43" s="8" t="b">
        <f t="shared" si="9"/>
        <v>0</v>
      </c>
      <c r="W43" s="8">
        <f t="shared" si="10"/>
        <v>13</v>
      </c>
      <c r="X43" s="8">
        <f t="shared" si="18"/>
        <v>13</v>
      </c>
      <c r="Y43" s="8">
        <f t="shared" si="11"/>
        <v>13</v>
      </c>
      <c r="AE43" s="6" t="b">
        <f t="shared" si="12"/>
        <v>0</v>
      </c>
      <c r="AF43" s="8">
        <f t="shared" si="13"/>
        <v>13</v>
      </c>
      <c r="AI43" s="9">
        <f t="shared" si="14"/>
        <v>766658.07692307688</v>
      </c>
    </row>
    <row r="44" spans="1:35" x14ac:dyDescent="0.2">
      <c r="A44" t="s">
        <v>37</v>
      </c>
      <c r="B44">
        <v>2028283</v>
      </c>
      <c r="C44">
        <v>2396040</v>
      </c>
      <c r="D44">
        <v>2336434</v>
      </c>
      <c r="E44">
        <v>2233351</v>
      </c>
      <c r="F44">
        <v>2328284</v>
      </c>
      <c r="G44">
        <v>2585486</v>
      </c>
      <c r="H44">
        <v>3025266</v>
      </c>
      <c r="I44">
        <v>3157604</v>
      </c>
      <c r="J44">
        <v>3458819</v>
      </c>
      <c r="K44" s="2">
        <v>3764882</v>
      </c>
      <c r="L44" s="3">
        <v>3980783</v>
      </c>
      <c r="M44" s="3">
        <f t="shared" si="5"/>
        <v>5.7346020406482845E-2</v>
      </c>
      <c r="N44" s="3">
        <f t="shared" si="6"/>
        <v>21</v>
      </c>
      <c r="O44" s="5">
        <f t="shared" si="19"/>
        <v>5.2670064818034747</v>
      </c>
      <c r="P44" s="7">
        <f t="shared" si="7"/>
        <v>5</v>
      </c>
      <c r="Q44">
        <f t="shared" si="20"/>
        <v>5.4772255750516612</v>
      </c>
      <c r="R44" t="b">
        <f t="shared" si="21"/>
        <v>0</v>
      </c>
      <c r="S44">
        <f t="shared" si="22"/>
        <v>5</v>
      </c>
      <c r="T44" s="7">
        <f t="shared" si="23"/>
        <v>0.26700648180347475</v>
      </c>
      <c r="U44" s="8">
        <f t="shared" si="8"/>
        <v>755796.10804597696</v>
      </c>
      <c r="V44" s="8" t="b">
        <f t="shared" si="9"/>
        <v>0</v>
      </c>
      <c r="W44" s="8">
        <f t="shared" si="10"/>
        <v>5</v>
      </c>
      <c r="X44" s="8">
        <f t="shared" si="18"/>
        <v>5</v>
      </c>
      <c r="Y44" s="8">
        <f t="shared" si="11"/>
        <v>5</v>
      </c>
      <c r="AE44" s="6" t="b">
        <f t="shared" si="12"/>
        <v>0</v>
      </c>
      <c r="AF44" s="8">
        <f t="shared" si="13"/>
        <v>5</v>
      </c>
      <c r="AI44" s="9">
        <f t="shared" si="14"/>
        <v>796156.6</v>
      </c>
    </row>
    <row r="45" spans="1:35" x14ac:dyDescent="0.2">
      <c r="A45" t="s">
        <v>44</v>
      </c>
      <c r="B45">
        <v>449396</v>
      </c>
      <c r="C45">
        <v>507847</v>
      </c>
      <c r="D45">
        <v>550310</v>
      </c>
      <c r="E45">
        <v>688862</v>
      </c>
      <c r="F45">
        <v>890627</v>
      </c>
      <c r="G45">
        <v>1067810</v>
      </c>
      <c r="H45">
        <v>1461037</v>
      </c>
      <c r="I45">
        <v>1727784</v>
      </c>
      <c r="J45">
        <v>2236714</v>
      </c>
      <c r="K45" s="2">
        <v>2770765</v>
      </c>
      <c r="L45" s="3">
        <v>3249879</v>
      </c>
      <c r="M45" s="3">
        <f t="shared" si="5"/>
        <v>0.17291758774201349</v>
      </c>
      <c r="N45" s="3">
        <f t="shared" si="6"/>
        <v>1</v>
      </c>
      <c r="O45" s="5">
        <f t="shared" si="19"/>
        <v>4.2999414331494563</v>
      </c>
      <c r="P45" s="7">
        <f t="shared" si="7"/>
        <v>4</v>
      </c>
      <c r="Q45">
        <f t="shared" si="20"/>
        <v>4.4721359549995796</v>
      </c>
      <c r="R45" t="b">
        <f t="shared" si="21"/>
        <v>0</v>
      </c>
      <c r="S45">
        <f t="shared" si="22"/>
        <v>4</v>
      </c>
      <c r="T45" s="7">
        <f t="shared" si="23"/>
        <v>0.29994143314945632</v>
      </c>
      <c r="U45" s="8">
        <f t="shared" si="8"/>
        <v>755796.10804597696</v>
      </c>
      <c r="V45" s="8" t="b">
        <f t="shared" si="9"/>
        <v>0</v>
      </c>
      <c r="W45" s="8">
        <f t="shared" si="10"/>
        <v>4</v>
      </c>
      <c r="X45" s="8">
        <f t="shared" si="18"/>
        <v>4</v>
      </c>
      <c r="Y45" s="8">
        <f t="shared" si="11"/>
        <v>4</v>
      </c>
      <c r="AE45" s="6" t="b">
        <f t="shared" si="12"/>
        <v>0</v>
      </c>
      <c r="AF45" s="8">
        <f t="shared" si="13"/>
        <v>4</v>
      </c>
      <c r="AI45" s="9">
        <f t="shared" si="14"/>
        <v>812469.75</v>
      </c>
    </row>
    <row r="46" spans="1:35" x14ac:dyDescent="0.2">
      <c r="A46" t="s">
        <v>15</v>
      </c>
      <c r="B46">
        <v>223003</v>
      </c>
      <c r="C46">
        <v>238380</v>
      </c>
      <c r="D46">
        <v>266505</v>
      </c>
      <c r="E46">
        <v>318085</v>
      </c>
      <c r="F46">
        <v>446292</v>
      </c>
      <c r="G46">
        <v>551928</v>
      </c>
      <c r="H46">
        <v>595225</v>
      </c>
      <c r="I46">
        <v>668696</v>
      </c>
      <c r="J46">
        <v>785068</v>
      </c>
      <c r="K46" s="2">
        <v>900877</v>
      </c>
      <c r="L46" s="3">
        <v>986809</v>
      </c>
      <c r="M46" s="3">
        <f t="shared" si="5"/>
        <v>9.5387050618452873E-2</v>
      </c>
      <c r="N46" s="3">
        <f t="shared" si="6"/>
        <v>14</v>
      </c>
      <c r="O46" s="5">
        <f t="shared" si="19"/>
        <v>1.3056550430661518</v>
      </c>
      <c r="P46" s="7">
        <f t="shared" si="7"/>
        <v>1</v>
      </c>
      <c r="Q46">
        <f t="shared" si="20"/>
        <v>1.4142135623730951</v>
      </c>
      <c r="R46" t="b">
        <f t="shared" si="21"/>
        <v>0</v>
      </c>
      <c r="S46">
        <f t="shared" si="22"/>
        <v>1</v>
      </c>
      <c r="T46" s="7">
        <f t="shared" si="23"/>
        <v>0.30565504306615177</v>
      </c>
      <c r="U46" s="8">
        <f t="shared" si="8"/>
        <v>755796.10804597696</v>
      </c>
      <c r="V46" s="8" t="b">
        <f t="shared" si="9"/>
        <v>0</v>
      </c>
      <c r="W46" s="8">
        <f t="shared" si="10"/>
        <v>1</v>
      </c>
      <c r="X46" s="8">
        <f t="shared" si="18"/>
        <v>1</v>
      </c>
      <c r="Y46" s="8">
        <f t="shared" si="11"/>
        <v>1</v>
      </c>
      <c r="AE46" s="6" t="b">
        <f t="shared" si="12"/>
        <v>0</v>
      </c>
      <c r="AF46" s="8">
        <f t="shared" si="13"/>
        <v>1</v>
      </c>
      <c r="AI46" s="9">
        <f t="shared" si="14"/>
        <v>986809</v>
      </c>
    </row>
    <row r="47" spans="1:35" x14ac:dyDescent="0.2">
      <c r="A47" t="s">
        <v>47</v>
      </c>
      <c r="B47">
        <v>1463701</v>
      </c>
      <c r="C47">
        <v>1729205</v>
      </c>
      <c r="D47">
        <v>1901974</v>
      </c>
      <c r="E47">
        <v>2005552</v>
      </c>
      <c r="F47">
        <v>1860421</v>
      </c>
      <c r="G47">
        <v>1763331</v>
      </c>
      <c r="H47">
        <v>1949644</v>
      </c>
      <c r="I47">
        <v>1801625</v>
      </c>
      <c r="J47">
        <v>1813077</v>
      </c>
      <c r="K47" s="2">
        <v>1859815</v>
      </c>
      <c r="L47" s="3">
        <v>1784787</v>
      </c>
      <c r="M47" s="3">
        <f t="shared" si="5"/>
        <v>-4.034164688423314E-2</v>
      </c>
      <c r="N47" s="3">
        <f t="shared" si="6"/>
        <v>50</v>
      </c>
      <c r="O47" s="5">
        <f t="shared" si="19"/>
        <v>2.3614662486346476</v>
      </c>
      <c r="P47" s="7">
        <f t="shared" si="7"/>
        <v>2</v>
      </c>
      <c r="Q47">
        <f t="shared" si="20"/>
        <v>2.4494897427831779</v>
      </c>
      <c r="R47" t="b">
        <f t="shared" si="21"/>
        <v>0</v>
      </c>
      <c r="S47">
        <f t="shared" si="22"/>
        <v>2</v>
      </c>
      <c r="T47" s="7">
        <f t="shared" si="23"/>
        <v>0.3614662486346476</v>
      </c>
      <c r="U47" s="8">
        <f t="shared" si="8"/>
        <v>755796.10804597696</v>
      </c>
      <c r="V47" s="8" t="b">
        <f t="shared" si="9"/>
        <v>0</v>
      </c>
      <c r="W47" s="8">
        <f t="shared" si="10"/>
        <v>2</v>
      </c>
      <c r="X47" s="8">
        <f t="shared" si="18"/>
        <v>2</v>
      </c>
      <c r="Y47" s="8">
        <f t="shared" si="11"/>
        <v>2</v>
      </c>
      <c r="AE47" s="6" t="b">
        <f t="shared" si="12"/>
        <v>0</v>
      </c>
      <c r="AF47" s="8">
        <f t="shared" si="13"/>
        <v>2</v>
      </c>
      <c r="AI47" s="9">
        <f t="shared" si="14"/>
        <v>892393.5</v>
      </c>
    </row>
    <row r="48" spans="1:35" x14ac:dyDescent="0.2">
      <c r="A48" t="s">
        <v>9</v>
      </c>
      <c r="B48">
        <v>2309187</v>
      </c>
      <c r="C48">
        <v>2421851</v>
      </c>
      <c r="D48">
        <v>2677773</v>
      </c>
      <c r="E48">
        <v>3318680</v>
      </c>
      <c r="F48">
        <v>3966949</v>
      </c>
      <c r="G48">
        <v>4690742</v>
      </c>
      <c r="H48">
        <v>5346279</v>
      </c>
      <c r="I48">
        <v>6216568</v>
      </c>
      <c r="J48">
        <v>7100702</v>
      </c>
      <c r="K48" s="2">
        <v>8037736</v>
      </c>
      <c r="L48" s="3">
        <v>8590563</v>
      </c>
      <c r="M48" s="3">
        <f t="shared" si="5"/>
        <v>6.8778944717766244E-2</v>
      </c>
      <c r="N48" s="3">
        <f t="shared" si="6"/>
        <v>18</v>
      </c>
      <c r="O48" s="5">
        <f t="shared" si="19"/>
        <v>11.366244028710206</v>
      </c>
      <c r="P48" s="7">
        <f t="shared" si="7"/>
        <v>11</v>
      </c>
      <c r="Q48">
        <f t="shared" si="20"/>
        <v>11.489125293076057</v>
      </c>
      <c r="R48" t="b">
        <f t="shared" si="21"/>
        <v>0</v>
      </c>
      <c r="S48">
        <f t="shared" si="22"/>
        <v>11</v>
      </c>
      <c r="T48" s="7">
        <f t="shared" si="23"/>
        <v>0.36624402871020578</v>
      </c>
      <c r="U48" s="8">
        <f t="shared" si="8"/>
        <v>755796.10804597696</v>
      </c>
      <c r="V48" s="8" t="b">
        <f t="shared" si="9"/>
        <v>0</v>
      </c>
      <c r="W48" s="8">
        <f t="shared" si="10"/>
        <v>11</v>
      </c>
      <c r="X48" s="8">
        <f t="shared" si="18"/>
        <v>11</v>
      </c>
      <c r="Y48" s="8">
        <f t="shared" si="11"/>
        <v>11</v>
      </c>
      <c r="AE48" s="6" t="b">
        <f t="shared" si="12"/>
        <v>0</v>
      </c>
      <c r="AF48" s="8">
        <f t="shared" si="13"/>
        <v>11</v>
      </c>
      <c r="AI48" s="9">
        <f t="shared" si="14"/>
        <v>780960.27272727271</v>
      </c>
    </row>
    <row r="49" spans="1:35" x14ac:dyDescent="0.2">
      <c r="A49" t="s">
        <v>40</v>
      </c>
      <c r="B49">
        <v>604397</v>
      </c>
      <c r="C49">
        <v>687497</v>
      </c>
      <c r="D49">
        <v>713346</v>
      </c>
      <c r="E49">
        <v>791896</v>
      </c>
      <c r="F49">
        <v>859488</v>
      </c>
      <c r="G49">
        <v>957798</v>
      </c>
      <c r="H49">
        <v>947154</v>
      </c>
      <c r="I49">
        <v>1005984</v>
      </c>
      <c r="J49">
        <v>1049662</v>
      </c>
      <c r="K49" s="2">
        <v>1055247</v>
      </c>
      <c r="L49" s="3">
        <v>1057125</v>
      </c>
      <c r="M49" s="3">
        <f t="shared" si="5"/>
        <v>1.7796781227523706E-3</v>
      </c>
      <c r="N49" s="3">
        <f t="shared" si="6"/>
        <v>44</v>
      </c>
      <c r="O49" s="5">
        <f t="shared" si="19"/>
        <v>1.3986907166445641</v>
      </c>
      <c r="P49" s="7">
        <f t="shared" si="7"/>
        <v>1</v>
      </c>
      <c r="Q49">
        <f t="shared" si="20"/>
        <v>1.4142135623730951</v>
      </c>
      <c r="R49" t="b">
        <f t="shared" si="21"/>
        <v>0</v>
      </c>
      <c r="S49">
        <f t="shared" si="22"/>
        <v>1</v>
      </c>
      <c r="T49" s="7">
        <f t="shared" si="23"/>
        <v>0.39869071664456412</v>
      </c>
      <c r="U49" s="8">
        <f t="shared" si="8"/>
        <v>755796.10804597696</v>
      </c>
      <c r="V49" s="8" t="b">
        <f t="shared" si="9"/>
        <v>0</v>
      </c>
      <c r="W49" s="8">
        <f t="shared" si="10"/>
        <v>1</v>
      </c>
      <c r="X49" s="8">
        <f t="shared" si="18"/>
        <v>1</v>
      </c>
      <c r="Y49" s="8">
        <f t="shared" si="11"/>
        <v>1</v>
      </c>
      <c r="AE49" s="6" t="b">
        <f t="shared" si="12"/>
        <v>0</v>
      </c>
      <c r="AF49" s="8">
        <f t="shared" si="13"/>
        <v>1</v>
      </c>
      <c r="AI49" s="9">
        <f t="shared" si="14"/>
        <v>1057125</v>
      </c>
    </row>
    <row r="50" spans="1:35" x14ac:dyDescent="0.2">
      <c r="A50" t="s">
        <v>18</v>
      </c>
      <c r="B50">
        <v>431866</v>
      </c>
      <c r="C50">
        <v>445032</v>
      </c>
      <c r="D50">
        <v>524873</v>
      </c>
      <c r="E50">
        <v>588637</v>
      </c>
      <c r="F50">
        <v>667191</v>
      </c>
      <c r="G50">
        <v>719921</v>
      </c>
      <c r="H50">
        <v>943935</v>
      </c>
      <c r="I50">
        <v>1011986</v>
      </c>
      <c r="J50">
        <v>1297274</v>
      </c>
      <c r="K50" s="2">
        <v>1573499</v>
      </c>
      <c r="L50" s="3">
        <v>1826913</v>
      </c>
      <c r="M50" s="3">
        <f t="shared" si="5"/>
        <v>0.16105126218701127</v>
      </c>
      <c r="N50" s="3">
        <f t="shared" si="6"/>
        <v>3</v>
      </c>
      <c r="O50" s="5">
        <f t="shared" si="19"/>
        <v>2.4172035031025381</v>
      </c>
      <c r="P50" s="7">
        <f t="shared" si="7"/>
        <v>2</v>
      </c>
      <c r="Q50">
        <f t="shared" si="20"/>
        <v>2.4494897427831779</v>
      </c>
      <c r="R50" t="b">
        <f t="shared" si="21"/>
        <v>0</v>
      </c>
      <c r="S50">
        <f t="shared" si="22"/>
        <v>2</v>
      </c>
      <c r="T50" s="7">
        <f t="shared" si="23"/>
        <v>0.41720350310253806</v>
      </c>
      <c r="U50" s="8">
        <f t="shared" si="8"/>
        <v>755796.10804597696</v>
      </c>
      <c r="V50" s="8" t="b">
        <f t="shared" si="9"/>
        <v>0</v>
      </c>
      <c r="W50" s="8">
        <f t="shared" si="10"/>
        <v>2</v>
      </c>
      <c r="X50" s="8">
        <f t="shared" si="18"/>
        <v>2</v>
      </c>
      <c r="Y50" s="8">
        <f t="shared" si="11"/>
        <v>2</v>
      </c>
      <c r="AE50" s="6" t="b">
        <f t="shared" si="12"/>
        <v>0</v>
      </c>
      <c r="AF50" s="8">
        <f t="shared" si="13"/>
        <v>2</v>
      </c>
      <c r="AI50" s="9">
        <f t="shared" si="14"/>
        <v>913456.5</v>
      </c>
    </row>
    <row r="51" spans="1:35" x14ac:dyDescent="0.2">
      <c r="A51" t="s">
        <v>7</v>
      </c>
      <c r="B51">
        <v>5759394</v>
      </c>
      <c r="C51">
        <v>6646697</v>
      </c>
      <c r="D51">
        <v>6907612</v>
      </c>
      <c r="E51">
        <v>7946627</v>
      </c>
      <c r="F51">
        <v>9706397</v>
      </c>
      <c r="G51">
        <v>10730200</v>
      </c>
      <c r="H51">
        <v>10797419</v>
      </c>
      <c r="I51">
        <v>10887325</v>
      </c>
      <c r="J51">
        <v>11374540</v>
      </c>
      <c r="K51" s="2">
        <v>11568495</v>
      </c>
      <c r="L51" s="3">
        <v>11693217</v>
      </c>
      <c r="M51" s="3">
        <f t="shared" si="5"/>
        <v>1.0781177672635867E-2</v>
      </c>
      <c r="N51" s="3">
        <f t="shared" si="6"/>
        <v>40</v>
      </c>
      <c r="O51" s="5">
        <f t="shared" si="19"/>
        <v>15.471390862585219</v>
      </c>
      <c r="P51" s="7">
        <f t="shared" si="7"/>
        <v>15</v>
      </c>
      <c r="Q51">
        <f t="shared" si="20"/>
        <v>15.491933384829668</v>
      </c>
      <c r="R51" t="b">
        <f t="shared" si="21"/>
        <v>0</v>
      </c>
      <c r="S51">
        <f t="shared" si="22"/>
        <v>15</v>
      </c>
      <c r="T51" s="7">
        <f t="shared" si="23"/>
        <v>0.47139086258521878</v>
      </c>
      <c r="U51" s="8">
        <f t="shared" si="8"/>
        <v>755796.10804597696</v>
      </c>
      <c r="V51" s="8" t="b">
        <f t="shared" si="9"/>
        <v>0</v>
      </c>
      <c r="W51" s="8">
        <f t="shared" si="10"/>
        <v>15</v>
      </c>
      <c r="X51" s="8">
        <f t="shared" si="18"/>
        <v>15</v>
      </c>
      <c r="Y51" s="8">
        <f t="shared" si="11"/>
        <v>15</v>
      </c>
      <c r="AE51" s="6" t="b">
        <f t="shared" si="12"/>
        <v>0</v>
      </c>
      <c r="AF51" s="8">
        <f t="shared" si="13"/>
        <v>15</v>
      </c>
      <c r="AI51" s="9">
        <f t="shared" si="14"/>
        <v>779547.8</v>
      </c>
    </row>
    <row r="52" spans="1:35" x14ac:dyDescent="0.2">
      <c r="B52">
        <f>SUM(B2:B51)</f>
        <v>105273049</v>
      </c>
      <c r="C52">
        <f t="shared" ref="C52:L52" si="24">SUM(C2:C51)</f>
        <v>122288177</v>
      </c>
      <c r="D52">
        <f t="shared" si="24"/>
        <v>131006184</v>
      </c>
      <c r="E52">
        <f t="shared" si="24"/>
        <v>149895183</v>
      </c>
      <c r="F52">
        <f t="shared" si="24"/>
        <v>178559219</v>
      </c>
      <c r="G52">
        <f t="shared" si="24"/>
        <v>204002799</v>
      </c>
      <c r="H52">
        <f t="shared" si="24"/>
        <v>225867074</v>
      </c>
      <c r="I52">
        <f t="shared" si="24"/>
        <v>249022783</v>
      </c>
      <c r="J52">
        <f t="shared" si="24"/>
        <v>281424177</v>
      </c>
      <c r="K52">
        <f t="shared" si="24"/>
        <v>309183463</v>
      </c>
      <c r="L52">
        <f t="shared" si="24"/>
        <v>328771307</v>
      </c>
      <c r="M52" s="3">
        <f t="shared" si="5"/>
        <v>6.3353465964639977E-2</v>
      </c>
      <c r="N52" s="3" t="e">
        <f t="shared" si="6"/>
        <v>#N/A</v>
      </c>
      <c r="S52">
        <f>SUM(S2:S51)</f>
        <v>437</v>
      </c>
      <c r="W52">
        <f>SUM(W2:W51)</f>
        <v>435</v>
      </c>
      <c r="X52">
        <f>SUM(X2:X51)</f>
        <v>435</v>
      </c>
      <c r="Y52">
        <f>SUM(Y2:Y51)</f>
        <v>435</v>
      </c>
      <c r="Z52"/>
      <c r="AA52"/>
      <c r="AB52"/>
      <c r="AC52"/>
      <c r="AD52"/>
      <c r="AE52" s="18"/>
      <c r="AF52">
        <f>SUM(AF2:AF51)</f>
        <v>435</v>
      </c>
      <c r="AG52"/>
      <c r="AH52"/>
    </row>
    <row r="53" spans="1:35" x14ac:dyDescent="0.2">
      <c r="M53" s="3" t="e">
        <f t="shared" si="5"/>
        <v>#DIV/0!</v>
      </c>
      <c r="N53" s="3" t="e">
        <f t="shared" si="6"/>
        <v>#DIV/0!</v>
      </c>
      <c r="W53" s="8" t="s">
        <v>80</v>
      </c>
      <c r="Y53" s="8">
        <f t="shared" si="11"/>
        <v>0</v>
      </c>
    </row>
    <row r="54" spans="1:35" x14ac:dyDescent="0.2">
      <c r="M54" s="3" t="e">
        <f t="shared" si="5"/>
        <v>#DIV/0!</v>
      </c>
      <c r="N54" s="3" t="e">
        <f t="shared" si="6"/>
        <v>#DIV/0!</v>
      </c>
      <c r="W54" s="8" t="s">
        <v>81</v>
      </c>
      <c r="Y54" s="8">
        <f t="shared" si="11"/>
        <v>0</v>
      </c>
    </row>
    <row r="56" spans="1:35" x14ac:dyDescent="0.2">
      <c r="W56" s="8" t="s">
        <v>82</v>
      </c>
    </row>
  </sheetData>
  <sortState xmlns:xlrd2="http://schemas.microsoft.com/office/spreadsheetml/2017/richdata2" ref="A2:T51">
    <sortCondition ref="T2:T51"/>
  </sortState>
  <pageMargins left="0.7" right="0.7" top="0.75" bottom="0.75" header="0.3" footer="0.3"/>
  <ignoredErrors>
    <ignoredError sqref="N2:N5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3A48-BB2C-864A-A33A-4DC50F87E3CB}">
  <dimension ref="A2:Z52"/>
  <sheetViews>
    <sheetView topLeftCell="P1" workbookViewId="0">
      <selection activeCell="Z2" sqref="Z2:Z52"/>
    </sheetView>
  </sheetViews>
  <sheetFormatPr baseColWidth="10" defaultRowHeight="16" x14ac:dyDescent="0.2"/>
  <cols>
    <col min="10" max="14" width="10.83203125" customWidth="1"/>
  </cols>
  <sheetData>
    <row r="2" spans="1:26" x14ac:dyDescent="0.2">
      <c r="J2">
        <v>1920</v>
      </c>
      <c r="K2">
        <v>1930</v>
      </c>
      <c r="L2">
        <v>1940</v>
      </c>
      <c r="M2">
        <v>1950</v>
      </c>
      <c r="N2">
        <v>1960</v>
      </c>
      <c r="O2">
        <v>1970</v>
      </c>
      <c r="P2">
        <v>1980</v>
      </c>
      <c r="Q2">
        <v>1990</v>
      </c>
      <c r="R2">
        <v>2000</v>
      </c>
      <c r="S2">
        <v>2010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</row>
    <row r="3" spans="1:26" x14ac:dyDescent="0.2">
      <c r="A3" t="s">
        <v>10</v>
      </c>
      <c r="I3" t="s">
        <v>10</v>
      </c>
      <c r="J3">
        <v>0</v>
      </c>
      <c r="K3">
        <v>0</v>
      </c>
      <c r="L3">
        <v>0</v>
      </c>
      <c r="M3">
        <v>0</v>
      </c>
      <c r="N3">
        <v>226167</v>
      </c>
      <c r="O3">
        <v>300382</v>
      </c>
      <c r="P3">
        <v>401851</v>
      </c>
      <c r="Q3">
        <v>550043</v>
      </c>
      <c r="R3">
        <v>626932</v>
      </c>
      <c r="S3">
        <v>710231</v>
      </c>
      <c r="U3">
        <v>304067</v>
      </c>
      <c r="V3">
        <v>400481</v>
      </c>
      <c r="W3">
        <v>551947</v>
      </c>
      <c r="X3">
        <v>628933</v>
      </c>
      <c r="Y3" s="2">
        <v>721523</v>
      </c>
      <c r="Z3" s="3">
        <v>731158</v>
      </c>
    </row>
    <row r="4" spans="1:26" x14ac:dyDescent="0.2">
      <c r="A4" t="s">
        <v>4</v>
      </c>
      <c r="I4" t="s">
        <v>4</v>
      </c>
      <c r="J4">
        <v>2348174</v>
      </c>
      <c r="K4">
        <v>2646248</v>
      </c>
      <c r="L4">
        <v>2832961</v>
      </c>
      <c r="M4">
        <v>3061743</v>
      </c>
      <c r="N4">
        <v>3266740</v>
      </c>
      <c r="O4">
        <v>3444165</v>
      </c>
      <c r="P4">
        <v>3893888</v>
      </c>
      <c r="Q4">
        <v>4040587</v>
      </c>
      <c r="R4">
        <v>4447100</v>
      </c>
      <c r="S4">
        <v>4779736</v>
      </c>
      <c r="U4">
        <v>3475885</v>
      </c>
      <c r="V4">
        <v>3890061</v>
      </c>
      <c r="W4">
        <v>4062608</v>
      </c>
      <c r="X4">
        <v>4461130</v>
      </c>
      <c r="Y4" s="2">
        <v>4802982</v>
      </c>
      <c r="Z4" s="3">
        <v>4921532</v>
      </c>
    </row>
    <row r="5" spans="1:26" x14ac:dyDescent="0.2">
      <c r="A5" t="s">
        <v>12</v>
      </c>
      <c r="I5" t="s">
        <v>12</v>
      </c>
      <c r="J5">
        <v>1752204</v>
      </c>
      <c r="K5">
        <v>1854482</v>
      </c>
      <c r="L5">
        <v>1949387</v>
      </c>
      <c r="M5">
        <v>1909511</v>
      </c>
      <c r="N5">
        <v>1786272</v>
      </c>
      <c r="O5">
        <v>1923295</v>
      </c>
      <c r="P5">
        <v>2286435</v>
      </c>
      <c r="Q5">
        <v>2350725</v>
      </c>
      <c r="R5">
        <v>2673400</v>
      </c>
      <c r="S5">
        <v>2915918</v>
      </c>
      <c r="U5">
        <v>1942303</v>
      </c>
      <c r="V5">
        <v>2285513</v>
      </c>
      <c r="W5">
        <v>2362239</v>
      </c>
      <c r="X5">
        <v>2679733</v>
      </c>
      <c r="Y5" s="2">
        <v>2926229</v>
      </c>
      <c r="Z5" s="3">
        <v>3030522</v>
      </c>
    </row>
    <row r="6" spans="1:26" x14ac:dyDescent="0.2">
      <c r="A6" t="s">
        <v>11</v>
      </c>
      <c r="I6" t="s">
        <v>11</v>
      </c>
      <c r="J6">
        <v>334162</v>
      </c>
      <c r="K6">
        <v>435573</v>
      </c>
      <c r="L6">
        <v>499261</v>
      </c>
      <c r="M6">
        <v>749587</v>
      </c>
      <c r="N6">
        <v>1302161</v>
      </c>
      <c r="O6">
        <v>1770900</v>
      </c>
      <c r="P6">
        <v>2718215</v>
      </c>
      <c r="Q6">
        <v>3665228</v>
      </c>
      <c r="R6">
        <v>5130632</v>
      </c>
      <c r="S6">
        <v>6392017</v>
      </c>
      <c r="U6">
        <v>1787620</v>
      </c>
      <c r="V6">
        <v>2717866</v>
      </c>
      <c r="W6">
        <v>3677985</v>
      </c>
      <c r="X6">
        <v>5140683</v>
      </c>
      <c r="Y6" s="2">
        <v>6412700</v>
      </c>
      <c r="Z6" s="3">
        <v>7421401</v>
      </c>
    </row>
    <row r="7" spans="1:26" x14ac:dyDescent="0.2">
      <c r="A7" t="s">
        <v>8</v>
      </c>
      <c r="I7" t="s">
        <v>8</v>
      </c>
      <c r="J7">
        <v>3426861</v>
      </c>
      <c r="K7">
        <v>5677251</v>
      </c>
      <c r="L7">
        <v>6907387</v>
      </c>
      <c r="M7">
        <v>10586223</v>
      </c>
      <c r="N7">
        <v>15717204</v>
      </c>
      <c r="O7">
        <v>19953134</v>
      </c>
      <c r="P7">
        <v>23667902</v>
      </c>
      <c r="Q7">
        <v>29760021</v>
      </c>
      <c r="R7">
        <v>33871648</v>
      </c>
      <c r="S7">
        <v>37253956</v>
      </c>
      <c r="U7">
        <v>20098863</v>
      </c>
      <c r="V7">
        <v>23668562</v>
      </c>
      <c r="W7">
        <v>29839250</v>
      </c>
      <c r="X7">
        <v>33930798</v>
      </c>
      <c r="Y7" s="2">
        <v>37341989</v>
      </c>
      <c r="Z7" s="3">
        <v>39368078</v>
      </c>
    </row>
    <row r="8" spans="1:26" x14ac:dyDescent="0.2">
      <c r="A8" t="s">
        <v>13</v>
      </c>
      <c r="I8" t="s">
        <v>13</v>
      </c>
      <c r="J8">
        <v>939629</v>
      </c>
      <c r="K8">
        <v>1035791</v>
      </c>
      <c r="L8">
        <v>1123296</v>
      </c>
      <c r="M8">
        <v>1325089</v>
      </c>
      <c r="N8">
        <v>1753947</v>
      </c>
      <c r="O8">
        <v>2207259</v>
      </c>
      <c r="P8">
        <v>2889964</v>
      </c>
      <c r="Q8">
        <v>3294394</v>
      </c>
      <c r="R8">
        <v>4301261</v>
      </c>
      <c r="S8">
        <v>5029196</v>
      </c>
      <c r="U8">
        <v>2226771</v>
      </c>
      <c r="V8">
        <v>2888834</v>
      </c>
      <c r="W8">
        <v>3307912</v>
      </c>
      <c r="X8">
        <v>4311882</v>
      </c>
      <c r="Y8" s="2">
        <v>5044930</v>
      </c>
      <c r="Z8" s="3">
        <v>5807719</v>
      </c>
    </row>
    <row r="9" spans="1:26" x14ac:dyDescent="0.2">
      <c r="A9" t="s">
        <v>14</v>
      </c>
      <c r="I9" t="s">
        <v>14</v>
      </c>
      <c r="J9">
        <v>1380631</v>
      </c>
      <c r="K9">
        <v>1606903</v>
      </c>
      <c r="L9">
        <v>1709242</v>
      </c>
      <c r="M9">
        <v>2007280</v>
      </c>
      <c r="N9">
        <v>2535234</v>
      </c>
      <c r="O9">
        <v>3031709</v>
      </c>
      <c r="P9">
        <v>3107576</v>
      </c>
      <c r="Q9">
        <v>3287116</v>
      </c>
      <c r="R9">
        <v>3405565</v>
      </c>
      <c r="S9">
        <v>3574097</v>
      </c>
      <c r="U9">
        <v>3050693</v>
      </c>
      <c r="V9">
        <v>3107576</v>
      </c>
      <c r="W9">
        <v>3295669</v>
      </c>
      <c r="X9">
        <v>3409535</v>
      </c>
      <c r="Y9" s="2">
        <v>3581628</v>
      </c>
      <c r="Z9" s="3">
        <v>3557006</v>
      </c>
    </row>
    <row r="10" spans="1:26" x14ac:dyDescent="0.2">
      <c r="A10" t="s">
        <v>15</v>
      </c>
      <c r="I10" t="s">
        <v>15</v>
      </c>
      <c r="J10">
        <v>223003</v>
      </c>
      <c r="K10">
        <v>238380</v>
      </c>
      <c r="L10">
        <v>266505</v>
      </c>
      <c r="M10">
        <v>318085</v>
      </c>
      <c r="N10">
        <v>446292</v>
      </c>
      <c r="O10">
        <v>548104</v>
      </c>
      <c r="P10">
        <v>594338</v>
      </c>
      <c r="Q10">
        <v>666168</v>
      </c>
      <c r="R10">
        <v>783600</v>
      </c>
      <c r="S10">
        <v>897934</v>
      </c>
      <c r="U10">
        <v>551928</v>
      </c>
      <c r="V10">
        <v>595225</v>
      </c>
      <c r="W10">
        <v>668696</v>
      </c>
      <c r="X10">
        <v>785068</v>
      </c>
      <c r="Y10" s="2">
        <v>900877</v>
      </c>
      <c r="Z10" s="3">
        <v>986809</v>
      </c>
    </row>
    <row r="11" spans="1:26" x14ac:dyDescent="0.2">
      <c r="A11" t="s">
        <v>2</v>
      </c>
      <c r="I11" t="s">
        <v>2</v>
      </c>
      <c r="J11">
        <v>968470</v>
      </c>
      <c r="K11">
        <v>1468211</v>
      </c>
      <c r="L11">
        <v>1897414</v>
      </c>
      <c r="M11">
        <v>2771305</v>
      </c>
      <c r="N11">
        <v>4951560</v>
      </c>
      <c r="O11">
        <v>6789443</v>
      </c>
      <c r="P11">
        <v>9746324</v>
      </c>
      <c r="Q11">
        <v>12937926</v>
      </c>
      <c r="R11">
        <v>15982378</v>
      </c>
      <c r="S11">
        <v>18801310</v>
      </c>
      <c r="U11">
        <v>6855702</v>
      </c>
      <c r="V11">
        <v>9739992</v>
      </c>
      <c r="W11">
        <v>13003362</v>
      </c>
      <c r="X11">
        <v>16028890</v>
      </c>
      <c r="Y11" s="2">
        <v>18900773</v>
      </c>
      <c r="Z11" s="3">
        <v>21733312</v>
      </c>
    </row>
    <row r="12" spans="1:26" x14ac:dyDescent="0.2">
      <c r="A12" t="s">
        <v>16</v>
      </c>
      <c r="I12" t="s">
        <v>16</v>
      </c>
      <c r="J12">
        <v>2895832</v>
      </c>
      <c r="K12">
        <v>2908506</v>
      </c>
      <c r="L12">
        <v>3123723</v>
      </c>
      <c r="M12">
        <v>3444578</v>
      </c>
      <c r="N12">
        <v>3943116</v>
      </c>
      <c r="O12">
        <v>4589575</v>
      </c>
      <c r="P12">
        <v>5463105</v>
      </c>
      <c r="Q12">
        <v>6478216</v>
      </c>
      <c r="R12">
        <v>8186453</v>
      </c>
      <c r="S12">
        <v>9687653</v>
      </c>
      <c r="U12">
        <v>4627306</v>
      </c>
      <c r="V12">
        <v>5464265</v>
      </c>
      <c r="W12">
        <v>6508419</v>
      </c>
      <c r="X12">
        <v>8206975</v>
      </c>
      <c r="Y12" s="2">
        <v>9727566</v>
      </c>
      <c r="Z12" s="3">
        <v>10710017</v>
      </c>
    </row>
    <row r="13" spans="1:26" x14ac:dyDescent="0.2">
      <c r="A13" t="s">
        <v>17</v>
      </c>
      <c r="I13" t="s">
        <v>17</v>
      </c>
      <c r="J13">
        <v>0</v>
      </c>
      <c r="K13">
        <v>0</v>
      </c>
      <c r="L13">
        <v>0</v>
      </c>
      <c r="M13">
        <v>0</v>
      </c>
      <c r="N13">
        <v>632772</v>
      </c>
      <c r="O13">
        <v>768561</v>
      </c>
      <c r="P13">
        <v>964691</v>
      </c>
      <c r="Q13">
        <v>1108229</v>
      </c>
      <c r="R13">
        <v>1211537</v>
      </c>
      <c r="S13">
        <v>1360301</v>
      </c>
      <c r="U13">
        <v>784901</v>
      </c>
      <c r="V13">
        <v>965000</v>
      </c>
      <c r="W13">
        <v>1115274</v>
      </c>
      <c r="X13">
        <v>1216642</v>
      </c>
      <c r="Y13" s="2">
        <v>1366862</v>
      </c>
      <c r="Z13" s="3">
        <v>1407006</v>
      </c>
    </row>
    <row r="14" spans="1:26" x14ac:dyDescent="0.2">
      <c r="A14" t="s">
        <v>20</v>
      </c>
      <c r="I14" t="s">
        <v>20</v>
      </c>
      <c r="J14">
        <v>2404021</v>
      </c>
      <c r="K14">
        <v>2470939</v>
      </c>
      <c r="L14">
        <v>2538268</v>
      </c>
      <c r="M14">
        <v>2621073</v>
      </c>
      <c r="N14">
        <v>2757537</v>
      </c>
      <c r="O14">
        <v>2824376</v>
      </c>
      <c r="P14">
        <v>2913808</v>
      </c>
      <c r="Q14">
        <v>2776755</v>
      </c>
      <c r="R14">
        <v>2926324</v>
      </c>
      <c r="S14">
        <v>3046355</v>
      </c>
      <c r="U14">
        <v>2846920</v>
      </c>
      <c r="V14">
        <v>2913387</v>
      </c>
      <c r="W14">
        <v>2787424</v>
      </c>
      <c r="X14">
        <v>2931923</v>
      </c>
      <c r="Y14" s="2">
        <v>3053787</v>
      </c>
      <c r="Z14" s="3">
        <v>3163561</v>
      </c>
    </row>
    <row r="15" spans="1:26" x14ac:dyDescent="0.2">
      <c r="A15" t="s">
        <v>18</v>
      </c>
      <c r="I15" t="s">
        <v>18</v>
      </c>
      <c r="J15">
        <v>431866</v>
      </c>
      <c r="K15">
        <v>445032</v>
      </c>
      <c r="L15">
        <v>524873</v>
      </c>
      <c r="M15">
        <v>588637</v>
      </c>
      <c r="N15">
        <v>667191</v>
      </c>
      <c r="O15">
        <v>712567</v>
      </c>
      <c r="P15">
        <v>943935</v>
      </c>
      <c r="Q15">
        <v>1006749</v>
      </c>
      <c r="R15">
        <v>1293953</v>
      </c>
      <c r="S15">
        <v>1567582</v>
      </c>
      <c r="U15">
        <v>719921</v>
      </c>
      <c r="V15">
        <v>943935</v>
      </c>
      <c r="W15">
        <v>1011986</v>
      </c>
      <c r="X15">
        <v>1297274</v>
      </c>
      <c r="Y15" s="2">
        <v>1573499</v>
      </c>
      <c r="Z15" s="3">
        <v>1826913</v>
      </c>
    </row>
    <row r="16" spans="1:26" x14ac:dyDescent="0.2">
      <c r="A16" t="s">
        <v>1</v>
      </c>
      <c r="I16" t="s">
        <v>1</v>
      </c>
      <c r="J16">
        <v>6485280</v>
      </c>
      <c r="K16">
        <v>7630654</v>
      </c>
      <c r="L16">
        <v>7897241</v>
      </c>
      <c r="M16">
        <v>8712176</v>
      </c>
      <c r="N16">
        <v>10081158</v>
      </c>
      <c r="O16">
        <v>11113976</v>
      </c>
      <c r="P16">
        <v>11426518</v>
      </c>
      <c r="Q16">
        <v>11430602</v>
      </c>
      <c r="R16">
        <v>12419293</v>
      </c>
      <c r="S16">
        <v>12830632</v>
      </c>
      <c r="U16">
        <v>11184320</v>
      </c>
      <c r="V16">
        <v>11418461</v>
      </c>
      <c r="W16">
        <v>11466682</v>
      </c>
      <c r="X16">
        <v>12439042</v>
      </c>
      <c r="Y16" s="2">
        <v>12864380</v>
      </c>
      <c r="Z16" s="3">
        <v>12587530</v>
      </c>
    </row>
    <row r="17" spans="1:26" x14ac:dyDescent="0.2">
      <c r="A17" t="s">
        <v>19</v>
      </c>
      <c r="I17" t="s">
        <v>19</v>
      </c>
      <c r="J17">
        <v>2930390</v>
      </c>
      <c r="K17">
        <v>3238503</v>
      </c>
      <c r="L17">
        <v>3427796</v>
      </c>
      <c r="M17">
        <v>3934224</v>
      </c>
      <c r="N17">
        <v>4662498</v>
      </c>
      <c r="O17">
        <v>5193669</v>
      </c>
      <c r="P17">
        <v>5490224</v>
      </c>
      <c r="Q17">
        <v>5544159</v>
      </c>
      <c r="R17">
        <v>6080485</v>
      </c>
      <c r="S17">
        <v>6483802</v>
      </c>
      <c r="U17">
        <v>5228156</v>
      </c>
      <c r="V17">
        <v>5490179</v>
      </c>
      <c r="W17">
        <v>5564228</v>
      </c>
      <c r="X17">
        <v>6090782</v>
      </c>
      <c r="Y17" s="2">
        <v>6501582</v>
      </c>
      <c r="Z17" s="3">
        <v>6754953</v>
      </c>
    </row>
    <row r="18" spans="1:26" x14ac:dyDescent="0.2">
      <c r="A18" t="s">
        <v>21</v>
      </c>
      <c r="I18" t="s">
        <v>21</v>
      </c>
      <c r="J18">
        <v>1769257</v>
      </c>
      <c r="K18">
        <v>1880999</v>
      </c>
      <c r="L18">
        <v>1801028</v>
      </c>
      <c r="M18">
        <v>1905299</v>
      </c>
      <c r="N18">
        <v>2178611</v>
      </c>
      <c r="O18">
        <v>2246578</v>
      </c>
      <c r="P18">
        <v>2363679</v>
      </c>
      <c r="Q18">
        <v>2477574</v>
      </c>
      <c r="R18">
        <v>2688418</v>
      </c>
      <c r="S18">
        <v>2853118</v>
      </c>
      <c r="U18">
        <v>2265846</v>
      </c>
      <c r="V18">
        <v>2363208</v>
      </c>
      <c r="W18">
        <v>2485600</v>
      </c>
      <c r="X18">
        <v>2693824</v>
      </c>
      <c r="Y18" s="2">
        <v>2863813</v>
      </c>
      <c r="Z18" s="3">
        <v>2913805</v>
      </c>
    </row>
    <row r="19" spans="1:26" x14ac:dyDescent="0.2">
      <c r="A19" t="s">
        <v>22</v>
      </c>
      <c r="I19" t="s">
        <v>22</v>
      </c>
      <c r="J19">
        <v>2416630</v>
      </c>
      <c r="K19">
        <v>2614589</v>
      </c>
      <c r="L19">
        <v>2845627</v>
      </c>
      <c r="M19">
        <v>2944806</v>
      </c>
      <c r="N19">
        <v>3038156</v>
      </c>
      <c r="O19">
        <v>3218706</v>
      </c>
      <c r="P19">
        <v>3660777</v>
      </c>
      <c r="Q19">
        <v>3685296</v>
      </c>
      <c r="R19">
        <v>4041769</v>
      </c>
      <c r="S19">
        <v>4339367</v>
      </c>
      <c r="U19">
        <v>3246481</v>
      </c>
      <c r="V19">
        <v>3661433</v>
      </c>
      <c r="W19">
        <v>3698969</v>
      </c>
      <c r="X19">
        <v>4049431</v>
      </c>
      <c r="Y19" s="2">
        <v>4350606</v>
      </c>
      <c r="Z19" s="3">
        <v>4477251</v>
      </c>
    </row>
    <row r="20" spans="1:26" x14ac:dyDescent="0.2">
      <c r="A20" t="s">
        <v>23</v>
      </c>
      <c r="I20" t="s">
        <v>23</v>
      </c>
      <c r="J20">
        <v>1798509</v>
      </c>
      <c r="K20">
        <v>2101593</v>
      </c>
      <c r="L20">
        <v>2363880</v>
      </c>
      <c r="M20">
        <v>2683516</v>
      </c>
      <c r="N20">
        <v>3257022</v>
      </c>
      <c r="O20">
        <v>3641306</v>
      </c>
      <c r="P20">
        <v>4205900</v>
      </c>
      <c r="Q20">
        <v>4219973</v>
      </c>
      <c r="R20">
        <v>4468976</v>
      </c>
      <c r="S20">
        <v>4533372</v>
      </c>
      <c r="U20">
        <v>3672008</v>
      </c>
      <c r="V20">
        <v>4203972</v>
      </c>
      <c r="W20">
        <v>4238216</v>
      </c>
      <c r="X20">
        <v>4480271</v>
      </c>
      <c r="Y20" s="2">
        <v>4553962</v>
      </c>
      <c r="Z20" s="3">
        <v>4645318</v>
      </c>
    </row>
    <row r="21" spans="1:26" x14ac:dyDescent="0.2">
      <c r="A21" t="s">
        <v>26</v>
      </c>
      <c r="I21" t="s">
        <v>26</v>
      </c>
      <c r="J21">
        <v>3852356</v>
      </c>
      <c r="K21">
        <v>4249614</v>
      </c>
      <c r="L21">
        <v>4316721</v>
      </c>
      <c r="M21">
        <v>4690514</v>
      </c>
      <c r="N21">
        <v>5148578</v>
      </c>
      <c r="O21">
        <v>5689170</v>
      </c>
      <c r="P21">
        <v>5737037</v>
      </c>
      <c r="Q21">
        <v>6016425</v>
      </c>
      <c r="R21">
        <v>6349097</v>
      </c>
      <c r="S21">
        <v>6547629</v>
      </c>
      <c r="U21">
        <v>5726676</v>
      </c>
      <c r="V21">
        <v>5737037</v>
      </c>
      <c r="W21">
        <v>6029051</v>
      </c>
      <c r="X21">
        <v>6355568</v>
      </c>
      <c r="Y21" s="2">
        <v>6559644</v>
      </c>
      <c r="Z21" s="3">
        <v>6893574</v>
      </c>
    </row>
    <row r="22" spans="1:26" x14ac:dyDescent="0.2">
      <c r="A22" t="s">
        <v>25</v>
      </c>
      <c r="I22" t="s">
        <v>25</v>
      </c>
      <c r="J22">
        <v>1449661</v>
      </c>
      <c r="K22">
        <v>1631526</v>
      </c>
      <c r="L22">
        <v>1821244</v>
      </c>
      <c r="M22">
        <v>2343001</v>
      </c>
      <c r="N22">
        <v>3100689</v>
      </c>
      <c r="O22">
        <v>3922399</v>
      </c>
      <c r="P22">
        <v>4216975</v>
      </c>
      <c r="Q22">
        <v>4781468</v>
      </c>
      <c r="R22">
        <v>5296486</v>
      </c>
      <c r="S22">
        <v>5773552</v>
      </c>
      <c r="U22">
        <v>3953698</v>
      </c>
      <c r="V22">
        <v>4216446</v>
      </c>
      <c r="W22">
        <v>4798622</v>
      </c>
      <c r="X22">
        <v>5307886</v>
      </c>
      <c r="Y22" s="2">
        <v>5789929</v>
      </c>
      <c r="Z22" s="3">
        <v>6055802</v>
      </c>
    </row>
    <row r="23" spans="1:26" x14ac:dyDescent="0.2">
      <c r="A23" t="s">
        <v>24</v>
      </c>
      <c r="I23" t="s">
        <v>24</v>
      </c>
      <c r="J23">
        <v>768014</v>
      </c>
      <c r="K23">
        <v>797423</v>
      </c>
      <c r="L23">
        <v>847226</v>
      </c>
      <c r="M23">
        <v>913774</v>
      </c>
      <c r="N23">
        <v>969265</v>
      </c>
      <c r="O23">
        <v>992048</v>
      </c>
      <c r="P23">
        <v>1124660</v>
      </c>
      <c r="Q23">
        <v>1227928</v>
      </c>
      <c r="R23">
        <v>1274923</v>
      </c>
      <c r="S23">
        <v>1328361</v>
      </c>
      <c r="U23">
        <v>1006320</v>
      </c>
      <c r="V23">
        <v>1124660</v>
      </c>
      <c r="W23">
        <v>1233223</v>
      </c>
      <c r="X23">
        <v>1277731</v>
      </c>
      <c r="Y23" s="2">
        <v>1333074</v>
      </c>
      <c r="Z23" s="3">
        <v>1350141</v>
      </c>
    </row>
    <row r="24" spans="1:26" x14ac:dyDescent="0.2">
      <c r="A24" t="s">
        <v>27</v>
      </c>
      <c r="I24" t="s">
        <v>27</v>
      </c>
      <c r="J24">
        <v>3668412</v>
      </c>
      <c r="K24">
        <v>4842325</v>
      </c>
      <c r="L24">
        <v>5256106</v>
      </c>
      <c r="M24">
        <v>6371766</v>
      </c>
      <c r="N24">
        <v>7823194</v>
      </c>
      <c r="O24">
        <v>8875083</v>
      </c>
      <c r="P24">
        <v>9262078</v>
      </c>
      <c r="Q24">
        <v>9295297</v>
      </c>
      <c r="R24">
        <v>9938444</v>
      </c>
      <c r="S24">
        <v>9883640</v>
      </c>
      <c r="U24">
        <v>8937196</v>
      </c>
      <c r="V24">
        <v>9258344</v>
      </c>
      <c r="W24">
        <v>9328784</v>
      </c>
      <c r="X24">
        <v>9955829</v>
      </c>
      <c r="Y24" s="2">
        <v>9911626</v>
      </c>
      <c r="Z24" s="3">
        <v>9966555</v>
      </c>
    </row>
    <row r="25" spans="1:26" x14ac:dyDescent="0.2">
      <c r="A25" t="s">
        <v>6</v>
      </c>
      <c r="I25" t="s">
        <v>6</v>
      </c>
      <c r="J25">
        <v>2387125</v>
      </c>
      <c r="K25">
        <v>2563953</v>
      </c>
      <c r="L25">
        <v>2792300</v>
      </c>
      <c r="M25">
        <v>2982483</v>
      </c>
      <c r="N25">
        <v>3413864</v>
      </c>
      <c r="O25">
        <v>3804971</v>
      </c>
      <c r="P25">
        <v>4075970</v>
      </c>
      <c r="Q25">
        <v>4375099</v>
      </c>
      <c r="R25">
        <v>4919479</v>
      </c>
      <c r="S25">
        <v>5303925</v>
      </c>
      <c r="U25">
        <v>3833173</v>
      </c>
      <c r="V25">
        <v>4077148</v>
      </c>
      <c r="W25">
        <v>4387029</v>
      </c>
      <c r="X25">
        <v>4925670</v>
      </c>
      <c r="Y25" s="2">
        <v>5314879</v>
      </c>
      <c r="Z25" s="3">
        <v>5657342</v>
      </c>
    </row>
    <row r="26" spans="1:26" x14ac:dyDescent="0.2">
      <c r="A26" t="s">
        <v>29</v>
      </c>
      <c r="I26" t="s">
        <v>29</v>
      </c>
      <c r="J26">
        <v>3404055</v>
      </c>
      <c r="K26">
        <v>3629367</v>
      </c>
      <c r="L26">
        <v>3784664</v>
      </c>
      <c r="M26">
        <v>3954653</v>
      </c>
      <c r="N26">
        <v>4319813</v>
      </c>
      <c r="O26">
        <v>4676501</v>
      </c>
      <c r="P26">
        <v>4916686</v>
      </c>
      <c r="Q26">
        <v>5117073</v>
      </c>
      <c r="R26">
        <v>5595211</v>
      </c>
      <c r="S26">
        <v>5988927</v>
      </c>
      <c r="U26">
        <v>4718034</v>
      </c>
      <c r="V26">
        <v>4917444</v>
      </c>
      <c r="W26">
        <v>5137804</v>
      </c>
      <c r="X26">
        <v>5606260</v>
      </c>
      <c r="Y26" s="2">
        <v>6011478</v>
      </c>
      <c r="Z26" s="3">
        <v>6151548</v>
      </c>
    </row>
    <row r="27" spans="1:26" x14ac:dyDescent="0.2">
      <c r="A27" t="s">
        <v>28</v>
      </c>
      <c r="I27" t="s">
        <v>28</v>
      </c>
      <c r="J27">
        <v>1790618</v>
      </c>
      <c r="K27">
        <v>2009821</v>
      </c>
      <c r="L27">
        <v>2183796</v>
      </c>
      <c r="M27">
        <v>2178914</v>
      </c>
      <c r="N27">
        <v>2178141</v>
      </c>
      <c r="O27">
        <v>2216912</v>
      </c>
      <c r="P27">
        <v>2520638</v>
      </c>
      <c r="Q27">
        <v>2573216</v>
      </c>
      <c r="R27">
        <v>2844658</v>
      </c>
      <c r="S27">
        <v>2967297</v>
      </c>
      <c r="U27">
        <v>2233848</v>
      </c>
      <c r="V27">
        <v>2520638</v>
      </c>
      <c r="W27">
        <v>2586443</v>
      </c>
      <c r="X27">
        <v>2852927</v>
      </c>
      <c r="Y27" s="2">
        <v>2978240</v>
      </c>
      <c r="Z27" s="3">
        <v>2966786</v>
      </c>
    </row>
    <row r="28" spans="1:26" x14ac:dyDescent="0.2">
      <c r="A28" t="s">
        <v>0</v>
      </c>
      <c r="I28" t="s">
        <v>0</v>
      </c>
      <c r="J28">
        <v>548889</v>
      </c>
      <c r="K28">
        <v>537606</v>
      </c>
      <c r="L28">
        <v>559456</v>
      </c>
      <c r="M28">
        <v>591024</v>
      </c>
      <c r="N28">
        <v>674767</v>
      </c>
      <c r="O28">
        <v>694409</v>
      </c>
      <c r="P28">
        <v>786690</v>
      </c>
      <c r="Q28">
        <v>799065</v>
      </c>
      <c r="R28">
        <v>902195</v>
      </c>
      <c r="S28">
        <v>989415</v>
      </c>
      <c r="U28">
        <v>701573</v>
      </c>
      <c r="V28">
        <v>786690</v>
      </c>
      <c r="W28">
        <v>803655</v>
      </c>
      <c r="X28">
        <v>905316</v>
      </c>
      <c r="Y28" s="2">
        <v>994416</v>
      </c>
      <c r="Z28" s="3">
        <v>1080577</v>
      </c>
    </row>
    <row r="29" spans="1:26" x14ac:dyDescent="0.2">
      <c r="A29" t="s">
        <v>35</v>
      </c>
      <c r="I29" t="s">
        <v>35</v>
      </c>
      <c r="J29">
        <v>2559123</v>
      </c>
      <c r="K29">
        <v>3170276</v>
      </c>
      <c r="L29">
        <v>3571623</v>
      </c>
      <c r="M29">
        <v>4061929</v>
      </c>
      <c r="N29">
        <v>4556155</v>
      </c>
      <c r="O29">
        <v>5082059</v>
      </c>
      <c r="P29">
        <v>5881766</v>
      </c>
      <c r="Q29">
        <v>6628637</v>
      </c>
      <c r="R29">
        <v>8049313</v>
      </c>
      <c r="S29">
        <v>9535483</v>
      </c>
      <c r="U29">
        <v>5125230</v>
      </c>
      <c r="V29">
        <v>5874429</v>
      </c>
      <c r="W29">
        <v>6657630</v>
      </c>
      <c r="X29">
        <v>8067673</v>
      </c>
      <c r="Y29" s="2">
        <v>9565781</v>
      </c>
      <c r="Z29" s="3">
        <v>10600823</v>
      </c>
    </row>
    <row r="30" spans="1:26" x14ac:dyDescent="0.2">
      <c r="A30" t="s">
        <v>36</v>
      </c>
      <c r="I30" t="s">
        <v>36</v>
      </c>
      <c r="J30">
        <v>646872</v>
      </c>
      <c r="K30">
        <v>680845</v>
      </c>
      <c r="L30">
        <v>641935</v>
      </c>
      <c r="M30">
        <v>619636</v>
      </c>
      <c r="N30">
        <v>632446</v>
      </c>
      <c r="O30">
        <v>617761</v>
      </c>
      <c r="P30">
        <v>652717</v>
      </c>
      <c r="Q30">
        <v>638800</v>
      </c>
      <c r="R30">
        <v>642200</v>
      </c>
      <c r="S30">
        <v>672591</v>
      </c>
      <c r="U30">
        <v>624181</v>
      </c>
      <c r="V30">
        <v>652695</v>
      </c>
      <c r="W30">
        <v>641364</v>
      </c>
      <c r="X30">
        <v>643756</v>
      </c>
      <c r="Y30" s="2">
        <v>675905</v>
      </c>
      <c r="Z30" s="3">
        <v>765309</v>
      </c>
    </row>
    <row r="31" spans="1:26" x14ac:dyDescent="0.2">
      <c r="A31" t="s">
        <v>30</v>
      </c>
      <c r="I31" t="s">
        <v>30</v>
      </c>
      <c r="J31">
        <v>1296372</v>
      </c>
      <c r="K31">
        <v>1377963</v>
      </c>
      <c r="L31">
        <v>1315834</v>
      </c>
      <c r="M31">
        <v>1325510</v>
      </c>
      <c r="N31">
        <v>1411330</v>
      </c>
      <c r="O31">
        <v>1483493</v>
      </c>
      <c r="P31">
        <v>1569825</v>
      </c>
      <c r="Q31">
        <v>1578385</v>
      </c>
      <c r="R31">
        <v>1711263</v>
      </c>
      <c r="S31">
        <v>1826341</v>
      </c>
      <c r="U31">
        <v>1496820</v>
      </c>
      <c r="V31">
        <v>1570006</v>
      </c>
      <c r="W31">
        <v>1584617</v>
      </c>
      <c r="X31">
        <v>1715369</v>
      </c>
      <c r="Y31" s="2">
        <v>1831825</v>
      </c>
      <c r="Z31" s="3">
        <v>1937552</v>
      </c>
    </row>
    <row r="32" spans="1:26" x14ac:dyDescent="0.2">
      <c r="A32" t="s">
        <v>32</v>
      </c>
      <c r="I32" t="s">
        <v>32</v>
      </c>
      <c r="J32">
        <v>443083</v>
      </c>
      <c r="K32">
        <v>465293</v>
      </c>
      <c r="L32">
        <v>491524</v>
      </c>
      <c r="M32">
        <v>533242</v>
      </c>
      <c r="N32">
        <v>606921</v>
      </c>
      <c r="O32">
        <v>737681</v>
      </c>
      <c r="P32">
        <v>920610</v>
      </c>
      <c r="Q32">
        <v>1109252</v>
      </c>
      <c r="R32">
        <v>1235786</v>
      </c>
      <c r="S32">
        <v>1316470</v>
      </c>
      <c r="U32">
        <v>746284</v>
      </c>
      <c r="V32">
        <v>920610</v>
      </c>
      <c r="W32">
        <v>1113915</v>
      </c>
      <c r="X32">
        <v>1238415</v>
      </c>
      <c r="Y32" s="2">
        <v>1321445</v>
      </c>
      <c r="Z32" s="3">
        <v>1366275</v>
      </c>
    </row>
    <row r="33" spans="1:26" x14ac:dyDescent="0.2">
      <c r="A33" t="s">
        <v>33</v>
      </c>
      <c r="I33" t="s">
        <v>33</v>
      </c>
      <c r="J33">
        <v>3155900</v>
      </c>
      <c r="K33">
        <v>4041334</v>
      </c>
      <c r="L33">
        <v>4160165</v>
      </c>
      <c r="M33">
        <v>4835329</v>
      </c>
      <c r="N33">
        <v>6066782</v>
      </c>
      <c r="O33">
        <v>7168164</v>
      </c>
      <c r="P33">
        <v>7364823</v>
      </c>
      <c r="Q33">
        <v>7730188</v>
      </c>
      <c r="R33">
        <v>8414350</v>
      </c>
      <c r="S33">
        <v>8791894</v>
      </c>
      <c r="U33">
        <v>7208035</v>
      </c>
      <c r="V33">
        <v>7364158</v>
      </c>
      <c r="W33">
        <v>7748634</v>
      </c>
      <c r="X33">
        <v>8424354</v>
      </c>
      <c r="Y33" s="2">
        <v>8807501</v>
      </c>
      <c r="Z33" s="3">
        <v>8882371</v>
      </c>
    </row>
    <row r="34" spans="1:26" x14ac:dyDescent="0.2">
      <c r="A34" t="s">
        <v>34</v>
      </c>
      <c r="I34" t="s">
        <v>34</v>
      </c>
      <c r="J34">
        <v>360350</v>
      </c>
      <c r="K34">
        <v>423317</v>
      </c>
      <c r="L34">
        <v>531818</v>
      </c>
      <c r="M34">
        <v>681187</v>
      </c>
      <c r="N34">
        <v>951023</v>
      </c>
      <c r="O34">
        <v>1016000</v>
      </c>
      <c r="P34">
        <v>1302894</v>
      </c>
      <c r="Q34">
        <v>1515069</v>
      </c>
      <c r="R34">
        <v>1819046</v>
      </c>
      <c r="S34">
        <v>2059179</v>
      </c>
      <c r="U34">
        <v>1026664</v>
      </c>
      <c r="V34">
        <v>1299968</v>
      </c>
      <c r="W34">
        <v>1521779</v>
      </c>
      <c r="X34">
        <v>1823821</v>
      </c>
      <c r="Y34" s="2">
        <v>2067273</v>
      </c>
      <c r="Z34" s="3">
        <v>2106319</v>
      </c>
    </row>
    <row r="35" spans="1:26" x14ac:dyDescent="0.2">
      <c r="A35" t="s">
        <v>31</v>
      </c>
      <c r="I35" t="s">
        <v>31</v>
      </c>
      <c r="J35">
        <v>77407</v>
      </c>
      <c r="K35">
        <v>91058</v>
      </c>
      <c r="L35">
        <v>110247</v>
      </c>
      <c r="M35">
        <v>160083</v>
      </c>
      <c r="N35">
        <v>285278</v>
      </c>
      <c r="O35">
        <v>488738</v>
      </c>
      <c r="P35">
        <v>800493</v>
      </c>
      <c r="Q35">
        <v>1201833</v>
      </c>
      <c r="R35">
        <v>1998257</v>
      </c>
      <c r="S35">
        <v>2700551</v>
      </c>
      <c r="U35">
        <v>492396</v>
      </c>
      <c r="V35">
        <v>799184</v>
      </c>
      <c r="W35">
        <v>1206152</v>
      </c>
      <c r="X35">
        <v>2002032</v>
      </c>
      <c r="Y35" s="2">
        <v>2709432</v>
      </c>
      <c r="Z35" s="3">
        <v>3138259</v>
      </c>
    </row>
    <row r="36" spans="1:26" x14ac:dyDescent="0.2">
      <c r="A36" t="s">
        <v>5</v>
      </c>
      <c r="I36" t="s">
        <v>5</v>
      </c>
      <c r="J36">
        <v>10385227</v>
      </c>
      <c r="K36">
        <v>12588066</v>
      </c>
      <c r="L36">
        <v>13479142</v>
      </c>
      <c r="M36">
        <v>14830192</v>
      </c>
      <c r="N36">
        <v>16782304</v>
      </c>
      <c r="O36">
        <v>18236967</v>
      </c>
      <c r="P36">
        <v>17558072</v>
      </c>
      <c r="Q36">
        <v>17990455</v>
      </c>
      <c r="R36">
        <v>18976457</v>
      </c>
      <c r="S36">
        <v>19378102</v>
      </c>
      <c r="U36">
        <v>18287529</v>
      </c>
      <c r="V36">
        <v>17557288</v>
      </c>
      <c r="W36">
        <v>18044505</v>
      </c>
      <c r="X36">
        <v>19004973</v>
      </c>
      <c r="Y36" s="2">
        <v>19421055</v>
      </c>
      <c r="Z36" s="3">
        <v>19336776</v>
      </c>
    </row>
    <row r="37" spans="1:26" x14ac:dyDescent="0.2">
      <c r="A37" t="s">
        <v>7</v>
      </c>
      <c r="I37" t="s">
        <v>7</v>
      </c>
      <c r="J37">
        <v>5759394</v>
      </c>
      <c r="K37">
        <v>6646697</v>
      </c>
      <c r="L37">
        <v>6907612</v>
      </c>
      <c r="M37">
        <v>7946627</v>
      </c>
      <c r="N37">
        <v>9706397</v>
      </c>
      <c r="O37">
        <v>10652017</v>
      </c>
      <c r="P37">
        <v>10797630</v>
      </c>
      <c r="Q37">
        <v>10847115</v>
      </c>
      <c r="R37">
        <v>11353140</v>
      </c>
      <c r="S37">
        <v>11536504</v>
      </c>
      <c r="U37">
        <v>10730200</v>
      </c>
      <c r="V37">
        <v>10797419</v>
      </c>
      <c r="W37">
        <v>10887325</v>
      </c>
      <c r="X37">
        <v>11374540</v>
      </c>
      <c r="Y37" s="2">
        <v>11568495</v>
      </c>
      <c r="Z37" s="3">
        <v>11693217</v>
      </c>
    </row>
    <row r="38" spans="1:26" x14ac:dyDescent="0.2">
      <c r="A38" t="s">
        <v>37</v>
      </c>
      <c r="I38" t="s">
        <v>37</v>
      </c>
      <c r="J38">
        <v>2028283</v>
      </c>
      <c r="K38">
        <v>2396040</v>
      </c>
      <c r="L38">
        <v>2336434</v>
      </c>
      <c r="M38">
        <v>2233351</v>
      </c>
      <c r="N38">
        <v>2328284</v>
      </c>
      <c r="O38">
        <v>2559229</v>
      </c>
      <c r="P38">
        <v>3025290</v>
      </c>
      <c r="Q38">
        <v>3145585</v>
      </c>
      <c r="R38">
        <v>3450654</v>
      </c>
      <c r="S38">
        <v>3751351</v>
      </c>
      <c r="U38">
        <v>2585486</v>
      </c>
      <c r="V38">
        <v>3025266</v>
      </c>
      <c r="W38">
        <v>3157604</v>
      </c>
      <c r="X38">
        <v>3458819</v>
      </c>
      <c r="Y38" s="2">
        <v>3764882</v>
      </c>
      <c r="Z38" s="3">
        <v>3980783</v>
      </c>
    </row>
    <row r="39" spans="1:26" x14ac:dyDescent="0.2">
      <c r="A39" t="s">
        <v>38</v>
      </c>
      <c r="I39" t="s">
        <v>38</v>
      </c>
      <c r="J39">
        <v>783389</v>
      </c>
      <c r="K39">
        <v>953786</v>
      </c>
      <c r="L39">
        <v>1089684</v>
      </c>
      <c r="M39">
        <v>1521341</v>
      </c>
      <c r="N39">
        <v>1768687</v>
      </c>
      <c r="O39">
        <v>2091385</v>
      </c>
      <c r="P39">
        <v>2633105</v>
      </c>
      <c r="Q39">
        <v>2842321</v>
      </c>
      <c r="R39">
        <v>3421399</v>
      </c>
      <c r="S39">
        <v>3831074</v>
      </c>
      <c r="U39">
        <v>2110810</v>
      </c>
      <c r="V39">
        <v>2632663</v>
      </c>
      <c r="W39">
        <v>2853733</v>
      </c>
      <c r="X39">
        <v>3428543</v>
      </c>
      <c r="Y39" s="2">
        <v>3848606</v>
      </c>
      <c r="Z39" s="3">
        <v>4241507</v>
      </c>
    </row>
    <row r="40" spans="1:26" x14ac:dyDescent="0.2">
      <c r="A40" t="s">
        <v>39</v>
      </c>
      <c r="I40" t="s">
        <v>39</v>
      </c>
      <c r="J40">
        <v>8720017</v>
      </c>
      <c r="K40">
        <v>9631350</v>
      </c>
      <c r="L40">
        <v>9900180</v>
      </c>
      <c r="M40">
        <v>10498012</v>
      </c>
      <c r="N40">
        <v>11319366</v>
      </c>
      <c r="O40">
        <v>11793909</v>
      </c>
      <c r="P40">
        <v>11863895</v>
      </c>
      <c r="Q40">
        <v>11881643</v>
      </c>
      <c r="R40">
        <v>12281054</v>
      </c>
      <c r="S40">
        <v>12702379</v>
      </c>
      <c r="U40">
        <v>11884314</v>
      </c>
      <c r="V40">
        <v>11866728</v>
      </c>
      <c r="W40">
        <v>11924710</v>
      </c>
      <c r="X40">
        <v>12300670</v>
      </c>
      <c r="Y40" s="2">
        <v>12734905</v>
      </c>
      <c r="Z40" s="3">
        <v>12783254</v>
      </c>
    </row>
    <row r="41" spans="1:26" x14ac:dyDescent="0.2">
      <c r="A41" t="s">
        <v>40</v>
      </c>
      <c r="I41" t="s">
        <v>40</v>
      </c>
      <c r="J41">
        <v>604397</v>
      </c>
      <c r="K41">
        <v>687497</v>
      </c>
      <c r="L41">
        <v>713346</v>
      </c>
      <c r="M41">
        <v>791896</v>
      </c>
      <c r="N41">
        <v>859488</v>
      </c>
      <c r="O41">
        <v>946725</v>
      </c>
      <c r="P41">
        <v>947154</v>
      </c>
      <c r="Q41">
        <v>1003464</v>
      </c>
      <c r="R41">
        <v>1048319</v>
      </c>
      <c r="S41">
        <v>1052567</v>
      </c>
      <c r="U41">
        <v>957798</v>
      </c>
      <c r="V41">
        <v>947154</v>
      </c>
      <c r="W41">
        <v>1005984</v>
      </c>
      <c r="X41">
        <v>1049662</v>
      </c>
      <c r="Y41" s="2">
        <v>1055247</v>
      </c>
      <c r="Z41" s="3">
        <v>1057125</v>
      </c>
    </row>
    <row r="42" spans="1:26" x14ac:dyDescent="0.2">
      <c r="A42" t="s">
        <v>41</v>
      </c>
      <c r="I42" t="s">
        <v>41</v>
      </c>
      <c r="J42">
        <v>1683724</v>
      </c>
      <c r="K42">
        <v>1738765</v>
      </c>
      <c r="L42">
        <v>1899804</v>
      </c>
      <c r="M42">
        <v>2117027</v>
      </c>
      <c r="N42">
        <v>2382594</v>
      </c>
      <c r="O42">
        <v>2590516</v>
      </c>
      <c r="P42">
        <v>3121820</v>
      </c>
      <c r="Q42">
        <v>3486703</v>
      </c>
      <c r="R42">
        <v>4012012</v>
      </c>
      <c r="S42">
        <v>4625364</v>
      </c>
      <c r="U42">
        <v>2617320</v>
      </c>
      <c r="V42">
        <v>3119208</v>
      </c>
      <c r="W42">
        <v>3505707</v>
      </c>
      <c r="X42">
        <v>4025061</v>
      </c>
      <c r="Y42" s="2">
        <v>4645975</v>
      </c>
      <c r="Z42" s="3">
        <v>5218040</v>
      </c>
    </row>
    <row r="43" spans="1:26" x14ac:dyDescent="0.2">
      <c r="A43" t="s">
        <v>42</v>
      </c>
      <c r="I43" t="s">
        <v>42</v>
      </c>
      <c r="J43">
        <v>636547</v>
      </c>
      <c r="K43">
        <v>692849</v>
      </c>
      <c r="L43">
        <v>642961</v>
      </c>
      <c r="M43">
        <v>652740</v>
      </c>
      <c r="N43">
        <v>680514</v>
      </c>
      <c r="O43">
        <v>665507</v>
      </c>
      <c r="P43">
        <v>690768</v>
      </c>
      <c r="Q43">
        <v>696004</v>
      </c>
      <c r="R43">
        <v>754844</v>
      </c>
      <c r="S43">
        <v>814180</v>
      </c>
      <c r="U43">
        <v>673247</v>
      </c>
      <c r="V43">
        <v>690178</v>
      </c>
      <c r="W43">
        <v>699999</v>
      </c>
      <c r="X43">
        <v>756874</v>
      </c>
      <c r="Y43" s="2">
        <v>819761</v>
      </c>
      <c r="Z43" s="3">
        <v>892717</v>
      </c>
    </row>
    <row r="44" spans="1:26" x14ac:dyDescent="0.2">
      <c r="A44" t="s">
        <v>43</v>
      </c>
      <c r="I44" t="s">
        <v>43</v>
      </c>
      <c r="J44">
        <v>2337885</v>
      </c>
      <c r="K44">
        <v>2616556</v>
      </c>
      <c r="L44">
        <v>2915841</v>
      </c>
      <c r="M44">
        <v>3291718</v>
      </c>
      <c r="N44">
        <v>3567089</v>
      </c>
      <c r="O44">
        <v>3923687</v>
      </c>
      <c r="P44">
        <v>4591120</v>
      </c>
      <c r="Q44">
        <v>4877185</v>
      </c>
      <c r="R44">
        <v>5689283</v>
      </c>
      <c r="S44">
        <v>6346105</v>
      </c>
      <c r="U44">
        <v>3961060</v>
      </c>
      <c r="V44">
        <v>4590750</v>
      </c>
      <c r="W44">
        <v>4896641</v>
      </c>
      <c r="X44">
        <v>5700037</v>
      </c>
      <c r="Y44" s="2">
        <v>6375431</v>
      </c>
      <c r="Z44" s="3">
        <v>6886834</v>
      </c>
    </row>
    <row r="45" spans="1:26" x14ac:dyDescent="0.2">
      <c r="A45" t="s">
        <v>3</v>
      </c>
      <c r="I45" t="s">
        <v>3</v>
      </c>
      <c r="J45">
        <v>4663228</v>
      </c>
      <c r="K45">
        <v>5824715</v>
      </c>
      <c r="L45">
        <v>6414824</v>
      </c>
      <c r="M45">
        <v>7711194</v>
      </c>
      <c r="N45">
        <v>9579677</v>
      </c>
      <c r="O45">
        <v>11196730</v>
      </c>
      <c r="P45">
        <v>14229191</v>
      </c>
      <c r="Q45">
        <v>16986510</v>
      </c>
      <c r="R45">
        <v>20851820</v>
      </c>
      <c r="S45">
        <v>25145561</v>
      </c>
      <c r="U45">
        <v>11298787</v>
      </c>
      <c r="V45">
        <v>14228283</v>
      </c>
      <c r="W45">
        <v>17059805</v>
      </c>
      <c r="X45">
        <v>20903994</v>
      </c>
      <c r="Y45" s="2">
        <v>25268418</v>
      </c>
      <c r="Z45" s="3">
        <v>29360759</v>
      </c>
    </row>
    <row r="46" spans="1:26" x14ac:dyDescent="0.2">
      <c r="A46" t="s">
        <v>44</v>
      </c>
      <c r="I46" t="s">
        <v>44</v>
      </c>
      <c r="J46">
        <v>449396</v>
      </c>
      <c r="K46">
        <v>507847</v>
      </c>
      <c r="L46">
        <v>550310</v>
      </c>
      <c r="M46">
        <v>688862</v>
      </c>
      <c r="N46">
        <v>890627</v>
      </c>
      <c r="O46">
        <v>1059273</v>
      </c>
      <c r="P46">
        <v>1461037</v>
      </c>
      <c r="Q46">
        <v>1722850</v>
      </c>
      <c r="R46">
        <v>2233169</v>
      </c>
      <c r="S46">
        <v>2763885</v>
      </c>
      <c r="U46">
        <v>1067810</v>
      </c>
      <c r="V46">
        <v>1461037</v>
      </c>
      <c r="W46">
        <v>1727784</v>
      </c>
      <c r="X46">
        <v>2236714</v>
      </c>
      <c r="Y46" s="2">
        <v>2770765</v>
      </c>
      <c r="Z46" s="3">
        <v>3249879</v>
      </c>
    </row>
    <row r="47" spans="1:26" x14ac:dyDescent="0.2">
      <c r="A47" t="s">
        <v>9</v>
      </c>
      <c r="I47" t="s">
        <v>9</v>
      </c>
      <c r="J47">
        <v>2309187</v>
      </c>
      <c r="K47">
        <v>2421851</v>
      </c>
      <c r="L47">
        <v>2677773</v>
      </c>
      <c r="M47">
        <v>3318680</v>
      </c>
      <c r="N47">
        <v>3966949</v>
      </c>
      <c r="O47">
        <v>4648494</v>
      </c>
      <c r="P47">
        <v>5346818</v>
      </c>
      <c r="Q47">
        <v>6187358</v>
      </c>
      <c r="R47">
        <v>7078515</v>
      </c>
      <c r="S47">
        <v>8001024</v>
      </c>
      <c r="U47">
        <v>4690742</v>
      </c>
      <c r="V47">
        <v>5346279</v>
      </c>
      <c r="W47">
        <v>6216568</v>
      </c>
      <c r="X47">
        <v>7100702</v>
      </c>
      <c r="Y47" s="2">
        <v>8037736</v>
      </c>
      <c r="Z47" s="3">
        <v>8590563</v>
      </c>
    </row>
    <row r="48" spans="1:26" x14ac:dyDescent="0.2">
      <c r="A48" t="s">
        <v>45</v>
      </c>
      <c r="I48" t="s">
        <v>45</v>
      </c>
      <c r="J48">
        <v>352428</v>
      </c>
      <c r="K48">
        <v>359611</v>
      </c>
      <c r="L48">
        <v>359231</v>
      </c>
      <c r="M48">
        <v>377747</v>
      </c>
      <c r="N48">
        <v>389881</v>
      </c>
      <c r="O48">
        <v>444330</v>
      </c>
      <c r="P48">
        <v>511456</v>
      </c>
      <c r="Q48">
        <v>562758</v>
      </c>
      <c r="R48">
        <v>608827</v>
      </c>
      <c r="S48">
        <v>625741</v>
      </c>
      <c r="U48">
        <v>448327</v>
      </c>
      <c r="V48">
        <v>511456</v>
      </c>
      <c r="W48">
        <v>564964</v>
      </c>
      <c r="X48">
        <v>609890</v>
      </c>
      <c r="Y48" s="2">
        <v>630337</v>
      </c>
      <c r="Z48" s="3">
        <v>623347</v>
      </c>
    </row>
    <row r="49" spans="1:26" x14ac:dyDescent="0.2">
      <c r="A49" t="s">
        <v>46</v>
      </c>
      <c r="I49" t="s">
        <v>46</v>
      </c>
      <c r="J49">
        <v>1356621</v>
      </c>
      <c r="K49">
        <v>1563396</v>
      </c>
      <c r="L49">
        <v>1736191</v>
      </c>
      <c r="M49">
        <v>2378963</v>
      </c>
      <c r="N49">
        <v>2853214</v>
      </c>
      <c r="O49">
        <v>3409169</v>
      </c>
      <c r="P49">
        <v>4132156</v>
      </c>
      <c r="Q49">
        <v>4866692</v>
      </c>
      <c r="R49">
        <v>5894121</v>
      </c>
      <c r="S49">
        <v>6724540</v>
      </c>
      <c r="U49">
        <v>3443487</v>
      </c>
      <c r="V49">
        <v>4130163</v>
      </c>
      <c r="W49">
        <v>4887941</v>
      </c>
      <c r="X49">
        <v>5908684</v>
      </c>
      <c r="Y49" s="2">
        <v>6753369</v>
      </c>
      <c r="Z49" s="3">
        <v>7693612</v>
      </c>
    </row>
    <row r="50" spans="1:26" x14ac:dyDescent="0.2">
      <c r="A50" t="s">
        <v>48</v>
      </c>
      <c r="I50" t="s">
        <v>48</v>
      </c>
      <c r="J50">
        <v>2632067</v>
      </c>
      <c r="K50">
        <v>2939006</v>
      </c>
      <c r="L50">
        <v>3137587</v>
      </c>
      <c r="M50">
        <v>3434575</v>
      </c>
      <c r="N50">
        <v>3951777</v>
      </c>
      <c r="O50">
        <v>4417731</v>
      </c>
      <c r="P50">
        <v>4705767</v>
      </c>
      <c r="Q50">
        <v>4891769</v>
      </c>
      <c r="R50">
        <v>5363675</v>
      </c>
      <c r="S50">
        <v>5686986</v>
      </c>
      <c r="U50">
        <v>4447013</v>
      </c>
      <c r="V50">
        <v>4705335</v>
      </c>
      <c r="W50">
        <v>4906745</v>
      </c>
      <c r="X50">
        <v>5371210</v>
      </c>
      <c r="Y50" s="2">
        <v>5698230</v>
      </c>
      <c r="Z50" s="3">
        <v>5832655</v>
      </c>
    </row>
    <row r="51" spans="1:26" x14ac:dyDescent="0.2">
      <c r="A51" t="s">
        <v>47</v>
      </c>
      <c r="I51" t="s">
        <v>47</v>
      </c>
      <c r="J51">
        <v>1463701</v>
      </c>
      <c r="K51">
        <v>1729205</v>
      </c>
      <c r="L51">
        <v>1901974</v>
      </c>
      <c r="M51">
        <v>2005552</v>
      </c>
      <c r="N51">
        <v>1860421</v>
      </c>
      <c r="O51">
        <v>1744237</v>
      </c>
      <c r="P51">
        <v>1949644</v>
      </c>
      <c r="Q51">
        <v>1793477</v>
      </c>
      <c r="R51">
        <v>1808344</v>
      </c>
      <c r="S51">
        <v>1852994</v>
      </c>
      <c r="U51">
        <v>1763331</v>
      </c>
      <c r="V51">
        <v>1949644</v>
      </c>
      <c r="W51">
        <v>1801625</v>
      </c>
      <c r="X51">
        <v>1813077</v>
      </c>
      <c r="Y51" s="2">
        <v>1859815</v>
      </c>
      <c r="Z51" s="3">
        <v>1784787</v>
      </c>
    </row>
    <row r="52" spans="1:26" x14ac:dyDescent="0.2">
      <c r="A52" t="s">
        <v>49</v>
      </c>
      <c r="I52" t="s">
        <v>49</v>
      </c>
      <c r="J52">
        <v>194402</v>
      </c>
      <c r="K52">
        <v>225565</v>
      </c>
      <c r="L52">
        <v>250742</v>
      </c>
      <c r="M52">
        <v>290529</v>
      </c>
      <c r="N52">
        <v>330066</v>
      </c>
      <c r="O52">
        <v>332416</v>
      </c>
      <c r="P52">
        <v>469557</v>
      </c>
      <c r="Q52">
        <v>453588</v>
      </c>
      <c r="R52">
        <v>493782</v>
      </c>
      <c r="S52">
        <v>563626</v>
      </c>
      <c r="U52">
        <v>335719</v>
      </c>
      <c r="V52">
        <v>470816</v>
      </c>
      <c r="W52">
        <v>455975</v>
      </c>
      <c r="X52">
        <v>495304</v>
      </c>
      <c r="Y52" s="2">
        <v>568300</v>
      </c>
      <c r="Z52" s="3">
        <v>582328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353B-EBA5-D049-84F5-AD99344D3273}">
  <dimension ref="A1:L51"/>
  <sheetViews>
    <sheetView workbookViewId="0">
      <selection activeCell="D27" sqref="D27"/>
    </sheetView>
  </sheetViews>
  <sheetFormatPr baseColWidth="10" defaultRowHeight="16" x14ac:dyDescent="0.2"/>
  <cols>
    <col min="2" max="6" width="10.83203125" customWidth="1"/>
  </cols>
  <sheetData>
    <row r="1" spans="1:12" x14ac:dyDescent="0.2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2">
      <c r="A2" t="s">
        <v>10</v>
      </c>
      <c r="B2">
        <v>0</v>
      </c>
      <c r="C2">
        <v>0</v>
      </c>
      <c r="D2">
        <v>0</v>
      </c>
      <c r="E2">
        <v>0</v>
      </c>
      <c r="F2">
        <v>226167</v>
      </c>
      <c r="G2">
        <v>304067</v>
      </c>
      <c r="H2">
        <v>400481</v>
      </c>
      <c r="I2">
        <v>551947</v>
      </c>
      <c r="J2">
        <v>628933</v>
      </c>
      <c r="K2" s="2">
        <v>721523</v>
      </c>
      <c r="L2" s="3">
        <v>731158</v>
      </c>
    </row>
    <row r="3" spans="1:12" x14ac:dyDescent="0.2">
      <c r="A3" t="s">
        <v>4</v>
      </c>
      <c r="B3">
        <v>2348174</v>
      </c>
      <c r="C3">
        <v>2646248</v>
      </c>
      <c r="D3">
        <v>2832961</v>
      </c>
      <c r="E3">
        <v>3061743</v>
      </c>
      <c r="F3">
        <v>3266740</v>
      </c>
      <c r="G3">
        <v>3475885</v>
      </c>
      <c r="H3">
        <v>3890061</v>
      </c>
      <c r="I3">
        <v>4062608</v>
      </c>
      <c r="J3">
        <v>4461130</v>
      </c>
      <c r="K3" s="2">
        <v>4802982</v>
      </c>
      <c r="L3" s="3">
        <v>4921532</v>
      </c>
    </row>
    <row r="4" spans="1:12" x14ac:dyDescent="0.2">
      <c r="A4" t="s">
        <v>12</v>
      </c>
      <c r="B4">
        <v>1752204</v>
      </c>
      <c r="C4">
        <v>1854482</v>
      </c>
      <c r="D4">
        <v>1949387</v>
      </c>
      <c r="E4">
        <v>1909511</v>
      </c>
      <c r="F4">
        <v>1786272</v>
      </c>
      <c r="G4">
        <v>1942303</v>
      </c>
      <c r="H4">
        <v>2285513</v>
      </c>
      <c r="I4">
        <v>2362239</v>
      </c>
      <c r="J4">
        <v>2679733</v>
      </c>
      <c r="K4" s="2">
        <v>2926229</v>
      </c>
      <c r="L4" s="3">
        <v>3030522</v>
      </c>
    </row>
    <row r="5" spans="1:12" x14ac:dyDescent="0.2">
      <c r="A5" t="s">
        <v>11</v>
      </c>
      <c r="B5">
        <v>334162</v>
      </c>
      <c r="C5">
        <v>435573</v>
      </c>
      <c r="D5">
        <v>499261</v>
      </c>
      <c r="E5">
        <v>749587</v>
      </c>
      <c r="F5">
        <v>1302161</v>
      </c>
      <c r="G5">
        <v>1787620</v>
      </c>
      <c r="H5">
        <v>2717866</v>
      </c>
      <c r="I5">
        <v>3677985</v>
      </c>
      <c r="J5">
        <v>5140683</v>
      </c>
      <c r="K5" s="2">
        <v>6412700</v>
      </c>
      <c r="L5" s="3">
        <v>7421401</v>
      </c>
    </row>
    <row r="6" spans="1:12" x14ac:dyDescent="0.2">
      <c r="A6" t="s">
        <v>8</v>
      </c>
      <c r="B6">
        <v>3426861</v>
      </c>
      <c r="C6">
        <v>5677251</v>
      </c>
      <c r="D6">
        <v>6907387</v>
      </c>
      <c r="E6">
        <v>10586223</v>
      </c>
      <c r="F6">
        <v>15717204</v>
      </c>
      <c r="G6">
        <v>20098863</v>
      </c>
      <c r="H6">
        <v>23668562</v>
      </c>
      <c r="I6">
        <v>29839250</v>
      </c>
      <c r="J6">
        <v>33930798</v>
      </c>
      <c r="K6" s="2">
        <v>37341989</v>
      </c>
      <c r="L6" s="3">
        <v>39368078</v>
      </c>
    </row>
    <row r="7" spans="1:12" x14ac:dyDescent="0.2">
      <c r="A7" t="s">
        <v>13</v>
      </c>
      <c r="B7">
        <v>939629</v>
      </c>
      <c r="C7">
        <v>1035791</v>
      </c>
      <c r="D7">
        <v>1123296</v>
      </c>
      <c r="E7">
        <v>1325089</v>
      </c>
      <c r="F7">
        <v>1753947</v>
      </c>
      <c r="G7">
        <v>2226771</v>
      </c>
      <c r="H7">
        <v>2888834</v>
      </c>
      <c r="I7">
        <v>3307912</v>
      </c>
      <c r="J7">
        <v>4311882</v>
      </c>
      <c r="K7" s="2">
        <v>5044930</v>
      </c>
      <c r="L7" s="3">
        <v>5807719</v>
      </c>
    </row>
    <row r="8" spans="1:12" x14ac:dyDescent="0.2">
      <c r="A8" t="s">
        <v>14</v>
      </c>
      <c r="B8">
        <v>1380631</v>
      </c>
      <c r="C8">
        <v>1606903</v>
      </c>
      <c r="D8">
        <v>1709242</v>
      </c>
      <c r="E8">
        <v>2007280</v>
      </c>
      <c r="F8">
        <v>2535234</v>
      </c>
      <c r="G8">
        <v>3050693</v>
      </c>
      <c r="H8">
        <v>3107576</v>
      </c>
      <c r="I8">
        <v>3295669</v>
      </c>
      <c r="J8">
        <v>3409535</v>
      </c>
      <c r="K8" s="2">
        <v>3581628</v>
      </c>
      <c r="L8" s="3">
        <v>3557006</v>
      </c>
    </row>
    <row r="9" spans="1:12" x14ac:dyDescent="0.2">
      <c r="A9" t="s">
        <v>15</v>
      </c>
      <c r="B9">
        <v>223003</v>
      </c>
      <c r="C9">
        <v>238380</v>
      </c>
      <c r="D9">
        <v>266505</v>
      </c>
      <c r="E9">
        <v>318085</v>
      </c>
      <c r="F9">
        <v>446292</v>
      </c>
      <c r="G9">
        <v>551928</v>
      </c>
      <c r="H9">
        <v>595225</v>
      </c>
      <c r="I9">
        <v>668696</v>
      </c>
      <c r="J9">
        <v>785068</v>
      </c>
      <c r="K9" s="2">
        <v>900877</v>
      </c>
      <c r="L9" s="3">
        <v>986809</v>
      </c>
    </row>
    <row r="10" spans="1:12" x14ac:dyDescent="0.2">
      <c r="A10" t="s">
        <v>2</v>
      </c>
      <c r="B10">
        <v>968470</v>
      </c>
      <c r="C10">
        <v>1468211</v>
      </c>
      <c r="D10">
        <v>1897414</v>
      </c>
      <c r="E10">
        <v>2771305</v>
      </c>
      <c r="F10">
        <v>4951560</v>
      </c>
      <c r="G10">
        <v>6855702</v>
      </c>
      <c r="H10">
        <v>9739992</v>
      </c>
      <c r="I10">
        <v>13003362</v>
      </c>
      <c r="J10">
        <v>16028890</v>
      </c>
      <c r="K10" s="2">
        <v>18900773</v>
      </c>
      <c r="L10" s="3">
        <v>21733312</v>
      </c>
    </row>
    <row r="11" spans="1:12" x14ac:dyDescent="0.2">
      <c r="A11" t="s">
        <v>16</v>
      </c>
      <c r="B11">
        <v>2895832</v>
      </c>
      <c r="C11">
        <v>2908506</v>
      </c>
      <c r="D11">
        <v>3123723</v>
      </c>
      <c r="E11">
        <v>3444578</v>
      </c>
      <c r="F11">
        <v>3943116</v>
      </c>
      <c r="G11">
        <v>4627306</v>
      </c>
      <c r="H11">
        <v>5464265</v>
      </c>
      <c r="I11">
        <v>6508419</v>
      </c>
      <c r="J11">
        <v>8206975</v>
      </c>
      <c r="K11" s="2">
        <v>9727566</v>
      </c>
      <c r="L11" s="3">
        <v>10710017</v>
      </c>
    </row>
    <row r="12" spans="1:12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632772</v>
      </c>
      <c r="G12">
        <v>784901</v>
      </c>
      <c r="H12">
        <v>965000</v>
      </c>
      <c r="I12">
        <v>1115274</v>
      </c>
      <c r="J12">
        <v>1216642</v>
      </c>
      <c r="K12" s="2">
        <v>1366862</v>
      </c>
      <c r="L12" s="3">
        <v>1407006</v>
      </c>
    </row>
    <row r="13" spans="1:12" x14ac:dyDescent="0.2">
      <c r="A13" t="s">
        <v>20</v>
      </c>
      <c r="B13">
        <v>2404021</v>
      </c>
      <c r="C13">
        <v>2470939</v>
      </c>
      <c r="D13">
        <v>2538268</v>
      </c>
      <c r="E13">
        <v>2621073</v>
      </c>
      <c r="F13">
        <v>2757537</v>
      </c>
      <c r="G13">
        <v>2846920</v>
      </c>
      <c r="H13">
        <v>2913387</v>
      </c>
      <c r="I13">
        <v>2787424</v>
      </c>
      <c r="J13">
        <v>2931923</v>
      </c>
      <c r="K13" s="2">
        <v>3053787</v>
      </c>
      <c r="L13" s="3">
        <v>3163561</v>
      </c>
    </row>
    <row r="14" spans="1:12" x14ac:dyDescent="0.2">
      <c r="A14" t="s">
        <v>18</v>
      </c>
      <c r="B14">
        <v>431866</v>
      </c>
      <c r="C14">
        <v>445032</v>
      </c>
      <c r="D14">
        <v>524873</v>
      </c>
      <c r="E14">
        <v>588637</v>
      </c>
      <c r="F14">
        <v>667191</v>
      </c>
      <c r="G14">
        <v>719921</v>
      </c>
      <c r="H14">
        <v>943935</v>
      </c>
      <c r="I14">
        <v>1011986</v>
      </c>
      <c r="J14">
        <v>1297274</v>
      </c>
      <c r="K14" s="2">
        <v>1573499</v>
      </c>
      <c r="L14" s="3">
        <v>1826913</v>
      </c>
    </row>
    <row r="15" spans="1:12" x14ac:dyDescent="0.2">
      <c r="A15" t="s">
        <v>1</v>
      </c>
      <c r="B15">
        <v>6485280</v>
      </c>
      <c r="C15">
        <v>7630654</v>
      </c>
      <c r="D15">
        <v>7897241</v>
      </c>
      <c r="E15">
        <v>8712176</v>
      </c>
      <c r="F15">
        <v>10081158</v>
      </c>
      <c r="G15">
        <v>11184320</v>
      </c>
      <c r="H15">
        <v>11418461</v>
      </c>
      <c r="I15">
        <v>11466682</v>
      </c>
      <c r="J15">
        <v>12439042</v>
      </c>
      <c r="K15" s="2">
        <v>12864380</v>
      </c>
      <c r="L15" s="3">
        <v>12587530</v>
      </c>
    </row>
    <row r="16" spans="1:12" x14ac:dyDescent="0.2">
      <c r="A16" t="s">
        <v>19</v>
      </c>
      <c r="B16">
        <v>2930390</v>
      </c>
      <c r="C16">
        <v>3238503</v>
      </c>
      <c r="D16">
        <v>3427796</v>
      </c>
      <c r="E16">
        <v>3934224</v>
      </c>
      <c r="F16">
        <v>4662498</v>
      </c>
      <c r="G16">
        <v>5228156</v>
      </c>
      <c r="H16">
        <v>5490179</v>
      </c>
      <c r="I16">
        <v>5564228</v>
      </c>
      <c r="J16">
        <v>6090782</v>
      </c>
      <c r="K16" s="2">
        <v>6501582</v>
      </c>
      <c r="L16" s="3">
        <v>6754953</v>
      </c>
    </row>
    <row r="17" spans="1:12" x14ac:dyDescent="0.2">
      <c r="A17" t="s">
        <v>21</v>
      </c>
      <c r="B17">
        <v>1769257</v>
      </c>
      <c r="C17">
        <v>1880999</v>
      </c>
      <c r="D17">
        <v>1801028</v>
      </c>
      <c r="E17">
        <v>1905299</v>
      </c>
      <c r="F17">
        <v>2178611</v>
      </c>
      <c r="G17">
        <v>2265846</v>
      </c>
      <c r="H17">
        <v>2363208</v>
      </c>
      <c r="I17">
        <v>2485600</v>
      </c>
      <c r="J17">
        <v>2693824</v>
      </c>
      <c r="K17" s="2">
        <v>2863813</v>
      </c>
      <c r="L17" s="3">
        <v>2913805</v>
      </c>
    </row>
    <row r="18" spans="1:12" x14ac:dyDescent="0.2">
      <c r="A18" t="s">
        <v>22</v>
      </c>
      <c r="B18">
        <v>2416630</v>
      </c>
      <c r="C18">
        <v>2614589</v>
      </c>
      <c r="D18">
        <v>2845627</v>
      </c>
      <c r="E18">
        <v>2944806</v>
      </c>
      <c r="F18">
        <v>3038156</v>
      </c>
      <c r="G18">
        <v>3246481</v>
      </c>
      <c r="H18">
        <v>3661433</v>
      </c>
      <c r="I18">
        <v>3698969</v>
      </c>
      <c r="J18">
        <v>4049431</v>
      </c>
      <c r="K18" s="2">
        <v>4350606</v>
      </c>
      <c r="L18" s="3">
        <v>4477251</v>
      </c>
    </row>
    <row r="19" spans="1:12" x14ac:dyDescent="0.2">
      <c r="A19" t="s">
        <v>23</v>
      </c>
      <c r="B19">
        <v>1798509</v>
      </c>
      <c r="C19">
        <v>2101593</v>
      </c>
      <c r="D19">
        <v>2363880</v>
      </c>
      <c r="E19">
        <v>2683516</v>
      </c>
      <c r="F19">
        <v>3257022</v>
      </c>
      <c r="G19">
        <v>3672008</v>
      </c>
      <c r="H19">
        <v>4203972</v>
      </c>
      <c r="I19">
        <v>4238216</v>
      </c>
      <c r="J19">
        <v>4480271</v>
      </c>
      <c r="K19" s="2">
        <v>4553962</v>
      </c>
      <c r="L19" s="3">
        <v>4645318</v>
      </c>
    </row>
    <row r="20" spans="1:12" x14ac:dyDescent="0.2">
      <c r="A20" t="s">
        <v>26</v>
      </c>
      <c r="B20">
        <v>3852356</v>
      </c>
      <c r="C20">
        <v>4249614</v>
      </c>
      <c r="D20">
        <v>4316721</v>
      </c>
      <c r="E20">
        <v>4690514</v>
      </c>
      <c r="F20">
        <v>5148578</v>
      </c>
      <c r="G20">
        <v>5726676</v>
      </c>
      <c r="H20">
        <v>5737037</v>
      </c>
      <c r="I20">
        <v>6029051</v>
      </c>
      <c r="J20">
        <v>6355568</v>
      </c>
      <c r="K20" s="2">
        <v>6559644</v>
      </c>
      <c r="L20" s="3">
        <v>6893574</v>
      </c>
    </row>
    <row r="21" spans="1:12" x14ac:dyDescent="0.2">
      <c r="A21" t="s">
        <v>25</v>
      </c>
      <c r="B21">
        <v>1449661</v>
      </c>
      <c r="C21">
        <v>1631526</v>
      </c>
      <c r="D21">
        <v>1821244</v>
      </c>
      <c r="E21">
        <v>2343001</v>
      </c>
      <c r="F21">
        <v>3100689</v>
      </c>
      <c r="G21">
        <v>3953698</v>
      </c>
      <c r="H21">
        <v>4216446</v>
      </c>
      <c r="I21">
        <v>4798622</v>
      </c>
      <c r="J21">
        <v>5307886</v>
      </c>
      <c r="K21" s="2">
        <v>5789929</v>
      </c>
      <c r="L21" s="3">
        <v>6055802</v>
      </c>
    </row>
    <row r="22" spans="1:12" x14ac:dyDescent="0.2">
      <c r="A22" t="s">
        <v>24</v>
      </c>
      <c r="B22">
        <v>768014</v>
      </c>
      <c r="C22">
        <v>797423</v>
      </c>
      <c r="D22">
        <v>847226</v>
      </c>
      <c r="E22">
        <v>913774</v>
      </c>
      <c r="F22">
        <v>969265</v>
      </c>
      <c r="G22">
        <v>1006320</v>
      </c>
      <c r="H22">
        <v>1124660</v>
      </c>
      <c r="I22">
        <v>1233223</v>
      </c>
      <c r="J22">
        <v>1277731</v>
      </c>
      <c r="K22" s="2">
        <v>1333074</v>
      </c>
      <c r="L22" s="3">
        <v>1350141</v>
      </c>
    </row>
    <row r="23" spans="1:12" x14ac:dyDescent="0.2">
      <c r="A23" t="s">
        <v>27</v>
      </c>
      <c r="B23">
        <v>3668412</v>
      </c>
      <c r="C23">
        <v>4842325</v>
      </c>
      <c r="D23">
        <v>5256106</v>
      </c>
      <c r="E23">
        <v>6371766</v>
      </c>
      <c r="F23">
        <v>7823194</v>
      </c>
      <c r="G23">
        <v>8937196</v>
      </c>
      <c r="H23">
        <v>9258344</v>
      </c>
      <c r="I23">
        <v>9328784</v>
      </c>
      <c r="J23">
        <v>9955829</v>
      </c>
      <c r="K23" s="2">
        <v>9911626</v>
      </c>
      <c r="L23" s="3">
        <v>9966555</v>
      </c>
    </row>
    <row r="24" spans="1:12" x14ac:dyDescent="0.2">
      <c r="A24" t="s">
        <v>6</v>
      </c>
      <c r="B24">
        <v>2387125</v>
      </c>
      <c r="C24">
        <v>2563953</v>
      </c>
      <c r="D24">
        <v>2792300</v>
      </c>
      <c r="E24">
        <v>2982483</v>
      </c>
      <c r="F24">
        <v>3413864</v>
      </c>
      <c r="G24">
        <v>3833173</v>
      </c>
      <c r="H24">
        <v>4077148</v>
      </c>
      <c r="I24">
        <v>4387029</v>
      </c>
      <c r="J24">
        <v>4925670</v>
      </c>
      <c r="K24" s="2">
        <v>5314879</v>
      </c>
      <c r="L24" s="3">
        <v>5657342</v>
      </c>
    </row>
    <row r="25" spans="1:12" x14ac:dyDescent="0.2">
      <c r="A25" t="s">
        <v>29</v>
      </c>
      <c r="B25">
        <v>3404055</v>
      </c>
      <c r="C25">
        <v>3629367</v>
      </c>
      <c r="D25">
        <v>3784664</v>
      </c>
      <c r="E25">
        <v>3954653</v>
      </c>
      <c r="F25">
        <v>4319813</v>
      </c>
      <c r="G25">
        <v>4718034</v>
      </c>
      <c r="H25">
        <v>4917444</v>
      </c>
      <c r="I25">
        <v>5137804</v>
      </c>
      <c r="J25">
        <v>5606260</v>
      </c>
      <c r="K25" s="2">
        <v>6011478</v>
      </c>
      <c r="L25" s="3">
        <v>6151548</v>
      </c>
    </row>
    <row r="26" spans="1:12" x14ac:dyDescent="0.2">
      <c r="A26" t="s">
        <v>28</v>
      </c>
      <c r="B26">
        <v>1790618</v>
      </c>
      <c r="C26">
        <v>2009821</v>
      </c>
      <c r="D26">
        <v>2183796</v>
      </c>
      <c r="E26">
        <v>2178914</v>
      </c>
      <c r="F26">
        <v>2178141</v>
      </c>
      <c r="G26">
        <v>2233848</v>
      </c>
      <c r="H26">
        <v>2520638</v>
      </c>
      <c r="I26">
        <v>2586443</v>
      </c>
      <c r="J26">
        <v>2852927</v>
      </c>
      <c r="K26" s="2">
        <v>2978240</v>
      </c>
      <c r="L26" s="3">
        <v>2966786</v>
      </c>
    </row>
    <row r="27" spans="1:12" x14ac:dyDescent="0.2">
      <c r="A27" t="s">
        <v>0</v>
      </c>
      <c r="B27">
        <v>548889</v>
      </c>
      <c r="C27">
        <v>537606</v>
      </c>
      <c r="D27">
        <v>559456</v>
      </c>
      <c r="E27">
        <v>591024</v>
      </c>
      <c r="F27">
        <v>674767</v>
      </c>
      <c r="G27">
        <v>701573</v>
      </c>
      <c r="H27">
        <v>786690</v>
      </c>
      <c r="I27">
        <v>803655</v>
      </c>
      <c r="J27">
        <v>905316</v>
      </c>
      <c r="K27" s="2">
        <v>994416</v>
      </c>
      <c r="L27" s="3">
        <v>1080577</v>
      </c>
    </row>
    <row r="28" spans="1:12" x14ac:dyDescent="0.2">
      <c r="A28" t="s">
        <v>35</v>
      </c>
      <c r="B28">
        <v>2559123</v>
      </c>
      <c r="C28">
        <v>3170276</v>
      </c>
      <c r="D28">
        <v>3571623</v>
      </c>
      <c r="E28">
        <v>4061929</v>
      </c>
      <c r="F28">
        <v>4556155</v>
      </c>
      <c r="G28">
        <v>5125230</v>
      </c>
      <c r="H28">
        <v>5874429</v>
      </c>
      <c r="I28">
        <v>6657630</v>
      </c>
      <c r="J28">
        <v>8067673</v>
      </c>
      <c r="K28" s="2">
        <v>9565781</v>
      </c>
      <c r="L28" s="3">
        <v>10600823</v>
      </c>
    </row>
    <row r="29" spans="1:12" x14ac:dyDescent="0.2">
      <c r="A29" t="s">
        <v>36</v>
      </c>
      <c r="B29">
        <v>646872</v>
      </c>
      <c r="C29">
        <v>680845</v>
      </c>
      <c r="D29">
        <v>641935</v>
      </c>
      <c r="E29">
        <v>619636</v>
      </c>
      <c r="F29">
        <v>632446</v>
      </c>
      <c r="G29">
        <v>624181</v>
      </c>
      <c r="H29">
        <v>652695</v>
      </c>
      <c r="I29">
        <v>641364</v>
      </c>
      <c r="J29">
        <v>643756</v>
      </c>
      <c r="K29" s="2">
        <v>675905</v>
      </c>
      <c r="L29" s="3">
        <v>765309</v>
      </c>
    </row>
    <row r="30" spans="1:12" x14ac:dyDescent="0.2">
      <c r="A30" t="s">
        <v>30</v>
      </c>
      <c r="B30">
        <v>1296372</v>
      </c>
      <c r="C30">
        <v>1377963</v>
      </c>
      <c r="D30">
        <v>1315834</v>
      </c>
      <c r="E30">
        <v>1325510</v>
      </c>
      <c r="F30">
        <v>1411330</v>
      </c>
      <c r="G30">
        <v>1496820</v>
      </c>
      <c r="H30">
        <v>1570006</v>
      </c>
      <c r="I30">
        <v>1584617</v>
      </c>
      <c r="J30">
        <v>1715369</v>
      </c>
      <c r="K30" s="2">
        <v>1831825</v>
      </c>
      <c r="L30" s="3">
        <v>1937552</v>
      </c>
    </row>
    <row r="31" spans="1:12" x14ac:dyDescent="0.2">
      <c r="A31" t="s">
        <v>32</v>
      </c>
      <c r="B31">
        <v>443083</v>
      </c>
      <c r="C31">
        <v>465293</v>
      </c>
      <c r="D31">
        <v>491524</v>
      </c>
      <c r="E31">
        <v>533242</v>
      </c>
      <c r="F31">
        <v>606921</v>
      </c>
      <c r="G31">
        <v>746284</v>
      </c>
      <c r="H31">
        <v>920610</v>
      </c>
      <c r="I31">
        <v>1113915</v>
      </c>
      <c r="J31">
        <v>1238415</v>
      </c>
      <c r="K31" s="2">
        <v>1321445</v>
      </c>
      <c r="L31" s="3">
        <v>1366275</v>
      </c>
    </row>
    <row r="32" spans="1:12" x14ac:dyDescent="0.2">
      <c r="A32" t="s">
        <v>33</v>
      </c>
      <c r="B32">
        <v>3155900</v>
      </c>
      <c r="C32">
        <v>4041334</v>
      </c>
      <c r="D32">
        <v>4160165</v>
      </c>
      <c r="E32">
        <v>4835329</v>
      </c>
      <c r="F32">
        <v>6066782</v>
      </c>
      <c r="G32">
        <v>7208035</v>
      </c>
      <c r="H32">
        <v>7364158</v>
      </c>
      <c r="I32">
        <v>7748634</v>
      </c>
      <c r="J32">
        <v>8424354</v>
      </c>
      <c r="K32" s="2">
        <v>8807501</v>
      </c>
      <c r="L32" s="3">
        <v>8882371</v>
      </c>
    </row>
    <row r="33" spans="1:12" x14ac:dyDescent="0.2">
      <c r="A33" t="s">
        <v>34</v>
      </c>
      <c r="B33">
        <v>360350</v>
      </c>
      <c r="C33">
        <v>423317</v>
      </c>
      <c r="D33">
        <v>531818</v>
      </c>
      <c r="E33">
        <v>681187</v>
      </c>
      <c r="F33">
        <v>951023</v>
      </c>
      <c r="G33">
        <v>1026664</v>
      </c>
      <c r="H33">
        <v>1299968</v>
      </c>
      <c r="I33">
        <v>1521779</v>
      </c>
      <c r="J33">
        <v>1823821</v>
      </c>
      <c r="K33" s="2">
        <v>2067273</v>
      </c>
      <c r="L33" s="3">
        <v>2106319</v>
      </c>
    </row>
    <row r="34" spans="1:12" x14ac:dyDescent="0.2">
      <c r="A34" t="s">
        <v>31</v>
      </c>
      <c r="B34">
        <v>77407</v>
      </c>
      <c r="C34">
        <v>91058</v>
      </c>
      <c r="D34">
        <v>110247</v>
      </c>
      <c r="E34">
        <v>160083</v>
      </c>
      <c r="F34">
        <v>285278</v>
      </c>
      <c r="G34">
        <v>492396</v>
      </c>
      <c r="H34">
        <v>799184</v>
      </c>
      <c r="I34">
        <v>1206152</v>
      </c>
      <c r="J34">
        <v>2002032</v>
      </c>
      <c r="K34" s="2">
        <v>2709432</v>
      </c>
      <c r="L34" s="3">
        <v>3138259</v>
      </c>
    </row>
    <row r="35" spans="1:12" x14ac:dyDescent="0.2">
      <c r="A35" t="s">
        <v>5</v>
      </c>
      <c r="B35">
        <v>10385227</v>
      </c>
      <c r="C35">
        <v>12588066</v>
      </c>
      <c r="D35">
        <v>13479142</v>
      </c>
      <c r="E35">
        <v>14830192</v>
      </c>
      <c r="F35">
        <v>16782304</v>
      </c>
      <c r="G35">
        <v>18287529</v>
      </c>
      <c r="H35">
        <v>17557288</v>
      </c>
      <c r="I35">
        <v>18044505</v>
      </c>
      <c r="J35">
        <v>19004973</v>
      </c>
      <c r="K35" s="2">
        <v>19421055</v>
      </c>
      <c r="L35" s="3">
        <v>19336776</v>
      </c>
    </row>
    <row r="36" spans="1:12" x14ac:dyDescent="0.2">
      <c r="A36" t="s">
        <v>7</v>
      </c>
      <c r="B36">
        <v>5759394</v>
      </c>
      <c r="C36">
        <v>6646697</v>
      </c>
      <c r="D36">
        <v>6907612</v>
      </c>
      <c r="E36">
        <v>7946627</v>
      </c>
      <c r="F36">
        <v>9706397</v>
      </c>
      <c r="G36">
        <v>10730200</v>
      </c>
      <c r="H36">
        <v>10797419</v>
      </c>
      <c r="I36">
        <v>10887325</v>
      </c>
      <c r="J36">
        <v>11374540</v>
      </c>
      <c r="K36" s="2">
        <v>11568495</v>
      </c>
      <c r="L36" s="3">
        <v>11693217</v>
      </c>
    </row>
    <row r="37" spans="1:12" x14ac:dyDescent="0.2">
      <c r="A37" t="s">
        <v>37</v>
      </c>
      <c r="B37">
        <v>2028283</v>
      </c>
      <c r="C37">
        <v>2396040</v>
      </c>
      <c r="D37">
        <v>2336434</v>
      </c>
      <c r="E37">
        <v>2233351</v>
      </c>
      <c r="F37">
        <v>2328284</v>
      </c>
      <c r="G37">
        <v>2585486</v>
      </c>
      <c r="H37">
        <v>3025266</v>
      </c>
      <c r="I37">
        <v>3157604</v>
      </c>
      <c r="J37">
        <v>3458819</v>
      </c>
      <c r="K37" s="2">
        <v>3764882</v>
      </c>
      <c r="L37" s="3">
        <v>3980783</v>
      </c>
    </row>
    <row r="38" spans="1:12" x14ac:dyDescent="0.2">
      <c r="A38" t="s">
        <v>38</v>
      </c>
      <c r="B38">
        <v>783389</v>
      </c>
      <c r="C38">
        <v>953786</v>
      </c>
      <c r="D38">
        <v>1089684</v>
      </c>
      <c r="E38">
        <v>1521341</v>
      </c>
      <c r="F38">
        <v>1768687</v>
      </c>
      <c r="G38">
        <v>2110810</v>
      </c>
      <c r="H38">
        <v>2632663</v>
      </c>
      <c r="I38">
        <v>2853733</v>
      </c>
      <c r="J38">
        <v>3428543</v>
      </c>
      <c r="K38" s="2">
        <v>3848606</v>
      </c>
      <c r="L38" s="3">
        <v>4241507</v>
      </c>
    </row>
    <row r="39" spans="1:12" x14ac:dyDescent="0.2">
      <c r="A39" t="s">
        <v>39</v>
      </c>
      <c r="B39">
        <v>8720017</v>
      </c>
      <c r="C39">
        <v>9631350</v>
      </c>
      <c r="D39">
        <v>9900180</v>
      </c>
      <c r="E39">
        <v>10498012</v>
      </c>
      <c r="F39">
        <v>11319366</v>
      </c>
      <c r="G39">
        <v>11884314</v>
      </c>
      <c r="H39">
        <v>11866728</v>
      </c>
      <c r="I39">
        <v>11924710</v>
      </c>
      <c r="J39">
        <v>12300670</v>
      </c>
      <c r="K39" s="2">
        <v>12734905</v>
      </c>
      <c r="L39" s="3">
        <v>12783254</v>
      </c>
    </row>
    <row r="40" spans="1:12" x14ac:dyDescent="0.2">
      <c r="A40" t="s">
        <v>40</v>
      </c>
      <c r="B40">
        <v>604397</v>
      </c>
      <c r="C40">
        <v>687497</v>
      </c>
      <c r="D40">
        <v>713346</v>
      </c>
      <c r="E40">
        <v>791896</v>
      </c>
      <c r="F40">
        <v>859488</v>
      </c>
      <c r="G40">
        <v>957798</v>
      </c>
      <c r="H40">
        <v>947154</v>
      </c>
      <c r="I40">
        <v>1005984</v>
      </c>
      <c r="J40">
        <v>1049662</v>
      </c>
      <c r="K40" s="2">
        <v>1055247</v>
      </c>
      <c r="L40" s="3">
        <v>1057125</v>
      </c>
    </row>
    <row r="41" spans="1:12" x14ac:dyDescent="0.2">
      <c r="A41" t="s">
        <v>41</v>
      </c>
      <c r="B41">
        <v>1683724</v>
      </c>
      <c r="C41">
        <v>1738765</v>
      </c>
      <c r="D41">
        <v>1899804</v>
      </c>
      <c r="E41">
        <v>2117027</v>
      </c>
      <c r="F41">
        <v>2382594</v>
      </c>
      <c r="G41">
        <v>2617320</v>
      </c>
      <c r="H41">
        <v>3119208</v>
      </c>
      <c r="I41">
        <v>3505707</v>
      </c>
      <c r="J41">
        <v>4025061</v>
      </c>
      <c r="K41" s="2">
        <v>4645975</v>
      </c>
      <c r="L41" s="3">
        <v>5218040</v>
      </c>
    </row>
    <row r="42" spans="1:12" x14ac:dyDescent="0.2">
      <c r="A42" t="s">
        <v>42</v>
      </c>
      <c r="B42">
        <v>636547</v>
      </c>
      <c r="C42">
        <v>692849</v>
      </c>
      <c r="D42">
        <v>642961</v>
      </c>
      <c r="E42">
        <v>652740</v>
      </c>
      <c r="F42">
        <v>680514</v>
      </c>
      <c r="G42">
        <v>673247</v>
      </c>
      <c r="H42">
        <v>690178</v>
      </c>
      <c r="I42">
        <v>699999</v>
      </c>
      <c r="J42">
        <v>756874</v>
      </c>
      <c r="K42" s="2">
        <v>819761</v>
      </c>
      <c r="L42" s="3">
        <v>892717</v>
      </c>
    </row>
    <row r="43" spans="1:12" x14ac:dyDescent="0.2">
      <c r="A43" t="s">
        <v>43</v>
      </c>
      <c r="B43">
        <v>2337885</v>
      </c>
      <c r="C43">
        <v>2616556</v>
      </c>
      <c r="D43">
        <v>2915841</v>
      </c>
      <c r="E43">
        <v>3291718</v>
      </c>
      <c r="F43">
        <v>3567089</v>
      </c>
      <c r="G43">
        <v>3961060</v>
      </c>
      <c r="H43">
        <v>4590750</v>
      </c>
      <c r="I43">
        <v>4896641</v>
      </c>
      <c r="J43">
        <v>5700037</v>
      </c>
      <c r="K43" s="2">
        <v>6375431</v>
      </c>
      <c r="L43" s="3">
        <v>6886834</v>
      </c>
    </row>
    <row r="44" spans="1:12" x14ac:dyDescent="0.2">
      <c r="A44" t="s">
        <v>3</v>
      </c>
      <c r="B44">
        <v>4663228</v>
      </c>
      <c r="C44">
        <v>5824715</v>
      </c>
      <c r="D44">
        <v>6414824</v>
      </c>
      <c r="E44">
        <v>7711194</v>
      </c>
      <c r="F44">
        <v>9579677</v>
      </c>
      <c r="G44">
        <v>11298787</v>
      </c>
      <c r="H44">
        <v>14228283</v>
      </c>
      <c r="I44">
        <v>17059805</v>
      </c>
      <c r="J44">
        <v>20903994</v>
      </c>
      <c r="K44" s="2">
        <v>25268418</v>
      </c>
      <c r="L44" s="3">
        <v>29360759</v>
      </c>
    </row>
    <row r="45" spans="1:12" x14ac:dyDescent="0.2">
      <c r="A45" t="s">
        <v>44</v>
      </c>
      <c r="B45">
        <v>449396</v>
      </c>
      <c r="C45">
        <v>507847</v>
      </c>
      <c r="D45">
        <v>550310</v>
      </c>
      <c r="E45">
        <v>688862</v>
      </c>
      <c r="F45">
        <v>890627</v>
      </c>
      <c r="G45">
        <v>1067810</v>
      </c>
      <c r="H45">
        <v>1461037</v>
      </c>
      <c r="I45">
        <v>1727784</v>
      </c>
      <c r="J45">
        <v>2236714</v>
      </c>
      <c r="K45" s="2">
        <v>2770765</v>
      </c>
      <c r="L45" s="3">
        <v>3249879</v>
      </c>
    </row>
    <row r="46" spans="1:12" x14ac:dyDescent="0.2">
      <c r="A46" t="s">
        <v>9</v>
      </c>
      <c r="B46">
        <v>2309187</v>
      </c>
      <c r="C46">
        <v>2421851</v>
      </c>
      <c r="D46">
        <v>2677773</v>
      </c>
      <c r="E46">
        <v>3318680</v>
      </c>
      <c r="F46">
        <v>3966949</v>
      </c>
      <c r="G46">
        <v>4690742</v>
      </c>
      <c r="H46">
        <v>5346279</v>
      </c>
      <c r="I46">
        <v>6216568</v>
      </c>
      <c r="J46">
        <v>7100702</v>
      </c>
      <c r="K46" s="2">
        <v>8037736</v>
      </c>
      <c r="L46" s="3">
        <v>8590563</v>
      </c>
    </row>
    <row r="47" spans="1:12" x14ac:dyDescent="0.2">
      <c r="A47" t="s">
        <v>45</v>
      </c>
      <c r="B47">
        <v>352428</v>
      </c>
      <c r="C47">
        <v>359611</v>
      </c>
      <c r="D47">
        <v>359231</v>
      </c>
      <c r="E47">
        <v>377747</v>
      </c>
      <c r="F47">
        <v>389881</v>
      </c>
      <c r="G47">
        <v>448327</v>
      </c>
      <c r="H47">
        <v>511456</v>
      </c>
      <c r="I47">
        <v>564964</v>
      </c>
      <c r="J47">
        <v>609890</v>
      </c>
      <c r="K47" s="2">
        <v>630337</v>
      </c>
      <c r="L47" s="3">
        <v>623347</v>
      </c>
    </row>
    <row r="48" spans="1:12" x14ac:dyDescent="0.2">
      <c r="A48" t="s">
        <v>46</v>
      </c>
      <c r="B48">
        <v>1356621</v>
      </c>
      <c r="C48">
        <v>1563396</v>
      </c>
      <c r="D48">
        <v>1736191</v>
      </c>
      <c r="E48">
        <v>2378963</v>
      </c>
      <c r="F48">
        <v>2853214</v>
      </c>
      <c r="G48">
        <v>3443487</v>
      </c>
      <c r="H48">
        <v>4130163</v>
      </c>
      <c r="I48">
        <v>4887941</v>
      </c>
      <c r="J48">
        <v>5908684</v>
      </c>
      <c r="K48" s="2">
        <v>6753369</v>
      </c>
      <c r="L48" s="3">
        <v>7693612</v>
      </c>
    </row>
    <row r="49" spans="1:12" x14ac:dyDescent="0.2">
      <c r="A49" t="s">
        <v>48</v>
      </c>
      <c r="B49">
        <v>2632067</v>
      </c>
      <c r="C49">
        <v>2939006</v>
      </c>
      <c r="D49">
        <v>3137587</v>
      </c>
      <c r="E49">
        <v>3434575</v>
      </c>
      <c r="F49">
        <v>3951777</v>
      </c>
      <c r="G49">
        <v>4447013</v>
      </c>
      <c r="H49">
        <v>4705335</v>
      </c>
      <c r="I49">
        <v>4906745</v>
      </c>
      <c r="J49">
        <v>5371210</v>
      </c>
      <c r="K49" s="2">
        <v>5698230</v>
      </c>
      <c r="L49" s="3">
        <v>5832655</v>
      </c>
    </row>
    <row r="50" spans="1:12" x14ac:dyDescent="0.2">
      <c r="A50" t="s">
        <v>47</v>
      </c>
      <c r="B50">
        <v>1463701</v>
      </c>
      <c r="C50">
        <v>1729205</v>
      </c>
      <c r="D50">
        <v>1901974</v>
      </c>
      <c r="E50">
        <v>2005552</v>
      </c>
      <c r="F50">
        <v>1860421</v>
      </c>
      <c r="G50">
        <v>1763331</v>
      </c>
      <c r="H50">
        <v>1949644</v>
      </c>
      <c r="I50">
        <v>1801625</v>
      </c>
      <c r="J50">
        <v>1813077</v>
      </c>
      <c r="K50" s="2">
        <v>1859815</v>
      </c>
      <c r="L50" s="3">
        <v>1784787</v>
      </c>
    </row>
    <row r="51" spans="1:12" x14ac:dyDescent="0.2">
      <c r="A51" t="s">
        <v>49</v>
      </c>
      <c r="B51">
        <v>194402</v>
      </c>
      <c r="C51">
        <v>225565</v>
      </c>
      <c r="D51">
        <v>250742</v>
      </c>
      <c r="E51">
        <v>290529</v>
      </c>
      <c r="F51">
        <v>330066</v>
      </c>
      <c r="G51">
        <v>335719</v>
      </c>
      <c r="H51">
        <v>470816</v>
      </c>
      <c r="I51">
        <v>455975</v>
      </c>
      <c r="J51">
        <v>495304</v>
      </c>
      <c r="K51" s="2">
        <v>568300</v>
      </c>
      <c r="L51" s="3">
        <v>582328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125-D682-5649-8764-208DC7C3E716}">
  <dimension ref="D10:H20"/>
  <sheetViews>
    <sheetView topLeftCell="D10" zoomScale="273" zoomScaleNormal="273" workbookViewId="0">
      <selection activeCell="E11" sqref="E11:E14"/>
    </sheetView>
  </sheetViews>
  <sheetFormatPr baseColWidth="10" defaultRowHeight="16" x14ac:dyDescent="0.2"/>
  <sheetData>
    <row r="10" spans="4:8" x14ac:dyDescent="0.2">
      <c r="E10" t="s">
        <v>68</v>
      </c>
    </row>
    <row r="11" spans="4:8" x14ac:dyDescent="0.2">
      <c r="E11">
        <v>7270000</v>
      </c>
      <c r="F11">
        <f>E11/SUM($E$11:$E$13)*21</f>
        <v>14.24160447761194</v>
      </c>
      <c r="G11">
        <f>ROUND(F11,0)</f>
        <v>14</v>
      </c>
      <c r="H11">
        <v>0</v>
      </c>
    </row>
    <row r="12" spans="4:8" x14ac:dyDescent="0.2">
      <c r="E12">
        <v>1230000</v>
      </c>
      <c r="F12">
        <f t="shared" ref="F12:F13" si="0">E12/SUM($E$11:$E$13)*21</f>
        <v>2.4095149253731343</v>
      </c>
      <c r="G12">
        <f t="shared" ref="G12:G13" si="1">ROUND(F12,0)</f>
        <v>2</v>
      </c>
      <c r="H12">
        <v>1</v>
      </c>
    </row>
    <row r="13" spans="4:8" x14ac:dyDescent="0.2">
      <c r="E13">
        <v>2220000</v>
      </c>
      <c r="F13">
        <f t="shared" si="0"/>
        <v>4.3488805970149249</v>
      </c>
      <c r="G13">
        <f t="shared" si="1"/>
        <v>4</v>
      </c>
      <c r="H13">
        <v>0</v>
      </c>
    </row>
    <row r="14" spans="4:8" x14ac:dyDescent="0.2">
      <c r="E14">
        <f>SUM(E11:E13)</f>
        <v>10720000</v>
      </c>
      <c r="F14">
        <f>SUM(F11:F13)</f>
        <v>21</v>
      </c>
      <c r="G14">
        <f>SUM(G11:G13)</f>
        <v>20</v>
      </c>
    </row>
    <row r="16" spans="4:8" x14ac:dyDescent="0.2">
      <c r="D16" t="s">
        <v>69</v>
      </c>
      <c r="E16">
        <v>7270000</v>
      </c>
      <c r="F16">
        <f>22*E16/SUM($E$16:$E$18)</f>
        <v>14.919776119402986</v>
      </c>
      <c r="G16">
        <f>ROUND(F16,0)</f>
        <v>15</v>
      </c>
    </row>
    <row r="17" spans="5:8" x14ac:dyDescent="0.2">
      <c r="E17">
        <v>1230000</v>
      </c>
      <c r="F17">
        <f t="shared" ref="F17:F18" si="2">22*E17/SUM($E$16:$E$18)</f>
        <v>2.5242537313432836</v>
      </c>
      <c r="G17">
        <f t="shared" ref="G17:G18" si="3">ROUND(F17,0)</f>
        <v>3</v>
      </c>
      <c r="H17">
        <v>-1</v>
      </c>
    </row>
    <row r="18" spans="5:8" x14ac:dyDescent="0.2">
      <c r="E18">
        <v>2220000</v>
      </c>
      <c r="F18">
        <f t="shared" si="2"/>
        <v>4.5559701492537314</v>
      </c>
      <c r="G18">
        <f t="shared" si="3"/>
        <v>5</v>
      </c>
    </row>
    <row r="19" spans="5:8" x14ac:dyDescent="0.2">
      <c r="E19">
        <f>SUM(E16:E18)</f>
        <v>10720000</v>
      </c>
    </row>
    <row r="20" spans="5:8" x14ac:dyDescent="0.2">
      <c r="E20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75BD-F235-DD48-AC33-77B07B489969}">
  <dimension ref="C4:M25"/>
  <sheetViews>
    <sheetView workbookViewId="0">
      <selection activeCell="M20" sqref="M20"/>
    </sheetView>
  </sheetViews>
  <sheetFormatPr baseColWidth="10" defaultRowHeight="16" x14ac:dyDescent="0.2"/>
  <cols>
    <col min="6" max="6" width="28.1640625" customWidth="1"/>
    <col min="9" max="9" width="11.5" bestFit="1" customWidth="1"/>
    <col min="11" max="11" width="13" bestFit="1" customWidth="1"/>
  </cols>
  <sheetData>
    <row r="4" spans="3:9" x14ac:dyDescent="0.2">
      <c r="C4" t="s">
        <v>71</v>
      </c>
      <c r="E4" t="str">
        <f>"ai/pi"</f>
        <v>ai/pi</v>
      </c>
    </row>
    <row r="7" spans="3:9" x14ac:dyDescent="0.2">
      <c r="F7">
        <v>500000</v>
      </c>
    </row>
    <row r="8" spans="3:9" x14ac:dyDescent="0.2">
      <c r="D8" s="4" t="s">
        <v>72</v>
      </c>
      <c r="E8">
        <v>7270000</v>
      </c>
      <c r="F8" s="6">
        <f>E8/F$7</f>
        <v>14.54</v>
      </c>
      <c r="G8">
        <f>SQRT(FLOOR(F8,1)*(FLOOR(F8,1)+1))</f>
        <v>14.491376746189438</v>
      </c>
      <c r="H8" t="b">
        <f>F8&gt;G8</f>
        <v>1</v>
      </c>
      <c r="I8">
        <f>IF(H8,ROUNDUP(F8,0),FLOOR(F8,1))</f>
        <v>15</v>
      </c>
    </row>
    <row r="9" spans="3:9" x14ac:dyDescent="0.2">
      <c r="D9" s="4" t="s">
        <v>73</v>
      </c>
      <c r="E9">
        <v>1230000</v>
      </c>
      <c r="F9" s="6">
        <f t="shared" ref="F9:F10" si="0">E9/F$7</f>
        <v>2.46</v>
      </c>
      <c r="G9">
        <f t="shared" ref="G9:G10" si="1">SQRT(FLOOR(F9,1)*(FLOOR(F9,1)+1))</f>
        <v>2.4494897427831779</v>
      </c>
      <c r="H9" t="b">
        <f t="shared" ref="H9:H10" si="2">F9&gt;G9</f>
        <v>1</v>
      </c>
      <c r="I9">
        <f t="shared" ref="I9:I10" si="3">IF(H9,ROUNDUP(F9,0),FLOOR(F9,1))</f>
        <v>3</v>
      </c>
    </row>
    <row r="10" spans="3:9" x14ac:dyDescent="0.2">
      <c r="D10" s="4" t="s">
        <v>74</v>
      </c>
      <c r="E10">
        <v>2220000</v>
      </c>
      <c r="F10" s="6">
        <f t="shared" si="0"/>
        <v>4.4400000000000004</v>
      </c>
      <c r="G10">
        <f t="shared" si="1"/>
        <v>4.4721359549995796</v>
      </c>
      <c r="H10" t="b">
        <f t="shared" si="2"/>
        <v>0</v>
      </c>
      <c r="I10">
        <f t="shared" si="3"/>
        <v>4</v>
      </c>
    </row>
    <row r="11" spans="3:9" x14ac:dyDescent="0.2">
      <c r="D11" s="4" t="s">
        <v>75</v>
      </c>
      <c r="E11">
        <f>SUM(E8:E10)</f>
        <v>10720000</v>
      </c>
      <c r="F11" s="6">
        <f>SUM(F8:F10)</f>
        <v>21.44</v>
      </c>
      <c r="G11" s="6">
        <f>SUM(G8:G10)</f>
        <v>21.413002443972196</v>
      </c>
      <c r="H11">
        <f t="shared" ref="H11" si="4">ROUND(G11,0)</f>
        <v>21</v>
      </c>
    </row>
    <row r="14" spans="3:9" x14ac:dyDescent="0.2">
      <c r="F14">
        <f>FLOOR(14.1212,1)</f>
        <v>14</v>
      </c>
    </row>
    <row r="17" spans="7:13" x14ac:dyDescent="0.2">
      <c r="G17">
        <v>1080577</v>
      </c>
      <c r="H17">
        <v>2</v>
      </c>
      <c r="I17" s="5">
        <f>G17/H17</f>
        <v>540288.5</v>
      </c>
      <c r="J17">
        <v>1</v>
      </c>
      <c r="K17" s="5">
        <f>G17/J17</f>
        <v>1080577</v>
      </c>
    </row>
    <row r="18" spans="7:13" x14ac:dyDescent="0.2">
      <c r="G18" s="1">
        <v>19336776</v>
      </c>
      <c r="H18">
        <v>25</v>
      </c>
      <c r="I18" s="5">
        <f>G18/H18</f>
        <v>773471.04</v>
      </c>
      <c r="J18">
        <v>26</v>
      </c>
      <c r="K18" s="5">
        <f>G18/J18</f>
        <v>743722.15384615387</v>
      </c>
    </row>
    <row r="19" spans="7:13" x14ac:dyDescent="0.2">
      <c r="I19">
        <f>I18/I17</f>
        <v>1.4315889381321276</v>
      </c>
      <c r="K19">
        <f>K17/K18</f>
        <v>1.4529310366940176</v>
      </c>
      <c r="L19">
        <f>1/K19</f>
        <v>0.68826391256352293</v>
      </c>
      <c r="M19">
        <f>1-L19</f>
        <v>0.31173608743647707</v>
      </c>
    </row>
    <row r="23" spans="7:13" x14ac:dyDescent="0.2">
      <c r="G23" s="1">
        <v>4921532</v>
      </c>
      <c r="H23">
        <v>7</v>
      </c>
      <c r="I23">
        <f>G23/H23</f>
        <v>703076</v>
      </c>
      <c r="J23">
        <v>6</v>
      </c>
      <c r="K23" s="5">
        <f>G23/J23</f>
        <v>820255.33333333337</v>
      </c>
    </row>
    <row r="24" spans="7:13" x14ac:dyDescent="0.2">
      <c r="G24" s="1">
        <v>19336776</v>
      </c>
      <c r="H24">
        <v>25</v>
      </c>
      <c r="I24">
        <f>G24/H24</f>
        <v>773471.04</v>
      </c>
      <c r="J24">
        <v>26</v>
      </c>
      <c r="K24" s="5">
        <f>G24/J24</f>
        <v>743722.15384615387</v>
      </c>
    </row>
    <row r="25" spans="7:13" x14ac:dyDescent="0.2">
      <c r="I25">
        <f>I24/I23</f>
        <v>1.1001243677781634</v>
      </c>
      <c r="K25">
        <f>K23/K24</f>
        <v>1.1029056067395446</v>
      </c>
      <c r="L25">
        <f>1/K25</f>
        <v>0.90669590750947537</v>
      </c>
      <c r="M25">
        <f>1-L25</f>
        <v>9.3304092490524626E-2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compute</vt:lpstr>
      <vt:lpstr>based_on_census_reports</vt:lpstr>
      <vt:lpstr>hist_pop_revised</vt:lpstr>
      <vt:lpstr>Alabama Paradox</vt:lpstr>
      <vt:lpstr>Huntington Hill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2020-12-22T21:04:14Z</dcterms:created>
  <dcterms:modified xsi:type="dcterms:W3CDTF">2021-05-12T19:42:57Z</dcterms:modified>
</cp:coreProperties>
</file>