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chillebeeckx/Development/solar/output/"/>
    </mc:Choice>
  </mc:AlternateContent>
  <xr:revisionPtr revIDLastSave="0" documentId="13_ncr:1_{8F36E975-AEC4-164E-BDF6-37D0EFD38A01}" xr6:coauthVersionLast="47" xr6:coauthVersionMax="47" xr10:uidLastSave="{00000000-0000-0000-0000-000000000000}"/>
  <bookViews>
    <workbookView xWindow="4560" yWindow="3380" windowWidth="30000" windowHeight="17440" xr2:uid="{26FF52C5-725B-6344-B119-F4C9063B9FBA}"/>
  </bookViews>
  <sheets>
    <sheet name="250812_all_cos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1" l="1"/>
  <c r="B33" i="1"/>
  <c r="B37" i="1"/>
  <c r="B34" i="1"/>
  <c r="I14" i="1" s="1"/>
  <c r="AC14" i="1" s="1" a="1"/>
  <c r="AC14" i="1" s="1"/>
  <c r="G24" i="1" l="1"/>
  <c r="I29" i="1"/>
  <c r="H30" i="1"/>
  <c r="G29" i="1"/>
  <c r="I23" i="1"/>
  <c r="G20" i="1"/>
  <c r="L20" i="1" s="1"/>
  <c r="G26" i="1"/>
  <c r="H27" i="1"/>
  <c r="H19" i="1"/>
  <c r="M19" i="1" s="1"/>
  <c r="G25" i="1"/>
  <c r="I26" i="1"/>
  <c r="X14" i="1" a="1"/>
  <c r="X14" i="1" s="1"/>
  <c r="I30" i="1"/>
  <c r="I25" i="1"/>
  <c r="H14" i="1"/>
  <c r="H25" i="1"/>
  <c r="I24" i="1"/>
  <c r="G30" i="1"/>
  <c r="H29" i="1"/>
  <c r="H24" i="1"/>
  <c r="H26" i="1"/>
  <c r="G23" i="1"/>
  <c r="H28" i="1"/>
  <c r="H23" i="1"/>
  <c r="I28" i="1"/>
  <c r="G6" i="1"/>
  <c r="G28" i="1"/>
  <c r="H7" i="1"/>
  <c r="G27" i="1"/>
  <c r="I27" i="1"/>
  <c r="N27" i="1" s="1"/>
  <c r="N26" i="1"/>
  <c r="N14" i="1"/>
  <c r="S14" i="1"/>
  <c r="G5" i="1"/>
  <c r="I6" i="1"/>
  <c r="G19" i="1"/>
  <c r="I18" i="1"/>
  <c r="I13" i="1"/>
  <c r="G4" i="1"/>
  <c r="H6" i="1"/>
  <c r="G18" i="1"/>
  <c r="H18" i="1"/>
  <c r="H13" i="1"/>
  <c r="I10" i="1"/>
  <c r="I5" i="1"/>
  <c r="G17" i="1"/>
  <c r="I17" i="1"/>
  <c r="H10" i="1"/>
  <c r="G16" i="1"/>
  <c r="H17" i="1"/>
  <c r="G3" i="1"/>
  <c r="I4" i="1"/>
  <c r="I16" i="1"/>
  <c r="G10" i="1"/>
  <c r="H4" i="1"/>
  <c r="H16" i="1"/>
  <c r="G9" i="1"/>
  <c r="I3" i="1"/>
  <c r="I20" i="1"/>
  <c r="G8" i="1"/>
  <c r="H8" i="1"/>
  <c r="H3" i="1"/>
  <c r="H20" i="1"/>
  <c r="H15" i="1"/>
  <c r="H5" i="1"/>
  <c r="I9" i="1"/>
  <c r="G15" i="1"/>
  <c r="H9" i="1"/>
  <c r="G14" i="1"/>
  <c r="I8" i="1"/>
  <c r="I15" i="1"/>
  <c r="G7" i="1"/>
  <c r="I7" i="1"/>
  <c r="G13" i="1"/>
  <c r="I19" i="1"/>
  <c r="R19" i="1" l="1"/>
  <c r="Q20" i="1"/>
  <c r="M9" i="1"/>
  <c r="W9" i="1" a="1"/>
  <c r="W9" i="1" s="1"/>
  <c r="AB9" i="1" a="1"/>
  <c r="AB9" i="1" s="1"/>
  <c r="AC3" i="1" a="1"/>
  <c r="AC3" i="1" s="1"/>
  <c r="N3" i="1"/>
  <c r="X3" i="1" a="1"/>
  <c r="X3" i="1" s="1"/>
  <c r="AC13" i="1" a="1"/>
  <c r="AC13" i="1" s="1"/>
  <c r="X13" i="1" a="1"/>
  <c r="X13" i="1" s="1"/>
  <c r="M10" i="1"/>
  <c r="W10" i="1" a="1"/>
  <c r="W10" i="1" s="1"/>
  <c r="AB10" i="1" a="1"/>
  <c r="AB10" i="1" s="1"/>
  <c r="N25" i="1"/>
  <c r="AC25" i="1" a="1"/>
  <c r="AC25" i="1" s="1"/>
  <c r="S25" i="1"/>
  <c r="X25" i="1" a="1"/>
  <c r="X25" i="1" s="1"/>
  <c r="M8" i="1"/>
  <c r="W8" i="1" a="1"/>
  <c r="W8" i="1" s="1"/>
  <c r="AB8" i="1" a="1"/>
  <c r="AB8" i="1" s="1"/>
  <c r="L3" i="1"/>
  <c r="AA3" i="1" a="1"/>
  <c r="AA3" i="1" s="1"/>
  <c r="V3" i="1" a="1"/>
  <c r="V3" i="1" s="1"/>
  <c r="AA18" i="1" a="1"/>
  <c r="AA18" i="1" s="1"/>
  <c r="V18" i="1" a="1"/>
  <c r="V18" i="1" s="1"/>
  <c r="W28" i="1" a="1"/>
  <c r="W28" i="1" s="1"/>
  <c r="AB28" i="1" a="1"/>
  <c r="AB28" i="1" s="1"/>
  <c r="M28" i="1"/>
  <c r="R28" i="1"/>
  <c r="S30" i="1"/>
  <c r="N30" i="1"/>
  <c r="AC30" i="1" a="1"/>
  <c r="AC30" i="1" s="1"/>
  <c r="X30" i="1" a="1"/>
  <c r="X30" i="1" s="1"/>
  <c r="AB30" i="1" a="1"/>
  <c r="AB30" i="1" s="1"/>
  <c r="M30" i="1"/>
  <c r="W30" i="1" a="1"/>
  <c r="W30" i="1" s="1"/>
  <c r="R30" i="1"/>
  <c r="Q30" i="1"/>
  <c r="V30" i="1" a="1"/>
  <c r="V30" i="1" s="1"/>
  <c r="AA30" i="1" a="1"/>
  <c r="AA30" i="1" s="1"/>
  <c r="AC19" i="1" a="1"/>
  <c r="AC19" i="1" s="1"/>
  <c r="X19" i="1" a="1"/>
  <c r="X19" i="1" s="1"/>
  <c r="M4" i="1"/>
  <c r="W4" i="1" a="1"/>
  <c r="W4" i="1" s="1"/>
  <c r="AB4" i="1" a="1"/>
  <c r="AB4" i="1" s="1"/>
  <c r="AC6" i="1" a="1"/>
  <c r="AC6" i="1" s="1"/>
  <c r="X6" i="1" a="1"/>
  <c r="X6" i="1" s="1"/>
  <c r="N6" i="1"/>
  <c r="L28" i="1"/>
  <c r="Q28" i="1"/>
  <c r="V28" i="1" a="1"/>
  <c r="V28" i="1" s="1"/>
  <c r="AA28" i="1" a="1"/>
  <c r="AA28" i="1" s="1"/>
  <c r="Q26" i="1"/>
  <c r="AA26" i="1" a="1"/>
  <c r="AA26" i="1" s="1"/>
  <c r="L26" i="1"/>
  <c r="V26" i="1" a="1"/>
  <c r="V26" i="1" s="1"/>
  <c r="AB15" i="1" a="1"/>
  <c r="AB15" i="1" s="1"/>
  <c r="W15" i="1" a="1"/>
  <c r="W15" i="1" s="1"/>
  <c r="AC10" i="1" a="1"/>
  <c r="AC10" i="1" s="1"/>
  <c r="N10" i="1"/>
  <c r="X10" i="1" a="1"/>
  <c r="X10" i="1" s="1"/>
  <c r="L6" i="1"/>
  <c r="AA6" i="1" a="1"/>
  <c r="AA6" i="1" s="1"/>
  <c r="V6" i="1" a="1"/>
  <c r="V6" i="1" s="1"/>
  <c r="V20" i="1" a="1"/>
  <c r="V20" i="1" s="1"/>
  <c r="AA20" i="1" a="1"/>
  <c r="AA20" i="1" s="1"/>
  <c r="AB20" i="1" a="1"/>
  <c r="AB20" i="1" s="1"/>
  <c r="W20" i="1" a="1"/>
  <c r="W20" i="1" s="1"/>
  <c r="AB13" i="1" a="1"/>
  <c r="AB13" i="1" s="1"/>
  <c r="W13" i="1" a="1"/>
  <c r="W13" i="1" s="1"/>
  <c r="L30" i="1"/>
  <c r="AB14" i="1" a="1"/>
  <c r="AB14" i="1" s="1"/>
  <c r="W14" i="1" a="1"/>
  <c r="W14" i="1" s="1"/>
  <c r="L7" i="1"/>
  <c r="AA7" i="1" a="1"/>
  <c r="AA7" i="1" s="1"/>
  <c r="V7" i="1" a="1"/>
  <c r="V7" i="1" s="1"/>
  <c r="N4" i="1"/>
  <c r="X4" i="1" a="1"/>
  <c r="X4" i="1" s="1"/>
  <c r="AC4" i="1" a="1"/>
  <c r="AC4" i="1" s="1"/>
  <c r="W23" i="1" a="1"/>
  <c r="W23" i="1" s="1"/>
  <c r="M23" i="1"/>
  <c r="AB23" i="1" a="1"/>
  <c r="AB23" i="1" s="1"/>
  <c r="R23" i="1"/>
  <c r="AC8" i="1" a="1"/>
  <c r="AC8" i="1" s="1"/>
  <c r="X8" i="1" a="1"/>
  <c r="X8" i="1" s="1"/>
  <c r="N8" i="1"/>
  <c r="R14" i="1"/>
  <c r="V23" i="1" a="1"/>
  <c r="V23" i="1" s="1"/>
  <c r="L23" i="1"/>
  <c r="Q23" i="1"/>
  <c r="AA23" i="1" a="1"/>
  <c r="AA23" i="1" s="1"/>
  <c r="N29" i="1"/>
  <c r="X29" i="1" a="1"/>
  <c r="X29" i="1" s="1"/>
  <c r="S29" i="1"/>
  <c r="AC29" i="1" a="1"/>
  <c r="AC29" i="1" s="1"/>
  <c r="S27" i="1"/>
  <c r="X27" i="1" a="1"/>
  <c r="X27" i="1" s="1"/>
  <c r="AC27" i="1" a="1"/>
  <c r="AC27" i="1" s="1"/>
  <c r="R24" i="1"/>
  <c r="W24" i="1" a="1"/>
  <c r="W24" i="1" s="1"/>
  <c r="AB24" i="1" a="1"/>
  <c r="AB24" i="1" s="1"/>
  <c r="M24" i="1"/>
  <c r="AA25" i="1" a="1"/>
  <c r="AA25" i="1" s="1"/>
  <c r="Q25" i="1"/>
  <c r="V25" i="1" a="1"/>
  <c r="V25" i="1" s="1"/>
  <c r="L25" i="1"/>
  <c r="V15" i="1" a="1"/>
  <c r="V15" i="1" s="1"/>
  <c r="AA15" i="1" a="1"/>
  <c r="AA15" i="1" s="1"/>
  <c r="L9" i="1"/>
  <c r="AA9" i="1" a="1"/>
  <c r="AA9" i="1" s="1"/>
  <c r="V9" i="1" a="1"/>
  <c r="V9" i="1" s="1"/>
  <c r="AC17" i="1" a="1"/>
  <c r="AC17" i="1" s="1"/>
  <c r="X17" i="1" a="1"/>
  <c r="X17" i="1" s="1"/>
  <c r="AC18" i="1" a="1"/>
  <c r="AC18" i="1" s="1"/>
  <c r="X18" i="1" a="1"/>
  <c r="X18" i="1" s="1"/>
  <c r="V27" i="1" a="1"/>
  <c r="V27" i="1" s="1"/>
  <c r="Q27" i="1"/>
  <c r="AA27" i="1" a="1"/>
  <c r="AA27" i="1" s="1"/>
  <c r="L27" i="1"/>
  <c r="W29" i="1" a="1"/>
  <c r="W29" i="1" s="1"/>
  <c r="M29" i="1"/>
  <c r="R29" i="1"/>
  <c r="AB29" i="1" a="1"/>
  <c r="AB29" i="1" s="1"/>
  <c r="W19" i="1" a="1"/>
  <c r="W19" i="1" s="1"/>
  <c r="AB19" i="1" a="1"/>
  <c r="AB19" i="1" s="1"/>
  <c r="X9" i="1" a="1"/>
  <c r="X9" i="1" s="1"/>
  <c r="N9" i="1"/>
  <c r="AC9" i="1" a="1"/>
  <c r="AC9" i="1" s="1"/>
  <c r="W16" i="1" a="1"/>
  <c r="W16" i="1" s="1"/>
  <c r="AB16" i="1" a="1"/>
  <c r="AB16" i="1" s="1"/>
  <c r="AA17" i="1" a="1"/>
  <c r="AA17" i="1" s="1"/>
  <c r="V17" i="1" a="1"/>
  <c r="V17" i="1" s="1"/>
  <c r="AA19" i="1" a="1"/>
  <c r="AA19" i="1" s="1"/>
  <c r="V19" i="1" a="1"/>
  <c r="V19" i="1" s="1"/>
  <c r="AB7" i="1" a="1"/>
  <c r="AB7" i="1" s="1"/>
  <c r="M7" i="1"/>
  <c r="W7" i="1" a="1"/>
  <c r="W7" i="1" s="1"/>
  <c r="R27" i="1"/>
  <c r="AB27" i="1" a="1"/>
  <c r="AB27" i="1" s="1"/>
  <c r="W27" i="1" a="1"/>
  <c r="W27" i="1" s="1"/>
  <c r="M5" i="1"/>
  <c r="W5" i="1" a="1"/>
  <c r="W5" i="1" s="1"/>
  <c r="AB5" i="1" a="1"/>
  <c r="AB5" i="1" s="1"/>
  <c r="AC5" i="1" a="1"/>
  <c r="AC5" i="1" s="1"/>
  <c r="N5" i="1"/>
  <c r="X5" i="1" a="1"/>
  <c r="X5" i="1" s="1"/>
  <c r="S24" i="1"/>
  <c r="X24" i="1" a="1"/>
  <c r="X24" i="1" s="1"/>
  <c r="AC24" i="1" a="1"/>
  <c r="AC24" i="1" s="1"/>
  <c r="V13" i="1" a="1"/>
  <c r="V13" i="1" s="1"/>
  <c r="L13" i="1"/>
  <c r="AA13" i="1" a="1"/>
  <c r="AA13" i="1" s="1"/>
  <c r="V10" i="1" a="1"/>
  <c r="V10" i="1" s="1"/>
  <c r="AA10" i="1" a="1"/>
  <c r="AA10" i="1" s="1"/>
  <c r="L10" i="1"/>
  <c r="V5" i="1" a="1"/>
  <c r="V5" i="1" s="1"/>
  <c r="L5" i="1"/>
  <c r="AA5" i="1" a="1"/>
  <c r="AA5" i="1" s="1"/>
  <c r="R7" i="1"/>
  <c r="M25" i="1"/>
  <c r="AB25" i="1" a="1"/>
  <c r="AB25" i="1" s="1"/>
  <c r="W25" i="1" a="1"/>
  <c r="W25" i="1" s="1"/>
  <c r="R25" i="1"/>
  <c r="AC7" i="1" a="1"/>
  <c r="AC7" i="1" s="1"/>
  <c r="X7" i="1" a="1"/>
  <c r="X7" i="1" s="1"/>
  <c r="N7" i="1"/>
  <c r="X16" i="1" a="1"/>
  <c r="X16" i="1" s="1"/>
  <c r="AC16" i="1" a="1"/>
  <c r="AC16" i="1" s="1"/>
  <c r="Q6" i="1"/>
  <c r="X28" i="1" a="1"/>
  <c r="X28" i="1" s="1"/>
  <c r="AC28" i="1" a="1"/>
  <c r="AC28" i="1" s="1"/>
  <c r="S28" i="1"/>
  <c r="N28" i="1"/>
  <c r="N23" i="1"/>
  <c r="S23" i="1"/>
  <c r="X23" i="1" a="1"/>
  <c r="X23" i="1" s="1"/>
  <c r="AC23" i="1" a="1"/>
  <c r="AC23" i="1" s="1"/>
  <c r="AB3" i="1" a="1"/>
  <c r="AB3" i="1" s="1"/>
  <c r="M3" i="1"/>
  <c r="W3" i="1" a="1"/>
  <c r="W3" i="1" s="1"/>
  <c r="AB18" i="1" a="1"/>
  <c r="AB18" i="1" s="1"/>
  <c r="W18" i="1" a="1"/>
  <c r="W18" i="1" s="1"/>
  <c r="N24" i="1"/>
  <c r="Q29" i="1"/>
  <c r="V29" i="1" a="1"/>
  <c r="V29" i="1" s="1"/>
  <c r="AA29" i="1" a="1"/>
  <c r="AA29" i="1" s="1"/>
  <c r="L29" i="1"/>
  <c r="X15" i="1" a="1"/>
  <c r="X15" i="1" s="1"/>
  <c r="AC15" i="1" a="1"/>
  <c r="AC15" i="1" s="1"/>
  <c r="AA8" i="1" a="1"/>
  <c r="AA8" i="1" s="1"/>
  <c r="L8" i="1"/>
  <c r="V8" i="1" a="1"/>
  <c r="V8" i="1" s="1"/>
  <c r="W17" i="1" a="1"/>
  <c r="W17" i="1" s="1"/>
  <c r="AB17" i="1" a="1"/>
  <c r="AB17" i="1" s="1"/>
  <c r="AB6" i="1" a="1"/>
  <c r="AB6" i="1" s="1"/>
  <c r="M6" i="1"/>
  <c r="W6" i="1" a="1"/>
  <c r="W6" i="1" s="1"/>
  <c r="M27" i="1"/>
  <c r="V14" i="1" a="1"/>
  <c r="V14" i="1" s="1"/>
  <c r="AA14" i="1" a="1"/>
  <c r="AA14" i="1" s="1"/>
  <c r="X20" i="1" a="1"/>
  <c r="X20" i="1" s="1"/>
  <c r="AC20" i="1" a="1"/>
  <c r="AC20" i="1" s="1"/>
  <c r="V16" i="1" a="1"/>
  <c r="V16" i="1" s="1"/>
  <c r="AA16" i="1" a="1"/>
  <c r="AA16" i="1" s="1"/>
  <c r="L4" i="1"/>
  <c r="AA4" i="1" a="1"/>
  <c r="AA4" i="1" s="1"/>
  <c r="V4" i="1" a="1"/>
  <c r="V4" i="1" s="1"/>
  <c r="M14" i="1"/>
  <c r="R26" i="1"/>
  <c r="AB26" i="1" a="1"/>
  <c r="AB26" i="1" s="1"/>
  <c r="M26" i="1"/>
  <c r="W26" i="1" a="1"/>
  <c r="W26" i="1" s="1"/>
  <c r="S26" i="1"/>
  <c r="AC26" i="1" a="1"/>
  <c r="AC26" i="1" s="1"/>
  <c r="X26" i="1" a="1"/>
  <c r="X26" i="1" s="1"/>
  <c r="AA24" i="1" a="1"/>
  <c r="AA24" i="1" s="1"/>
  <c r="L24" i="1"/>
  <c r="Q24" i="1"/>
  <c r="V24" i="1" a="1"/>
  <c r="V24" i="1" s="1"/>
  <c r="Q3" i="1"/>
  <c r="S8" i="1"/>
  <c r="Q8" i="1"/>
  <c r="S3" i="1"/>
  <c r="R10" i="1"/>
  <c r="L15" i="1"/>
  <c r="Q15" i="1"/>
  <c r="N17" i="1"/>
  <c r="S17" i="1"/>
  <c r="N18" i="1"/>
  <c r="S18" i="1"/>
  <c r="R16" i="1"/>
  <c r="M16" i="1"/>
  <c r="L19" i="1"/>
  <c r="Q19" i="1"/>
  <c r="N19" i="1"/>
  <c r="S19" i="1"/>
  <c r="R4" i="1"/>
  <c r="S6" i="1"/>
  <c r="Q13" i="1"/>
  <c r="M15" i="1"/>
  <c r="R15" i="1"/>
  <c r="Q10" i="1"/>
  <c r="S10" i="1"/>
  <c r="Q5" i="1"/>
  <c r="R17" i="1"/>
  <c r="M17" i="1"/>
  <c r="S20" i="1"/>
  <c r="N20" i="1"/>
  <c r="S15" i="1"/>
  <c r="N15" i="1"/>
  <c r="R8" i="1"/>
  <c r="L18" i="1"/>
  <c r="Q18" i="1"/>
  <c r="R6" i="1"/>
  <c r="Q14" i="1"/>
  <c r="L14" i="1"/>
  <c r="Q16" i="1"/>
  <c r="L16" i="1"/>
  <c r="Q4" i="1"/>
  <c r="R9" i="1"/>
  <c r="S13" i="1"/>
  <c r="N13" i="1"/>
  <c r="Q9" i="1"/>
  <c r="S9" i="1"/>
  <c r="Q17" i="1"/>
  <c r="L17" i="1"/>
  <c r="R5" i="1"/>
  <c r="S5" i="1"/>
  <c r="S7" i="1"/>
  <c r="R20" i="1"/>
  <c r="M20" i="1"/>
  <c r="N16" i="1"/>
  <c r="S16" i="1"/>
  <c r="M13" i="1"/>
  <c r="R13" i="1"/>
  <c r="Q7" i="1"/>
  <c r="R3" i="1"/>
  <c r="S4" i="1"/>
  <c r="M18" i="1"/>
  <c r="R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<sst xmlns="http://schemas.openxmlformats.org/spreadsheetml/2006/main" count="14" uniqueCount="11">
  <si>
    <t>1 battery</t>
  </si>
  <si>
    <t>costs:</t>
  </si>
  <si>
    <t>solar per W</t>
  </si>
  <si>
    <t>solar per kW</t>
  </si>
  <si>
    <t>batteries</t>
  </si>
  <si>
    <t>cost w/o solar</t>
  </si>
  <si>
    <t>time to payback</t>
  </si>
  <si>
    <t>annual increase</t>
  </si>
  <si>
    <t>savings at year</t>
  </si>
  <si>
    <t>car charge</t>
  </si>
  <si>
    <t>period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</si>
</sst>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  <numFmt numFmtId="171" formatCode="_(&quot;$&quot;* #,##0.000_);_(&quot;$&quot;* \(#,##0.000\);_(&quot;$&quot;* &quot;-&quot;??_);_(@_)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sz val="14"/>
      <name val="Consola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9" fontId="0" fillId="0" borderId="0" xfId="2" applyFont="1"/>
    <xf numFmtId="44" fontId="0" fillId="0" borderId="0" xfId="1" applyFont="1"/>
    <xf numFmtId="2" fontId="19" fillId="0" borderId="0" xfId="0" applyNumberFormat="1" applyFont="1"/>
    <xf numFmtId="164" fontId="19" fillId="0" borderId="0" xfId="1" applyNumberFormat="1" applyFont="1"/>
    <xf numFmtId="165" fontId="0" fillId="0" borderId="0" xfId="2" applyNumberFormat="1" applyFont="1"/>
    <xf numFmtId="164" fontId="0" fillId="0" borderId="0" xfId="1" applyNumberFormat="1" applyFont="1"/>
    <xf numFmtId="164" fontId="0" fillId="0" borderId="0" xfId="0" applyNumberFormat="1"/>
    <xf numFmtId="171" fontId="0" fillId="0" borderId="0" xfId="1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96193-E8D3-004D-AB57-E6723CF263D7}">
  <dimension ref="A1:AC37"/>
  <sheetViews>
    <sheetView tabSelected="1" workbookViewId="0">
      <selection activeCell="F8" sqref="F8"/>
    </sheetView>
  </sheetViews>
  <sheetFormatPr baseColWidth="10" defaultRowHeight="16" x14ac:dyDescent="0.2"/>
  <cols>
    <col min="7" max="8" width="11.5" bestFit="1" customWidth="1"/>
    <col min="9" max="9" width="11.6640625" bestFit="1" customWidth="1"/>
    <col min="22" max="22" width="14.1640625" customWidth="1"/>
    <col min="23" max="24" width="20" bestFit="1" customWidth="1"/>
    <col min="27" max="29" width="15.83203125" bestFit="1" customWidth="1"/>
  </cols>
  <sheetData>
    <row r="1" spans="1:29" x14ac:dyDescent="0.2">
      <c r="A1" t="s">
        <v>4</v>
      </c>
      <c r="B1">
        <v>2</v>
      </c>
      <c r="K1" t="s">
        <v>10</v>
      </c>
      <c r="P1" t="s">
        <v>6</v>
      </c>
      <c r="U1" t="s">
        <v>8</v>
      </c>
      <c r="V1">
        <v>15</v>
      </c>
      <c r="Z1" t="s">
        <v>8</v>
      </c>
      <c r="AA1">
        <v>25</v>
      </c>
    </row>
    <row r="2" spans="1:29" x14ac:dyDescent="0.2">
      <c r="B2">
        <v>4.5</v>
      </c>
      <c r="C2">
        <v>5.5</v>
      </c>
      <c r="D2">
        <v>6.4</v>
      </c>
      <c r="G2">
        <v>4.5</v>
      </c>
      <c r="H2">
        <v>5.5</v>
      </c>
      <c r="I2">
        <v>6.4</v>
      </c>
      <c r="L2">
        <v>4.5</v>
      </c>
      <c r="M2">
        <v>5.5</v>
      </c>
      <c r="N2">
        <v>6.4</v>
      </c>
      <c r="Q2">
        <v>4.5</v>
      </c>
      <c r="R2">
        <v>5.5</v>
      </c>
      <c r="S2">
        <v>6.4</v>
      </c>
      <c r="V2">
        <v>4.5</v>
      </c>
      <c r="W2">
        <v>5.5</v>
      </c>
      <c r="X2">
        <v>6.4</v>
      </c>
      <c r="AA2">
        <v>4.5</v>
      </c>
      <c r="AB2">
        <v>5.5</v>
      </c>
      <c r="AC2">
        <v>6.4</v>
      </c>
    </row>
    <row r="3" spans="1:29" ht="19" x14ac:dyDescent="0.25">
      <c r="A3">
        <v>0</v>
      </c>
      <c r="B3">
        <v>170.38478233856199</v>
      </c>
      <c r="C3">
        <v>92.569177987203304</v>
      </c>
      <c r="D3">
        <v>25.652152481891601</v>
      </c>
      <c r="F3">
        <v>0</v>
      </c>
      <c r="G3" s="7">
        <f>$B$1*$B$32+$B$34*G$2</f>
        <v>21091.9</v>
      </c>
      <c r="H3" s="7">
        <f t="shared" ref="H3:I3" si="0">$B$1*$B$32+$B$34*H$2</f>
        <v>22790.1</v>
      </c>
      <c r="I3" s="7">
        <f t="shared" si="0"/>
        <v>24318.48</v>
      </c>
      <c r="K3">
        <v>0</v>
      </c>
      <c r="L3" s="6">
        <f>($B$35-B3)/G3</f>
        <v>8.0534006782766746E-2</v>
      </c>
      <c r="M3" s="6">
        <f t="shared" ref="M3:N10" si="1">($B$35-C3)/H3</f>
        <v>7.794747815993773E-2</v>
      </c>
      <c r="N3" s="6">
        <f t="shared" si="1"/>
        <v>7.5800290458865383E-2</v>
      </c>
      <c r="P3">
        <v>0</v>
      </c>
      <c r="Q3" s="4">
        <f>LN(1+(G3*$B$36/($B$35-B3)))/LN(1+$B$36)</f>
        <v>9.5879314314175481</v>
      </c>
      <c r="R3" s="4">
        <f t="shared" ref="R3:S10" si="2">LN(1+(H3*$B$36/($B$35-C3)))/LN(1+$B$36)</f>
        <v>9.8309914231959166</v>
      </c>
      <c r="S3" s="4">
        <f t="shared" si="2"/>
        <v>10.042591533065771</v>
      </c>
      <c r="U3">
        <v>0</v>
      </c>
      <c r="V3" s="5" cm="1">
        <f t="array" ref="V3">SUMPRODUCT(($B$35-B3) * (1 + $B$36) ^ (ROW($1:$15) - 1))-G3</f>
        <v>18145.180982430713</v>
      </c>
      <c r="W3" s="5" cm="1">
        <f t="array" ref="W3">SUMPRODUCT(($B$35-C3) * (1 + $B$36) ^ (ROW($1:$15) - 1))-H3</f>
        <v>18244.47881353728</v>
      </c>
      <c r="X3" s="5" cm="1">
        <f t="array" ref="X3">SUMPRODUCT(($B$35-D3) * (1 + $B$36) ^ (ROW($1:$15) - 1))-I3</f>
        <v>18261.845443824819</v>
      </c>
      <c r="Z3">
        <v>0</v>
      </c>
      <c r="AA3" s="5" cm="1">
        <f t="array" ref="AA3">SUMPRODUCT(($B$35-B3) * (1 + $B$36) ^ (ROW($1:$25) - 1))-G3</f>
        <v>70799.8733742779</v>
      </c>
      <c r="AB3" s="5" cm="1">
        <f t="array" ref="AB3">SUMPRODUCT(($B$35-C3) * (1 + $B$36) ^ (ROW($1:$25) - 1))-H3</f>
        <v>73311.345939134626</v>
      </c>
      <c r="AC3" s="5" cm="1">
        <f t="array" ref="AC3">SUMPRODUCT(($B$35-D3) * (1 + $B$36) ^ (ROW($1:$25) - 1))-I3</f>
        <v>75403.04662526006</v>
      </c>
    </row>
    <row r="4" spans="1:29" ht="19" x14ac:dyDescent="0.25">
      <c r="A4">
        <v>10</v>
      </c>
      <c r="B4">
        <v>123.825111470176</v>
      </c>
      <c r="C4">
        <v>38.298980249246902</v>
      </c>
      <c r="D4">
        <v>-28.2672175849311</v>
      </c>
      <c r="F4">
        <v>10</v>
      </c>
      <c r="G4" s="7">
        <f t="shared" ref="G4:I10" si="3">$B$1*$B$32+$B$34*G$2</f>
        <v>21091.9</v>
      </c>
      <c r="H4" s="7">
        <f t="shared" si="3"/>
        <v>22790.1</v>
      </c>
      <c r="I4" s="7">
        <f t="shared" si="3"/>
        <v>24318.48</v>
      </c>
      <c r="K4">
        <v>10</v>
      </c>
      <c r="L4" s="6">
        <f t="shared" ref="L4:L10" si="4">($B$35-B4)/G4</f>
        <v>8.2741473671401056E-2</v>
      </c>
      <c r="M4" s="6">
        <f t="shared" si="1"/>
        <v>8.03287839786027E-2</v>
      </c>
      <c r="N4" s="6">
        <f t="shared" si="1"/>
        <v>7.8017508396286739E-2</v>
      </c>
      <c r="P4">
        <v>10</v>
      </c>
      <c r="Q4" s="4">
        <f t="shared" ref="Q4:Q10" si="5">LN(1+(G4*$B$36/($B$35-B4)))/LN(1+$B$36)</f>
        <v>9.3900251728035684</v>
      </c>
      <c r="R4" s="4">
        <f t="shared" si="2"/>
        <v>9.6067656381930142</v>
      </c>
      <c r="S4" s="4">
        <f t="shared" si="2"/>
        <v>9.8242441094091184</v>
      </c>
      <c r="U4">
        <v>10</v>
      </c>
      <c r="V4" s="5" cm="1">
        <f t="array" ref="V4">SUMPRODUCT(($B$35-B4) * (1 + $B$36) ^ (ROW($1:$15) - 1))-G4</f>
        <v>19220.683872893045</v>
      </c>
      <c r="W4" s="5" cm="1">
        <f t="array" ref="W4">SUMPRODUCT(($B$35-C4) * (1 + $B$36) ^ (ROW($1:$15) - 1))-H4</f>
        <v>19498.090650659746</v>
      </c>
      <c r="X4" s="5" cm="1">
        <f t="array" ref="X4">SUMPRODUCT(($B$35-D4) * (1 + $B$36) ^ (ROW($1:$15) - 1))-I4</f>
        <v>19507.3533539366</v>
      </c>
      <c r="Z4">
        <v>10</v>
      </c>
      <c r="AA4" s="5" cm="1">
        <f t="array" ref="AA4">SUMPRODUCT(($B$35-B4) * (1 + $B$36) ^ (ROW($1:$25) - 1))-G4</f>
        <v>73318.660842642304</v>
      </c>
      <c r="AB4" s="5" cm="1">
        <f t="array" ref="AB4">SUMPRODUCT(($B$35-C4) * (1 + $B$36) ^ (ROW($1:$25) - 1))-H4</f>
        <v>76247.257886502775</v>
      </c>
      <c r="AC4" s="5" cm="1">
        <f t="array" ref="AC4">SUMPRODUCT(($B$35-D4) * (1 + $B$36) ^ (ROW($1:$25) - 1))-I4</f>
        <v>78319.979479238435</v>
      </c>
    </row>
    <row r="5" spans="1:29" ht="19" x14ac:dyDescent="0.25">
      <c r="A5">
        <v>20</v>
      </c>
      <c r="B5">
        <v>89.348242826693493</v>
      </c>
      <c r="C5">
        <v>5.0942533067984401</v>
      </c>
      <c r="D5">
        <v>-53.216492547086297</v>
      </c>
      <c r="F5">
        <v>20</v>
      </c>
      <c r="G5" s="7">
        <f t="shared" si="3"/>
        <v>21091.9</v>
      </c>
      <c r="H5" s="7">
        <f t="shared" si="3"/>
        <v>22790.1</v>
      </c>
      <c r="I5" s="7">
        <f t="shared" si="3"/>
        <v>24318.48</v>
      </c>
      <c r="K5">
        <v>20</v>
      </c>
      <c r="L5" s="6">
        <f t="shared" si="4"/>
        <v>8.4376075989991722E-2</v>
      </c>
      <c r="M5" s="6">
        <f t="shared" si="1"/>
        <v>8.1785764287703941E-2</v>
      </c>
      <c r="N5" s="6">
        <f t="shared" si="1"/>
        <v>7.9043447310320647E-2</v>
      </c>
      <c r="P5">
        <v>20</v>
      </c>
      <c r="Q5" s="4">
        <f t="shared" si="5"/>
        <v>9.2487843421556786</v>
      </c>
      <c r="R5" s="4">
        <f t="shared" si="2"/>
        <v>9.4746708025228248</v>
      </c>
      <c r="S5" s="4">
        <f t="shared" si="2"/>
        <v>9.7264745917782474</v>
      </c>
      <c r="U5">
        <v>20</v>
      </c>
      <c r="V5" s="5" cm="1">
        <f t="array" ref="V5">SUMPRODUCT(($B$35-B5) * (1 + $B$36) ^ (ROW($1:$15) - 1))-G5</f>
        <v>20017.080651233096</v>
      </c>
      <c r="W5" s="5" cm="1">
        <f t="array" ref="W5">SUMPRODUCT(($B$35-C5) * (1 + $B$36) ^ (ROW($1:$15) - 1))-H5</f>
        <v>20265.101652618177</v>
      </c>
      <c r="X5" s="5" cm="1">
        <f t="array" ref="X5">SUMPRODUCT(($B$35-D5) * (1 + $B$36) ^ (ROW($1:$15) - 1))-I5</f>
        <v>20083.667937701346</v>
      </c>
      <c r="Z5">
        <v>20</v>
      </c>
      <c r="AA5" s="5" cm="1">
        <f t="array" ref="AA5">SUMPRODUCT(($B$35-B5) * (1 + $B$36) ^ (ROW($1:$25) - 1))-G5</f>
        <v>75183.792255042674</v>
      </c>
      <c r="AB5" s="5" cm="1">
        <f t="array" ref="AB5">SUMPRODUCT(($B$35-C5) * (1 + $B$36) ^ (ROW($1:$25) - 1))-H5</f>
        <v>78043.568911757233</v>
      </c>
      <c r="AC5" s="5" cm="1">
        <f t="array" ref="AC5">SUMPRODUCT(($B$35-D5) * (1 + $B$36) ^ (ROW($1:$25) - 1))-I5</f>
        <v>79669.686638833591</v>
      </c>
    </row>
    <row r="6" spans="1:29" ht="19" x14ac:dyDescent="0.25">
      <c r="A6">
        <v>30</v>
      </c>
      <c r="B6">
        <v>68.122698208331201</v>
      </c>
      <c r="C6">
        <v>-8.8040539202835006</v>
      </c>
      <c r="D6">
        <v>-58.246351719927901</v>
      </c>
      <c r="F6">
        <v>30</v>
      </c>
      <c r="G6" s="7">
        <f t="shared" si="3"/>
        <v>21091.9</v>
      </c>
      <c r="H6" s="7">
        <f t="shared" si="3"/>
        <v>22790.1</v>
      </c>
      <c r="I6" s="7">
        <f t="shared" si="3"/>
        <v>24318.48</v>
      </c>
      <c r="K6">
        <v>30</v>
      </c>
      <c r="L6" s="6">
        <f t="shared" si="4"/>
        <v>8.538241229057926E-2</v>
      </c>
      <c r="M6" s="6">
        <f t="shared" si="1"/>
        <v>8.2395603964891928E-2</v>
      </c>
      <c r="N6" s="6">
        <f t="shared" si="1"/>
        <v>7.9250280104674622E-2</v>
      </c>
      <c r="P6">
        <v>30</v>
      </c>
      <c r="Q6" s="4">
        <f t="shared" si="5"/>
        <v>9.1639716614417637</v>
      </c>
      <c r="R6" s="4">
        <f t="shared" si="2"/>
        <v>9.4204788571292539</v>
      </c>
      <c r="S6" s="4">
        <f t="shared" si="2"/>
        <v>9.7070051915465569</v>
      </c>
      <c r="U6">
        <v>30</v>
      </c>
      <c r="V6" s="5" cm="1">
        <f t="array" ref="V6">SUMPRODUCT(($B$35-B6) * (1 + $B$36) ^ (ROW($1:$15) - 1))-G6</f>
        <v>20507.379104012442</v>
      </c>
      <c r="W6" s="5" cm="1">
        <f t="array" ref="W6">SUMPRODUCT(($B$35-C6) * (1 + $B$36) ^ (ROW($1:$15) - 1))-H6</f>
        <v>20586.144935709977</v>
      </c>
      <c r="X6" s="5" cm="1">
        <f t="array" ref="X6">SUMPRODUCT(($B$35-D6) * (1 + $B$36) ^ (ROW($1:$15) - 1))-I6</f>
        <v>20199.854929106452</v>
      </c>
      <c r="Z6">
        <v>30</v>
      </c>
      <c r="AA6" s="5" cm="1">
        <f t="array" ref="AA6">SUMPRODUCT(($B$35-B6) * (1 + $B$36) ^ (ROW($1:$25) - 1))-G6</f>
        <v>76332.05285905482</v>
      </c>
      <c r="AB6" s="5" cm="1">
        <f t="array" ref="AB6">SUMPRODUCT(($B$35-C6) * (1 + $B$36) ^ (ROW($1:$25) - 1))-H6</f>
        <v>78795.440250667889</v>
      </c>
      <c r="AC6" s="5" cm="1">
        <f t="array" ref="AC6">SUMPRODUCT(($B$35-D6) * (1 + $B$36) ^ (ROW($1:$25) - 1))-I6</f>
        <v>79941.792218961156</v>
      </c>
    </row>
    <row r="7" spans="1:29" ht="19" x14ac:dyDescent="0.25">
      <c r="A7">
        <v>40</v>
      </c>
      <c r="B7">
        <v>62.033161109349599</v>
      </c>
      <c r="C7">
        <v>-6.5961527639176998</v>
      </c>
      <c r="D7">
        <v>-52.726541577731901</v>
      </c>
      <c r="F7">
        <v>40</v>
      </c>
      <c r="G7" s="7">
        <f t="shared" si="3"/>
        <v>21091.9</v>
      </c>
      <c r="H7" s="7">
        <f t="shared" si="3"/>
        <v>22790.1</v>
      </c>
      <c r="I7" s="7">
        <f t="shared" si="3"/>
        <v>24318.48</v>
      </c>
      <c r="K7">
        <v>40</v>
      </c>
      <c r="L7" s="6">
        <f t="shared" si="4"/>
        <v>8.567112677808307E-2</v>
      </c>
      <c r="M7" s="6">
        <f t="shared" si="1"/>
        <v>8.2298724128631193E-2</v>
      </c>
      <c r="N7" s="6">
        <f t="shared" si="1"/>
        <v>7.9023300040863248E-2</v>
      </c>
      <c r="P7">
        <v>40</v>
      </c>
      <c r="Q7" s="4">
        <f t="shared" si="5"/>
        <v>9.1399321045871904</v>
      </c>
      <c r="R7" s="4">
        <f t="shared" si="2"/>
        <v>9.4290453920481276</v>
      </c>
      <c r="S7" s="4">
        <f t="shared" si="2"/>
        <v>9.7283753593727926</v>
      </c>
      <c r="U7">
        <v>40</v>
      </c>
      <c r="V7" s="5" cm="1">
        <f t="array" ref="V7">SUMPRODUCT(($B$35-B7) * (1 + $B$36) ^ (ROW($1:$15) - 1))-G7</f>
        <v>20648.044074992278</v>
      </c>
      <c r="W7" s="5" cm="1">
        <f t="array" ref="W7">SUMPRODUCT(($B$35-C7) * (1 + $B$36) ^ (ROW($1:$15) - 1))-H7</f>
        <v>20535.143628543541</v>
      </c>
      <c r="X7" s="5" cm="1">
        <f t="array" ref="X7">SUMPRODUCT(($B$35-D7) * (1 + $B$36) ^ (ROW($1:$15) - 1))-I7</f>
        <v>20072.350338717126</v>
      </c>
      <c r="Z7">
        <v>40</v>
      </c>
      <c r="AA7" s="5" cm="1">
        <f t="array" ref="AA7">SUMPRODUCT(($B$35-B7) * (1 + $B$36) ^ (ROW($1:$25) - 1))-G7</f>
        <v>76661.484950110898</v>
      </c>
      <c r="AB7" s="5" cm="1">
        <f t="array" ref="AB7">SUMPRODUCT(($B$35-C7) * (1 + $B$36) ^ (ROW($1:$25) - 1))-H7</f>
        <v>78675.997100398148</v>
      </c>
      <c r="AC7" s="5" cm="1">
        <f t="array" ref="AC7">SUMPRODUCT(($B$35-D7) * (1 + $B$36) ^ (ROW($1:$25) - 1))-I7</f>
        <v>79643.181246104083</v>
      </c>
    </row>
    <row r="8" spans="1:29" ht="19" x14ac:dyDescent="0.25">
      <c r="A8">
        <v>50</v>
      </c>
      <c r="B8">
        <v>67.8397311226894</v>
      </c>
      <c r="C8">
        <v>3.6487624283678901</v>
      </c>
      <c r="D8">
        <v>-40.5223312185298</v>
      </c>
      <c r="F8">
        <v>50</v>
      </c>
      <c r="G8" s="7">
        <f t="shared" si="3"/>
        <v>21091.9</v>
      </c>
      <c r="H8" s="7">
        <f t="shared" si="3"/>
        <v>22790.1</v>
      </c>
      <c r="I8" s="7">
        <f t="shared" si="3"/>
        <v>24318.48</v>
      </c>
      <c r="K8">
        <v>50</v>
      </c>
      <c r="L8" s="6">
        <f t="shared" si="4"/>
        <v>8.5395828203116378E-2</v>
      </c>
      <c r="M8" s="6">
        <f t="shared" si="1"/>
        <v>8.1849190550793205E-2</v>
      </c>
      <c r="N8" s="6">
        <f t="shared" si="1"/>
        <v>7.8521450815122074E-2</v>
      </c>
      <c r="P8">
        <v>50</v>
      </c>
      <c r="Q8" s="4">
        <f t="shared" si="5"/>
        <v>9.1628517320199983</v>
      </c>
      <c r="R8" s="4">
        <f t="shared" si="2"/>
        <v>9.469004836518284</v>
      </c>
      <c r="S8" s="4">
        <f t="shared" si="2"/>
        <v>9.7759688329329784</v>
      </c>
      <c r="U8">
        <v>50</v>
      </c>
      <c r="V8" s="5" cm="1">
        <f t="array" ref="V8">SUMPRODUCT(($B$35-B8) * (1 + $B$36) ^ (ROW($1:$15) - 1))-G8</f>
        <v>20513.915488674051</v>
      </c>
      <c r="W8" s="5" cm="1">
        <f t="array" ref="W8">SUMPRODUCT(($B$35-C8) * (1 + $B$36) ^ (ROW($1:$15) - 1))-H8</f>
        <v>20298.491700032464</v>
      </c>
      <c r="X8" s="5" cm="1">
        <f t="array" ref="X8">SUMPRODUCT(($B$35-D8) * (1 + $B$36) ^ (ROW($1:$15) - 1))-I8</f>
        <v>19790.439765203078</v>
      </c>
      <c r="Z8">
        <v>50</v>
      </c>
      <c r="AA8" s="5" cm="1">
        <f t="array" ref="AA8">SUMPRODUCT(($B$35-B8) * (1 + $B$36) ^ (ROW($1:$25) - 1))-G8</f>
        <v>76347.360827001772</v>
      </c>
      <c r="AB8" s="5" cm="1">
        <f t="array" ref="AB8">SUMPRODUCT(($B$35-C8) * (1 + $B$36) ^ (ROW($1:$25) - 1))-H8</f>
        <v>78121.767151614185</v>
      </c>
      <c r="AC8" s="5" cm="1">
        <f t="array" ref="AC8">SUMPRODUCT(($B$35-D8) * (1 + $B$36) ^ (ROW($1:$25) - 1))-I8</f>
        <v>78982.957246648919</v>
      </c>
    </row>
    <row r="9" spans="1:29" ht="19" x14ac:dyDescent="0.25">
      <c r="A9">
        <v>60</v>
      </c>
      <c r="B9">
        <v>85.210024920378402</v>
      </c>
      <c r="C9">
        <v>19.6540590988288</v>
      </c>
      <c r="D9">
        <v>-21.1317413470586</v>
      </c>
      <c r="F9">
        <v>60</v>
      </c>
      <c r="G9" s="7">
        <f t="shared" si="3"/>
        <v>21091.9</v>
      </c>
      <c r="H9" s="7">
        <f t="shared" si="3"/>
        <v>22790.1</v>
      </c>
      <c r="I9" s="7">
        <f t="shared" si="3"/>
        <v>24318.48</v>
      </c>
      <c r="K9">
        <v>60</v>
      </c>
      <c r="L9" s="6">
        <f t="shared" si="4"/>
        <v>8.4572275379630163E-2</v>
      </c>
      <c r="M9" s="6">
        <f t="shared" si="1"/>
        <v>8.1146898912298385E-2</v>
      </c>
      <c r="N9" s="6">
        <f t="shared" si="1"/>
        <v>7.7724090541310908E-2</v>
      </c>
      <c r="P9">
        <v>60</v>
      </c>
      <c r="Q9" s="4">
        <f t="shared" si="5"/>
        <v>9.2321230848037139</v>
      </c>
      <c r="R9" s="4">
        <f t="shared" si="2"/>
        <v>9.5321314689770578</v>
      </c>
      <c r="S9" s="4">
        <f t="shared" si="2"/>
        <v>9.8525782155501478</v>
      </c>
      <c r="U9">
        <v>60</v>
      </c>
      <c r="V9" s="5" cm="1">
        <f t="array" ref="V9">SUMPRODUCT(($B$35-B9) * (1 + $B$36) ^ (ROW($1:$15) - 1))-G9</f>
        <v>20112.671217845687</v>
      </c>
      <c r="W9" s="5" cm="1">
        <f t="array" ref="W9">SUMPRODUCT(($B$35-C9) * (1 + $B$36) ^ (ROW($1:$15) - 1))-H9</f>
        <v>19928.778115062167</v>
      </c>
      <c r="X9" s="5" cm="1">
        <f t="array" ref="X9">SUMPRODUCT(($B$35-D9) * (1 + $B$36) ^ (ROW($1:$15) - 1))-I9</f>
        <v>19342.527761841015</v>
      </c>
      <c r="Z9">
        <v>60</v>
      </c>
      <c r="AA9" s="5" cm="1">
        <f t="array" ref="AA9">SUMPRODUCT(($B$35-B9) * (1 + $B$36) ^ (ROW($1:$25) - 1))-G9</f>
        <v>75407.661780092603</v>
      </c>
      <c r="AB9" s="5" cm="1">
        <f t="array" ref="AB9">SUMPRODUCT(($B$35-C9) * (1 + $B$36) ^ (ROW($1:$25) - 1))-H9</f>
        <v>77255.911789471051</v>
      </c>
      <c r="AC9" s="5" cm="1">
        <f t="array" ref="AC9">SUMPRODUCT(($B$35-D9) * (1 + $B$36) ^ (ROW($1:$25) - 1))-I9</f>
        <v>77933.964118872784</v>
      </c>
    </row>
    <row r="10" spans="1:29" ht="19" x14ac:dyDescent="0.25">
      <c r="A10">
        <v>70</v>
      </c>
      <c r="B10">
        <v>116.523568831501</v>
      </c>
      <c r="C10">
        <v>46.516890214960597</v>
      </c>
      <c r="D10">
        <v>2.68405390615768</v>
      </c>
      <c r="F10">
        <v>70</v>
      </c>
      <c r="G10" s="7">
        <f t="shared" si="3"/>
        <v>21091.9</v>
      </c>
      <c r="H10" s="7">
        <f t="shared" si="3"/>
        <v>22790.1</v>
      </c>
      <c r="I10" s="7">
        <f t="shared" si="3"/>
        <v>24318.48</v>
      </c>
      <c r="K10">
        <v>70</v>
      </c>
      <c r="L10" s="6">
        <f t="shared" si="4"/>
        <v>8.30876512390301E-2</v>
      </c>
      <c r="M10" s="6">
        <f t="shared" si="1"/>
        <v>7.9968192758480203E-2</v>
      </c>
      <c r="N10" s="6">
        <f t="shared" si="1"/>
        <v>7.6744761436316838E-2</v>
      </c>
      <c r="P10">
        <v>70</v>
      </c>
      <c r="Q10" s="4">
        <f t="shared" si="5"/>
        <v>9.3597455957514111</v>
      </c>
      <c r="R10" s="4">
        <f t="shared" si="2"/>
        <v>9.6400430974652771</v>
      </c>
      <c r="S10" s="4">
        <f t="shared" si="2"/>
        <v>9.9483746409392637</v>
      </c>
      <c r="U10">
        <v>70</v>
      </c>
      <c r="V10" s="5" cm="1">
        <f t="array" ref="V10">SUMPRODUCT(($B$35-B10) * (1 + $B$36) ^ (ROW($1:$15) - 1))-G10</f>
        <v>19389.345507871672</v>
      </c>
      <c r="W10" s="5" cm="1">
        <f t="array" ref="W10">SUMPRODUCT(($B$35-C10) * (1 + $B$36) ^ (ROW($1:$15) - 1))-H10</f>
        <v>19308.261432436346</v>
      </c>
      <c r="X10" s="5" cm="1">
        <f t="array" ref="X10">SUMPRODUCT(($B$35-D10) * (1 + $B$36) ^ (ROW($1:$15) - 1))-I10</f>
        <v>18792.395938403122</v>
      </c>
      <c r="Z10">
        <v>70</v>
      </c>
      <c r="AA10" s="5" cm="1">
        <f t="array" ref="AA10">SUMPRODUCT(($B$35-B10) * (1 + $B$36) ^ (ROW($1:$25) - 1))-G10</f>
        <v>73713.660071696359</v>
      </c>
      <c r="AB10" s="5" cm="1">
        <f t="array" ref="AB10">SUMPRODUCT(($B$35-C10) * (1 + $B$36) ^ (ROW($1:$25) - 1))-H10</f>
        <v>75802.684970678296</v>
      </c>
      <c r="AC10" s="5" cm="1">
        <f t="array" ref="AC10">SUMPRODUCT(($B$35-D10) * (1 + $B$36) ^ (ROW($1:$25) - 1))-I10</f>
        <v>76645.576002846297</v>
      </c>
    </row>
    <row r="11" spans="1:29" x14ac:dyDescent="0.2">
      <c r="A11" t="s">
        <v>4</v>
      </c>
      <c r="B11">
        <v>1</v>
      </c>
    </row>
    <row r="12" spans="1:29" x14ac:dyDescent="0.2">
      <c r="A12" s="1"/>
      <c r="B12" s="1">
        <v>4.5</v>
      </c>
      <c r="C12" s="1">
        <v>5.5</v>
      </c>
      <c r="D12" s="1">
        <v>6.4</v>
      </c>
      <c r="G12">
        <v>4.5</v>
      </c>
      <c r="H12">
        <v>5.5</v>
      </c>
      <c r="I12">
        <v>6.4</v>
      </c>
      <c r="L12">
        <v>4.5</v>
      </c>
      <c r="M12">
        <v>5.5</v>
      </c>
      <c r="N12">
        <v>6.4</v>
      </c>
      <c r="Q12">
        <v>4.5</v>
      </c>
      <c r="R12">
        <v>5.5</v>
      </c>
      <c r="S12">
        <v>6.4</v>
      </c>
      <c r="V12">
        <v>4.5</v>
      </c>
      <c r="W12">
        <v>5.5</v>
      </c>
      <c r="X12">
        <v>6.4</v>
      </c>
      <c r="AA12">
        <v>4.5</v>
      </c>
      <c r="AB12">
        <v>5.5</v>
      </c>
      <c r="AC12">
        <v>6.4</v>
      </c>
    </row>
    <row r="13" spans="1:29" ht="19" x14ac:dyDescent="0.25">
      <c r="A13" s="1">
        <v>0</v>
      </c>
      <c r="B13">
        <v>201.022448542532</v>
      </c>
      <c r="C13">
        <v>121.982415964076</v>
      </c>
      <c r="D13">
        <v>62.981046197672697</v>
      </c>
      <c r="F13">
        <v>0</v>
      </c>
      <c r="G13" s="7">
        <f>$B$11*$B$32+$B$34*G$12</f>
        <v>14366.9</v>
      </c>
      <c r="H13" s="7">
        <f t="shared" ref="H13:I13" si="6">$B$11*$B$32+$B$34*H$12</f>
        <v>16065.099999999999</v>
      </c>
      <c r="I13" s="7">
        <f t="shared" si="6"/>
        <v>17593.48</v>
      </c>
      <c r="K13">
        <v>0</v>
      </c>
      <c r="L13" s="6">
        <f>($B$35-B13)/G13</f>
        <v>0.11609864003072815</v>
      </c>
      <c r="M13" s="6">
        <f t="shared" ref="M13:M20" si="7">($B$35-C13)/H13</f>
        <v>0.10874613815263673</v>
      </c>
      <c r="N13" s="6">
        <f t="shared" ref="N13:N20" si="8">($B$35-D13)/I13</f>
        <v>0.10265274145889997</v>
      </c>
      <c r="P13">
        <v>0</v>
      </c>
      <c r="Q13" s="4">
        <f>LN(1+(G13*$B$36/($B$35-B13)))/LN(1+$B$36)</f>
        <v>7.1680561719300417</v>
      </c>
      <c r="R13" s="4">
        <f t="shared" ref="R13:R20" si="9">LN(1+(H13*$B$36/($B$35-C13)))/LN(1+$B$36)</f>
        <v>7.5610133856901074</v>
      </c>
      <c r="S13" s="4">
        <f t="shared" ref="S13:S20" si="10">LN(1+(I13*$B$36/($B$35-D13)))/LN(1+$B$36)</f>
        <v>7.9214668219068001</v>
      </c>
      <c r="U13">
        <v>0</v>
      </c>
      <c r="V13" s="5" cm="1">
        <f t="array" ref="V13">SUMPRODUCT(($B$35-B13) * (1 + $B$36) ^ (ROW($1:$15) - 1))-G13</f>
        <v>24162.46767722856</v>
      </c>
      <c r="W13" s="5" cm="1">
        <f t="array" ref="W13">SUMPRODUCT(($B$35-C13) * (1 + $B$36) ^ (ROW($1:$15) - 1))-H13</f>
        <v>24290.049129607483</v>
      </c>
      <c r="X13" s="5" cm="1">
        <f t="array" ref="X13">SUMPRODUCT(($B$35-D13) * (1 + $B$36) ^ (ROW($1:$15) - 1))-I13</f>
        <v>24124.568448728107</v>
      </c>
      <c r="Z13">
        <v>0</v>
      </c>
      <c r="AA13" s="5" cm="1">
        <f t="array" ref="AA13">SUMPRODUCT(($B$35-B13) * (1 + $B$36) ^ (ROW($1:$25) - 1))-G13</f>
        <v>75867.435332831417</v>
      </c>
      <c r="AB13" s="5" cm="1">
        <f t="array" ref="AB13">SUMPRODUCT(($B$35-C13) * (1 + $B$36) ^ (ROW($1:$25) - 1))-H13</f>
        <v>78445.147078867973</v>
      </c>
      <c r="AC13" s="5" cm="1">
        <f t="array" ref="AC13">SUMPRODUCT(($B$35-D13) * (1 + $B$36) ^ (ROW($1:$25) - 1))-I13</f>
        <v>80108.626213870142</v>
      </c>
    </row>
    <row r="14" spans="1:29" ht="19" x14ac:dyDescent="0.25">
      <c r="A14" s="1">
        <v>10</v>
      </c>
      <c r="B14">
        <v>157.68264638498599</v>
      </c>
      <c r="C14">
        <v>85.330921790224195</v>
      </c>
      <c r="D14">
        <v>33.5671061618674</v>
      </c>
      <c r="F14">
        <v>10</v>
      </c>
      <c r="G14" s="7">
        <f t="shared" ref="G14:I20" si="11">$B$11*$B$32+$B$34*G$12</f>
        <v>14366.9</v>
      </c>
      <c r="H14" s="7">
        <f t="shared" si="11"/>
        <v>16065.099999999999</v>
      </c>
      <c r="I14" s="7">
        <f t="shared" si="11"/>
        <v>17593.48</v>
      </c>
      <c r="K14">
        <v>10</v>
      </c>
      <c r="L14" s="6">
        <f t="shared" ref="L14:L20" si="12">($B$35-B14)/G14</f>
        <v>0.11911528260202368</v>
      </c>
      <c r="M14" s="6">
        <f t="shared" si="7"/>
        <v>0.11102757394661571</v>
      </c>
      <c r="N14" s="6">
        <f t="shared" si="8"/>
        <v>0.10432460740218154</v>
      </c>
      <c r="P14">
        <v>10</v>
      </c>
      <c r="Q14" s="4">
        <f t="shared" ref="Q14:Q20" si="13">LN(1+(G14*$B$36/($B$35-B14)))/LN(1+$B$36)</f>
        <v>7.0185563475600503</v>
      </c>
      <c r="R14" s="4">
        <f t="shared" si="9"/>
        <v>7.4344796146099101</v>
      </c>
      <c r="S14" s="4">
        <f t="shared" si="10"/>
        <v>7.819134632090063</v>
      </c>
      <c r="U14">
        <v>10</v>
      </c>
      <c r="V14" s="5" cm="1">
        <f t="array" ref="V14">SUMPRODUCT(($B$35-B14) * (1 + $B$36) ^ (ROW($1:$15) - 1))-G14</f>
        <v>25163.593364398221</v>
      </c>
      <c r="W14" s="5" cm="1">
        <f t="array" ref="W14">SUMPRODUCT(($B$35-C14) * (1 + $B$36) ^ (ROW($1:$15) - 1))-H14</f>
        <v>25136.678566382696</v>
      </c>
      <c r="X14" s="5" cm="1">
        <f t="array" ref="X14">SUMPRODUCT(($B$35-D14) * (1 + $B$36) ^ (ROW($1:$15) - 1))-I14</f>
        <v>24804.014349834648</v>
      </c>
      <c r="Z14">
        <v>10</v>
      </c>
      <c r="AA14" s="5" cm="1">
        <f t="array" ref="AA14">SUMPRODUCT(($B$35-B14) * (1 + $B$36) ^ (ROW($1:$25) - 1))-G14</f>
        <v>78212.034178136848</v>
      </c>
      <c r="AB14" s="5" cm="1">
        <f t="array" ref="AB14">SUMPRODUCT(($B$35-C14) * (1 + $B$36) ^ (ROW($1:$25) - 1))-H14</f>
        <v>80427.921495012124</v>
      </c>
      <c r="AC14" s="5" cm="1">
        <f t="array" ref="AC14">SUMPRODUCT(($B$35-D14) * (1 + $B$36) ^ (ROW($1:$25) - 1))-I14</f>
        <v>81699.863054157016</v>
      </c>
    </row>
    <row r="15" spans="1:29" ht="19" x14ac:dyDescent="0.25">
      <c r="A15" s="1">
        <v>20</v>
      </c>
      <c r="B15">
        <v>134.31681889793299</v>
      </c>
      <c r="C15">
        <v>71.065331115456502</v>
      </c>
      <c r="D15">
        <v>22.188682014190402</v>
      </c>
      <c r="F15">
        <v>20</v>
      </c>
      <c r="G15" s="7">
        <f t="shared" si="11"/>
        <v>14366.9</v>
      </c>
      <c r="H15" s="7">
        <f t="shared" si="11"/>
        <v>16065.099999999999</v>
      </c>
      <c r="I15" s="7">
        <f t="shared" si="11"/>
        <v>17593.48</v>
      </c>
      <c r="K15">
        <v>20</v>
      </c>
      <c r="L15" s="6">
        <f t="shared" si="12"/>
        <v>0.12074164789217347</v>
      </c>
      <c r="M15" s="6">
        <f t="shared" si="7"/>
        <v>0.11191556036903248</v>
      </c>
      <c r="N15" s="6">
        <f t="shared" si="8"/>
        <v>0.10497134836233706</v>
      </c>
      <c r="P15">
        <v>20</v>
      </c>
      <c r="Q15" s="4">
        <f t="shared" si="13"/>
        <v>6.9405485646369236</v>
      </c>
      <c r="R15" s="4">
        <f t="shared" si="9"/>
        <v>7.3863843311422954</v>
      </c>
      <c r="S15" s="4">
        <f t="shared" si="10"/>
        <v>7.780266008840985</v>
      </c>
      <c r="U15">
        <v>20</v>
      </c>
      <c r="V15" s="5" cm="1">
        <f t="array" ref="V15">SUMPRODUCT(($B$35-B15) * (1 + $B$36) ^ (ROW($1:$15) - 1))-G15</f>
        <v>25703.331178941771</v>
      </c>
      <c r="W15" s="5" cm="1">
        <f t="array" ref="W15">SUMPRODUCT(($B$35-C15) * (1 + $B$36) ^ (ROW($1:$15) - 1))-H15</f>
        <v>25466.205895908621</v>
      </c>
      <c r="X15" s="5" cm="1">
        <f t="array" ref="X15">SUMPRODUCT(($B$35-D15) * (1 + $B$36) ^ (ROW($1:$15) - 1))-I15</f>
        <v>25066.849714249609</v>
      </c>
      <c r="Z15">
        <v>20</v>
      </c>
      <c r="AA15" s="5" cm="1">
        <f t="array" ref="AA15">SUMPRODUCT(($B$35-B15) * (1 + $B$36) ^ (ROW($1:$25) - 1))-G15</f>
        <v>79476.079914815695</v>
      </c>
      <c r="AB15" s="5" cm="1">
        <f t="array" ref="AB15">SUMPRODUCT(($B$35-C15) * (1 + $B$36) ^ (ROW($1:$25) - 1))-H15</f>
        <v>81199.662152758479</v>
      </c>
      <c r="AC15" s="5" cm="1">
        <f t="array" ref="AC15">SUMPRODUCT(($B$35-D15) * (1 + $B$36) ^ (ROW($1:$25) - 1))-I15</f>
        <v>82315.413628685739</v>
      </c>
    </row>
    <row r="16" spans="1:29" ht="19" x14ac:dyDescent="0.25">
      <c r="A16" s="1">
        <v>30</v>
      </c>
      <c r="B16">
        <v>127.193782010362</v>
      </c>
      <c r="C16">
        <v>68.014135512136804</v>
      </c>
      <c r="D16">
        <v>21.932578120898899</v>
      </c>
      <c r="F16">
        <v>30</v>
      </c>
      <c r="G16" s="7">
        <f t="shared" si="11"/>
        <v>14366.9</v>
      </c>
      <c r="H16" s="7">
        <f t="shared" si="11"/>
        <v>16065.099999999999</v>
      </c>
      <c r="I16" s="7">
        <f t="shared" si="11"/>
        <v>17593.48</v>
      </c>
      <c r="K16">
        <v>30</v>
      </c>
      <c r="L16" s="6">
        <f t="shared" si="12"/>
        <v>0.1212374428714363</v>
      </c>
      <c r="M16" s="6">
        <f t="shared" si="7"/>
        <v>0.11210548732892191</v>
      </c>
      <c r="N16" s="6">
        <f t="shared" si="8"/>
        <v>0.10498590511252472</v>
      </c>
      <c r="P16">
        <v>30</v>
      </c>
      <c r="Q16" s="4">
        <f t="shared" si="13"/>
        <v>6.9171162206582144</v>
      </c>
      <c r="R16" s="4">
        <f t="shared" si="9"/>
        <v>7.3761793404872433</v>
      </c>
      <c r="S16" s="4">
        <f t="shared" si="10"/>
        <v>7.7793956792660994</v>
      </c>
      <c r="U16">
        <v>30</v>
      </c>
      <c r="V16" s="5" cm="1">
        <f t="array" ref="V16">SUMPRODUCT(($B$35-B16) * (1 + $B$36) ^ (ROW($1:$15) - 1))-G16</f>
        <v>25867.869428859987</v>
      </c>
      <c r="W16" s="5" cm="1">
        <f t="array" ref="W16">SUMPRODUCT(($B$35-C16) * (1 + $B$36) ^ (ROW($1:$15) - 1))-H16</f>
        <v>25536.68684282108</v>
      </c>
      <c r="X16" s="5" cm="1">
        <f t="array" ref="X16">SUMPRODUCT(($B$35-D16) * (1 + $B$36) ^ (ROW($1:$15) - 1))-I16</f>
        <v>25072.76557388427</v>
      </c>
      <c r="Z16">
        <v>30</v>
      </c>
      <c r="AA16" s="5" cm="1">
        <f t="array" ref="AA16">SUMPRODUCT(($B$35-B16) * (1 + $B$36) ^ (ROW($1:$25) - 1))-G16</f>
        <v>79861.422330569156</v>
      </c>
      <c r="AB16" s="5" cm="1">
        <f t="array" ref="AB16">SUMPRODUCT(($B$35-C16) * (1 + $B$36) ^ (ROW($1:$25) - 1))-H16</f>
        <v>81364.725889374997</v>
      </c>
      <c r="AC16" s="5" cm="1">
        <f t="array" ref="AC16">SUMPRODUCT(($B$35-D16) * (1 + $B$36) ^ (ROW($1:$25) - 1))-I16</f>
        <v>82329.268350271857</v>
      </c>
    </row>
    <row r="17" spans="1:29" ht="19" x14ac:dyDescent="0.25">
      <c r="A17" s="1">
        <v>40</v>
      </c>
      <c r="B17">
        <v>131.20983179776599</v>
      </c>
      <c r="C17">
        <v>74.101814818104799</v>
      </c>
      <c r="D17">
        <v>30.2238737941741</v>
      </c>
      <c r="F17">
        <v>40</v>
      </c>
      <c r="G17" s="7">
        <f t="shared" si="11"/>
        <v>14366.9</v>
      </c>
      <c r="H17" s="7">
        <f t="shared" si="11"/>
        <v>16065.099999999999</v>
      </c>
      <c r="I17" s="7">
        <f t="shared" si="11"/>
        <v>17593.48</v>
      </c>
      <c r="K17">
        <v>40</v>
      </c>
      <c r="L17" s="6">
        <f t="shared" si="12"/>
        <v>0.1209579079830885</v>
      </c>
      <c r="M17" s="6">
        <f t="shared" si="7"/>
        <v>0.11172654917690493</v>
      </c>
      <c r="N17" s="6">
        <f t="shared" si="8"/>
        <v>0.10451463418299427</v>
      </c>
      <c r="P17">
        <v>40</v>
      </c>
      <c r="Q17" s="4">
        <f t="shared" si="13"/>
        <v>6.9303078961284328</v>
      </c>
      <c r="R17" s="4">
        <f t="shared" si="9"/>
        <v>7.3965686079884705</v>
      </c>
      <c r="S17" s="4">
        <f t="shared" si="10"/>
        <v>7.8076732711378982</v>
      </c>
      <c r="U17">
        <v>40</v>
      </c>
      <c r="V17" s="5" cm="1">
        <f t="array" ref="V17">SUMPRODUCT(($B$35-B17) * (1 + $B$36) ^ (ROW($1:$15) - 1))-G17</f>
        <v>25775.100878867372</v>
      </c>
      <c r="W17" s="5" cm="1">
        <f t="array" ref="W17">SUMPRODUCT(($B$35-C17) * (1 + $B$36) ^ (ROW($1:$15) - 1))-H17</f>
        <v>25396.0647858421</v>
      </c>
      <c r="X17" s="5" cm="1">
        <f t="array" ref="X17">SUMPRODUCT(($B$35-D17) * (1 + $B$36) ^ (ROW($1:$15) - 1))-I17</f>
        <v>24881.241186018811</v>
      </c>
      <c r="Z17">
        <v>40</v>
      </c>
      <c r="AA17" s="5" cm="1">
        <f t="array" ref="AA17">SUMPRODUCT(($B$35-B17) * (1 + $B$36) ^ (ROW($1:$25) - 1))-G17</f>
        <v>79644.161862696987</v>
      </c>
      <c r="AB17" s="5" cm="1">
        <f t="array" ref="AB17">SUMPRODUCT(($B$35-C17) * (1 + $B$36) ^ (ROW($1:$25) - 1))-H17</f>
        <v>81035.394301300868</v>
      </c>
      <c r="AC17" s="5" cm="1">
        <f t="array" ref="AC17">SUMPRODUCT(($B$35-D17) * (1 + $B$36) ^ (ROW($1:$25) - 1))-I17</f>
        <v>81880.725410666797</v>
      </c>
    </row>
    <row r="18" spans="1:29" ht="19" x14ac:dyDescent="0.25">
      <c r="A18" s="1">
        <v>50</v>
      </c>
      <c r="B18">
        <v>143.79254956988899</v>
      </c>
      <c r="C18">
        <v>87.397346496917606</v>
      </c>
      <c r="D18">
        <v>43.905752088160099</v>
      </c>
      <c r="F18">
        <v>50</v>
      </c>
      <c r="G18" s="7">
        <f t="shared" si="11"/>
        <v>14366.9</v>
      </c>
      <c r="H18" s="7">
        <f t="shared" si="11"/>
        <v>16065.099999999999</v>
      </c>
      <c r="I18" s="7">
        <f t="shared" si="11"/>
        <v>17593.48</v>
      </c>
      <c r="K18">
        <v>50</v>
      </c>
      <c r="L18" s="6">
        <f t="shared" si="12"/>
        <v>0.12008209498431194</v>
      </c>
      <c r="M18" s="6">
        <f t="shared" si="7"/>
        <v>0.11089894575838821</v>
      </c>
      <c r="N18" s="6">
        <f t="shared" si="8"/>
        <v>0.10373696664399766</v>
      </c>
      <c r="P18">
        <v>50</v>
      </c>
      <c r="Q18" s="4">
        <f t="shared" si="13"/>
        <v>6.9719709321710974</v>
      </c>
      <c r="R18" s="4">
        <f t="shared" si="9"/>
        <v>7.4414991672974775</v>
      </c>
      <c r="S18" s="4">
        <f t="shared" si="10"/>
        <v>7.854795360235892</v>
      </c>
      <c r="U18">
        <v>50</v>
      </c>
      <c r="V18" s="5" cm="1">
        <f t="array" ref="V18">SUMPRODUCT(($B$35-B18) * (1 + $B$36) ^ (ROW($1:$15) - 1))-G18</f>
        <v>25484.44699147105</v>
      </c>
      <c r="W18" s="5" cm="1">
        <f t="array" ref="W18">SUMPRODUCT(($B$35-C18) * (1 + $B$36) ^ (ROW($1:$15) - 1))-H18</f>
        <v>25088.945287699222</v>
      </c>
      <c r="X18" s="5" cm="1">
        <f t="array" ref="X18">SUMPRODUCT(($B$35-D18) * (1 + $B$36) ^ (ROW($1:$15) - 1))-I18</f>
        <v>24565.19729271613</v>
      </c>
      <c r="Z18">
        <v>50</v>
      </c>
      <c r="AA18" s="5" cm="1">
        <f t="array" ref="AA18">SUMPRODUCT(($B$35-B18) * (1 + $B$36) ^ (ROW($1:$25) - 1))-G18</f>
        <v>78963.46134975781</v>
      </c>
      <c r="AB18" s="5" cm="1">
        <f t="array" ref="AB18">SUMPRODUCT(($B$35-C18) * (1 + $B$36) ^ (ROW($1:$25) - 1))-H18</f>
        <v>80316.131944990397</v>
      </c>
      <c r="AC18" s="5" cm="1">
        <f t="array" ref="AC18">SUMPRODUCT(($B$35-D18) * (1 + $B$36) ^ (ROW($1:$25) - 1))-I18</f>
        <v>81140.562455305815</v>
      </c>
    </row>
    <row r="19" spans="1:29" ht="19" x14ac:dyDescent="0.25">
      <c r="A19" s="1">
        <v>60</v>
      </c>
      <c r="B19">
        <v>165.85813155613801</v>
      </c>
      <c r="C19">
        <v>106.89714153099401</v>
      </c>
      <c r="D19">
        <v>64.772311939302497</v>
      </c>
      <c r="F19">
        <v>60</v>
      </c>
      <c r="G19" s="7">
        <f t="shared" si="11"/>
        <v>14366.9</v>
      </c>
      <c r="H19" s="7">
        <f t="shared" si="11"/>
        <v>16065.099999999999</v>
      </c>
      <c r="I19" s="7">
        <f t="shared" si="11"/>
        <v>17593.48</v>
      </c>
      <c r="K19">
        <v>60</v>
      </c>
      <c r="L19" s="6">
        <f t="shared" si="12"/>
        <v>0.11854623255148028</v>
      </c>
      <c r="M19" s="6">
        <f t="shared" si="7"/>
        <v>0.1096851472115957</v>
      </c>
      <c r="N19" s="6">
        <f t="shared" si="8"/>
        <v>0.10255092727878155</v>
      </c>
      <c r="P19">
        <v>60</v>
      </c>
      <c r="Q19" s="4">
        <f t="shared" si="13"/>
        <v>7.0462719243026211</v>
      </c>
      <c r="R19" s="4">
        <f t="shared" si="9"/>
        <v>7.5084078386980488</v>
      </c>
      <c r="S19" s="4">
        <f t="shared" si="10"/>
        <v>7.9277867825375496</v>
      </c>
      <c r="U19">
        <v>60</v>
      </c>
      <c r="V19" s="5" cm="1">
        <f t="array" ref="V19">SUMPRODUCT(($B$35-B19) * (1 + $B$36) ^ (ROW($1:$15) - 1))-G19</f>
        <v>24974.744135687797</v>
      </c>
      <c r="W19" s="5" cm="1">
        <f t="array" ref="W19">SUMPRODUCT(($B$35-C19) * (1 + $B$36) ^ (ROW($1:$15) - 1))-H19</f>
        <v>24638.51070490641</v>
      </c>
      <c r="X19" s="5" cm="1">
        <f t="array" ref="X19">SUMPRODUCT(($B$35-D19) * (1 + $B$36) ^ (ROW($1:$15) - 1))-I19</f>
        <v>24083.191191398375</v>
      </c>
      <c r="Z19">
        <v>60</v>
      </c>
      <c r="AA19" s="5" cm="1">
        <f t="array" ref="AA19">SUMPRODUCT(($B$35-B19) * (1 + $B$36) ^ (ROW($1:$25) - 1))-G19</f>
        <v>77769.756361029722</v>
      </c>
      <c r="AB19" s="5" cm="1">
        <f t="array" ref="AB19">SUMPRODUCT(($B$35-C19) * (1 + $B$36) ^ (ROW($1:$25) - 1))-H19</f>
        <v>79261.231030713185</v>
      </c>
      <c r="AC19" s="5" cm="1">
        <f t="array" ref="AC19">SUMPRODUCT(($B$35-D19) * (1 + $B$36) ^ (ROW($1:$25) - 1))-I19</f>
        <v>80011.722227686842</v>
      </c>
    </row>
    <row r="20" spans="1:29" ht="19" x14ac:dyDescent="0.25">
      <c r="A20" s="1">
        <v>70</v>
      </c>
      <c r="B20">
        <v>202.42245482284801</v>
      </c>
      <c r="C20">
        <v>136.02770716387801</v>
      </c>
      <c r="D20">
        <v>91.965106424325597</v>
      </c>
      <c r="F20">
        <v>70</v>
      </c>
      <c r="G20" s="7">
        <f t="shared" si="11"/>
        <v>14366.9</v>
      </c>
      <c r="H20" s="7">
        <f t="shared" si="11"/>
        <v>16065.099999999999</v>
      </c>
      <c r="I20" s="7">
        <f t="shared" si="11"/>
        <v>17593.48</v>
      </c>
      <c r="K20">
        <v>70</v>
      </c>
      <c r="L20" s="6">
        <f t="shared" si="12"/>
        <v>0.11600119338041971</v>
      </c>
      <c r="M20" s="6">
        <f t="shared" si="7"/>
        <v>0.10787186465295094</v>
      </c>
      <c r="N20" s="6">
        <f t="shared" si="8"/>
        <v>0.1010053095564763</v>
      </c>
      <c r="P20">
        <v>70</v>
      </c>
      <c r="Q20" s="4">
        <f t="shared" si="13"/>
        <v>7.1729932235794882</v>
      </c>
      <c r="R20" s="4">
        <f t="shared" si="9"/>
        <v>7.6106698476022556</v>
      </c>
      <c r="S20" s="4">
        <f t="shared" si="10"/>
        <v>8.0250044389996731</v>
      </c>
      <c r="U20">
        <v>70</v>
      </c>
      <c r="V20" s="5" cm="1">
        <f t="array" ref="V20">SUMPRODUCT(($B$35-B20) * (1 + $B$36) ^ (ROW($1:$15) - 1))-G20</f>
        <v>24130.128299113065</v>
      </c>
      <c r="W20" s="5" cm="1">
        <f t="array" ref="W20">SUMPRODUCT(($B$35-C20) * (1 + $B$36) ^ (ROW($1:$15) - 1))-H20</f>
        <v>23965.610597267492</v>
      </c>
      <c r="X20" s="5" cm="1">
        <f t="array" ref="X20">SUMPRODUCT(($B$35-D20) * (1 + $B$36) ^ (ROW($1:$15) - 1))-I20</f>
        <v>23455.052535713661</v>
      </c>
      <c r="Z20">
        <v>70</v>
      </c>
      <c r="AA20" s="5" cm="1">
        <f t="array" ref="AA20">SUMPRODUCT(($B$35-B20) * (1 + $B$36) ^ (ROW($1:$25) - 1))-G20</f>
        <v>75791.697721101737</v>
      </c>
      <c r="AB20" s="5" cm="1">
        <f t="array" ref="AB20">SUMPRODUCT(($B$35-C20) * (1 + $B$36) ^ (ROW($1:$25) - 1))-H20</f>
        <v>77685.324193444394</v>
      </c>
      <c r="AC20" s="5" cm="1">
        <f t="array" ref="AC20">SUMPRODUCT(($B$35-D20) * (1 + $B$36) ^ (ROW($1:$25) - 1))-I20</f>
        <v>78540.645033599736</v>
      </c>
    </row>
    <row r="21" spans="1:29" ht="19" x14ac:dyDescent="0.25">
      <c r="A21" s="1" t="s">
        <v>4</v>
      </c>
      <c r="B21" s="1">
        <v>0</v>
      </c>
      <c r="C21" s="1"/>
      <c r="D21" s="1"/>
      <c r="Q21" s="4"/>
      <c r="R21" s="4"/>
      <c r="S21" s="4"/>
    </row>
    <row r="22" spans="1:29" x14ac:dyDescent="0.2">
      <c r="B22">
        <v>4.5</v>
      </c>
      <c r="C22">
        <v>5.5</v>
      </c>
      <c r="D22">
        <v>6.4</v>
      </c>
      <c r="G22">
        <v>4.5</v>
      </c>
      <c r="H22">
        <v>5.5</v>
      </c>
      <c r="I22">
        <v>6.4</v>
      </c>
      <c r="L22">
        <v>4.5</v>
      </c>
      <c r="M22">
        <v>5.5</v>
      </c>
      <c r="N22">
        <v>6.4</v>
      </c>
      <c r="Q22">
        <v>4.5</v>
      </c>
      <c r="R22">
        <v>5.5</v>
      </c>
      <c r="S22">
        <v>6.4</v>
      </c>
      <c r="V22">
        <v>4.5</v>
      </c>
      <c r="W22">
        <v>5.5</v>
      </c>
      <c r="X22">
        <v>6.4</v>
      </c>
      <c r="AA22">
        <v>4.5</v>
      </c>
      <c r="AB22">
        <v>5.5</v>
      </c>
      <c r="AC22">
        <v>6.4</v>
      </c>
    </row>
    <row r="23" spans="1:29" ht="19" x14ac:dyDescent="0.25">
      <c r="A23">
        <v>0</v>
      </c>
      <c r="B23">
        <v>855.34143228675703</v>
      </c>
      <c r="C23">
        <v>799.22015711341101</v>
      </c>
      <c r="D23">
        <v>752.28138598229395</v>
      </c>
      <c r="F23">
        <v>0</v>
      </c>
      <c r="G23" s="8">
        <f>$B$21*$B$32+$B$34*G$12</f>
        <v>7641.9</v>
      </c>
      <c r="H23" s="8">
        <f t="shared" ref="H23:I23" si="14">$B$21*$B$32+$B$34*H$12</f>
        <v>9340.0999999999985</v>
      </c>
      <c r="I23" s="8">
        <f t="shared" si="14"/>
        <v>10868.48</v>
      </c>
      <c r="K23">
        <v>0</v>
      </c>
      <c r="L23" s="6">
        <f>($B$35-B23)/G23</f>
        <v>0.13264483540915781</v>
      </c>
      <c r="M23" s="6">
        <f t="shared" ref="M23:M30" si="15">($B$35-C23)/H23</f>
        <v>0.11453623011387343</v>
      </c>
      <c r="N23" s="6">
        <f t="shared" ref="N23:N30" si="16">($B$35-D23)/I23</f>
        <v>0.1027483708869783</v>
      </c>
      <c r="P23">
        <v>0</v>
      </c>
      <c r="Q23" s="4">
        <f>LN(1+(G23*$B$36/($B$35-B23)))/LN(1+$B$36)</f>
        <v>6.4189842118249105</v>
      </c>
      <c r="R23" s="4">
        <f t="shared" ref="R23:R30" si="17">LN(1+(H23*$B$36/($B$35-C23)))/LN(1+$B$36)</f>
        <v>7.2480544382870491</v>
      </c>
      <c r="S23" s="4">
        <f t="shared" ref="S23:S30" si="18">LN(1+(I23*$B$36/($B$35-D23)))/LN(1+$B$36)</f>
        <v>7.9155400971756098</v>
      </c>
      <c r="U23">
        <v>0</v>
      </c>
      <c r="V23" s="5" cm="1">
        <f t="array" ref="V23">SUMPRODUCT(($B$35-B23) * (1 + $B$36) ^ (ROW($1:$15) - 1))-G23</f>
        <v>15773.057605676329</v>
      </c>
      <c r="W23" s="5" cm="1">
        <f t="array" ref="W23">SUMPRODUCT(($B$35-C23) * (1 + $B$36) ^ (ROW($1:$15) - 1))-H23</f>
        <v>15371.228317487978</v>
      </c>
      <c r="X23" s="5" cm="1">
        <f t="array" ref="X23">SUMPRODUCT(($B$35-D23) * (1 + $B$36) ^ (ROW($1:$15) - 1))-I23</f>
        <v>14927.108216338424</v>
      </c>
      <c r="Z23">
        <v>0</v>
      </c>
      <c r="AA23" s="5" cm="1">
        <f t="array" ref="AA23">SUMPRODUCT(($B$35-B23) * (1 + $B$36) ^ (ROW($1:$25) - 1))-G23</f>
        <v>47195.053310379539</v>
      </c>
      <c r="AB23" s="5" cm="1">
        <f t="array" ref="AB23">SUMPRODUCT(($B$35-C23) * (1 + $B$36) ^ (ROW($1:$25) - 1))-H23</f>
        <v>48532.904940014996</v>
      </c>
      <c r="AC23" s="5" cm="1">
        <f t="array" ref="AC23">SUMPRODUCT(($B$35-D23) * (1 + $B$36) ^ (ROW($1:$25) - 1))-I23</f>
        <v>49543.820993882924</v>
      </c>
    </row>
    <row r="24" spans="1:29" ht="19" x14ac:dyDescent="0.25">
      <c r="A24">
        <v>10</v>
      </c>
      <c r="B24">
        <v>848.08308659747399</v>
      </c>
      <c r="C24">
        <v>791.15732352216298</v>
      </c>
      <c r="D24">
        <v>743.68165316403599</v>
      </c>
      <c r="F24">
        <v>10</v>
      </c>
      <c r="G24" s="8">
        <f t="shared" ref="G24:I30" si="19">$B$21*$B$32+$B$34*G$12</f>
        <v>7641.9</v>
      </c>
      <c r="H24" s="8">
        <f t="shared" si="19"/>
        <v>9340.0999999999985</v>
      </c>
      <c r="I24" s="8">
        <f t="shared" si="19"/>
        <v>10868.48</v>
      </c>
      <c r="K24">
        <v>10</v>
      </c>
      <c r="L24" s="6">
        <f t="shared" ref="L24:L30" si="20">($B$35-B24)/G24</f>
        <v>0.13359464444739214</v>
      </c>
      <c r="M24" s="6">
        <f t="shared" si="15"/>
        <v>0.11539947928585743</v>
      </c>
      <c r="N24" s="6">
        <f t="shared" si="16"/>
        <v>0.10353962530509914</v>
      </c>
      <c r="P24">
        <v>10</v>
      </c>
      <c r="Q24" s="4">
        <f t="shared" ref="Q24:Q30" si="21">LN(1+(G24*$B$36/($B$35-B24)))/LN(1+$B$36)</f>
        <v>6.3807604615935709</v>
      </c>
      <c r="R24" s="4">
        <f t="shared" si="17"/>
        <v>7.2036319932654322</v>
      </c>
      <c r="S24" s="4">
        <f t="shared" si="18"/>
        <v>7.8668452397101634</v>
      </c>
      <c r="U24">
        <v>10</v>
      </c>
      <c r="V24" s="5" cm="1">
        <f t="array" ref="V24">SUMPRODUCT(($B$35-B24) * (1 + $B$36) ^ (ROW($1:$15) - 1))-G24</f>
        <v>15940.721414788413</v>
      </c>
      <c r="W24" s="5" cm="1">
        <f t="array" ref="W24">SUMPRODUCT(($B$35-C24) * (1 + $B$36) ^ (ROW($1:$15) - 1))-H24</f>
        <v>15557.475356416082</v>
      </c>
      <c r="X24" s="5" cm="1">
        <f t="array" ref="X24">SUMPRODUCT(($B$35-D24) * (1 + $B$36) ^ (ROW($1:$15) - 1))-I24</f>
        <v>15125.757333283105</v>
      </c>
      <c r="Z24">
        <v>10</v>
      </c>
      <c r="AA24" s="5" cm="1">
        <f t="array" ref="AA24">SUMPRODUCT(($B$35-B24) * (1 + $B$36) ^ (ROW($1:$25) - 1))-G24</f>
        <v>47587.715668644538</v>
      </c>
      <c r="AB24" s="5" cm="1">
        <f t="array" ref="AB24">SUMPRODUCT(($B$35-C24) * (1 + $B$36) ^ (ROW($1:$25) - 1))-H24</f>
        <v>48969.088526160842</v>
      </c>
      <c r="AC24" s="5" cm="1">
        <f t="array" ref="AC24">SUMPRODUCT(($B$35-D24) * (1 + $B$36) ^ (ROW($1:$25) - 1))-I24</f>
        <v>50009.049782014627</v>
      </c>
    </row>
    <row r="25" spans="1:29" ht="19" x14ac:dyDescent="0.25">
      <c r="A25">
        <v>20</v>
      </c>
      <c r="B25">
        <v>848.70622853402404</v>
      </c>
      <c r="C25">
        <v>791.99283303668096</v>
      </c>
      <c r="D25">
        <v>744.21830838338099</v>
      </c>
      <c r="F25">
        <v>20</v>
      </c>
      <c r="G25" s="8">
        <f t="shared" si="19"/>
        <v>7641.9</v>
      </c>
      <c r="H25" s="8">
        <f t="shared" si="19"/>
        <v>9340.0999999999985</v>
      </c>
      <c r="I25" s="8">
        <f t="shared" si="19"/>
        <v>10868.48</v>
      </c>
      <c r="K25">
        <v>20</v>
      </c>
      <c r="L25" s="6">
        <f t="shared" si="20"/>
        <v>0.13351310164566091</v>
      </c>
      <c r="M25" s="6">
        <f t="shared" si="15"/>
        <v>0.11531002526346817</v>
      </c>
      <c r="N25" s="6">
        <f t="shared" si="16"/>
        <v>0.10349024809509876</v>
      </c>
      <c r="P25">
        <v>20</v>
      </c>
      <c r="Q25" s="4">
        <f t="shared" si="21"/>
        <v>6.3840239671515375</v>
      </c>
      <c r="R25" s="4">
        <f t="shared" si="17"/>
        <v>7.2082095958220513</v>
      </c>
      <c r="S25" s="4">
        <f t="shared" si="18"/>
        <v>7.8698661491302326</v>
      </c>
      <c r="U25">
        <v>20</v>
      </c>
      <c r="V25" s="5" cm="1">
        <f t="array" ref="V25">SUMPRODUCT(($B$35-B25) * (1 + $B$36) ^ (ROW($1:$15) - 1))-G25</f>
        <v>15926.327177427453</v>
      </c>
      <c r="W25" s="5" cm="1">
        <f t="array" ref="W25">SUMPRODUCT(($B$35-C25) * (1 + $B$36) ^ (ROW($1:$15) - 1))-H25</f>
        <v>15538.175544344529</v>
      </c>
      <c r="X25" s="5" cm="1">
        <f t="array" ref="X25">SUMPRODUCT(($B$35-D25) * (1 + $B$36) ^ (ROW($1:$15) - 1))-I25</f>
        <v>15113.360891709908</v>
      </c>
      <c r="Z25">
        <v>20</v>
      </c>
      <c r="AA25" s="5" cm="1">
        <f t="array" ref="AA25">SUMPRODUCT(($B$35-B25) * (1 + $B$36) ^ (ROW($1:$25) - 1))-G25</f>
        <v>47554.004904124071</v>
      </c>
      <c r="AB25" s="5" cm="1">
        <f t="array" ref="AB25">SUMPRODUCT(($B$35-C25) * (1 + $B$36) ^ (ROW($1:$25) - 1))-H25</f>
        <v>48923.889089489225</v>
      </c>
      <c r="AC25" s="5" cm="1">
        <f t="array" ref="AC25">SUMPRODUCT(($B$35-D25) * (1 + $B$36) ^ (ROW($1:$25) - 1))-I25</f>
        <v>49980.017780367969</v>
      </c>
    </row>
    <row r="26" spans="1:29" ht="19" x14ac:dyDescent="0.25">
      <c r="A26">
        <v>30</v>
      </c>
      <c r="B26">
        <v>855.10775863383697</v>
      </c>
      <c r="C26">
        <v>799.58687820807097</v>
      </c>
      <c r="D26">
        <v>752.59055372453702</v>
      </c>
      <c r="F26">
        <v>30</v>
      </c>
      <c r="G26" s="8">
        <f t="shared" si="19"/>
        <v>7641.9</v>
      </c>
      <c r="H26" s="8">
        <f t="shared" si="19"/>
        <v>9340.0999999999985</v>
      </c>
      <c r="I26" s="8">
        <f t="shared" si="19"/>
        <v>10868.48</v>
      </c>
      <c r="K26">
        <v>30</v>
      </c>
      <c r="L26" s="6">
        <f t="shared" si="20"/>
        <v>0.13267541336135819</v>
      </c>
      <c r="M26" s="6">
        <f t="shared" si="15"/>
        <v>0.11449696703375008</v>
      </c>
      <c r="N26" s="6">
        <f t="shared" si="16"/>
        <v>0.10271992461461611</v>
      </c>
      <c r="P26">
        <v>30</v>
      </c>
      <c r="Q26" s="4">
        <f t="shared" si="21"/>
        <v>6.4177464312030006</v>
      </c>
      <c r="R26" s="4">
        <f t="shared" si="17"/>
        <v>7.2500881170485316</v>
      </c>
      <c r="S26" s="4">
        <f t="shared" si="18"/>
        <v>7.9173021392169218</v>
      </c>
      <c r="U26">
        <v>30</v>
      </c>
      <c r="V26" s="5" cm="1">
        <f t="array" ref="V26">SUMPRODUCT(($B$35-B26) * (1 + $B$36) ^ (ROW($1:$15) - 1))-G26</f>
        <v>15778.455339046284</v>
      </c>
      <c r="W26" s="5" cm="1">
        <f t="array" ref="W26">SUMPRODUCT(($B$35-C26) * (1 + $B$36) ^ (ROW($1:$15) - 1))-H26</f>
        <v>15362.757261100669</v>
      </c>
      <c r="X26" s="5" cm="1">
        <f t="array" ref="X26">SUMPRODUCT(($B$35-D26) * (1 + $B$36) ^ (ROW($1:$15) - 1))-I26</f>
        <v>14919.966610862728</v>
      </c>
      <c r="Z26">
        <v>30</v>
      </c>
      <c r="AA26" s="5" cm="1">
        <f t="array" ref="AA26">SUMPRODUCT(($B$35-B26) * (1 + $B$36) ^ (ROW($1:$25) - 1))-G26</f>
        <v>47207.694599668837</v>
      </c>
      <c r="AB26" s="5" cm="1">
        <f t="array" ref="AB26">SUMPRODUCT(($B$35-C26) * (1 + $B$36) ^ (ROW($1:$25) - 1))-H26</f>
        <v>48513.066043382212</v>
      </c>
      <c r="AC26" s="5" cm="1">
        <f t="array" ref="AC26">SUMPRODUCT(($B$35-D26) * (1 + $B$36) ^ (ROW($1:$25) - 1))-I26</f>
        <v>49527.095621468121</v>
      </c>
    </row>
    <row r="27" spans="1:29" ht="19" x14ac:dyDescent="0.25">
      <c r="A27">
        <v>40</v>
      </c>
      <c r="B27">
        <v>867.22096553860104</v>
      </c>
      <c r="C27">
        <v>813.73079032396697</v>
      </c>
      <c r="D27">
        <v>768.28093879695302</v>
      </c>
      <c r="F27">
        <v>40</v>
      </c>
      <c r="G27" s="8">
        <f t="shared" si="19"/>
        <v>7641.9</v>
      </c>
      <c r="H27" s="8">
        <f t="shared" si="19"/>
        <v>9340.0999999999985</v>
      </c>
      <c r="I27" s="8">
        <f t="shared" si="19"/>
        <v>10868.48</v>
      </c>
      <c r="K27">
        <v>40</v>
      </c>
      <c r="L27" s="6">
        <f t="shared" si="20"/>
        <v>0.1310903092766719</v>
      </c>
      <c r="M27" s="6">
        <f t="shared" si="15"/>
        <v>0.11298264576139797</v>
      </c>
      <c r="N27" s="6">
        <f t="shared" si="16"/>
        <v>0.10127626505298322</v>
      </c>
      <c r="P27">
        <v>40</v>
      </c>
      <c r="Q27" s="4">
        <f t="shared" si="21"/>
        <v>6.48255333411874</v>
      </c>
      <c r="R27" s="4">
        <f t="shared" si="17"/>
        <v>7.3294174813984494</v>
      </c>
      <c r="S27" s="4">
        <f t="shared" si="18"/>
        <v>8.007786639465758</v>
      </c>
      <c r="U27">
        <v>40</v>
      </c>
      <c r="V27" s="5" cm="1">
        <f t="array" ref="V27">SUMPRODUCT(($B$35-B27) * (1 + $B$36) ^ (ROW($1:$15) - 1))-G27</f>
        <v>15498.646895475695</v>
      </c>
      <c r="W27" s="5" cm="1">
        <f t="array" ref="W27">SUMPRODUCT(($B$35-C27) * (1 + $B$36) ^ (ROW($1:$15) - 1))-H27</f>
        <v>15036.040639626008</v>
      </c>
      <c r="X27" s="5" cm="1">
        <f t="array" ref="X27">SUMPRODUCT(($B$35-D27) * (1 + $B$36) ^ (ROW($1:$15) - 1))-I27</f>
        <v>14557.527311290516</v>
      </c>
      <c r="Z27">
        <v>40</v>
      </c>
      <c r="AA27" s="5" cm="1">
        <f t="array" ref="AA27">SUMPRODUCT(($B$35-B27) * (1 + $B$36) ^ (ROW($1:$25) - 1))-G27</f>
        <v>46552.393709770549</v>
      </c>
      <c r="AB27" s="5" cm="1">
        <f t="array" ref="AB27">SUMPRODUCT(($B$35-C27) * (1 + $B$36) ^ (ROW($1:$25) - 1))-H27</f>
        <v>47747.907958569449</v>
      </c>
      <c r="AC27" s="5" cm="1">
        <f t="array" ref="AC27">SUMPRODUCT(($B$35-D27) * (1 + $B$36) ^ (ROW($1:$25) - 1))-I27</f>
        <v>48678.276363146259</v>
      </c>
    </row>
    <row r="28" spans="1:29" ht="19" x14ac:dyDescent="0.25">
      <c r="A28">
        <v>50</v>
      </c>
      <c r="B28">
        <v>884.72312853946801</v>
      </c>
      <c r="C28">
        <v>833.45672586742899</v>
      </c>
      <c r="D28">
        <v>790.03783874614498</v>
      </c>
      <c r="F28">
        <v>50</v>
      </c>
      <c r="G28" s="8">
        <f t="shared" si="19"/>
        <v>7641.9</v>
      </c>
      <c r="H28" s="8">
        <f t="shared" si="19"/>
        <v>9340.0999999999985</v>
      </c>
      <c r="I28" s="8">
        <f t="shared" si="19"/>
        <v>10868.48</v>
      </c>
      <c r="K28">
        <v>50</v>
      </c>
      <c r="L28" s="6">
        <f t="shared" si="20"/>
        <v>0.12880001981974798</v>
      </c>
      <c r="M28" s="6">
        <f t="shared" si="15"/>
        <v>0.11087068383984873</v>
      </c>
      <c r="N28" s="6">
        <f t="shared" si="16"/>
        <v>9.9274430394485247E-2</v>
      </c>
      <c r="P28">
        <v>50</v>
      </c>
      <c r="Q28" s="4">
        <f t="shared" si="21"/>
        <v>6.578565486282125</v>
      </c>
      <c r="R28" s="4">
        <f t="shared" si="17"/>
        <v>7.4430432922894525</v>
      </c>
      <c r="S28" s="4">
        <f t="shared" si="18"/>
        <v>8.1367962699375393</v>
      </c>
      <c r="U28">
        <v>50</v>
      </c>
      <c r="V28" s="5" cm="1">
        <f t="array" ref="V28">SUMPRODUCT(($B$35-B28) * (1 + $B$36) ^ (ROW($1:$15) - 1))-G28</f>
        <v>15094.356518295286</v>
      </c>
      <c r="W28" s="5" cm="1">
        <f t="array" ref="W28">SUMPRODUCT(($B$35-C28) * (1 + $B$36) ^ (ROW($1:$15) - 1))-H28</f>
        <v>14580.382334952035</v>
      </c>
      <c r="X28" s="5" cm="1">
        <f t="array" ref="X28">SUMPRODUCT(($B$35-D28) * (1 + $B$36) ^ (ROW($1:$15) - 1))-I28</f>
        <v>14054.954841459246</v>
      </c>
      <c r="Z28">
        <v>50</v>
      </c>
      <c r="AA28" s="5" cm="1">
        <f t="array" ref="AA28">SUMPRODUCT(($B$35-B28) * (1 + $B$36) ^ (ROW($1:$25) - 1))-G28</f>
        <v>45605.560795928192</v>
      </c>
      <c r="AB28" s="5" cm="1">
        <f t="array" ref="AB28">SUMPRODUCT(($B$35-C28) * (1 + $B$36) ^ (ROW($1:$25) - 1))-H28</f>
        <v>46680.773283389179</v>
      </c>
      <c r="AC28" s="5" cm="1">
        <f t="array" ref="AC28">SUMPRODUCT(($B$35-D28) * (1 + $B$36) ^ (ROW($1:$25) - 1))-I28</f>
        <v>47501.270471128824</v>
      </c>
    </row>
    <row r="29" spans="1:29" ht="19" x14ac:dyDescent="0.25">
      <c r="A29">
        <v>60</v>
      </c>
      <c r="B29">
        <v>906.61297638021199</v>
      </c>
      <c r="C29">
        <v>857.76160515654897</v>
      </c>
      <c r="D29">
        <v>816.43641321394603</v>
      </c>
      <c r="F29">
        <v>60</v>
      </c>
      <c r="G29" s="8">
        <f t="shared" si="19"/>
        <v>7641.9</v>
      </c>
      <c r="H29" s="8">
        <f t="shared" si="19"/>
        <v>9340.0999999999985</v>
      </c>
      <c r="I29" s="8">
        <f t="shared" si="19"/>
        <v>10868.48</v>
      </c>
      <c r="K29">
        <v>60</v>
      </c>
      <c r="L29" s="6">
        <f t="shared" si="20"/>
        <v>0.1259355688532679</v>
      </c>
      <c r="M29" s="6">
        <f t="shared" si="15"/>
        <v>0.10826847623081672</v>
      </c>
      <c r="N29" s="6">
        <f t="shared" si="16"/>
        <v>9.6845519040938022E-2</v>
      </c>
      <c r="P29">
        <v>60</v>
      </c>
      <c r="Q29" s="4">
        <f t="shared" si="21"/>
        <v>6.7027758143446627</v>
      </c>
      <c r="R29" s="4">
        <f t="shared" si="17"/>
        <v>7.5880614862412292</v>
      </c>
      <c r="S29" s="4">
        <f t="shared" si="18"/>
        <v>8.2991291651832597</v>
      </c>
      <c r="U29">
        <v>60</v>
      </c>
      <c r="V29" s="5" cm="1">
        <f t="array" ref="V29">SUMPRODUCT(($B$35-B29) * (1 + $B$36) ^ (ROW($1:$15) - 1))-G29</f>
        <v>14588.713025001476</v>
      </c>
      <c r="W29" s="5" cm="1">
        <f t="array" ref="W29">SUMPRODUCT(($B$35-C29) * (1 + $B$36) ^ (ROW($1:$15) - 1))-H29</f>
        <v>14018.95293821771</v>
      </c>
      <c r="X29" s="5" cm="1">
        <f t="array" ref="X29">SUMPRODUCT(($B$35-D29) * (1 + $B$36) ^ (ROW($1:$15) - 1))-I29</f>
        <v>13445.162233078005</v>
      </c>
      <c r="Z29">
        <v>60</v>
      </c>
      <c r="AA29" s="5" cm="1">
        <f t="array" ref="AA29">SUMPRODUCT(($B$35-B29) * (1 + $B$36) ^ (ROW($1:$25) - 1))-G29</f>
        <v>44421.362682038467</v>
      </c>
      <c r="AB29" s="5" cm="1">
        <f t="array" ref="AB29">SUMPRODUCT(($B$35-C29) * (1 + $B$36) ^ (ROW($1:$25) - 1))-H29</f>
        <v>45365.926674043563</v>
      </c>
      <c r="AC29" s="5" cm="1">
        <f t="array" ref="AC29">SUMPRODUCT(($B$35-D29) * (1 + $B$36) ^ (ROW($1:$25) - 1))-I29</f>
        <v>46073.159032365846</v>
      </c>
    </row>
    <row r="30" spans="1:29" ht="19" x14ac:dyDescent="0.25">
      <c r="A30">
        <v>70</v>
      </c>
      <c r="B30">
        <v>932.92485462626496</v>
      </c>
      <c r="C30">
        <v>887.20182443517797</v>
      </c>
      <c r="D30">
        <v>848.62098664477401</v>
      </c>
      <c r="F30">
        <v>70</v>
      </c>
      <c r="G30" s="8">
        <f t="shared" si="19"/>
        <v>7641.9</v>
      </c>
      <c r="H30" s="8">
        <f t="shared" si="19"/>
        <v>9340.0999999999985</v>
      </c>
      <c r="I30" s="8">
        <f t="shared" si="19"/>
        <v>10868.48</v>
      </c>
      <c r="K30">
        <v>70</v>
      </c>
      <c r="L30" s="6">
        <f t="shared" si="20"/>
        <v>0.12249246200208523</v>
      </c>
      <c r="M30" s="6">
        <f t="shared" si="15"/>
        <v>0.10511645223978568</v>
      </c>
      <c r="N30" s="6">
        <f t="shared" si="16"/>
        <v>9.3884242631465123E-2</v>
      </c>
      <c r="P30">
        <v>70</v>
      </c>
      <c r="Q30" s="4">
        <f t="shared" si="21"/>
        <v>6.858511484515927</v>
      </c>
      <c r="R30" s="4">
        <f t="shared" si="17"/>
        <v>7.7715992706465009</v>
      </c>
      <c r="S30" s="4">
        <f t="shared" si="18"/>
        <v>8.5062001259894267</v>
      </c>
      <c r="U30">
        <v>70</v>
      </c>
      <c r="V30" s="5" cm="1">
        <f t="array" ref="V30">SUMPRODUCT(($B$35-B30) * (1 + $B$36) ^ (ROW($1:$15) - 1))-G30</f>
        <v>13980.923051848173</v>
      </c>
      <c r="W30" s="5" cm="1">
        <f t="array" ref="W30">SUMPRODUCT(($B$35-C30) * (1 + $B$36) ^ (ROW($1:$15) - 1))-H30</f>
        <v>13338.900000998405</v>
      </c>
      <c r="X30" s="5" cm="1">
        <f t="array" ref="X30">SUMPRODUCT(($B$35-D30) * (1 + $B$36) ^ (ROW($1:$15) - 1))-I30</f>
        <v>12701.716218371406</v>
      </c>
      <c r="Z30">
        <v>70</v>
      </c>
      <c r="AA30" s="5" cm="1">
        <f t="array" ref="AA30">SUMPRODUCT(($B$35-B30) * (1 + $B$36) ^ (ROW($1:$25) - 1))-G30</f>
        <v>42997.941339936828</v>
      </c>
      <c r="AB30" s="5" cm="1">
        <f t="array" ref="AB30">SUMPRODUCT(($B$35-C30) * (1 + $B$36) ^ (ROW($1:$25) - 1))-H30</f>
        <v>43773.268177927341</v>
      </c>
      <c r="AC30" s="5" cm="1">
        <f t="array" ref="AC30">SUMPRODUCT(($B$35-D30) * (1 + $B$36) ^ (ROW($1:$25) - 1))-I30</f>
        <v>44332.036324231187</v>
      </c>
    </row>
    <row r="31" spans="1:29" x14ac:dyDescent="0.2">
      <c r="A31" t="s">
        <v>1</v>
      </c>
    </row>
    <row r="32" spans="1:29" x14ac:dyDescent="0.2">
      <c r="A32" t="s">
        <v>0</v>
      </c>
      <c r="B32" s="3">
        <f>12500*0.7-0.15*13500</f>
        <v>6725</v>
      </c>
    </row>
    <row r="33" spans="1:2" x14ac:dyDescent="0.2">
      <c r="A33" t="s">
        <v>2</v>
      </c>
      <c r="B33" s="9">
        <f>2.426*0.7</f>
        <v>1.6981999999999999</v>
      </c>
    </row>
    <row r="34" spans="1:2" x14ac:dyDescent="0.2">
      <c r="A34" t="s">
        <v>3</v>
      </c>
      <c r="B34" s="3">
        <f>B33*1000</f>
        <v>1698.1999999999998</v>
      </c>
    </row>
    <row r="35" spans="1:2" x14ac:dyDescent="0.2">
      <c r="A35" t="s">
        <v>5</v>
      </c>
      <c r="B35" s="3">
        <v>1869</v>
      </c>
    </row>
    <row r="36" spans="1:2" x14ac:dyDescent="0.2">
      <c r="A36" t="s">
        <v>7</v>
      </c>
      <c r="B36" s="2">
        <v>5.8999999999999997E-2</v>
      </c>
    </row>
    <row r="37" spans="1:2" x14ac:dyDescent="0.2">
      <c r="A37" t="s">
        <v>9</v>
      </c>
      <c r="B37">
        <f>50*7</f>
        <v>350</v>
      </c>
    </row>
  </sheetData>
  <conditionalFormatting sqref="B3:D10 B13:D20 B23:D3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:D20 B23:D3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3:I10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3:I21 G23:I30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N1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3:N2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3:N3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3:S10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13:S21 Q23:S30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23:X30 V13:X20 V3:X1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3:AC10 AA13:AC20 AA23:AC3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250812_all_costs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Schillebeeckx</cp:lastModifiedBy>
  <dcterms:created xsi:type="dcterms:W3CDTF">2025-08-13T04:22:48Z</dcterms:created>
  <dcterms:modified xsi:type="dcterms:W3CDTF">2025-08-16T03:17:28Z</dcterms:modified>
</cp:coreProperties>
</file>