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chillebeeckx/Development/solar/output/"/>
    </mc:Choice>
  </mc:AlternateContent>
  <xr:revisionPtr revIDLastSave="0" documentId="13_ncr:1_{DBC80ABF-45A3-4E42-9AE9-051A9ADC370B}" xr6:coauthVersionLast="47" xr6:coauthVersionMax="47" xr10:uidLastSave="{00000000-0000-0000-0000-000000000000}"/>
  <bookViews>
    <workbookView xWindow="4560" yWindow="3380" windowWidth="30000" windowHeight="17440" xr2:uid="{26FF52C5-725B-6344-B119-F4C9063B9FBA}"/>
  </bookViews>
  <sheets>
    <sheet name="250812_all_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B37" i="1"/>
  <c r="B34" i="1"/>
  <c r="J14" i="1" l="1"/>
  <c r="O14" i="1" s="1"/>
  <c r="J13" i="1"/>
  <c r="O13" i="1" s="1"/>
  <c r="J20" i="1"/>
  <c r="O20" i="1" s="1"/>
  <c r="J19" i="1"/>
  <c r="O19" i="1" s="1"/>
  <c r="J18" i="1"/>
  <c r="O18" i="1" s="1"/>
  <c r="J17" i="1"/>
  <c r="O17" i="1" s="1"/>
  <c r="J16" i="1"/>
  <c r="O16" i="1" s="1"/>
  <c r="J15" i="1"/>
  <c r="O15" i="1" s="1"/>
  <c r="I14" i="1"/>
  <c r="AC14" i="1" s="1" a="1"/>
  <c r="AC14" i="1" s="1"/>
  <c r="G24" i="1"/>
  <c r="I29" i="1"/>
  <c r="H30" i="1"/>
  <c r="G29" i="1"/>
  <c r="I23" i="1"/>
  <c r="G20" i="1"/>
  <c r="L20" i="1" s="1"/>
  <c r="G26" i="1"/>
  <c r="H27" i="1"/>
  <c r="H19" i="1"/>
  <c r="M19" i="1" s="1"/>
  <c r="G25" i="1"/>
  <c r="I26" i="1"/>
  <c r="I30" i="1"/>
  <c r="I25" i="1"/>
  <c r="H14" i="1"/>
  <c r="H25" i="1"/>
  <c r="I24" i="1"/>
  <c r="G30" i="1"/>
  <c r="H29" i="1"/>
  <c r="H24" i="1"/>
  <c r="H26" i="1"/>
  <c r="G23" i="1"/>
  <c r="H28" i="1"/>
  <c r="H23" i="1"/>
  <c r="I28" i="1"/>
  <c r="G6" i="1"/>
  <c r="G28" i="1"/>
  <c r="H7" i="1"/>
  <c r="G27" i="1"/>
  <c r="I27" i="1"/>
  <c r="N27" i="1" s="1"/>
  <c r="N26" i="1"/>
  <c r="G5" i="1"/>
  <c r="I6" i="1"/>
  <c r="G19" i="1"/>
  <c r="I18" i="1"/>
  <c r="I13" i="1"/>
  <c r="G4" i="1"/>
  <c r="H6" i="1"/>
  <c r="G18" i="1"/>
  <c r="H18" i="1"/>
  <c r="H13" i="1"/>
  <c r="I10" i="1"/>
  <c r="I5" i="1"/>
  <c r="G17" i="1"/>
  <c r="I17" i="1"/>
  <c r="H10" i="1"/>
  <c r="G16" i="1"/>
  <c r="H17" i="1"/>
  <c r="G3" i="1"/>
  <c r="I4" i="1"/>
  <c r="I16" i="1"/>
  <c r="G10" i="1"/>
  <c r="H4" i="1"/>
  <c r="H16" i="1"/>
  <c r="G9" i="1"/>
  <c r="I3" i="1"/>
  <c r="I20" i="1"/>
  <c r="G8" i="1"/>
  <c r="H8" i="1"/>
  <c r="H3" i="1"/>
  <c r="H20" i="1"/>
  <c r="H15" i="1"/>
  <c r="H5" i="1"/>
  <c r="I9" i="1"/>
  <c r="G15" i="1"/>
  <c r="H9" i="1"/>
  <c r="G14" i="1"/>
  <c r="I8" i="1"/>
  <c r="I15" i="1"/>
  <c r="G7" i="1"/>
  <c r="I7" i="1"/>
  <c r="G13" i="1"/>
  <c r="I19" i="1"/>
  <c r="N14" i="1" l="1"/>
  <c r="X14" i="1" a="1"/>
  <c r="X14" i="1" s="1"/>
  <c r="S14" i="1"/>
  <c r="R19" i="1"/>
  <c r="Q20" i="1"/>
  <c r="M9" i="1"/>
  <c r="W9" i="1" a="1"/>
  <c r="W9" i="1" s="1"/>
  <c r="AB9" i="1" a="1"/>
  <c r="AB9" i="1" s="1"/>
  <c r="AC3" i="1" a="1"/>
  <c r="AC3" i="1" s="1"/>
  <c r="N3" i="1"/>
  <c r="X3" i="1" a="1"/>
  <c r="X3" i="1" s="1"/>
  <c r="AC13" i="1" a="1"/>
  <c r="AC13" i="1" s="1"/>
  <c r="X13" i="1" a="1"/>
  <c r="X13" i="1" s="1"/>
  <c r="M10" i="1"/>
  <c r="W10" i="1" a="1"/>
  <c r="W10" i="1" s="1"/>
  <c r="AB10" i="1" a="1"/>
  <c r="AB10" i="1" s="1"/>
  <c r="N25" i="1"/>
  <c r="AC25" i="1" a="1"/>
  <c r="AC25" i="1" s="1"/>
  <c r="S25" i="1"/>
  <c r="X25" i="1" a="1"/>
  <c r="X25" i="1" s="1"/>
  <c r="M8" i="1"/>
  <c r="W8" i="1" a="1"/>
  <c r="W8" i="1" s="1"/>
  <c r="AB8" i="1" a="1"/>
  <c r="AB8" i="1" s="1"/>
  <c r="L3" i="1"/>
  <c r="AA3" i="1" a="1"/>
  <c r="AA3" i="1" s="1"/>
  <c r="V3" i="1" a="1"/>
  <c r="V3" i="1" s="1"/>
  <c r="AA18" i="1" a="1"/>
  <c r="AA18" i="1" s="1"/>
  <c r="V18" i="1" a="1"/>
  <c r="V18" i="1" s="1"/>
  <c r="W28" i="1" a="1"/>
  <c r="W28" i="1" s="1"/>
  <c r="AB28" i="1" a="1"/>
  <c r="AB28" i="1" s="1"/>
  <c r="M28" i="1"/>
  <c r="R28" i="1"/>
  <c r="S30" i="1"/>
  <c r="N30" i="1"/>
  <c r="AC30" i="1" a="1"/>
  <c r="AC30" i="1" s="1"/>
  <c r="X30" i="1" a="1"/>
  <c r="X30" i="1" s="1"/>
  <c r="AB30" i="1" a="1"/>
  <c r="AB30" i="1" s="1"/>
  <c r="M30" i="1"/>
  <c r="W30" i="1" a="1"/>
  <c r="W30" i="1" s="1"/>
  <c r="R30" i="1"/>
  <c r="Q30" i="1"/>
  <c r="V30" i="1" a="1"/>
  <c r="V30" i="1" s="1"/>
  <c r="AA30" i="1" a="1"/>
  <c r="AA30" i="1" s="1"/>
  <c r="AC19" i="1" a="1"/>
  <c r="AC19" i="1" s="1"/>
  <c r="X19" i="1" a="1"/>
  <c r="X19" i="1" s="1"/>
  <c r="M4" i="1"/>
  <c r="W4" i="1" a="1"/>
  <c r="W4" i="1" s="1"/>
  <c r="AB4" i="1" a="1"/>
  <c r="AB4" i="1" s="1"/>
  <c r="AC6" i="1" a="1"/>
  <c r="AC6" i="1" s="1"/>
  <c r="X6" i="1" a="1"/>
  <c r="X6" i="1" s="1"/>
  <c r="N6" i="1"/>
  <c r="L28" i="1"/>
  <c r="Q28" i="1"/>
  <c r="V28" i="1" a="1"/>
  <c r="V28" i="1" s="1"/>
  <c r="AA28" i="1" a="1"/>
  <c r="AA28" i="1" s="1"/>
  <c r="Q26" i="1"/>
  <c r="AA26" i="1" a="1"/>
  <c r="AA26" i="1" s="1"/>
  <c r="L26" i="1"/>
  <c r="V26" i="1" a="1"/>
  <c r="V26" i="1" s="1"/>
  <c r="AB15" i="1" a="1"/>
  <c r="AB15" i="1" s="1"/>
  <c r="W15" i="1" a="1"/>
  <c r="W15" i="1" s="1"/>
  <c r="AC10" i="1" a="1"/>
  <c r="AC10" i="1" s="1"/>
  <c r="N10" i="1"/>
  <c r="X10" i="1" a="1"/>
  <c r="X10" i="1" s="1"/>
  <c r="L6" i="1"/>
  <c r="AA6" i="1" a="1"/>
  <c r="AA6" i="1" s="1"/>
  <c r="V6" i="1" a="1"/>
  <c r="V6" i="1" s="1"/>
  <c r="V20" i="1" a="1"/>
  <c r="V20" i="1" s="1"/>
  <c r="AA20" i="1" a="1"/>
  <c r="AA20" i="1" s="1"/>
  <c r="AB20" i="1" a="1"/>
  <c r="AB20" i="1" s="1"/>
  <c r="W20" i="1" a="1"/>
  <c r="W20" i="1" s="1"/>
  <c r="AB13" i="1" a="1"/>
  <c r="AB13" i="1" s="1"/>
  <c r="W13" i="1" a="1"/>
  <c r="W13" i="1" s="1"/>
  <c r="L30" i="1"/>
  <c r="AB14" i="1" a="1"/>
  <c r="AB14" i="1" s="1"/>
  <c r="W14" i="1" a="1"/>
  <c r="W14" i="1" s="1"/>
  <c r="L7" i="1"/>
  <c r="AA7" i="1" a="1"/>
  <c r="AA7" i="1" s="1"/>
  <c r="V7" i="1" a="1"/>
  <c r="V7" i="1" s="1"/>
  <c r="N4" i="1"/>
  <c r="X4" i="1" a="1"/>
  <c r="X4" i="1" s="1"/>
  <c r="AC4" i="1" a="1"/>
  <c r="AC4" i="1" s="1"/>
  <c r="W23" i="1" a="1"/>
  <c r="W23" i="1" s="1"/>
  <c r="M23" i="1"/>
  <c r="AB23" i="1" a="1"/>
  <c r="AB23" i="1" s="1"/>
  <c r="R23" i="1"/>
  <c r="AC8" i="1" a="1"/>
  <c r="AC8" i="1" s="1"/>
  <c r="X8" i="1" a="1"/>
  <c r="X8" i="1" s="1"/>
  <c r="N8" i="1"/>
  <c r="R14" i="1"/>
  <c r="V23" i="1" a="1"/>
  <c r="V23" i="1" s="1"/>
  <c r="L23" i="1"/>
  <c r="Q23" i="1"/>
  <c r="AA23" i="1" a="1"/>
  <c r="AA23" i="1" s="1"/>
  <c r="N29" i="1"/>
  <c r="X29" i="1" a="1"/>
  <c r="X29" i="1" s="1"/>
  <c r="S29" i="1"/>
  <c r="AC29" i="1" a="1"/>
  <c r="AC29" i="1" s="1"/>
  <c r="S27" i="1"/>
  <c r="X27" i="1" a="1"/>
  <c r="X27" i="1" s="1"/>
  <c r="AC27" i="1" a="1"/>
  <c r="AC27" i="1" s="1"/>
  <c r="R24" i="1"/>
  <c r="W24" i="1" a="1"/>
  <c r="W24" i="1" s="1"/>
  <c r="AB24" i="1" a="1"/>
  <c r="AB24" i="1" s="1"/>
  <c r="M24" i="1"/>
  <c r="AA25" i="1" a="1"/>
  <c r="AA25" i="1" s="1"/>
  <c r="Q25" i="1"/>
  <c r="V25" i="1" a="1"/>
  <c r="V25" i="1" s="1"/>
  <c r="L25" i="1"/>
  <c r="V15" i="1" a="1"/>
  <c r="V15" i="1" s="1"/>
  <c r="AA15" i="1" a="1"/>
  <c r="AA15" i="1" s="1"/>
  <c r="L9" i="1"/>
  <c r="AA9" i="1" a="1"/>
  <c r="AA9" i="1" s="1"/>
  <c r="V9" i="1" a="1"/>
  <c r="V9" i="1" s="1"/>
  <c r="AC17" i="1" a="1"/>
  <c r="AC17" i="1" s="1"/>
  <c r="X17" i="1" a="1"/>
  <c r="X17" i="1" s="1"/>
  <c r="AC18" i="1" a="1"/>
  <c r="AC18" i="1" s="1"/>
  <c r="X18" i="1" a="1"/>
  <c r="X18" i="1" s="1"/>
  <c r="V27" i="1" a="1"/>
  <c r="V27" i="1" s="1"/>
  <c r="Q27" i="1"/>
  <c r="AA27" i="1" a="1"/>
  <c r="AA27" i="1" s="1"/>
  <c r="L27" i="1"/>
  <c r="W29" i="1" a="1"/>
  <c r="W29" i="1" s="1"/>
  <c r="M29" i="1"/>
  <c r="R29" i="1"/>
  <c r="AB29" i="1" a="1"/>
  <c r="AB29" i="1" s="1"/>
  <c r="W19" i="1" a="1"/>
  <c r="W19" i="1" s="1"/>
  <c r="AB19" i="1" a="1"/>
  <c r="AB19" i="1" s="1"/>
  <c r="X9" i="1" a="1"/>
  <c r="X9" i="1" s="1"/>
  <c r="N9" i="1"/>
  <c r="AC9" i="1" a="1"/>
  <c r="AC9" i="1" s="1"/>
  <c r="W16" i="1" a="1"/>
  <c r="W16" i="1" s="1"/>
  <c r="AB16" i="1" a="1"/>
  <c r="AB16" i="1" s="1"/>
  <c r="AA17" i="1" a="1"/>
  <c r="AA17" i="1" s="1"/>
  <c r="V17" i="1" a="1"/>
  <c r="V17" i="1" s="1"/>
  <c r="AA19" i="1" a="1"/>
  <c r="AA19" i="1" s="1"/>
  <c r="V19" i="1" a="1"/>
  <c r="V19" i="1" s="1"/>
  <c r="AB7" i="1" a="1"/>
  <c r="AB7" i="1" s="1"/>
  <c r="M7" i="1"/>
  <c r="W7" i="1" a="1"/>
  <c r="W7" i="1" s="1"/>
  <c r="R27" i="1"/>
  <c r="AB27" i="1" a="1"/>
  <c r="AB27" i="1" s="1"/>
  <c r="W27" i="1" a="1"/>
  <c r="W27" i="1" s="1"/>
  <c r="M5" i="1"/>
  <c r="W5" i="1" a="1"/>
  <c r="W5" i="1" s="1"/>
  <c r="AB5" i="1" a="1"/>
  <c r="AB5" i="1" s="1"/>
  <c r="AC5" i="1" a="1"/>
  <c r="AC5" i="1" s="1"/>
  <c r="N5" i="1"/>
  <c r="X5" i="1" a="1"/>
  <c r="X5" i="1" s="1"/>
  <c r="S24" i="1"/>
  <c r="X24" i="1" a="1"/>
  <c r="X24" i="1" s="1"/>
  <c r="AC24" i="1" a="1"/>
  <c r="AC24" i="1" s="1"/>
  <c r="V13" i="1" a="1"/>
  <c r="V13" i="1" s="1"/>
  <c r="L13" i="1"/>
  <c r="AA13" i="1" a="1"/>
  <c r="AA13" i="1" s="1"/>
  <c r="V10" i="1" a="1"/>
  <c r="V10" i="1" s="1"/>
  <c r="AA10" i="1" a="1"/>
  <c r="AA10" i="1" s="1"/>
  <c r="L10" i="1"/>
  <c r="V5" i="1" a="1"/>
  <c r="V5" i="1" s="1"/>
  <c r="L5" i="1"/>
  <c r="AA5" i="1" a="1"/>
  <c r="AA5" i="1" s="1"/>
  <c r="R7" i="1"/>
  <c r="M25" i="1"/>
  <c r="AB25" i="1" a="1"/>
  <c r="AB25" i="1" s="1"/>
  <c r="W25" i="1" a="1"/>
  <c r="W25" i="1" s="1"/>
  <c r="R25" i="1"/>
  <c r="AC7" i="1" a="1"/>
  <c r="AC7" i="1" s="1"/>
  <c r="X7" i="1" a="1"/>
  <c r="X7" i="1" s="1"/>
  <c r="N7" i="1"/>
  <c r="X16" i="1" a="1"/>
  <c r="X16" i="1" s="1"/>
  <c r="AC16" i="1" a="1"/>
  <c r="AC16" i="1" s="1"/>
  <c r="Q6" i="1"/>
  <c r="X28" i="1" a="1"/>
  <c r="X28" i="1" s="1"/>
  <c r="AC28" i="1" a="1"/>
  <c r="AC28" i="1" s="1"/>
  <c r="S28" i="1"/>
  <c r="N28" i="1"/>
  <c r="N23" i="1"/>
  <c r="S23" i="1"/>
  <c r="X23" i="1" a="1"/>
  <c r="X23" i="1" s="1"/>
  <c r="AC23" i="1" a="1"/>
  <c r="AC23" i="1" s="1"/>
  <c r="AB3" i="1" a="1"/>
  <c r="AB3" i="1" s="1"/>
  <c r="M3" i="1"/>
  <c r="W3" i="1" a="1"/>
  <c r="W3" i="1" s="1"/>
  <c r="AB18" i="1" a="1"/>
  <c r="AB18" i="1" s="1"/>
  <c r="W18" i="1" a="1"/>
  <c r="W18" i="1" s="1"/>
  <c r="N24" i="1"/>
  <c r="Q29" i="1"/>
  <c r="V29" i="1" a="1"/>
  <c r="V29" i="1" s="1"/>
  <c r="AA29" i="1" a="1"/>
  <c r="AA29" i="1" s="1"/>
  <c r="L29" i="1"/>
  <c r="X15" i="1" a="1"/>
  <c r="X15" i="1" s="1"/>
  <c r="AC15" i="1" a="1"/>
  <c r="AC15" i="1" s="1"/>
  <c r="AA8" i="1" a="1"/>
  <c r="AA8" i="1" s="1"/>
  <c r="L8" i="1"/>
  <c r="V8" i="1" a="1"/>
  <c r="V8" i="1" s="1"/>
  <c r="W17" i="1" a="1"/>
  <c r="W17" i="1" s="1"/>
  <c r="AB17" i="1" a="1"/>
  <c r="AB17" i="1" s="1"/>
  <c r="AB6" i="1" a="1"/>
  <c r="AB6" i="1" s="1"/>
  <c r="M6" i="1"/>
  <c r="W6" i="1" a="1"/>
  <c r="W6" i="1" s="1"/>
  <c r="M27" i="1"/>
  <c r="V14" i="1" a="1"/>
  <c r="V14" i="1" s="1"/>
  <c r="AA14" i="1" a="1"/>
  <c r="AA14" i="1" s="1"/>
  <c r="X20" i="1" a="1"/>
  <c r="X20" i="1" s="1"/>
  <c r="AC20" i="1" a="1"/>
  <c r="AC20" i="1" s="1"/>
  <c r="V16" i="1" a="1"/>
  <c r="V16" i="1" s="1"/>
  <c r="AA16" i="1" a="1"/>
  <c r="AA16" i="1" s="1"/>
  <c r="L4" i="1"/>
  <c r="AA4" i="1" a="1"/>
  <c r="AA4" i="1" s="1"/>
  <c r="V4" i="1" a="1"/>
  <c r="V4" i="1" s="1"/>
  <c r="M14" i="1"/>
  <c r="R26" i="1"/>
  <c r="AB26" i="1" a="1"/>
  <c r="AB26" i="1" s="1"/>
  <c r="M26" i="1"/>
  <c r="W26" i="1" a="1"/>
  <c r="W26" i="1" s="1"/>
  <c r="S26" i="1"/>
  <c r="AC26" i="1" a="1"/>
  <c r="AC26" i="1" s="1"/>
  <c r="X26" i="1" a="1"/>
  <c r="X26" i="1" s="1"/>
  <c r="AA24" i="1" a="1"/>
  <c r="AA24" i="1" s="1"/>
  <c r="L24" i="1"/>
  <c r="Q24" i="1"/>
  <c r="V24" i="1" a="1"/>
  <c r="V24" i="1" s="1"/>
  <c r="Q3" i="1"/>
  <c r="S8" i="1"/>
  <c r="Q8" i="1"/>
  <c r="S3" i="1"/>
  <c r="R10" i="1"/>
  <c r="L15" i="1"/>
  <c r="Q15" i="1"/>
  <c r="N17" i="1"/>
  <c r="S17" i="1"/>
  <c r="N18" i="1"/>
  <c r="S18" i="1"/>
  <c r="R16" i="1"/>
  <c r="M16" i="1"/>
  <c r="L19" i="1"/>
  <c r="Q19" i="1"/>
  <c r="N19" i="1"/>
  <c r="S19" i="1"/>
  <c r="R4" i="1"/>
  <c r="S6" i="1"/>
  <c r="Q13" i="1"/>
  <c r="M15" i="1"/>
  <c r="R15" i="1"/>
  <c r="Q10" i="1"/>
  <c r="S10" i="1"/>
  <c r="Q5" i="1"/>
  <c r="R17" i="1"/>
  <c r="M17" i="1"/>
  <c r="S20" i="1"/>
  <c r="N20" i="1"/>
  <c r="S15" i="1"/>
  <c r="N15" i="1"/>
  <c r="R8" i="1"/>
  <c r="L18" i="1"/>
  <c r="Q18" i="1"/>
  <c r="R6" i="1"/>
  <c r="Q14" i="1"/>
  <c r="L14" i="1"/>
  <c r="Q16" i="1"/>
  <c r="L16" i="1"/>
  <c r="Q4" i="1"/>
  <c r="R9" i="1"/>
  <c r="S13" i="1"/>
  <c r="N13" i="1"/>
  <c r="Q9" i="1"/>
  <c r="S9" i="1"/>
  <c r="Q17" i="1"/>
  <c r="L17" i="1"/>
  <c r="R5" i="1"/>
  <c r="S5" i="1"/>
  <c r="S7" i="1"/>
  <c r="R20" i="1"/>
  <c r="M20" i="1"/>
  <c r="N16" i="1"/>
  <c r="S16" i="1"/>
  <c r="M13" i="1"/>
  <c r="R13" i="1"/>
  <c r="Q7" i="1"/>
  <c r="R3" i="1"/>
  <c r="S4" i="1"/>
  <c r="M18" i="1"/>
  <c r="R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<sst xmlns="http://schemas.openxmlformats.org/spreadsheetml/2006/main" count="14" uniqueCount="11">
  <si>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1 battery</t>
  </si>
  <si>
    <t>costs:</t>
  </si>
  <si>
    <t>solar per W</t>
  </si>
  <si>
    <t>solar per kW</t>
  </si>
  <si>
    <t>batteries</t>
  </si>
  <si>
    <t>cost w/o solar</t>
  </si>
  <si>
    <t>time to payback</t>
  </si>
  <si>
    <t>annual increase</t>
  </si>
  <si>
    <t>savings at year</t>
  </si>
  <si>
    <t>car charge</t>
  </si>
  <si>
    <t>period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</si>
</sst>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_(&quot;$&quot;* #,##0.000_);_(&quot;$&quot;* \(#,##0.000\);_(&quot;$&quot;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4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9" fontId="0" fillId="0" borderId="0" xfId="2" applyFont="1"/>
    <xf numFmtId="44" fontId="0" fillId="0" borderId="0" xfId="1" applyFont="1"/>
    <xf numFmtId="2" fontId="19" fillId="0" borderId="0" xfId="0" applyNumberFormat="1" applyFont="1"/>
    <xf numFmtId="164" fontId="19" fillId="0" borderId="0" xfId="1" applyNumberFormat="1" applyFont="1"/>
    <xf numFmtId="165" fontId="0" fillId="0" borderId="0" xfId="2" applyNumberFormat="1" applyFont="1"/>
    <xf numFmtId="164" fontId="0" fillId="0" borderId="0" xfId="1" applyNumberFormat="1" applyFont="1"/>
    <xf numFmtId="164" fontId="0" fillId="0" borderId="0" xfId="0" applyNumberFormat="1"/>
    <xf numFmtId="166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6193-E8D3-004D-AB57-E6723CF263D7}">
  <dimension ref="A1:AD37"/>
  <sheetViews>
    <sheetView tabSelected="1" topLeftCell="A9" workbookViewId="0">
      <selection activeCell="E34" sqref="E34"/>
    </sheetView>
  </sheetViews>
  <sheetFormatPr baseColWidth="10" defaultRowHeight="16" x14ac:dyDescent="0.2"/>
  <cols>
    <col min="2" max="2" width="11.5" bestFit="1" customWidth="1"/>
    <col min="7" max="8" width="11.5" bestFit="1" customWidth="1"/>
    <col min="9" max="9" width="11.6640625" bestFit="1" customWidth="1"/>
    <col min="22" max="22" width="14.1640625" customWidth="1"/>
    <col min="23" max="24" width="20" bestFit="1" customWidth="1"/>
    <col min="27" max="29" width="15.83203125" bestFit="1" customWidth="1"/>
  </cols>
  <sheetData>
    <row r="1" spans="1:30" x14ac:dyDescent="0.2">
      <c r="A1" t="s">
        <v>4</v>
      </c>
      <c r="B1">
        <v>2</v>
      </c>
      <c r="K1" t="s">
        <v>10</v>
      </c>
      <c r="P1" t="s">
        <v>6</v>
      </c>
      <c r="U1" t="s">
        <v>8</v>
      </c>
      <c r="V1">
        <v>15</v>
      </c>
      <c r="Z1" t="s">
        <v>8</v>
      </c>
      <c r="AA1">
        <v>25</v>
      </c>
    </row>
    <row r="2" spans="1:30" x14ac:dyDescent="0.2">
      <c r="B2">
        <v>4.5</v>
      </c>
      <c r="C2">
        <v>5.5</v>
      </c>
      <c r="D2">
        <v>6.4</v>
      </c>
      <c r="G2">
        <v>4.5</v>
      </c>
      <c r="H2">
        <v>5.5</v>
      </c>
      <c r="I2">
        <v>6.4</v>
      </c>
      <c r="J2">
        <v>7.5</v>
      </c>
      <c r="L2">
        <v>4.5</v>
      </c>
      <c r="M2">
        <v>5.5</v>
      </c>
      <c r="N2">
        <v>6.4</v>
      </c>
      <c r="O2">
        <v>7.5</v>
      </c>
      <c r="Q2">
        <v>4.5</v>
      </c>
      <c r="R2">
        <v>5.5</v>
      </c>
      <c r="S2">
        <v>6.4</v>
      </c>
      <c r="T2">
        <v>7.5</v>
      </c>
      <c r="V2">
        <v>4.5</v>
      </c>
      <c r="W2">
        <v>5.5</v>
      </c>
      <c r="X2">
        <v>6.4</v>
      </c>
      <c r="Y2">
        <v>7.5</v>
      </c>
      <c r="AA2">
        <v>4.5</v>
      </c>
      <c r="AB2">
        <v>5.5</v>
      </c>
      <c r="AC2">
        <v>6.4</v>
      </c>
      <c r="AD2">
        <v>7.5</v>
      </c>
    </row>
    <row r="3" spans="1:30" ht="19" x14ac:dyDescent="0.25">
      <c r="A3">
        <v>0</v>
      </c>
      <c r="B3">
        <v>170.38478233856199</v>
      </c>
      <c r="C3">
        <v>92.569177987203304</v>
      </c>
      <c r="D3">
        <v>25.652152481891601</v>
      </c>
      <c r="F3">
        <v>0</v>
      </c>
      <c r="G3" s="7">
        <f>$B$1*$B$32+$B$34*G$2</f>
        <v>29750</v>
      </c>
      <c r="H3" s="7">
        <f t="shared" ref="H3:I3" si="0">$B$1*$B$32+$B$34*H$2</f>
        <v>31850</v>
      </c>
      <c r="I3" s="7">
        <f t="shared" si="0"/>
        <v>33740</v>
      </c>
      <c r="K3">
        <v>0</v>
      </c>
      <c r="L3" s="6">
        <f>($B$35-B3)/G3</f>
        <v>4.2474461097863465E-2</v>
      </c>
      <c r="M3" s="6">
        <f t="shared" ref="M3:N10" si="1">($B$35-C3)/H3</f>
        <v>4.2117137268847617E-2</v>
      </c>
      <c r="N3" s="6">
        <f t="shared" si="1"/>
        <v>4.1741192872498771E-2</v>
      </c>
      <c r="P3">
        <v>0</v>
      </c>
      <c r="Q3" s="4">
        <f>LN(1+(G3*$B$36/($B$35-B3)))/LN(1+$B$36)</f>
        <v>15.192379589235607</v>
      </c>
      <c r="R3" s="4">
        <f t="shared" ref="R3:S10" si="2">LN(1+(H3*$B$36/($B$35-C3)))/LN(1+$B$36)</f>
        <v>15.278218631625604</v>
      </c>
      <c r="S3" s="4">
        <f t="shared" si="2"/>
        <v>15.369651592691268</v>
      </c>
      <c r="U3">
        <v>0</v>
      </c>
      <c r="V3" s="5" cm="1">
        <f t="array" ref="V3">SUMPRODUCT(($B$35-B3) * (1 + $B$36) ^ (ROW($1:$15) - 1))-G3</f>
        <v>-561.18071326741483</v>
      </c>
      <c r="W3" s="5" cm="1">
        <f t="array" ref="W3">SUMPRODUCT(($B$35-C3) * (1 + $B$36) ^ (ROW($1:$15) - 1))-H3</f>
        <v>-863.68288216085057</v>
      </c>
      <c r="X3" s="5" cm="1">
        <f t="array" ref="X3">SUMPRODUCT(($B$35-D3) * (1 + $B$36) ^ (ROW($1:$15) - 1))-I3</f>
        <v>-1207.9362518733105</v>
      </c>
      <c r="Z3">
        <v>0</v>
      </c>
      <c r="AA3" s="5" cm="1">
        <f t="array" ref="AA3">SUMPRODUCT(($B$35-B3) * (1 + $B$36) ^ (ROW($1:$25) - 1))-G3</f>
        <v>38609.121010051778</v>
      </c>
      <c r="AB3" s="5" cm="1">
        <f t="array" ref="AB3">SUMPRODUCT(($B$35-C3) * (1 + $B$36) ^ (ROW($1:$25) - 1))-H3</f>
        <v>40718.793574908515</v>
      </c>
      <c r="AC3" s="5" cm="1">
        <f t="array" ref="AC3">SUMPRODUCT(($B$35-D3) * (1 + $B$36) ^ (ROW($1:$25) - 1))-I3</f>
        <v>42448.87426103394</v>
      </c>
    </row>
    <row r="4" spans="1:30" ht="19" x14ac:dyDescent="0.25">
      <c r="A4">
        <v>10</v>
      </c>
      <c r="B4">
        <v>123.825111470176</v>
      </c>
      <c r="C4">
        <v>38.298980249246902</v>
      </c>
      <c r="D4">
        <v>-28.2672175849311</v>
      </c>
      <c r="F4">
        <v>10</v>
      </c>
      <c r="G4" s="7">
        <f t="shared" ref="G4:I10" si="3">$B$1*$B$32+$B$34*G$2</f>
        <v>29750</v>
      </c>
      <c r="H4" s="7">
        <f t="shared" si="3"/>
        <v>31850</v>
      </c>
      <c r="I4" s="7">
        <f t="shared" si="3"/>
        <v>33740</v>
      </c>
      <c r="K4">
        <v>10</v>
      </c>
      <c r="L4" s="6">
        <f t="shared" ref="L4:L10" si="4">($B$35-B4)/G4</f>
        <v>4.4039492051422657E-2</v>
      </c>
      <c r="M4" s="6">
        <f t="shared" si="1"/>
        <v>4.3821068124042489E-2</v>
      </c>
      <c r="N4" s="6">
        <f t="shared" si="1"/>
        <v>4.3339277343951724E-2</v>
      </c>
      <c r="P4">
        <v>10</v>
      </c>
      <c r="Q4" s="4">
        <f t="shared" ref="Q4:Q10" si="5">LN(1+(G4*$B$36/($B$35-B4)))/LN(1+$B$36)</f>
        <v>14.828165144174582</v>
      </c>
      <c r="R4" s="4">
        <f t="shared" si="2"/>
        <v>14.877881806833997</v>
      </c>
      <c r="S4" s="4">
        <f t="shared" si="2"/>
        <v>14.988804563923763</v>
      </c>
      <c r="U4">
        <v>10</v>
      </c>
      <c r="V4" s="5" cm="1">
        <f t="array" ref="V4">SUMPRODUCT(($B$35-B4) * (1 + $B$36) ^ (ROW($1:$15) - 1))-G4</f>
        <v>514.32217719492473</v>
      </c>
      <c r="W4" s="5" cm="1">
        <f t="array" ref="W4">SUMPRODUCT(($B$35-C4) * (1 + $B$36) ^ (ROW($1:$15) - 1))-H4</f>
        <v>389.92895496161509</v>
      </c>
      <c r="X4" s="5" cm="1">
        <f t="array" ref="X4">SUMPRODUCT(($B$35-D4) * (1 + $B$36) ^ (ROW($1:$15) - 1))-I4</f>
        <v>37.571658238477539</v>
      </c>
      <c r="Z4">
        <v>10</v>
      </c>
      <c r="AA4" s="5" cm="1">
        <f t="array" ref="AA4">SUMPRODUCT(($B$35-B4) * (1 + $B$36) ^ (ROW($1:$25) - 1))-G4</f>
        <v>41127.908478416197</v>
      </c>
      <c r="AB4" s="5" cm="1">
        <f t="array" ref="AB4">SUMPRODUCT(($B$35-C4) * (1 + $B$36) ^ (ROW($1:$25) - 1))-H4</f>
        <v>43654.705522276665</v>
      </c>
      <c r="AC4" s="5" cm="1">
        <f t="array" ref="AC4">SUMPRODUCT(($B$35-D4) * (1 + $B$36) ^ (ROW($1:$25) - 1))-I4</f>
        <v>45365.807115012314</v>
      </c>
    </row>
    <row r="5" spans="1:30" ht="19" x14ac:dyDescent="0.25">
      <c r="A5">
        <v>20</v>
      </c>
      <c r="B5">
        <v>89.348242826693493</v>
      </c>
      <c r="C5">
        <v>5.0942533067984401</v>
      </c>
      <c r="D5">
        <v>-53.216492547086297</v>
      </c>
      <c r="F5">
        <v>20</v>
      </c>
      <c r="G5" s="7">
        <f t="shared" si="3"/>
        <v>29750</v>
      </c>
      <c r="H5" s="7">
        <f t="shared" si="3"/>
        <v>31850</v>
      </c>
      <c r="I5" s="7">
        <f t="shared" si="3"/>
        <v>33740</v>
      </c>
      <c r="K5">
        <v>20</v>
      </c>
      <c r="L5" s="6">
        <f t="shared" si="4"/>
        <v>4.5198378392380056E-2</v>
      </c>
      <c r="M5" s="6">
        <f t="shared" si="1"/>
        <v>4.4863602721921553E-2</v>
      </c>
      <c r="N5" s="6">
        <f t="shared" si="1"/>
        <v>4.4078734218941505E-2</v>
      </c>
      <c r="P5">
        <v>20</v>
      </c>
      <c r="Q5" s="4">
        <f t="shared" si="5"/>
        <v>14.570159374998569</v>
      </c>
      <c r="R5" s="4">
        <f t="shared" si="2"/>
        <v>14.643710672568785</v>
      </c>
      <c r="S5" s="4">
        <f t="shared" si="2"/>
        <v>14.819270300388423</v>
      </c>
      <c r="U5">
        <v>20</v>
      </c>
      <c r="V5" s="5" cm="1">
        <f t="array" ref="V5">SUMPRODUCT(($B$35-B5) * (1 + $B$36) ^ (ROW($1:$15) - 1))-G5</f>
        <v>1310.7189555349687</v>
      </c>
      <c r="W5" s="5" cm="1">
        <f t="array" ref="W5">SUMPRODUCT(($B$35-C5) * (1 + $B$36) ^ (ROW($1:$15) - 1))-H5</f>
        <v>1156.9399569200468</v>
      </c>
      <c r="X5" s="5" cm="1">
        <f t="array" ref="X5">SUMPRODUCT(($B$35-D5) * (1 + $B$36) ^ (ROW($1:$15) - 1))-I5</f>
        <v>613.88624200321647</v>
      </c>
      <c r="Z5">
        <v>20</v>
      </c>
      <c r="AA5" s="5" cm="1">
        <f t="array" ref="AA5">SUMPRODUCT(($B$35-B5) * (1 + $B$36) ^ (ROW($1:$25) - 1))-G5</f>
        <v>42993.039890816566</v>
      </c>
      <c r="AB5" s="5" cm="1">
        <f t="array" ref="AB5">SUMPRODUCT(($B$35-C5) * (1 + $B$36) ^ (ROW($1:$25) - 1))-H5</f>
        <v>45451.016547531122</v>
      </c>
      <c r="AC5" s="5" cm="1">
        <f t="array" ref="AC5">SUMPRODUCT(($B$35-D5) * (1 + $B$36) ^ (ROW($1:$25) - 1))-I5</f>
        <v>46715.514274607471</v>
      </c>
    </row>
    <row r="6" spans="1:30" ht="19" x14ac:dyDescent="0.25">
      <c r="A6">
        <v>30</v>
      </c>
      <c r="B6">
        <v>68.122698208331201</v>
      </c>
      <c r="C6">
        <v>-8.8040539202835006</v>
      </c>
      <c r="D6">
        <v>-58.246351719927901</v>
      </c>
      <c r="F6">
        <v>30</v>
      </c>
      <c r="G6" s="7">
        <f t="shared" si="3"/>
        <v>29750</v>
      </c>
      <c r="H6" s="7">
        <f t="shared" si="3"/>
        <v>31850</v>
      </c>
      <c r="I6" s="7">
        <f t="shared" si="3"/>
        <v>33740</v>
      </c>
      <c r="K6">
        <v>30</v>
      </c>
      <c r="L6" s="6">
        <f t="shared" si="4"/>
        <v>4.5911842077030883E-2</v>
      </c>
      <c r="M6" s="6">
        <f t="shared" si="1"/>
        <v>4.5299970295770278E-2</v>
      </c>
      <c r="N6" s="6">
        <f t="shared" si="1"/>
        <v>4.4227811254295431E-2</v>
      </c>
      <c r="P6">
        <v>30</v>
      </c>
      <c r="Q6" s="4">
        <f t="shared" si="5"/>
        <v>14.415985289769242</v>
      </c>
      <c r="R6" s="4">
        <f t="shared" si="2"/>
        <v>14.547993567686957</v>
      </c>
      <c r="S6" s="4">
        <f t="shared" si="2"/>
        <v>14.785582477552362</v>
      </c>
      <c r="U6">
        <v>30</v>
      </c>
      <c r="V6" s="5" cm="1">
        <f t="array" ref="V6">SUMPRODUCT(($B$35-B6) * (1 + $B$36) ^ (ROW($1:$15) - 1))-G6</f>
        <v>1801.0174083143211</v>
      </c>
      <c r="W6" s="5" cm="1">
        <f t="array" ref="W6">SUMPRODUCT(($B$35-C6) * (1 + $B$36) ^ (ROW($1:$15) - 1))-H6</f>
        <v>1477.9832400118466</v>
      </c>
      <c r="X6" s="5" cm="1">
        <f t="array" ref="X6">SUMPRODUCT(($B$35-D6) * (1 + $B$36) ^ (ROW($1:$15) - 1))-I6</f>
        <v>730.07323340831499</v>
      </c>
      <c r="Z6">
        <v>30</v>
      </c>
      <c r="AA6" s="5" cm="1">
        <f t="array" ref="AA6">SUMPRODUCT(($B$35-B6) * (1 + $B$36) ^ (ROW($1:$25) - 1))-G6</f>
        <v>44141.300494828698</v>
      </c>
      <c r="AB6" s="5" cm="1">
        <f t="array" ref="AB6">SUMPRODUCT(($B$35-C6) * (1 + $B$36) ^ (ROW($1:$25) - 1))-H6</f>
        <v>46202.887886441764</v>
      </c>
      <c r="AC6" s="5" cm="1">
        <f t="array" ref="AC6">SUMPRODUCT(($B$35-D6) * (1 + $B$36) ^ (ROW($1:$25) - 1))-I6</f>
        <v>46987.619854735007</v>
      </c>
    </row>
    <row r="7" spans="1:30" ht="19" x14ac:dyDescent="0.25">
      <c r="A7">
        <v>40</v>
      </c>
      <c r="B7">
        <v>62.033161109349599</v>
      </c>
      <c r="C7">
        <v>-6.5961527639176998</v>
      </c>
      <c r="D7">
        <v>-52.726541577731901</v>
      </c>
      <c r="F7">
        <v>40</v>
      </c>
      <c r="G7" s="7">
        <f t="shared" si="3"/>
        <v>29750</v>
      </c>
      <c r="H7" s="7">
        <f t="shared" si="3"/>
        <v>31850</v>
      </c>
      <c r="I7" s="7">
        <f t="shared" si="3"/>
        <v>33740</v>
      </c>
      <c r="K7">
        <v>40</v>
      </c>
      <c r="L7" s="6">
        <f t="shared" si="4"/>
        <v>4.6116532399685731E-2</v>
      </c>
      <c r="M7" s="6">
        <f t="shared" si="1"/>
        <v>4.5230648438427556E-2</v>
      </c>
      <c r="N7" s="6">
        <f t="shared" si="1"/>
        <v>4.4064212850555187E-2</v>
      </c>
      <c r="P7">
        <v>40</v>
      </c>
      <c r="Q7" s="4">
        <f t="shared" si="5"/>
        <v>14.372387327545693</v>
      </c>
      <c r="R7" s="4">
        <f t="shared" si="2"/>
        <v>14.563110805406632</v>
      </c>
      <c r="S7" s="4">
        <f t="shared" si="2"/>
        <v>14.822560474922033</v>
      </c>
      <c r="U7">
        <v>40</v>
      </c>
      <c r="V7" s="5" cm="1">
        <f t="array" ref="V7">SUMPRODUCT(($B$35-B7) * (1 + $B$36) ^ (ROW($1:$15) - 1))-G7</f>
        <v>1941.6823792941686</v>
      </c>
      <c r="W7" s="5" cm="1">
        <f t="array" ref="W7">SUMPRODUCT(($B$35-C7) * (1 + $B$36) ^ (ROW($1:$15) - 1))-H7</f>
        <v>1426.9819328454178</v>
      </c>
      <c r="X7" s="5" cm="1">
        <f t="array" ref="X7">SUMPRODUCT(($B$35-D7) * (1 + $B$36) ^ (ROW($1:$15) - 1))-I7</f>
        <v>602.56864301901078</v>
      </c>
      <c r="Z7">
        <v>40</v>
      </c>
      <c r="AA7" s="5" cm="1">
        <f t="array" ref="AA7">SUMPRODUCT(($B$35-B7) * (1 + $B$36) ^ (ROW($1:$25) - 1))-G7</f>
        <v>44470.732585884791</v>
      </c>
      <c r="AB7" s="5" cm="1">
        <f t="array" ref="AB7">SUMPRODUCT(($B$35-C7) * (1 + $B$36) ^ (ROW($1:$25) - 1))-H7</f>
        <v>46083.444736172038</v>
      </c>
      <c r="AC7" s="5" cm="1">
        <f t="array" ref="AC7">SUMPRODUCT(($B$35-D7) * (1 + $B$36) ^ (ROW($1:$25) - 1))-I7</f>
        <v>46689.008881877991</v>
      </c>
    </row>
    <row r="8" spans="1:30" ht="19" x14ac:dyDescent="0.25">
      <c r="A8">
        <v>50</v>
      </c>
      <c r="B8">
        <v>67.8397311226894</v>
      </c>
      <c r="C8">
        <v>3.6487624283678901</v>
      </c>
      <c r="D8">
        <v>-40.5223312185298</v>
      </c>
      <c r="F8">
        <v>50</v>
      </c>
      <c r="G8" s="7">
        <f t="shared" si="3"/>
        <v>29750</v>
      </c>
      <c r="H8" s="7">
        <f t="shared" si="3"/>
        <v>31850</v>
      </c>
      <c r="I8" s="7">
        <f t="shared" si="3"/>
        <v>33740</v>
      </c>
      <c r="K8">
        <v>50</v>
      </c>
      <c r="L8" s="6">
        <f t="shared" si="4"/>
        <v>4.5921353575707917E-2</v>
      </c>
      <c r="M8" s="6">
        <f t="shared" si="1"/>
        <v>4.4908987050914666E-2</v>
      </c>
      <c r="N8" s="6">
        <f t="shared" si="1"/>
        <v>4.3702499443347059E-2</v>
      </c>
      <c r="P8">
        <v>50</v>
      </c>
      <c r="Q8" s="4">
        <f t="shared" si="5"/>
        <v>14.413953201835337</v>
      </c>
      <c r="R8" s="4">
        <f t="shared" si="2"/>
        <v>14.633693586472488</v>
      </c>
      <c r="S8" s="4">
        <f t="shared" si="2"/>
        <v>14.90501814281285</v>
      </c>
      <c r="U8">
        <v>50</v>
      </c>
      <c r="V8" s="5" cm="1">
        <f t="array" ref="V8">SUMPRODUCT(($B$35-B8) * (1 + $B$36) ^ (ROW($1:$15) - 1))-G8</f>
        <v>1807.5537929759266</v>
      </c>
      <c r="W8" s="5" cm="1">
        <f t="array" ref="W8">SUMPRODUCT(($B$35-C8) * (1 + $B$36) ^ (ROW($1:$15) - 1))-H8</f>
        <v>1190.3300043343334</v>
      </c>
      <c r="X8" s="5" cm="1">
        <f t="array" ref="X8">SUMPRODUCT(($B$35-D8) * (1 + $B$36) ^ (ROW($1:$15) - 1))-I8</f>
        <v>320.65806950495607</v>
      </c>
      <c r="Z8">
        <v>50</v>
      </c>
      <c r="AA8" s="5" cm="1">
        <f t="array" ref="AA8">SUMPRODUCT(($B$35-B8) * (1 + $B$36) ^ (ROW($1:$25) - 1))-G8</f>
        <v>44156.608462775679</v>
      </c>
      <c r="AB8" s="5" cm="1">
        <f t="array" ref="AB8">SUMPRODUCT(($B$35-C8) * (1 + $B$36) ^ (ROW($1:$25) - 1))-H8</f>
        <v>45529.21478738806</v>
      </c>
      <c r="AC8" s="5" cm="1">
        <f t="array" ref="AC8">SUMPRODUCT(($B$35-D8) * (1 + $B$36) ^ (ROW($1:$25) - 1))-I8</f>
        <v>46028.784882422828</v>
      </c>
    </row>
    <row r="9" spans="1:30" ht="19" x14ac:dyDescent="0.25">
      <c r="A9">
        <v>60</v>
      </c>
      <c r="B9">
        <v>85.210024920378402</v>
      </c>
      <c r="C9">
        <v>19.6540590988288</v>
      </c>
      <c r="D9">
        <v>-21.1317413470586</v>
      </c>
      <c r="F9">
        <v>60</v>
      </c>
      <c r="G9" s="7">
        <f t="shared" si="3"/>
        <v>29750</v>
      </c>
      <c r="H9" s="7">
        <f t="shared" si="3"/>
        <v>31850</v>
      </c>
      <c r="I9" s="7">
        <f t="shared" si="3"/>
        <v>33740</v>
      </c>
      <c r="K9">
        <v>60</v>
      </c>
      <c r="L9" s="6">
        <f t="shared" si="4"/>
        <v>4.5337478153936864E-2</v>
      </c>
      <c r="M9" s="6">
        <f t="shared" si="1"/>
        <v>4.4406465962360163E-2</v>
      </c>
      <c r="N9" s="6">
        <f t="shared" si="1"/>
        <v>4.3127793163813238E-2</v>
      </c>
      <c r="P9">
        <v>60</v>
      </c>
      <c r="Q9" s="4">
        <f t="shared" si="5"/>
        <v>14.539827935639837</v>
      </c>
      <c r="R9" s="4">
        <f t="shared" si="2"/>
        <v>14.745423857947806</v>
      </c>
      <c r="S9" s="4">
        <f t="shared" si="2"/>
        <v>15.03805074842376</v>
      </c>
      <c r="U9">
        <v>60</v>
      </c>
      <c r="V9" s="5" cm="1">
        <f t="array" ref="V9">SUMPRODUCT(($B$35-B9) * (1 + $B$36) ^ (ROW($1:$15) - 1))-G9</f>
        <v>1406.3095221475633</v>
      </c>
      <c r="W9" s="5" cm="1">
        <f t="array" ref="W9">SUMPRODUCT(($B$35-C9) * (1 + $B$36) ^ (ROW($1:$15) - 1))-H9</f>
        <v>820.61641936404703</v>
      </c>
      <c r="X9" s="5" cm="1">
        <f t="array" ref="X9">SUMPRODUCT(($B$35-D9) * (1 + $B$36) ^ (ROW($1:$15) - 1))-I9</f>
        <v>-127.25393385710777</v>
      </c>
      <c r="Z9">
        <v>60</v>
      </c>
      <c r="AA9" s="5" cm="1">
        <f t="array" ref="AA9">SUMPRODUCT(($B$35-B9) * (1 + $B$36) ^ (ROW($1:$25) - 1))-G9</f>
        <v>43216.90941586651</v>
      </c>
      <c r="AB9" s="5" cm="1">
        <f t="array" ref="AB9">SUMPRODUCT(($B$35-C9) * (1 + $B$36) ^ (ROW($1:$25) - 1))-H9</f>
        <v>44663.35942524494</v>
      </c>
      <c r="AC9" s="5" cm="1">
        <f t="array" ref="AC9">SUMPRODUCT(($B$35-D9) * (1 + $B$36) ^ (ROW($1:$25) - 1))-I9</f>
        <v>44979.791754646678</v>
      </c>
    </row>
    <row r="10" spans="1:30" ht="19" x14ac:dyDescent="0.25">
      <c r="A10">
        <v>70</v>
      </c>
      <c r="B10">
        <v>116.523568831501</v>
      </c>
      <c r="C10">
        <v>46.516890214960597</v>
      </c>
      <c r="D10">
        <v>2.68405390615768</v>
      </c>
      <c r="F10">
        <v>70</v>
      </c>
      <c r="G10" s="7">
        <f t="shared" si="3"/>
        <v>29750</v>
      </c>
      <c r="H10" s="7">
        <f t="shared" si="3"/>
        <v>31850</v>
      </c>
      <c r="I10" s="7">
        <f t="shared" si="3"/>
        <v>33740</v>
      </c>
      <c r="K10">
        <v>70</v>
      </c>
      <c r="L10" s="6">
        <f t="shared" si="4"/>
        <v>4.4284922056083996E-2</v>
      </c>
      <c r="M10" s="6">
        <f t="shared" si="1"/>
        <v>4.3563048972842681E-2</v>
      </c>
      <c r="N10" s="6">
        <f t="shared" si="1"/>
        <v>4.2421930826729175E-2</v>
      </c>
      <c r="P10">
        <v>70</v>
      </c>
      <c r="Q10" s="4">
        <f t="shared" si="5"/>
        <v>14.772719746105425</v>
      </c>
      <c r="R10" s="4">
        <f t="shared" si="2"/>
        <v>14.937068223425012</v>
      </c>
      <c r="S10" s="4">
        <f t="shared" si="2"/>
        <v>15.204934499363926</v>
      </c>
      <c r="U10">
        <v>70</v>
      </c>
      <c r="V10" s="5" cm="1">
        <f t="array" ref="V10">SUMPRODUCT(($B$35-B10) * (1 + $B$36) ^ (ROW($1:$15) - 1))-G10</f>
        <v>682.983812173552</v>
      </c>
      <c r="W10" s="5" cm="1">
        <f t="array" ref="W10">SUMPRODUCT(($B$35-C10) * (1 + $B$36) ^ (ROW($1:$15) - 1))-H10</f>
        <v>200.09973673822242</v>
      </c>
      <c r="X10" s="5" cm="1">
        <f t="array" ref="X10">SUMPRODUCT(($B$35-D10) * (1 + $B$36) ^ (ROW($1:$15) - 1))-I10</f>
        <v>-677.38575729500008</v>
      </c>
      <c r="Z10">
        <v>70</v>
      </c>
      <c r="AA10" s="5" cm="1">
        <f t="array" ref="AA10">SUMPRODUCT(($B$35-B10) * (1 + $B$36) ^ (ROW($1:$25) - 1))-G10</f>
        <v>41522.907707470251</v>
      </c>
      <c r="AB10" s="5" cm="1">
        <f t="array" ref="AB10">SUMPRODUCT(($B$35-C10) * (1 + $B$36) ^ (ROW($1:$25) - 1))-H10</f>
        <v>43210.132606452185</v>
      </c>
      <c r="AC10" s="5" cm="1">
        <f t="array" ref="AC10">SUMPRODUCT(($B$35-D10) * (1 + $B$36) ^ (ROW($1:$25) - 1))-I10</f>
        <v>43691.403638620191</v>
      </c>
    </row>
    <row r="11" spans="1:30" x14ac:dyDescent="0.2">
      <c r="A11" t="s">
        <v>4</v>
      </c>
      <c r="B11">
        <v>1</v>
      </c>
    </row>
    <row r="12" spans="1:30" x14ac:dyDescent="0.2">
      <c r="B12">
        <v>4.5</v>
      </c>
      <c r="C12">
        <v>5.5</v>
      </c>
      <c r="D12">
        <v>6.4</v>
      </c>
      <c r="E12">
        <v>7.5</v>
      </c>
      <c r="G12">
        <v>4.5</v>
      </c>
      <c r="H12">
        <v>5.5</v>
      </c>
      <c r="I12">
        <v>6.4</v>
      </c>
      <c r="J12">
        <v>7.5</v>
      </c>
      <c r="L12">
        <v>4.5</v>
      </c>
      <c r="M12">
        <v>5.5</v>
      </c>
      <c r="N12">
        <v>6.4</v>
      </c>
      <c r="O12">
        <v>7.5</v>
      </c>
      <c r="Q12">
        <v>4.5</v>
      </c>
      <c r="R12">
        <v>5.5</v>
      </c>
      <c r="S12">
        <v>6.4</v>
      </c>
      <c r="T12">
        <v>7.5</v>
      </c>
      <c r="V12">
        <v>4.5</v>
      </c>
      <c r="W12">
        <v>5.5</v>
      </c>
      <c r="X12">
        <v>6.4</v>
      </c>
      <c r="Y12">
        <v>7.5</v>
      </c>
      <c r="AA12">
        <v>4.5</v>
      </c>
      <c r="AB12">
        <v>5.5</v>
      </c>
      <c r="AC12">
        <v>6.4</v>
      </c>
      <c r="AD12">
        <v>7.5</v>
      </c>
    </row>
    <row r="13" spans="1:30" ht="19" x14ac:dyDescent="0.25">
      <c r="A13">
        <v>0</v>
      </c>
      <c r="B13">
        <v>201.022448542532</v>
      </c>
      <c r="C13">
        <v>121.982415964076</v>
      </c>
      <c r="D13">
        <v>62.981046197672697</v>
      </c>
      <c r="E13">
        <v>0.605406871892469</v>
      </c>
      <c r="F13">
        <v>0</v>
      </c>
      <c r="G13" s="7">
        <f>$B$11*$B$32+$B$34*G$12</f>
        <v>19600</v>
      </c>
      <c r="H13" s="7">
        <f t="shared" ref="H13:J13" si="6">$B$11*$B$32+$B$34*H$12</f>
        <v>21700</v>
      </c>
      <c r="I13" s="7">
        <f t="shared" si="6"/>
        <v>23590</v>
      </c>
      <c r="J13" s="7">
        <f t="shared" si="6"/>
        <v>25900</v>
      </c>
      <c r="K13">
        <v>0</v>
      </c>
      <c r="L13" s="6">
        <f>($B$35-B13)/G13</f>
        <v>6.2907017931503467E-2</v>
      </c>
      <c r="M13" s="6">
        <f t="shared" ref="M13:M20" si="7">($B$35-C13)/H13</f>
        <v>6.0461639817323692E-2</v>
      </c>
      <c r="N13" s="6">
        <f t="shared" ref="N13:O20" si="8">($B$35-D13)/I13</f>
        <v>5.8118650012815909E-2</v>
      </c>
      <c r="O13" s="6">
        <f t="shared" si="8"/>
        <v>5.5343420584096817E-2</v>
      </c>
      <c r="P13">
        <v>0</v>
      </c>
      <c r="Q13" s="4">
        <f>LN(1+(G13*$B$36/($B$35-B13)))/LN(1+$B$36)</f>
        <v>11.541214249638806</v>
      </c>
      <c r="R13" s="4">
        <f t="shared" ref="R13:R20" si="9">LN(1+(H13*$B$36/($B$35-C13)))/LN(1+$B$36)</f>
        <v>11.87937917829316</v>
      </c>
      <c r="S13" s="4">
        <f t="shared" ref="S13:S20" si="10">LN(1+(I13*$B$36/($B$35-D13)))/LN(1+$B$36)</f>
        <v>12.223289986248943</v>
      </c>
      <c r="U13">
        <v>0</v>
      </c>
      <c r="V13" s="5" cm="1">
        <f t="array" ref="V13">SUMPRODUCT(($B$35-B13) * (1 + $B$36) ^ (ROW($1:$15) - 1))-G13</f>
        <v>8881.1059815304288</v>
      </c>
      <c r="W13" s="5" cm="1">
        <f t="array" ref="W13">SUMPRODUCT(($B$35-C13) * (1 + $B$36) ^ (ROW($1:$15) - 1))-H13</f>
        <v>8606.8874339093563</v>
      </c>
      <c r="X13" s="5" cm="1">
        <f t="array" ref="X13">SUMPRODUCT(($B$35-D13) * (1 + $B$36) ^ (ROW($1:$15) - 1))-I13</f>
        <v>8079.7867530299773</v>
      </c>
      <c r="Z13">
        <v>0</v>
      </c>
      <c r="AA13" s="5" cm="1">
        <f t="array" ref="AA13">SUMPRODUCT(($B$35-B13) * (1 + $B$36) ^ (ROW($1:$25) - 1))-G13</f>
        <v>47101.682968605281</v>
      </c>
      <c r="AB13" s="5" cm="1">
        <f t="array" ref="AB13">SUMPRODUCT(($B$35-C13) * (1 + $B$36) ^ (ROW($1:$25) - 1))-H13</f>
        <v>49277.594714641877</v>
      </c>
      <c r="AC13" s="5" cm="1">
        <f t="array" ref="AC13">SUMPRODUCT(($B$35-D13) * (1 + $B$36) ^ (ROW($1:$25) - 1))-I13</f>
        <v>50579.453849644007</v>
      </c>
    </row>
    <row r="14" spans="1:30" ht="19" x14ac:dyDescent="0.25">
      <c r="A14">
        <v>10</v>
      </c>
      <c r="B14">
        <v>157.68264638498599</v>
      </c>
      <c r="C14">
        <v>85.330921790224195</v>
      </c>
      <c r="D14">
        <v>33.5671061618674</v>
      </c>
      <c r="E14">
        <v>-21.206269581436</v>
      </c>
      <c r="F14">
        <v>10</v>
      </c>
      <c r="G14" s="7">
        <f t="shared" ref="G14:J20" si="11">$B$11*$B$32+$B$34*G$12</f>
        <v>19600</v>
      </c>
      <c r="H14" s="7">
        <f t="shared" si="11"/>
        <v>21700</v>
      </c>
      <c r="I14" s="7">
        <f t="shared" si="11"/>
        <v>23590</v>
      </c>
      <c r="J14" s="7">
        <f t="shared" si="11"/>
        <v>25900</v>
      </c>
      <c r="K14">
        <v>10</v>
      </c>
      <c r="L14" s="6">
        <f t="shared" ref="L14:L20" si="12">($B$35-B14)/G14</f>
        <v>6.5118232327296632E-2</v>
      </c>
      <c r="M14" s="6">
        <f t="shared" si="7"/>
        <v>6.2150648765427453E-2</v>
      </c>
      <c r="N14" s="6">
        <f t="shared" si="8"/>
        <v>5.9365531743880151E-2</v>
      </c>
      <c r="O14" s="6">
        <f t="shared" si="8"/>
        <v>5.6185570254109495E-2</v>
      </c>
      <c r="P14">
        <v>10</v>
      </c>
      <c r="Q14" s="4">
        <f t="shared" ref="Q14:Q20" si="13">LN(1+(G14*$B$36/($B$35-B14)))/LN(1+$B$36)</f>
        <v>11.252146040147675</v>
      </c>
      <c r="R14" s="4">
        <f t="shared" si="9"/>
        <v>11.643659311112925</v>
      </c>
      <c r="S14" s="4">
        <f t="shared" si="10"/>
        <v>12.037731824187643</v>
      </c>
      <c r="U14">
        <v>10</v>
      </c>
      <c r="V14" s="5" cm="1">
        <f t="array" ref="V14">SUMPRODUCT(($B$35-B14) * (1 + $B$36) ^ (ROW($1:$15) - 1))-G14</f>
        <v>9882.2316687001003</v>
      </c>
      <c r="W14" s="5" cm="1">
        <f t="array" ref="W14">SUMPRODUCT(($B$35-C14) * (1 + $B$36) ^ (ROW($1:$15) - 1))-H14</f>
        <v>9453.5168706845652</v>
      </c>
      <c r="X14" s="5" cm="1">
        <f t="array" ref="X14">SUMPRODUCT(($B$35-D14) * (1 + $B$36) ^ (ROW($1:$15) - 1))-I14</f>
        <v>8759.2326541365219</v>
      </c>
      <c r="Z14">
        <v>10</v>
      </c>
      <c r="AA14" s="5" cm="1">
        <f t="array" ref="AA14">SUMPRODUCT(($B$35-B14) * (1 + $B$36) ^ (ROW($1:$25) - 1))-G14</f>
        <v>49446.281813910726</v>
      </c>
      <c r="AB14" s="5" cm="1">
        <f t="array" ref="AB14">SUMPRODUCT(($B$35-C14) * (1 + $B$36) ^ (ROW($1:$25) - 1))-H14</f>
        <v>51260.369130786028</v>
      </c>
      <c r="AC14" s="5" cm="1">
        <f t="array" ref="AC14">SUMPRODUCT(($B$35-D14) * (1 + $B$36) ^ (ROW($1:$25) - 1))-I14</f>
        <v>52170.690689930911</v>
      </c>
    </row>
    <row r="15" spans="1:30" ht="19" x14ac:dyDescent="0.25">
      <c r="A15">
        <v>20</v>
      </c>
      <c r="B15">
        <v>134.31681889793299</v>
      </c>
      <c r="C15">
        <v>71.065331115456502</v>
      </c>
      <c r="D15">
        <v>22.188682014190402</v>
      </c>
      <c r="E15">
        <v>-29.476967365342801</v>
      </c>
      <c r="F15">
        <v>20</v>
      </c>
      <c r="G15" s="7">
        <f t="shared" si="11"/>
        <v>19600</v>
      </c>
      <c r="H15" s="7">
        <f t="shared" si="11"/>
        <v>21700</v>
      </c>
      <c r="I15" s="7">
        <f t="shared" si="11"/>
        <v>23590</v>
      </c>
      <c r="J15" s="7">
        <f t="shared" si="11"/>
        <v>25900</v>
      </c>
      <c r="K15">
        <v>20</v>
      </c>
      <c r="L15" s="6">
        <f t="shared" si="12"/>
        <v>6.6310366382758515E-2</v>
      </c>
      <c r="M15" s="6">
        <f t="shared" si="7"/>
        <v>6.2808049257352241E-2</v>
      </c>
      <c r="N15" s="6">
        <f t="shared" si="8"/>
        <v>5.9847872742086035E-2</v>
      </c>
      <c r="O15" s="6">
        <f t="shared" si="8"/>
        <v>5.6504902214878097E-2</v>
      </c>
      <c r="P15">
        <v>20</v>
      </c>
      <c r="Q15" s="4">
        <f t="shared" si="13"/>
        <v>11.102426701807715</v>
      </c>
      <c r="R15" s="4">
        <f t="shared" si="9"/>
        <v>11.554512534623742</v>
      </c>
      <c r="S15" s="4">
        <f t="shared" si="10"/>
        <v>11.967511722372395</v>
      </c>
      <c r="U15">
        <v>20</v>
      </c>
      <c r="V15" s="5" cm="1">
        <f t="array" ref="V15">SUMPRODUCT(($B$35-B15) * (1 + $B$36) ^ (ROW($1:$15) - 1))-G15</f>
        <v>10421.969483243651</v>
      </c>
      <c r="W15" s="5" cm="1">
        <f t="array" ref="W15">SUMPRODUCT(($B$35-C15) * (1 + $B$36) ^ (ROW($1:$15) - 1))-H15</f>
        <v>9783.0442002104901</v>
      </c>
      <c r="X15" s="5" cm="1">
        <f t="array" ref="X15">SUMPRODUCT(($B$35-D15) * (1 + $B$36) ^ (ROW($1:$15) - 1))-I15</f>
        <v>9022.0680185514757</v>
      </c>
      <c r="Z15">
        <v>20</v>
      </c>
      <c r="AA15" s="5" cm="1">
        <f t="array" ref="AA15">SUMPRODUCT(($B$35-B15) * (1 + $B$36) ^ (ROW($1:$25) - 1))-G15</f>
        <v>50710.327550589573</v>
      </c>
      <c r="AB15" s="5" cm="1">
        <f t="array" ref="AB15">SUMPRODUCT(($B$35-C15) * (1 + $B$36) ^ (ROW($1:$25) - 1))-H15</f>
        <v>52032.109788532369</v>
      </c>
      <c r="AC15" s="5" cm="1">
        <f t="array" ref="AC15">SUMPRODUCT(($B$35-D15) * (1 + $B$36) ^ (ROW($1:$25) - 1))-I15</f>
        <v>52786.241264459619</v>
      </c>
    </row>
    <row r="16" spans="1:30" ht="19" x14ac:dyDescent="0.25">
      <c r="A16">
        <v>30</v>
      </c>
      <c r="B16">
        <v>127.193782010362</v>
      </c>
      <c r="C16">
        <v>68.014135512136804</v>
      </c>
      <c r="D16">
        <v>21.932578120898899</v>
      </c>
      <c r="E16">
        <v>-31.586307640000101</v>
      </c>
      <c r="F16">
        <v>30</v>
      </c>
      <c r="G16" s="7">
        <f t="shared" si="11"/>
        <v>19600</v>
      </c>
      <c r="H16" s="7">
        <f t="shared" si="11"/>
        <v>21700</v>
      </c>
      <c r="I16" s="7">
        <f t="shared" si="11"/>
        <v>23590</v>
      </c>
      <c r="J16" s="7">
        <f t="shared" si="11"/>
        <v>25900</v>
      </c>
      <c r="K16">
        <v>30</v>
      </c>
      <c r="L16" s="6">
        <f t="shared" si="12"/>
        <v>6.6673786632124393E-2</v>
      </c>
      <c r="M16" s="6">
        <f t="shared" si="7"/>
        <v>6.2948657349671117E-2</v>
      </c>
      <c r="N16" s="6">
        <f t="shared" si="8"/>
        <v>5.9858729202166221E-2</v>
      </c>
      <c r="O16" s="6">
        <f t="shared" si="8"/>
        <v>5.658634392432433E-2</v>
      </c>
      <c r="P16">
        <v>30</v>
      </c>
      <c r="Q16" s="4">
        <f t="shared" si="13"/>
        <v>11.057600460821394</v>
      </c>
      <c r="R16" s="4">
        <f t="shared" si="9"/>
        <v>11.535628693207293</v>
      </c>
      <c r="S16" s="4">
        <f t="shared" si="10"/>
        <v>11.965941011210013</v>
      </c>
      <c r="U16">
        <v>30</v>
      </c>
      <c r="V16" s="5" cm="1">
        <f t="array" ref="V16">SUMPRODUCT(($B$35-B16) * (1 + $B$36) ^ (ROW($1:$15) - 1))-G16</f>
        <v>10586.50773316186</v>
      </c>
      <c r="W16" s="5" cm="1">
        <f t="array" ref="W16">SUMPRODUCT(($B$35-C16) * (1 + $B$36) ^ (ROW($1:$15) - 1))-H16</f>
        <v>9853.5251471229494</v>
      </c>
      <c r="X16" s="5" cm="1">
        <f t="array" ref="X16">SUMPRODUCT(($B$35-D16) * (1 + $B$36) ^ (ROW($1:$15) - 1))-I16</f>
        <v>9027.9838781861472</v>
      </c>
      <c r="Z16">
        <v>30</v>
      </c>
      <c r="AA16" s="5" cm="1">
        <f t="array" ref="AA16">SUMPRODUCT(($B$35-B16) * (1 + $B$36) ^ (ROW($1:$25) - 1))-G16</f>
        <v>51095.669966343063</v>
      </c>
      <c r="AB16" s="5" cm="1">
        <f t="array" ref="AB16">SUMPRODUCT(($B$35-C16) * (1 + $B$36) ^ (ROW($1:$25) - 1))-H16</f>
        <v>52197.173525148872</v>
      </c>
      <c r="AC16" s="5" cm="1">
        <f t="array" ref="AC16">SUMPRODUCT(($B$35-D16) * (1 + $B$36) ^ (ROW($1:$25) - 1))-I16</f>
        <v>52800.095986045708</v>
      </c>
    </row>
    <row r="17" spans="1:30" ht="19" x14ac:dyDescent="0.25">
      <c r="A17">
        <v>40</v>
      </c>
      <c r="B17">
        <v>131.20983179776599</v>
      </c>
      <c r="C17">
        <v>74.101814818104799</v>
      </c>
      <c r="D17">
        <v>30.2238737941741</v>
      </c>
      <c r="E17">
        <v>-21.505870168985499</v>
      </c>
      <c r="F17">
        <v>40</v>
      </c>
      <c r="G17" s="7">
        <f t="shared" si="11"/>
        <v>19600</v>
      </c>
      <c r="H17" s="7">
        <f t="shared" si="11"/>
        <v>21700</v>
      </c>
      <c r="I17" s="7">
        <f t="shared" si="11"/>
        <v>23590</v>
      </c>
      <c r="J17" s="7">
        <f t="shared" si="11"/>
        <v>25900</v>
      </c>
      <c r="K17">
        <v>40</v>
      </c>
      <c r="L17" s="6">
        <f t="shared" si="12"/>
        <v>6.6468886132767052E-2</v>
      </c>
      <c r="M17" s="6">
        <f t="shared" si="7"/>
        <v>6.2668119132806233E-2</v>
      </c>
      <c r="N17" s="6">
        <f t="shared" si="8"/>
        <v>5.9507254184223229E-2</v>
      </c>
      <c r="O17" s="6">
        <f t="shared" si="8"/>
        <v>5.6197137844362373E-2</v>
      </c>
      <c r="P17">
        <v>40</v>
      </c>
      <c r="Q17" s="4">
        <f t="shared" si="13"/>
        <v>11.0828279070899</v>
      </c>
      <c r="R17" s="4">
        <f t="shared" si="9"/>
        <v>11.573369042602497</v>
      </c>
      <c r="S17" s="4">
        <f t="shared" si="10"/>
        <v>12.017010914939307</v>
      </c>
      <c r="U17">
        <v>40</v>
      </c>
      <c r="V17" s="5" cm="1">
        <f t="array" ref="V17">SUMPRODUCT(($B$35-B17) * (1 + $B$36) ^ (ROW($1:$15) - 1))-G17</f>
        <v>10493.739183169251</v>
      </c>
      <c r="W17" s="5" cm="1">
        <f t="array" ref="W17">SUMPRODUCT(($B$35-C17) * (1 + $B$36) ^ (ROW($1:$15) - 1))-H17</f>
        <v>9712.9030901439837</v>
      </c>
      <c r="X17" s="5" cm="1">
        <f t="array" ref="X17">SUMPRODUCT(($B$35-D17) * (1 + $B$36) ^ (ROW($1:$15) - 1))-I17</f>
        <v>8836.459490320678</v>
      </c>
      <c r="Z17">
        <v>40</v>
      </c>
      <c r="AA17" s="5" cm="1">
        <f t="array" ref="AA17">SUMPRODUCT(($B$35-B17) * (1 + $B$36) ^ (ROW($1:$25) - 1))-G17</f>
        <v>50878.409498470879</v>
      </c>
      <c r="AB17" s="5" cm="1">
        <f t="array" ref="AB17">SUMPRODUCT(($B$35-C17) * (1 + $B$36) ^ (ROW($1:$25) - 1))-H17</f>
        <v>51867.841937074758</v>
      </c>
      <c r="AC17" s="5" cm="1">
        <f t="array" ref="AC17">SUMPRODUCT(($B$35-D17) * (1 + $B$36) ^ (ROW($1:$25) - 1))-I17</f>
        <v>52351.553046440677</v>
      </c>
    </row>
    <row r="18" spans="1:30" ht="19" x14ac:dyDescent="0.25">
      <c r="A18">
        <v>50</v>
      </c>
      <c r="B18">
        <v>143.79254956988899</v>
      </c>
      <c r="C18">
        <v>87.397346496917606</v>
      </c>
      <c r="D18">
        <v>43.905752088160099</v>
      </c>
      <c r="E18">
        <v>-1.6989439487786999</v>
      </c>
      <c r="F18">
        <v>50</v>
      </c>
      <c r="G18" s="7">
        <f t="shared" si="11"/>
        <v>19600</v>
      </c>
      <c r="H18" s="7">
        <f t="shared" si="11"/>
        <v>21700</v>
      </c>
      <c r="I18" s="7">
        <f t="shared" si="11"/>
        <v>23590</v>
      </c>
      <c r="J18" s="7">
        <f t="shared" si="11"/>
        <v>25900</v>
      </c>
      <c r="K18">
        <v>50</v>
      </c>
      <c r="L18" s="6">
        <f t="shared" si="12"/>
        <v>6.5826910736230163E-2</v>
      </c>
      <c r="M18" s="6">
        <f t="shared" si="7"/>
        <v>6.2055421820418545E-2</v>
      </c>
      <c r="N18" s="6">
        <f t="shared" si="8"/>
        <v>5.892726782161254E-2</v>
      </c>
      <c r="O18" s="6">
        <f t="shared" si="8"/>
        <v>5.5432391658253997E-2</v>
      </c>
      <c r="P18">
        <v>50</v>
      </c>
      <c r="Q18" s="4">
        <f t="shared" si="13"/>
        <v>11.162644351774498</v>
      </c>
      <c r="R18" s="4">
        <f t="shared" si="9"/>
        <v>11.656690966634354</v>
      </c>
      <c r="S18" s="4">
        <f t="shared" si="10"/>
        <v>12.102282060722221</v>
      </c>
      <c r="U18">
        <v>50</v>
      </c>
      <c r="V18" s="5" cm="1">
        <f t="array" ref="V18">SUMPRODUCT(($B$35-B18) * (1 + $B$36) ^ (ROW($1:$15) - 1))-G18</f>
        <v>10203.085295772915</v>
      </c>
      <c r="W18" s="5" cm="1">
        <f t="array" ref="W18">SUMPRODUCT(($B$35-C18) * (1 + $B$36) ^ (ROW($1:$15) - 1))-H18</f>
        <v>9405.7835920010912</v>
      </c>
      <c r="X18" s="5" cm="1">
        <f t="array" ref="X18">SUMPRODUCT(($B$35-D18) * (1 + $B$36) ^ (ROW($1:$15) - 1))-I18</f>
        <v>8520.4155970180036</v>
      </c>
      <c r="Z18">
        <v>50</v>
      </c>
      <c r="AA18" s="5" cm="1">
        <f t="array" ref="AA18">SUMPRODUCT(($B$35-B18) * (1 + $B$36) ^ (ROW($1:$25) - 1))-G18</f>
        <v>50197.708985531703</v>
      </c>
      <c r="AB18" s="5" cm="1">
        <f t="array" ref="AB18">SUMPRODUCT(($B$35-C18) * (1 + $B$36) ^ (ROW($1:$25) - 1))-H18</f>
        <v>51148.579580764272</v>
      </c>
      <c r="AC18" s="5" cm="1">
        <f t="array" ref="AC18">SUMPRODUCT(($B$35-D18) * (1 + $B$36) ^ (ROW($1:$25) - 1))-I18</f>
        <v>51611.390091079709</v>
      </c>
    </row>
    <row r="19" spans="1:30" ht="19" x14ac:dyDescent="0.25">
      <c r="A19">
        <v>60</v>
      </c>
      <c r="B19">
        <v>165.85813155613801</v>
      </c>
      <c r="C19">
        <v>106.89714153099401</v>
      </c>
      <c r="D19">
        <v>64.772311939302497</v>
      </c>
      <c r="E19">
        <v>20.382388755864099</v>
      </c>
      <c r="F19">
        <v>60</v>
      </c>
      <c r="G19" s="7">
        <f t="shared" si="11"/>
        <v>19600</v>
      </c>
      <c r="H19" s="7">
        <f t="shared" si="11"/>
        <v>21700</v>
      </c>
      <c r="I19" s="7">
        <f t="shared" si="11"/>
        <v>23590</v>
      </c>
      <c r="J19" s="7">
        <f t="shared" si="11"/>
        <v>25900</v>
      </c>
      <c r="K19">
        <v>60</v>
      </c>
      <c r="L19" s="6">
        <f t="shared" si="12"/>
        <v>6.4701115736931741E-2</v>
      </c>
      <c r="M19" s="6">
        <f t="shared" si="7"/>
        <v>6.1156813754332073E-2</v>
      </c>
      <c r="N19" s="6">
        <f t="shared" si="8"/>
        <v>5.8042716746956234E-2</v>
      </c>
      <c r="O19" s="6">
        <f t="shared" si="8"/>
        <v>5.4579830549966631E-2</v>
      </c>
      <c r="P19">
        <v>60</v>
      </c>
      <c r="Q19" s="4">
        <f t="shared" si="13"/>
        <v>11.305522891573109</v>
      </c>
      <c r="R19" s="4">
        <f t="shared" si="9"/>
        <v>11.781170576604001</v>
      </c>
      <c r="S19" s="4">
        <f t="shared" si="10"/>
        <v>12.23478270196421</v>
      </c>
      <c r="U19">
        <v>60</v>
      </c>
      <c r="V19" s="5" cm="1">
        <f t="array" ref="V19">SUMPRODUCT(($B$35-B19) * (1 + $B$36) ^ (ROW($1:$15) - 1))-G19</f>
        <v>9693.382439989673</v>
      </c>
      <c r="W19" s="5" cm="1">
        <f t="array" ref="W19">SUMPRODUCT(($B$35-C19) * (1 + $B$36) ^ (ROW($1:$15) - 1))-H19</f>
        <v>8955.3490092082793</v>
      </c>
      <c r="X19" s="5" cm="1">
        <f t="array" ref="X19">SUMPRODUCT(($B$35-D19) * (1 + $B$36) ^ (ROW($1:$15) - 1))-I19</f>
        <v>8038.4094957002453</v>
      </c>
      <c r="Z19">
        <v>60</v>
      </c>
      <c r="AA19" s="5" cm="1">
        <f t="array" ref="AA19">SUMPRODUCT(($B$35-B19) * (1 + $B$36) ^ (ROW($1:$25) - 1))-G19</f>
        <v>49004.0039968036</v>
      </c>
      <c r="AB19" s="5" cm="1">
        <f t="array" ref="AB19">SUMPRODUCT(($B$35-C19) * (1 + $B$36) ^ (ROW($1:$25) - 1))-H19</f>
        <v>50093.67866648706</v>
      </c>
      <c r="AC19" s="5" cm="1">
        <f t="array" ref="AC19">SUMPRODUCT(($B$35-D19) * (1 + $B$36) ^ (ROW($1:$25) - 1))-I19</f>
        <v>50482.549863460736</v>
      </c>
    </row>
    <row r="20" spans="1:30" ht="19" x14ac:dyDescent="0.25">
      <c r="A20">
        <v>70</v>
      </c>
      <c r="B20">
        <v>202.42245482284801</v>
      </c>
      <c r="C20">
        <v>136.02770716387801</v>
      </c>
      <c r="D20">
        <v>91.965106424325597</v>
      </c>
      <c r="E20">
        <v>51.329318737709002</v>
      </c>
      <c r="F20">
        <v>70</v>
      </c>
      <c r="G20" s="7">
        <f t="shared" si="11"/>
        <v>19600</v>
      </c>
      <c r="H20" s="7">
        <f t="shared" si="11"/>
        <v>21700</v>
      </c>
      <c r="I20" s="7">
        <f t="shared" si="11"/>
        <v>23590</v>
      </c>
      <c r="J20" s="7">
        <f t="shared" si="11"/>
        <v>25900</v>
      </c>
      <c r="K20">
        <v>70</v>
      </c>
      <c r="L20" s="6">
        <f t="shared" si="12"/>
        <v>6.2835589039650613E-2</v>
      </c>
      <c r="M20" s="6">
        <f t="shared" si="7"/>
        <v>5.98143913749365E-2</v>
      </c>
      <c r="N20" s="6">
        <f t="shared" si="8"/>
        <v>5.6889991249498707E-2</v>
      </c>
      <c r="O20" s="6">
        <f t="shared" si="8"/>
        <v>5.3384968388505448E-2</v>
      </c>
      <c r="P20">
        <v>70</v>
      </c>
      <c r="Q20" s="4">
        <f t="shared" si="13"/>
        <v>11.550808863887591</v>
      </c>
      <c r="R20" s="4">
        <f t="shared" si="9"/>
        <v>11.972358501088443</v>
      </c>
      <c r="S20" s="4">
        <f t="shared" si="10"/>
        <v>12.412056485112297</v>
      </c>
      <c r="U20">
        <v>70</v>
      </c>
      <c r="V20" s="5" cm="1">
        <f t="array" ref="V20">SUMPRODUCT(($B$35-B20) * (1 + $B$36) ^ (ROW($1:$15) - 1))-G20</f>
        <v>8848.7666034149515</v>
      </c>
      <c r="W20" s="5" cm="1">
        <f t="array" ref="W20">SUMPRODUCT(($B$35-C20) * (1 + $B$36) ^ (ROW($1:$15) - 1))-H20</f>
        <v>8282.4489015693653</v>
      </c>
      <c r="X20" s="5" cm="1">
        <f t="array" ref="X20">SUMPRODUCT(($B$35-D20) * (1 + $B$36) ^ (ROW($1:$15) - 1))-I20</f>
        <v>7410.2708400155352</v>
      </c>
      <c r="Z20">
        <v>70</v>
      </c>
      <c r="AA20" s="5" cm="1">
        <f t="array" ref="AA20">SUMPRODUCT(($B$35-B20) * (1 + $B$36) ^ (ROW($1:$25) - 1))-G20</f>
        <v>47025.945356875614</v>
      </c>
      <c r="AB20" s="5" cm="1">
        <f t="array" ref="AB20">SUMPRODUCT(($B$35-C20) * (1 + $B$36) ^ (ROW($1:$25) - 1))-H20</f>
        <v>48517.771829218284</v>
      </c>
      <c r="AC20" s="5" cm="1">
        <f t="array" ref="AC20">SUMPRODUCT(($B$35-D20) * (1 + $B$36) ^ (ROW($1:$25) - 1))-I20</f>
        <v>49011.47266937363</v>
      </c>
    </row>
    <row r="21" spans="1:30" ht="19" x14ac:dyDescent="0.25">
      <c r="A21" s="1" t="s">
        <v>4</v>
      </c>
      <c r="B21" s="1">
        <v>0</v>
      </c>
      <c r="C21" s="1"/>
      <c r="D21" s="1"/>
      <c r="Q21" s="4"/>
      <c r="R21" s="4"/>
      <c r="S21" s="4"/>
    </row>
    <row r="22" spans="1:30" x14ac:dyDescent="0.2">
      <c r="B22">
        <v>4.5</v>
      </c>
      <c r="C22">
        <v>5.5</v>
      </c>
      <c r="D22">
        <v>6.4</v>
      </c>
      <c r="E22">
        <v>7.5</v>
      </c>
      <c r="G22">
        <v>4.5</v>
      </c>
      <c r="H22">
        <v>5.5</v>
      </c>
      <c r="I22">
        <v>6.4</v>
      </c>
      <c r="J22">
        <v>7.5</v>
      </c>
      <c r="L22">
        <v>4.5</v>
      </c>
      <c r="M22">
        <v>5.5</v>
      </c>
      <c r="N22">
        <v>6.4</v>
      </c>
      <c r="O22">
        <v>7.5</v>
      </c>
      <c r="Q22">
        <v>4.5</v>
      </c>
      <c r="R22">
        <v>5.5</v>
      </c>
      <c r="S22">
        <v>6.4</v>
      </c>
      <c r="T22">
        <v>7.5</v>
      </c>
      <c r="V22">
        <v>4.5</v>
      </c>
      <c r="W22">
        <v>5.5</v>
      </c>
      <c r="X22">
        <v>6.4</v>
      </c>
      <c r="Y22">
        <v>7.5</v>
      </c>
      <c r="AA22">
        <v>4.5</v>
      </c>
      <c r="AB22">
        <v>5.5</v>
      </c>
      <c r="AC22">
        <v>6.4</v>
      </c>
      <c r="AD22">
        <v>7.5</v>
      </c>
    </row>
    <row r="23" spans="1:30" ht="19" x14ac:dyDescent="0.25">
      <c r="A23">
        <v>0</v>
      </c>
      <c r="B23" s="1">
        <v>776.78828799999997</v>
      </c>
      <c r="C23" s="1">
        <v>721.81264299999998</v>
      </c>
      <c r="D23" s="1">
        <v>675.60916999999995</v>
      </c>
      <c r="F23">
        <v>0</v>
      </c>
      <c r="G23" s="8">
        <f>$B$21*$B$32+$B$34*G$12</f>
        <v>9450</v>
      </c>
      <c r="H23" s="8">
        <f t="shared" ref="H23:I23" si="14">$B$21*$B$32+$B$34*H$12</f>
        <v>11550</v>
      </c>
      <c r="I23" s="8">
        <f t="shared" si="14"/>
        <v>13440</v>
      </c>
      <c r="K23">
        <v>0</v>
      </c>
      <c r="L23" s="6">
        <f>($B$35-B23)/G23</f>
        <v>6.9546212910052918E-2</v>
      </c>
      <c r="M23" s="6">
        <f t="shared" ref="M23:M30" si="15">($B$35-C23)/H23</f>
        <v>6.1661243030303035E-2</v>
      </c>
      <c r="N23" s="6">
        <f t="shared" ref="N23:N30" si="16">($B$35-D23)/I23</f>
        <v>5.6427889136904767E-2</v>
      </c>
      <c r="P23">
        <v>0</v>
      </c>
      <c r="Q23" s="4">
        <f>LN(1+(G23*$B$36/($B$35-B23)))/LN(1+$B$36)</f>
        <v>10.716027802394265</v>
      </c>
      <c r="R23" s="4">
        <f t="shared" ref="R23:R30" si="17">LN(1+(H23*$B$36/($B$35-C23)))/LN(1+$B$36)</f>
        <v>11.710957052369087</v>
      </c>
      <c r="S23" s="4">
        <f t="shared" ref="S23:S30" si="18">LN(1+(I23*$B$36/($B$35-D23)))/LN(1+$B$36)</f>
        <v>12.484633968782891</v>
      </c>
      <c r="U23">
        <v>0</v>
      </c>
      <c r="V23" s="5" cm="1">
        <f t="array" ref="V23">SUMPRODUCT(($B$35-B23) * (1 + $B$36) ^ (ROW($1:$15) - 1))-G23</f>
        <v>5731.2305095489355</v>
      </c>
      <c r="W23" s="5" cm="1">
        <f t="array" ref="W23">SUMPRODUCT(($B$35-C23) * (1 + $B$36) ^ (ROW($1:$15) - 1))-H23</f>
        <v>4901.1377919622646</v>
      </c>
      <c r="X23" s="5" cm="1">
        <f t="array" ref="X23">SUMPRODUCT(($B$35-D23) * (1 + $B$36) ^ (ROW($1:$15) - 1))-I23</f>
        <v>4078.4127067993286</v>
      </c>
      <c r="Z23">
        <v>0</v>
      </c>
      <c r="AA23" s="5" cm="1">
        <f t="array" ref="AA23">SUMPRODUCT(($B$35-B23) * (1 + $B$36) ^ (ROW($1:$25) - 1))-G23</f>
        <v>26103.872984353766</v>
      </c>
      <c r="AB23" s="5" cm="1">
        <f t="array" ref="AB23">SUMPRODUCT(($B$35-C23) * (1 + $B$36) ^ (ROW($1:$25) - 1))-H23</f>
        <v>26977.948253972398</v>
      </c>
      <c r="AC23" s="5" cm="1">
        <f t="array" ref="AC23">SUMPRODUCT(($B$35-D23) * (1 + $B$36) ^ (ROW($1:$25) - 1))-I23</f>
        <v>27587.466111739996</v>
      </c>
    </row>
    <row r="24" spans="1:30" ht="19" x14ac:dyDescent="0.25">
      <c r="A24">
        <v>10</v>
      </c>
      <c r="B24" s="1">
        <v>771.08653600000002</v>
      </c>
      <c r="C24" s="1">
        <v>715.21237099999996</v>
      </c>
      <c r="D24" s="1">
        <v>668.40436099999999</v>
      </c>
      <c r="F24">
        <v>10</v>
      </c>
      <c r="G24" s="8">
        <f t="shared" ref="G24:I30" si="19">$B$21*$B$32+$B$34*G$12</f>
        <v>9450</v>
      </c>
      <c r="H24" s="8">
        <f t="shared" si="19"/>
        <v>11550</v>
      </c>
      <c r="I24" s="8">
        <f t="shared" si="19"/>
        <v>13440</v>
      </c>
      <c r="K24">
        <v>10</v>
      </c>
      <c r="L24" s="6">
        <f t="shared" ref="L24:L30" si="20">($B$35-B24)/G24</f>
        <v>7.0149572910052901E-2</v>
      </c>
      <c r="M24" s="6">
        <f t="shared" si="15"/>
        <v>6.2232695151515152E-2</v>
      </c>
      <c r="N24" s="6">
        <f t="shared" si="16"/>
        <v>5.696396123511905E-2</v>
      </c>
      <c r="P24">
        <v>10</v>
      </c>
      <c r="Q24" s="4">
        <f t="shared" ref="Q24:Q30" si="21">LN(1+(G24*$B$36/($B$35-B24)))/LN(1+$B$36)</f>
        <v>10.647026341361451</v>
      </c>
      <c r="R24" s="4">
        <f t="shared" si="17"/>
        <v>11.632455597415237</v>
      </c>
      <c r="S24" s="4">
        <f t="shared" si="18"/>
        <v>12.400520346671161</v>
      </c>
      <c r="U24">
        <v>10</v>
      </c>
      <c r="V24" s="5" cm="1">
        <f t="array" ref="V24">SUMPRODUCT(($B$35-B24) * (1 + $B$36) ^ (ROW($1:$15) - 1))-G24</f>
        <v>5862.9378571810485</v>
      </c>
      <c r="W24" s="5" cm="1">
        <f t="array" ref="W24">SUMPRODUCT(($B$35-C24) * (1 + $B$36) ^ (ROW($1:$15) - 1))-H24</f>
        <v>5053.6004593617763</v>
      </c>
      <c r="X24" s="5" cm="1">
        <f t="array" ref="X24">SUMPRODUCT(($B$35-D24) * (1 + $B$36) ^ (ROW($1:$15) - 1))-I24</f>
        <v>4244.8398477177689</v>
      </c>
      <c r="Z24">
        <v>10</v>
      </c>
      <c r="AA24" s="5" cm="1">
        <f t="array" ref="AA24">SUMPRODUCT(($B$35-B24) * (1 + $B$36) ^ (ROW($1:$25) - 1))-G24</f>
        <v>26412.326657188321</v>
      </c>
      <c r="AB24" s="5" cm="1">
        <f t="array" ref="AB24">SUMPRODUCT(($B$35-C24) * (1 + $B$36) ^ (ROW($1:$25) - 1))-H24</f>
        <v>27335.010107961672</v>
      </c>
      <c r="AC24" s="5" cm="1">
        <f t="array" ref="AC24">SUMPRODUCT(($B$35-D24) * (1 + $B$36) ^ (ROW($1:$25) - 1))-I24</f>
        <v>27977.232239435747</v>
      </c>
    </row>
    <row r="25" spans="1:30" ht="19" x14ac:dyDescent="0.25">
      <c r="A25">
        <v>20</v>
      </c>
      <c r="B25" s="1">
        <v>773.10004100000003</v>
      </c>
      <c r="C25" s="1">
        <v>717.36218499999995</v>
      </c>
      <c r="D25" s="1">
        <v>670.18681700000002</v>
      </c>
      <c r="F25">
        <v>20</v>
      </c>
      <c r="G25" s="8">
        <f t="shared" si="19"/>
        <v>9450</v>
      </c>
      <c r="H25" s="8">
        <f t="shared" si="19"/>
        <v>11550</v>
      </c>
      <c r="I25" s="8">
        <f t="shared" si="19"/>
        <v>13440</v>
      </c>
      <c r="K25">
        <v>20</v>
      </c>
      <c r="L25" s="6">
        <f t="shared" si="20"/>
        <v>6.9936503597883601E-2</v>
      </c>
      <c r="M25" s="6">
        <f t="shared" si="15"/>
        <v>6.2046564069264072E-2</v>
      </c>
      <c r="N25" s="6">
        <f t="shared" si="16"/>
        <v>5.683133802083333E-2</v>
      </c>
      <c r="P25">
        <v>20</v>
      </c>
      <c r="Q25" s="4">
        <f t="shared" si="21"/>
        <v>10.671288498256121</v>
      </c>
      <c r="R25" s="4">
        <f t="shared" si="17"/>
        <v>11.657904673555239</v>
      </c>
      <c r="S25" s="4">
        <f t="shared" si="18"/>
        <v>12.42121977627624</v>
      </c>
      <c r="U25">
        <v>20</v>
      </c>
      <c r="V25" s="5" cm="1">
        <f t="array" ref="V25">SUMPRODUCT(($B$35-B25) * (1 + $B$36) ^ (ROW($1:$15) - 1))-G25</f>
        <v>5816.4269947314042</v>
      </c>
      <c r="W25" s="5" cm="1">
        <f t="array" ref="W25">SUMPRODUCT(($B$35-C25) * (1 + $B$36) ^ (ROW($1:$15) - 1))-H25</f>
        <v>5003.9409336857425</v>
      </c>
      <c r="X25" s="5" cm="1">
        <f t="array" ref="X25">SUMPRODUCT(($B$35-D25) * (1 + $B$36) ^ (ROW($1:$15) - 1))-I25</f>
        <v>4203.6660905934696</v>
      </c>
      <c r="Z25">
        <v>20</v>
      </c>
      <c r="AA25" s="5" cm="1">
        <f t="array" ref="AA25">SUMPRODUCT(($B$35-B25) * (1 + $B$36) ^ (ROW($1:$25) - 1))-G25</f>
        <v>26303.399960179973</v>
      </c>
      <c r="AB25" s="5" cm="1">
        <f t="array" ref="AB25">SUMPRODUCT(($B$35-C25) * (1 + $B$36) ^ (ROW($1:$25) - 1))-H25</f>
        <v>27218.709359663408</v>
      </c>
      <c r="AC25" s="5" cm="1">
        <f t="array" ref="AC25">SUMPRODUCT(($B$35-D25) * (1 + $B$36) ^ (ROW($1:$25) - 1))-I25</f>
        <v>27880.80484310809</v>
      </c>
    </row>
    <row r="26" spans="1:30" ht="19" x14ac:dyDescent="0.25">
      <c r="A26">
        <v>30</v>
      </c>
      <c r="B26" s="1">
        <v>779.99777300000005</v>
      </c>
      <c r="C26" s="1">
        <v>725.50151900000003</v>
      </c>
      <c r="D26" s="1">
        <v>679.12195399999996</v>
      </c>
      <c r="F26">
        <v>30</v>
      </c>
      <c r="G26" s="8">
        <f t="shared" si="19"/>
        <v>9450</v>
      </c>
      <c r="H26" s="8">
        <f t="shared" si="19"/>
        <v>11550</v>
      </c>
      <c r="I26" s="8">
        <f t="shared" si="19"/>
        <v>13440</v>
      </c>
      <c r="K26">
        <v>30</v>
      </c>
      <c r="L26" s="6">
        <f t="shared" si="20"/>
        <v>6.9206584867724866E-2</v>
      </c>
      <c r="M26" s="6">
        <f t="shared" si="15"/>
        <v>6.1341859826839824E-2</v>
      </c>
      <c r="N26" s="6">
        <f t="shared" si="16"/>
        <v>5.6166521279761905E-2</v>
      </c>
      <c r="P26">
        <v>30</v>
      </c>
      <c r="Q26" s="4">
        <f t="shared" si="21"/>
        <v>10.755275630827173</v>
      </c>
      <c r="R26" s="4">
        <f t="shared" si="17"/>
        <v>11.755312047387029</v>
      </c>
      <c r="S26" s="4">
        <f t="shared" si="18"/>
        <v>12.526077366353991</v>
      </c>
      <c r="U26">
        <v>30</v>
      </c>
      <c r="V26" s="5" cm="1">
        <f t="array" ref="V26">SUMPRODUCT(($B$35-B26) * (1 + $B$36) ^ (ROW($1:$15) - 1))-G26</f>
        <v>5657.093164288206</v>
      </c>
      <c r="W26" s="5" cm="1">
        <f t="array" ref="W26">SUMPRODUCT(($B$35-C26) * (1 + $B$36) ^ (ROW($1:$15) - 1))-H26</f>
        <v>4815.9267772243784</v>
      </c>
      <c r="X26" s="5" cm="1">
        <f t="array" ref="X26">SUMPRODUCT(($B$35-D26) * (1 + $B$36) ^ (ROW($1:$15) - 1))-I26</f>
        <v>3997.2693207936718</v>
      </c>
      <c r="Z26">
        <v>30</v>
      </c>
      <c r="AA26" s="5" cm="1">
        <f t="array" ref="AA26">SUMPRODUCT(($B$35-B26) * (1 + $B$36) ^ (ROW($1:$25) - 1))-G26</f>
        <v>25930.246099817676</v>
      </c>
      <c r="AB26" s="5" cm="1">
        <f t="array" ref="AB26">SUMPRODUCT(($B$35-C26) * (1 + $B$36) ^ (ROW($1:$25) - 1))-H26</f>
        <v>26778.387250471853</v>
      </c>
      <c r="AC26" s="5" cm="1">
        <f t="array" ref="AC26">SUMPRODUCT(($B$35-D26) * (1 + $B$36) ^ (ROW($1:$25) - 1))-I26</f>
        <v>27397.431342308701</v>
      </c>
    </row>
    <row r="27" spans="1:30" ht="19" x14ac:dyDescent="0.25">
      <c r="A27">
        <v>40</v>
      </c>
      <c r="B27" s="1">
        <v>792.02642900000001</v>
      </c>
      <c r="C27" s="1">
        <v>739.501937</v>
      </c>
      <c r="D27" s="1">
        <v>694.646117</v>
      </c>
      <c r="F27">
        <v>40</v>
      </c>
      <c r="G27" s="8">
        <f t="shared" si="19"/>
        <v>9450</v>
      </c>
      <c r="H27" s="8">
        <f t="shared" si="19"/>
        <v>11550</v>
      </c>
      <c r="I27" s="8">
        <f t="shared" si="19"/>
        <v>13440</v>
      </c>
      <c r="K27">
        <v>40</v>
      </c>
      <c r="L27" s="6">
        <f t="shared" si="20"/>
        <v>6.7933711216931217E-2</v>
      </c>
      <c r="M27" s="6">
        <f t="shared" si="15"/>
        <v>6.0129702424242426E-2</v>
      </c>
      <c r="N27" s="6">
        <f t="shared" si="16"/>
        <v>5.5011449627976189E-2</v>
      </c>
      <c r="P27">
        <v>40</v>
      </c>
      <c r="Q27" s="4">
        <f t="shared" si="21"/>
        <v>10.905047886824546</v>
      </c>
      <c r="R27" s="4">
        <f t="shared" si="17"/>
        <v>11.926874926730296</v>
      </c>
      <c r="S27" s="4">
        <f t="shared" si="18"/>
        <v>12.712720334078078</v>
      </c>
      <c r="U27">
        <v>40</v>
      </c>
      <c r="V27" s="5" cm="1">
        <f t="array" ref="V27">SUMPRODUCT(($B$35-B27) * (1 + $B$36) ^ (ROW($1:$15) - 1))-G27</f>
        <v>5379.2378002984842</v>
      </c>
      <c r="W27" s="5" cm="1">
        <f t="array" ref="W27">SUMPRODUCT(($B$35-C27) * (1 + $B$36) ^ (ROW($1:$15) - 1))-H27</f>
        <v>4492.5247912171108</v>
      </c>
      <c r="X27" s="5" cm="1">
        <f t="array" ref="X27">SUMPRODUCT(($B$35-D27) * (1 + $B$36) ^ (ROW($1:$15) - 1))-I27</f>
        <v>3638.6696600334981</v>
      </c>
      <c r="Z27">
        <v>40</v>
      </c>
      <c r="AA27" s="5" cm="1">
        <f t="array" ref="AA27">SUMPRODUCT(($B$35-B27) * (1 + $B$36) ^ (ROW($1:$25) - 1))-G27</f>
        <v>25279.519249112243</v>
      </c>
      <c r="AB27" s="5" cm="1">
        <f t="array" ref="AB27">SUMPRODUCT(($B$35-C27) * (1 + $B$36) ^ (ROW($1:$25) - 1))-H27</f>
        <v>26020.991917718173</v>
      </c>
      <c r="AC27" s="5" cm="1">
        <f t="array" ref="AC27">SUMPRODUCT(($B$35-D27) * (1 + $B$36) ^ (ROW($1:$25) - 1))-I27</f>
        <v>26557.60437420621</v>
      </c>
    </row>
    <row r="28" spans="1:30" ht="19" x14ac:dyDescent="0.25">
      <c r="A28">
        <v>50</v>
      </c>
      <c r="B28" s="1">
        <v>809.40303600000004</v>
      </c>
      <c r="C28" s="1">
        <v>759.07975299999998</v>
      </c>
      <c r="D28" s="1">
        <v>716.28548899999998</v>
      </c>
      <c r="F28">
        <v>50</v>
      </c>
      <c r="G28" s="8">
        <f t="shared" si="19"/>
        <v>9450</v>
      </c>
      <c r="H28" s="8">
        <f t="shared" si="19"/>
        <v>11550</v>
      </c>
      <c r="I28" s="8">
        <f t="shared" si="19"/>
        <v>13440</v>
      </c>
      <c r="K28">
        <v>50</v>
      </c>
      <c r="L28" s="6">
        <f t="shared" si="20"/>
        <v>6.6094916825396824E-2</v>
      </c>
      <c r="M28" s="6">
        <f t="shared" si="15"/>
        <v>5.843465341991342E-2</v>
      </c>
      <c r="N28" s="6">
        <f t="shared" si="16"/>
        <v>5.340137730654762E-2</v>
      </c>
      <c r="P28">
        <v>50</v>
      </c>
      <c r="Q28" s="4">
        <f t="shared" si="21"/>
        <v>11.129179236255847</v>
      </c>
      <c r="R28" s="4">
        <f t="shared" si="17"/>
        <v>12.175702264375257</v>
      </c>
      <c r="S28" s="4">
        <f t="shared" si="18"/>
        <v>12.982796130939629</v>
      </c>
      <c r="U28">
        <v>50</v>
      </c>
      <c r="V28" s="5" cm="1">
        <f t="array" ref="V28">SUMPRODUCT(($B$35-B28) * (1 + $B$36) ^ (ROW($1:$15) - 1))-G28</f>
        <v>4977.8476979552615</v>
      </c>
      <c r="W28" s="5" cm="1">
        <f t="array" ref="W28">SUMPRODUCT(($B$35-C28) * (1 + $B$36) ^ (ROW($1:$15) - 1))-H28</f>
        <v>4040.2879668533697</v>
      </c>
      <c r="X28" s="5" cm="1">
        <f t="array" ref="X28">SUMPRODUCT(($B$35-D28) * (1 + $B$36) ^ (ROW($1:$15) - 1))-I28</f>
        <v>3138.8120214436967</v>
      </c>
      <c r="Z28">
        <v>50</v>
      </c>
      <c r="AA28" s="5" cm="1">
        <f t="array" ref="AA28">SUMPRODUCT(($B$35-B28) * (1 + $B$36) ^ (ROW($1:$25) - 1))-G28</f>
        <v>24339.478670259879</v>
      </c>
      <c r="AB28" s="5" cm="1">
        <f t="array" ref="AB28">SUMPRODUCT(($B$35-C28) * (1 + $B$36) ^ (ROW($1:$25) - 1))-H28</f>
        <v>24961.870221215213</v>
      </c>
      <c r="AC28" s="5" cm="1">
        <f t="array" ref="AC28">SUMPRODUCT(($B$35-D28) * (1 + $B$36) ^ (ROW($1:$25) - 1))-I28</f>
        <v>25386.956515226513</v>
      </c>
    </row>
    <row r="29" spans="1:30" ht="19" x14ac:dyDescent="0.25">
      <c r="A29">
        <v>60</v>
      </c>
      <c r="B29" s="1">
        <v>831.19194100000004</v>
      </c>
      <c r="C29" s="1">
        <v>783.21067300000004</v>
      </c>
      <c r="D29" s="1">
        <v>742.50600999999995</v>
      </c>
      <c r="F29">
        <v>60</v>
      </c>
      <c r="G29" s="8">
        <f t="shared" si="19"/>
        <v>9450</v>
      </c>
      <c r="H29" s="8">
        <f t="shared" si="19"/>
        <v>11550</v>
      </c>
      <c r="I29" s="8">
        <f t="shared" si="19"/>
        <v>13440</v>
      </c>
      <c r="K29">
        <v>60</v>
      </c>
      <c r="L29" s="6">
        <f t="shared" si="20"/>
        <v>6.3789212592592584E-2</v>
      </c>
      <c r="M29" s="6">
        <f t="shared" si="15"/>
        <v>5.6345396277056273E-2</v>
      </c>
      <c r="N29" s="6">
        <f t="shared" si="16"/>
        <v>5.145044568452381E-2</v>
      </c>
      <c r="P29">
        <v>60</v>
      </c>
      <c r="Q29" s="4">
        <f t="shared" si="21"/>
        <v>11.424061247633276</v>
      </c>
      <c r="R29" s="4">
        <f t="shared" si="17"/>
        <v>12.497683417432581</v>
      </c>
      <c r="S29" s="4">
        <f t="shared" si="18"/>
        <v>13.326593153055825</v>
      </c>
      <c r="U29">
        <v>60</v>
      </c>
      <c r="V29" s="5" cm="1">
        <f t="array" ref="V29">SUMPRODUCT(($B$35-B29) * (1 + $B$36) ^ (ROW($1:$15) - 1))-G29</f>
        <v>4474.5359289835287</v>
      </c>
      <c r="W29" s="5" cm="1">
        <f t="array" ref="W29">SUMPRODUCT(($B$35-C29) * (1 + $B$36) ^ (ROW($1:$15) - 1))-H29</f>
        <v>3482.8769343982985</v>
      </c>
      <c r="X29" s="5" cm="1">
        <f t="array" ref="X29">SUMPRODUCT(($B$35-D29) * (1 + $B$36) ^ (ROW($1:$15) - 1))-I29</f>
        <v>2533.132350626347</v>
      </c>
      <c r="Z29">
        <v>60</v>
      </c>
      <c r="AA29" s="5" cm="1">
        <f t="array" ref="AA29">SUMPRODUCT(($B$35-B29) * (1 + $B$36) ^ (ROW($1:$25) - 1))-G29</f>
        <v>23160.741367358401</v>
      </c>
      <c r="AB29" s="5" cm="1">
        <f t="array" ref="AB29">SUMPRODUCT(($B$35-C29) * (1 + $B$36) ^ (ROW($1:$25) - 1))-H29</f>
        <v>23656.434470436012</v>
      </c>
      <c r="AC29" s="5" cm="1">
        <f t="array" ref="AC29">SUMPRODUCT(($B$35-D29) * (1 + $B$36) ^ (ROW($1:$25) - 1))-I29</f>
        <v>23968.477422118711</v>
      </c>
    </row>
    <row r="30" spans="1:30" ht="19" x14ac:dyDescent="0.25">
      <c r="A30">
        <v>70</v>
      </c>
      <c r="B30" s="1">
        <v>856.70851700000003</v>
      </c>
      <c r="C30" s="1">
        <v>811.91684399999997</v>
      </c>
      <c r="D30" s="1">
        <v>773.97229600000003</v>
      </c>
      <c r="F30">
        <v>70</v>
      </c>
      <c r="G30" s="8">
        <f t="shared" si="19"/>
        <v>9450</v>
      </c>
      <c r="H30" s="8">
        <f t="shared" si="19"/>
        <v>11550</v>
      </c>
      <c r="I30" s="8">
        <f t="shared" si="19"/>
        <v>13440</v>
      </c>
      <c r="K30">
        <v>70</v>
      </c>
      <c r="L30" s="6">
        <f t="shared" si="20"/>
        <v>6.1089045820105818E-2</v>
      </c>
      <c r="M30" s="6">
        <f t="shared" si="15"/>
        <v>5.3860013506493512E-2</v>
      </c>
      <c r="N30" s="6">
        <f t="shared" si="16"/>
        <v>4.9109204166666663E-2</v>
      </c>
      <c r="P30">
        <v>70</v>
      </c>
      <c r="Q30" s="4">
        <f t="shared" si="21"/>
        <v>11.79067009723674</v>
      </c>
      <c r="R30" s="4">
        <f t="shared" si="17"/>
        <v>12.904649530983125</v>
      </c>
      <c r="S30" s="4">
        <f t="shared" si="18"/>
        <v>13.765276478208945</v>
      </c>
      <c r="U30">
        <v>70</v>
      </c>
      <c r="V30" s="5" cm="1">
        <f t="array" ref="V30">SUMPRODUCT(($B$35-B30) * (1 + $B$36) ^ (ROW($1:$15) - 1))-G30</f>
        <v>3885.1170020268146</v>
      </c>
      <c r="W30" s="5" cm="1">
        <f t="array" ref="W30">SUMPRODUCT(($B$35-C30) * (1 + $B$36) ^ (ROW($1:$15) - 1))-H30</f>
        <v>2819.7801102845988</v>
      </c>
      <c r="X30" s="5" cm="1">
        <f t="array" ref="X30">SUMPRODUCT(($B$35-D30) * (1 + $B$36) ^ (ROW($1:$15) - 1))-I30</f>
        <v>1806.2783820753521</v>
      </c>
      <c r="Z30">
        <v>70</v>
      </c>
      <c r="AA30" s="5" cm="1">
        <f t="array" ref="AA30">SUMPRODUCT(($B$35-B30) * (1 + $B$36) ^ (ROW($1:$25) - 1))-G30</f>
        <v>21780.344327051829</v>
      </c>
      <c r="AB30" s="5" cm="1">
        <f t="array" ref="AB30">SUMPRODUCT(($B$35-C30) * (1 + $B$36) ^ (ROW($1:$25) - 1))-H30</f>
        <v>22103.486555835952</v>
      </c>
      <c r="AC30" s="5" cm="1">
        <f t="array" ref="AC30">SUMPRODUCT(($B$35-D30) * (1 + $B$36) ^ (ROW($1:$25) - 1))-I30</f>
        <v>22266.212664345585</v>
      </c>
    </row>
    <row r="31" spans="1:30" x14ac:dyDescent="0.2">
      <c r="A31" t="s">
        <v>1</v>
      </c>
    </row>
    <row r="32" spans="1:30" x14ac:dyDescent="0.2">
      <c r="A32" t="s">
        <v>0</v>
      </c>
      <c r="B32" s="3">
        <f>14500*0.7</f>
        <v>10150</v>
      </c>
    </row>
    <row r="33" spans="1:2" x14ac:dyDescent="0.2">
      <c r="A33" t="s">
        <v>2</v>
      </c>
      <c r="B33" s="9">
        <v>2.1</v>
      </c>
    </row>
    <row r="34" spans="1:2" x14ac:dyDescent="0.2">
      <c r="A34" t="s">
        <v>3</v>
      </c>
      <c r="B34" s="3">
        <f>B33*1000</f>
        <v>2100</v>
      </c>
    </row>
    <row r="35" spans="1:2" x14ac:dyDescent="0.2">
      <c r="A35" t="s">
        <v>5</v>
      </c>
      <c r="B35" s="3">
        <v>1434</v>
      </c>
    </row>
    <row r="36" spans="1:2" x14ac:dyDescent="0.2">
      <c r="A36" t="s">
        <v>7</v>
      </c>
      <c r="B36" s="2">
        <v>5.8999999999999997E-2</v>
      </c>
    </row>
    <row r="37" spans="1:2" x14ac:dyDescent="0.2">
      <c r="A37" t="s">
        <v>9</v>
      </c>
      <c r="B37">
        <f>50*7</f>
        <v>350</v>
      </c>
    </row>
  </sheetData>
  <conditionalFormatting sqref="B13:E20 B3:D10 B23:D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I1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I21 G23:I30 J13:J2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N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N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O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S1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3:S21 Q23:S3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3:X30 V13:X20 V3:X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C10 AA13:AC20 AA23:AC3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250812_all_costs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Schillebeeckx</cp:lastModifiedBy>
  <dcterms:created xsi:type="dcterms:W3CDTF">2025-08-13T04:22:48Z</dcterms:created>
  <dcterms:modified xsi:type="dcterms:W3CDTF">2025-08-28T03:46:26Z</dcterms:modified>
</cp:coreProperties>
</file>