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chillebeeckx/Development/solar/output/"/>
    </mc:Choice>
  </mc:AlternateContent>
  <xr:revisionPtr revIDLastSave="0" documentId="8_{F156844A-BC97-7649-8DE2-482D7D0F2970}" xr6:coauthVersionLast="47" xr6:coauthVersionMax="47" xr10:uidLastSave="{00000000-0000-0000-0000-000000000000}"/>
  <bookViews>
    <workbookView xWindow="9460" yWindow="3360" windowWidth="30000" windowHeight="17440" xr2:uid="{26FF52C5-725B-6344-B119-F4C9063B9FBA}"/>
  </bookViews>
  <sheets>
    <sheet name="250812_all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L13" i="1"/>
  <c r="B37" i="1"/>
  <c r="AB23" i="1" a="1"/>
  <c r="AB23" i="1" s="1"/>
  <c r="AC23" i="1" a="1"/>
  <c r="AC23" i="1" s="1"/>
  <c r="AB24" i="1" a="1"/>
  <c r="AB24" i="1" s="1"/>
  <c r="AC24" i="1" a="1"/>
  <c r="AC24" i="1" s="1"/>
  <c r="AB25" i="1" a="1"/>
  <c r="AB25" i="1" s="1"/>
  <c r="AC25" i="1" a="1"/>
  <c r="AC25" i="1" s="1"/>
  <c r="AB26" i="1" a="1"/>
  <c r="AB26" i="1" s="1"/>
  <c r="AC26" i="1" a="1"/>
  <c r="AC26" i="1" s="1"/>
  <c r="AB27" i="1" a="1"/>
  <c r="AB27" i="1" s="1"/>
  <c r="AC27" i="1" a="1"/>
  <c r="AC27" i="1" s="1"/>
  <c r="AB28" i="1" a="1"/>
  <c r="AB28" i="1" s="1"/>
  <c r="AC28" i="1" a="1"/>
  <c r="AC28" i="1" s="1"/>
  <c r="AB29" i="1" a="1"/>
  <c r="AB29" i="1" s="1"/>
  <c r="AC29" i="1" a="1"/>
  <c r="AC29" i="1" s="1"/>
  <c r="AB30" i="1" a="1"/>
  <c r="AB30" i="1" s="1"/>
  <c r="AC30" i="1" a="1"/>
  <c r="AC30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23" i="1" a="1"/>
  <c r="AA23" i="1" s="1"/>
  <c r="AB13" i="1" a="1"/>
  <c r="AB13" i="1" s="1"/>
  <c r="AC13" i="1" a="1"/>
  <c r="AC13" i="1" s="1"/>
  <c r="AB14" i="1" a="1"/>
  <c r="AB14" i="1" s="1"/>
  <c r="AC14" i="1" a="1"/>
  <c r="AC14" i="1" s="1"/>
  <c r="AB15" i="1" a="1"/>
  <c r="AB15" i="1" s="1"/>
  <c r="AC15" i="1" a="1"/>
  <c r="AC15" i="1" s="1"/>
  <c r="AB16" i="1" a="1"/>
  <c r="AB16" i="1" s="1"/>
  <c r="AC16" i="1" a="1"/>
  <c r="AC16" i="1"/>
  <c r="AB17" i="1" a="1"/>
  <c r="AB17" i="1" s="1"/>
  <c r="AC17" i="1" a="1"/>
  <c r="AC17" i="1" s="1"/>
  <c r="AB18" i="1" a="1"/>
  <c r="AB18" i="1" s="1"/>
  <c r="AC18" i="1" a="1"/>
  <c r="AC18" i="1" s="1"/>
  <c r="AB19" i="1" a="1"/>
  <c r="AB19" i="1" s="1"/>
  <c r="AC19" i="1" a="1"/>
  <c r="AC19" i="1" s="1"/>
  <c r="AB20" i="1" a="1"/>
  <c r="AB20" i="1" s="1"/>
  <c r="AC20" i="1" a="1"/>
  <c r="AC20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13" i="1" a="1"/>
  <c r="AA13" i="1" s="1"/>
  <c r="AB3" i="1" a="1"/>
  <c r="AB3" i="1" s="1"/>
  <c r="AC3" i="1" a="1"/>
  <c r="AC3" i="1" s="1"/>
  <c r="AB4" i="1" a="1"/>
  <c r="AB4" i="1" s="1"/>
  <c r="AC4" i="1" a="1"/>
  <c r="AC4" i="1" s="1"/>
  <c r="AB5" i="1" a="1"/>
  <c r="AB5" i="1" s="1"/>
  <c r="AC5" i="1" a="1"/>
  <c r="AC5" i="1" s="1"/>
  <c r="AB6" i="1" a="1"/>
  <c r="AB6" i="1" s="1"/>
  <c r="AC6" i="1" a="1"/>
  <c r="AC6" i="1" s="1"/>
  <c r="AB7" i="1" a="1"/>
  <c r="AB7" i="1" s="1"/>
  <c r="AC7" i="1" a="1"/>
  <c r="AC7" i="1" s="1"/>
  <c r="AB8" i="1" a="1"/>
  <c r="AB8" i="1" s="1"/>
  <c r="AC8" i="1" a="1"/>
  <c r="AC8" i="1" s="1"/>
  <c r="AB9" i="1" a="1"/>
  <c r="AB9" i="1" s="1"/>
  <c r="AC9" i="1" a="1"/>
  <c r="AC9" i="1" s="1"/>
  <c r="AB10" i="1" a="1"/>
  <c r="AB10" i="1" s="1"/>
  <c r="AC10" i="1" a="1"/>
  <c r="AC10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3" i="1" a="1"/>
  <c r="AA3" i="1" s="1"/>
  <c r="V3" i="1" a="1"/>
  <c r="V3" i="1" s="1"/>
  <c r="V13" i="1" a="1"/>
  <c r="V13" i="1" s="1"/>
  <c r="W23" i="1" a="1"/>
  <c r="W23" i="1" s="1"/>
  <c r="X23" i="1" a="1"/>
  <c r="X23" i="1" s="1"/>
  <c r="W24" i="1" a="1"/>
  <c r="W24" i="1" s="1"/>
  <c r="X24" i="1" a="1"/>
  <c r="X24" i="1" s="1"/>
  <c r="W25" i="1" a="1"/>
  <c r="W25" i="1" s="1"/>
  <c r="X25" i="1" a="1"/>
  <c r="X25" i="1" s="1"/>
  <c r="W26" i="1" a="1"/>
  <c r="W26" i="1" s="1"/>
  <c r="X26" i="1" a="1"/>
  <c r="X26" i="1" s="1"/>
  <c r="W27" i="1" a="1"/>
  <c r="W27" i="1" s="1"/>
  <c r="X27" i="1" a="1"/>
  <c r="X27" i="1" s="1"/>
  <c r="W28" i="1" a="1"/>
  <c r="W28" i="1" s="1"/>
  <c r="X28" i="1" a="1"/>
  <c r="X28" i="1" s="1"/>
  <c r="W29" i="1" a="1"/>
  <c r="W29" i="1" s="1"/>
  <c r="X29" i="1" a="1"/>
  <c r="X29" i="1" s="1"/>
  <c r="W30" i="1" a="1"/>
  <c r="W30" i="1" s="1"/>
  <c r="X30" i="1" a="1"/>
  <c r="X30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23" i="1" a="1"/>
  <c r="V23" i="1" s="1"/>
  <c r="W13" i="1" a="1"/>
  <c r="W13" i="1" s="1"/>
  <c r="X13" i="1" a="1"/>
  <c r="X13" i="1" s="1"/>
  <c r="W14" i="1" a="1"/>
  <c r="W14" i="1" s="1"/>
  <c r="X14" i="1" a="1"/>
  <c r="X14" i="1" s="1"/>
  <c r="W15" i="1" a="1"/>
  <c r="W15" i="1" s="1"/>
  <c r="X15" i="1" a="1"/>
  <c r="X15" i="1" s="1"/>
  <c r="W16" i="1" a="1"/>
  <c r="W16" i="1" s="1"/>
  <c r="X16" i="1" a="1"/>
  <c r="X16" i="1" s="1"/>
  <c r="W17" i="1" a="1"/>
  <c r="W17" i="1" s="1"/>
  <c r="X17" i="1" a="1"/>
  <c r="X17" i="1" s="1"/>
  <c r="W18" i="1" a="1"/>
  <c r="W18" i="1" s="1"/>
  <c r="X18" i="1" a="1"/>
  <c r="X18" i="1" s="1"/>
  <c r="W19" i="1" a="1"/>
  <c r="W19" i="1" s="1"/>
  <c r="X19" i="1" a="1"/>
  <c r="X19" i="1" s="1"/>
  <c r="W20" i="1" a="1"/>
  <c r="W20" i="1" s="1"/>
  <c r="X20" i="1" a="1"/>
  <c r="X20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W3" i="1" a="1"/>
  <c r="W3" i="1" s="1"/>
  <c r="X3" i="1" a="1"/>
  <c r="X3" i="1" s="1"/>
  <c r="W4" i="1" a="1"/>
  <c r="W4" i="1" s="1"/>
  <c r="X4" i="1" a="1"/>
  <c r="X4" i="1" s="1"/>
  <c r="W5" i="1" a="1"/>
  <c r="W5" i="1" s="1"/>
  <c r="X5" i="1" a="1"/>
  <c r="X5" i="1" s="1"/>
  <c r="W6" i="1" a="1"/>
  <c r="W6" i="1" s="1"/>
  <c r="X6" i="1" a="1"/>
  <c r="X6" i="1" s="1"/>
  <c r="W7" i="1" a="1"/>
  <c r="W7" i="1" s="1"/>
  <c r="X7" i="1" a="1"/>
  <c r="X7" i="1" s="1"/>
  <c r="W8" i="1" a="1"/>
  <c r="W8" i="1" s="1"/>
  <c r="X8" i="1" a="1"/>
  <c r="X8" i="1" s="1"/>
  <c r="W9" i="1" a="1"/>
  <c r="W9" i="1" s="1"/>
  <c r="X9" i="1" a="1"/>
  <c r="X9" i="1" s="1"/>
  <c r="W10" i="1" a="1"/>
  <c r="W10" i="1" s="1"/>
  <c r="X10" i="1" a="1"/>
  <c r="X10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H23" i="1"/>
  <c r="I23" i="1"/>
  <c r="H24" i="1"/>
  <c r="R24" i="1" s="1"/>
  <c r="I24" i="1"/>
  <c r="S24" i="1" s="1"/>
  <c r="H25" i="1"/>
  <c r="M25" i="1" s="1"/>
  <c r="I25" i="1"/>
  <c r="H26" i="1"/>
  <c r="R26" i="1" s="1"/>
  <c r="I26" i="1"/>
  <c r="S26" i="1" s="1"/>
  <c r="H27" i="1"/>
  <c r="R27" i="1" s="1"/>
  <c r="I27" i="1"/>
  <c r="S27" i="1" s="1"/>
  <c r="H28" i="1"/>
  <c r="I28" i="1"/>
  <c r="H29" i="1"/>
  <c r="I29" i="1"/>
  <c r="H30" i="1"/>
  <c r="I30" i="1"/>
  <c r="S30" i="1" s="1"/>
  <c r="G24" i="1"/>
  <c r="G25" i="1"/>
  <c r="G26" i="1"/>
  <c r="G27" i="1"/>
  <c r="G28" i="1"/>
  <c r="L28" i="1" s="1"/>
  <c r="G29" i="1"/>
  <c r="Q29" i="1" s="1"/>
  <c r="G30" i="1"/>
  <c r="Q30" i="1" s="1"/>
  <c r="G23" i="1"/>
  <c r="R30" i="1"/>
  <c r="S29" i="1"/>
  <c r="R29" i="1"/>
  <c r="S28" i="1"/>
  <c r="R28" i="1"/>
  <c r="Q28" i="1"/>
  <c r="Q27" i="1"/>
  <c r="Q26" i="1"/>
  <c r="S25" i="1"/>
  <c r="R25" i="1"/>
  <c r="Q25" i="1"/>
  <c r="Q24" i="1"/>
  <c r="S23" i="1"/>
  <c r="R23" i="1"/>
  <c r="Q23" i="1"/>
  <c r="N30" i="1"/>
  <c r="M30" i="1"/>
  <c r="N29" i="1"/>
  <c r="M29" i="1"/>
  <c r="L29" i="1"/>
  <c r="N28" i="1"/>
  <c r="M28" i="1"/>
  <c r="L27" i="1"/>
  <c r="M26" i="1"/>
  <c r="L26" i="1"/>
  <c r="N25" i="1"/>
  <c r="L25" i="1"/>
  <c r="M24" i="1"/>
  <c r="L24" i="1"/>
  <c r="N23" i="1"/>
  <c r="M23" i="1"/>
  <c r="L23" i="1"/>
  <c r="H14" i="1"/>
  <c r="H19" i="1"/>
  <c r="G20" i="1"/>
  <c r="H7" i="1"/>
  <c r="G6" i="1"/>
  <c r="B34" i="1"/>
  <c r="I14" i="1" s="1"/>
  <c r="N26" i="1" l="1"/>
  <c r="M27" i="1"/>
  <c r="N27" i="1"/>
  <c r="N24" i="1"/>
  <c r="L30" i="1"/>
  <c r="R7" i="1"/>
  <c r="L20" i="1"/>
  <c r="Q20" i="1"/>
  <c r="M19" i="1"/>
  <c r="R19" i="1"/>
  <c r="M14" i="1"/>
  <c r="R14" i="1"/>
  <c r="N14" i="1"/>
  <c r="S14" i="1"/>
  <c r="Q6" i="1"/>
  <c r="G5" i="1"/>
  <c r="I6" i="1"/>
  <c r="G19" i="1"/>
  <c r="I18" i="1"/>
  <c r="I13" i="1"/>
  <c r="G4" i="1"/>
  <c r="H6" i="1"/>
  <c r="G18" i="1"/>
  <c r="H18" i="1"/>
  <c r="H13" i="1"/>
  <c r="I10" i="1"/>
  <c r="I5" i="1"/>
  <c r="G17" i="1"/>
  <c r="I17" i="1"/>
  <c r="H10" i="1"/>
  <c r="G16" i="1"/>
  <c r="H17" i="1"/>
  <c r="G3" i="1"/>
  <c r="I4" i="1"/>
  <c r="I16" i="1"/>
  <c r="G10" i="1"/>
  <c r="H4" i="1"/>
  <c r="H16" i="1"/>
  <c r="G9" i="1"/>
  <c r="I3" i="1"/>
  <c r="I20" i="1"/>
  <c r="G8" i="1"/>
  <c r="H8" i="1"/>
  <c r="H3" i="1"/>
  <c r="H20" i="1"/>
  <c r="H15" i="1"/>
  <c r="H5" i="1"/>
  <c r="I9" i="1"/>
  <c r="G15" i="1"/>
  <c r="H9" i="1"/>
  <c r="G14" i="1"/>
  <c r="I8" i="1"/>
  <c r="I15" i="1"/>
  <c r="G7" i="1"/>
  <c r="I7" i="1"/>
  <c r="G13" i="1"/>
  <c r="I19" i="1"/>
  <c r="Q3" i="1" l="1"/>
  <c r="S8" i="1"/>
  <c r="Q8" i="1"/>
  <c r="S3" i="1"/>
  <c r="R10" i="1"/>
  <c r="L15" i="1"/>
  <c r="Q15" i="1"/>
  <c r="N17" i="1"/>
  <c r="S17" i="1"/>
  <c r="N18" i="1"/>
  <c r="S18" i="1"/>
  <c r="R16" i="1"/>
  <c r="M16" i="1"/>
  <c r="L19" i="1"/>
  <c r="Q19" i="1"/>
  <c r="N19" i="1"/>
  <c r="S19" i="1"/>
  <c r="R4" i="1"/>
  <c r="S6" i="1"/>
  <c r="Q13" i="1"/>
  <c r="M15" i="1"/>
  <c r="R15" i="1"/>
  <c r="Q10" i="1"/>
  <c r="S10" i="1"/>
  <c r="Q5" i="1"/>
  <c r="R17" i="1"/>
  <c r="M17" i="1"/>
  <c r="S20" i="1"/>
  <c r="N20" i="1"/>
  <c r="S15" i="1"/>
  <c r="N15" i="1"/>
  <c r="R8" i="1"/>
  <c r="L18" i="1"/>
  <c r="Q18" i="1"/>
  <c r="R6" i="1"/>
  <c r="Q14" i="1"/>
  <c r="L14" i="1"/>
  <c r="Q16" i="1"/>
  <c r="L16" i="1"/>
  <c r="Q4" i="1"/>
  <c r="R9" i="1"/>
  <c r="S13" i="1"/>
  <c r="N13" i="1"/>
  <c r="Q9" i="1"/>
  <c r="S9" i="1"/>
  <c r="Q17" i="1"/>
  <c r="L17" i="1"/>
  <c r="R5" i="1"/>
  <c r="S5" i="1"/>
  <c r="S7" i="1"/>
  <c r="R20" i="1"/>
  <c r="M20" i="1"/>
  <c r="N16" i="1"/>
  <c r="S16" i="1"/>
  <c r="M13" i="1"/>
  <c r="R13" i="1"/>
  <c r="Q7" i="1"/>
  <c r="R3" i="1"/>
  <c r="S4" i="1"/>
  <c r="M18" i="1"/>
  <c r="R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<sst xmlns="http://schemas.openxmlformats.org/spreadsheetml/2006/main" count="14" uniqueCount="11">
  <si>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1 battery</t>
  </si>
  <si>
    <t>costs:</t>
  </si>
  <si>
    <t>solar per W</t>
  </si>
  <si>
    <t>solar per kW</t>
  </si>
  <si>
    <t>batteries</t>
  </si>
  <si>
    <t>cost w/o solar</t>
  </si>
  <si>
    <t>time to payback</t>
  </si>
  <si>
    <t>annual increase</t>
  </si>
  <si>
    <t>savings at year</t>
  </si>
  <si>
    <t>car charge</t>
  </si>
  <si>
    <t>period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</si>
</sst>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4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9" fontId="0" fillId="0" borderId="0" xfId="2" applyFont="1"/>
    <xf numFmtId="44" fontId="0" fillId="0" borderId="0" xfId="1" applyFont="1"/>
    <xf numFmtId="2" fontId="19" fillId="0" borderId="0" xfId="0" applyNumberFormat="1" applyFont="1"/>
    <xf numFmtId="44" fontId="0" fillId="0" borderId="0" xfId="0" applyNumberFormat="1"/>
    <xf numFmtId="164" fontId="19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193-E8D3-004D-AB57-E6723CF263D7}">
  <dimension ref="A1:AC37"/>
  <sheetViews>
    <sheetView tabSelected="1" workbookViewId="0">
      <selection activeCell="E26" sqref="E26"/>
    </sheetView>
  </sheetViews>
  <sheetFormatPr baseColWidth="10" defaultRowHeight="16" x14ac:dyDescent="0.2"/>
  <cols>
    <col min="22" max="22" width="14.1640625" customWidth="1"/>
    <col min="23" max="24" width="20" bestFit="1" customWidth="1"/>
    <col min="27" max="29" width="15.83203125" bestFit="1" customWidth="1"/>
  </cols>
  <sheetData>
    <row r="1" spans="1:29" x14ac:dyDescent="0.2">
      <c r="A1" t="s">
        <v>4</v>
      </c>
      <c r="B1">
        <v>2</v>
      </c>
      <c r="K1" t="s">
        <v>10</v>
      </c>
      <c r="P1" t="s">
        <v>6</v>
      </c>
      <c r="U1" t="s">
        <v>8</v>
      </c>
      <c r="V1">
        <v>15</v>
      </c>
      <c r="Z1" t="s">
        <v>8</v>
      </c>
      <c r="AA1">
        <v>25</v>
      </c>
    </row>
    <row r="2" spans="1:29" x14ac:dyDescent="0.2">
      <c r="B2">
        <v>4.5</v>
      </c>
      <c r="C2">
        <v>5.5</v>
      </c>
      <c r="D2">
        <v>6.4</v>
      </c>
      <c r="G2">
        <v>4.5</v>
      </c>
      <c r="H2">
        <v>5.5</v>
      </c>
      <c r="I2">
        <v>6.4</v>
      </c>
      <c r="L2">
        <v>4.5</v>
      </c>
      <c r="M2">
        <v>5.5</v>
      </c>
      <c r="N2">
        <v>6.4</v>
      </c>
      <c r="Q2">
        <v>4.5</v>
      </c>
      <c r="R2">
        <v>5.5</v>
      </c>
      <c r="S2">
        <v>6.4</v>
      </c>
      <c r="V2">
        <v>4.5</v>
      </c>
      <c r="W2">
        <v>5.5</v>
      </c>
      <c r="X2">
        <v>6.4</v>
      </c>
      <c r="AA2">
        <v>4.5</v>
      </c>
      <c r="AB2">
        <v>5.5</v>
      </c>
      <c r="AC2">
        <v>6.4</v>
      </c>
    </row>
    <row r="3" spans="1:29" ht="19" x14ac:dyDescent="0.25">
      <c r="A3">
        <v>0</v>
      </c>
      <c r="B3">
        <v>348.50498370051798</v>
      </c>
      <c r="C3">
        <v>231.30272913532801</v>
      </c>
      <c r="D3">
        <v>152.744071364826</v>
      </c>
      <c r="F3">
        <v>0</v>
      </c>
      <c r="G3">
        <f>$B$1*$B$32+$B$34*G$2</f>
        <v>25000</v>
      </c>
      <c r="H3">
        <f t="shared" ref="H3:I3" si="0">$B$1*$B$32+$B$34*H$2</f>
        <v>26200</v>
      </c>
      <c r="I3">
        <f t="shared" si="0"/>
        <v>27280</v>
      </c>
      <c r="K3">
        <v>0</v>
      </c>
      <c r="L3" s="2">
        <f>($B$35-B3)/G3</f>
        <v>6.0819800651979276E-2</v>
      </c>
      <c r="M3" s="2">
        <f t="shared" ref="M3:N10" si="1">($B$35-C3)/H3</f>
        <v>6.250752942231573E-2</v>
      </c>
      <c r="N3" s="2">
        <f t="shared" si="1"/>
        <v>6.2912607354661809E-2</v>
      </c>
      <c r="P3">
        <v>0</v>
      </c>
      <c r="Q3" s="4">
        <f>LN(1+(G3*$B$36/($B$35-B3)))/LN(1+$B$36)</f>
        <v>11.828569739955233</v>
      </c>
      <c r="R3" s="4">
        <f t="shared" ref="R3:S10" si="2">LN(1+(H3*$B$36/($B$35-C3)))/LN(1+$B$36)</f>
        <v>11.595088333446929</v>
      </c>
      <c r="S3" s="4">
        <f t="shared" si="2"/>
        <v>11.540464152725319</v>
      </c>
      <c r="U3">
        <v>0</v>
      </c>
      <c r="V3" s="6" cm="1">
        <f t="array" ref="V3">SUMPRODUCT(($B$35-B3) * (1 + $B$36) ^ (ROW($1:$15) - 1))-G3</f>
        <v>10122.60190984363</v>
      </c>
      <c r="W3" s="6" cm="1">
        <f t="array" ref="W3">SUMPRODUCT(($B$35-C3) * (1 + $B$36) ^ (ROW($1:$15) - 1))-H3</f>
        <v>11629.909783859388</v>
      </c>
      <c r="X3" s="6" cm="1">
        <f t="array" ref="X3">SUMPRODUCT(($B$35-D3) * (1 + $B$36) ^ (ROW($1:$15) - 1))-I3</f>
        <v>12364.57174188421</v>
      </c>
      <c r="Z3">
        <v>0</v>
      </c>
      <c r="AA3" s="6" cm="1">
        <f t="array" ref="AA3">SUMPRODUCT(($B$35-B3) * (1 + $B$36) ^ (ROW($1:$25) - 1))-G3</f>
        <v>57255.817563480494</v>
      </c>
      <c r="AB3" s="6" cm="1">
        <f t="array" ref="AB3">SUMPRODUCT(($B$35-C3) * (1 + $B$36) ^ (ROW($1:$25) - 1))-H3</f>
        <v>62396.231156552094</v>
      </c>
      <c r="AC3" s="6" cm="1">
        <f t="array" ref="AC3">SUMPRODUCT(($B$35-D3) * (1 + $B$36) ^ (ROW($1:$25) - 1))-I3</f>
        <v>65566.101463479557</v>
      </c>
    </row>
    <row r="4" spans="1:29" ht="19" x14ac:dyDescent="0.25">
      <c r="A4">
        <v>10</v>
      </c>
      <c r="B4">
        <v>284.14190411602601</v>
      </c>
      <c r="C4">
        <v>165.00704467265601</v>
      </c>
      <c r="D4">
        <v>81.205408724010297</v>
      </c>
      <c r="F4">
        <v>10</v>
      </c>
      <c r="G4">
        <f t="shared" ref="G4:I10" si="3">$B$1*$B$32+$B$34*G$2</f>
        <v>25000</v>
      </c>
      <c r="H4">
        <f t="shared" si="3"/>
        <v>26200</v>
      </c>
      <c r="I4">
        <f t="shared" si="3"/>
        <v>27280</v>
      </c>
      <c r="K4">
        <v>10</v>
      </c>
      <c r="L4" s="2">
        <f t="shared" ref="L4:L10" si="4">($B$35-B4)/G4</f>
        <v>6.3394323835358951E-2</v>
      </c>
      <c r="M4" s="2">
        <f t="shared" si="1"/>
        <v>6.5037899058295573E-2</v>
      </c>
      <c r="N4" s="2">
        <f t="shared" si="1"/>
        <v>6.5534992348826607E-2</v>
      </c>
      <c r="P4">
        <v>10</v>
      </c>
      <c r="Q4" s="4">
        <f t="shared" ref="Q4:Q10" si="5">LN(1+(G4*$B$36/($B$35-B4)))/LN(1+$B$36)</f>
        <v>11.476195421693886</v>
      </c>
      <c r="R4" s="4">
        <f t="shared" si="2"/>
        <v>11.262385412408321</v>
      </c>
      <c r="S4" s="4">
        <f t="shared" si="2"/>
        <v>11.199332909607907</v>
      </c>
      <c r="U4">
        <v>10</v>
      </c>
      <c r="V4" s="6" cm="1">
        <f t="array" ref="V4">SUMPRODUCT(($B$35-B4) * (1 + $B$36) ^ (ROW($1:$15) - 1))-G4</f>
        <v>11609.353788478154</v>
      </c>
      <c r="W4" s="6" cm="1">
        <f t="array" ref="W4">SUMPRODUCT(($B$35-C4) * (1 + $B$36) ^ (ROW($1:$15) - 1))-H4</f>
        <v>13161.303776448716</v>
      </c>
      <c r="X4" s="6" cm="1">
        <f t="array" ref="X4">SUMPRODUCT(($B$35-D4) * (1 + $B$36) ^ (ROW($1:$15) - 1))-I4</f>
        <v>14017.075658148984</v>
      </c>
      <c r="Z4">
        <v>10</v>
      </c>
      <c r="AA4" s="6" cm="1">
        <f t="array" ref="AA4">SUMPRODUCT(($B$35-B4) * (1 + $B$36) ^ (ROW($1:$25) - 1))-G4</f>
        <v>60737.734751877884</v>
      </c>
      <c r="AB4" s="6" cm="1">
        <f t="array" ref="AB4">SUMPRODUCT(($B$35-C4) * (1 + $B$36) ^ (ROW($1:$25) - 1))-H4</f>
        <v>65982.698503008374</v>
      </c>
      <c r="AC4" s="6" cm="1">
        <f t="array" ref="AC4">SUMPRODUCT(($B$35-D4) * (1 + $B$36) ^ (ROW($1:$25) - 1))-I4</f>
        <v>69436.203712969116</v>
      </c>
    </row>
    <row r="5" spans="1:29" ht="19" x14ac:dyDescent="0.25">
      <c r="A5">
        <v>20</v>
      </c>
      <c r="B5">
        <v>240.69839149606</v>
      </c>
      <c r="C5">
        <v>117.70516472256099</v>
      </c>
      <c r="D5">
        <v>39.352896438821404</v>
      </c>
      <c r="F5">
        <v>20</v>
      </c>
      <c r="G5">
        <f t="shared" si="3"/>
        <v>25000</v>
      </c>
      <c r="H5">
        <f t="shared" si="3"/>
        <v>26200</v>
      </c>
      <c r="I5">
        <f t="shared" si="3"/>
        <v>27280</v>
      </c>
      <c r="K5">
        <v>20</v>
      </c>
      <c r="L5" s="2">
        <f t="shared" si="4"/>
        <v>6.51320643401576E-2</v>
      </c>
      <c r="M5" s="2">
        <f t="shared" si="1"/>
        <v>6.6843314323566369E-2</v>
      </c>
      <c r="N5" s="2">
        <f t="shared" si="1"/>
        <v>6.7069175350483082E-2</v>
      </c>
      <c r="P5">
        <v>20</v>
      </c>
      <c r="Q5" s="4">
        <f t="shared" si="5"/>
        <v>11.250384938900833</v>
      </c>
      <c r="R5" s="4">
        <f t="shared" si="2"/>
        <v>11.03681765914342</v>
      </c>
      <c r="S5" s="4">
        <f t="shared" si="2"/>
        <v>11.009253884163872</v>
      </c>
      <c r="U5">
        <v>20</v>
      </c>
      <c r="V5" s="6" cm="1">
        <f t="array" ref="V5">SUMPRODUCT(($B$35-B5) * (1 + $B$36) ^ (ROW($1:$15) - 1))-G5</f>
        <v>12612.87513051444</v>
      </c>
      <c r="W5" s="6" cm="1">
        <f t="array" ref="W5">SUMPRODUCT(($B$35-C5) * (1 + $B$36) ^ (ROW($1:$15) - 1))-H5</f>
        <v>14253.951290097117</v>
      </c>
      <c r="X5" s="6" cm="1">
        <f t="array" ref="X5">SUMPRODUCT(($B$35-D5) * (1 + $B$36) ^ (ROW($1:$15) - 1))-I5</f>
        <v>14983.845764043232</v>
      </c>
      <c r="Z5">
        <v>20</v>
      </c>
      <c r="AA5" s="6" cm="1">
        <f t="array" ref="AA5">SUMPRODUCT(($B$35-B5) * (1 + $B$36) ^ (ROW($1:$25) - 1))-G5</f>
        <v>63087.944131111319</v>
      </c>
      <c r="AB5" s="6" cm="1">
        <f t="array" ref="AB5">SUMPRODUCT(($B$35-C5) * (1 + $B$36) ^ (ROW($1:$25) - 1))-H5</f>
        <v>68541.638036433549</v>
      </c>
      <c r="AC5" s="6" cm="1">
        <f t="array" ref="AC5">SUMPRODUCT(($B$35-D5) * (1 + $B$36) ^ (ROW($1:$25) - 1))-I5</f>
        <v>71700.343074295219</v>
      </c>
    </row>
    <row r="6" spans="1:29" ht="19" x14ac:dyDescent="0.25">
      <c r="A6">
        <v>30</v>
      </c>
      <c r="B6">
        <v>216.430172350898</v>
      </c>
      <c r="C6">
        <v>95.186186205874094</v>
      </c>
      <c r="D6">
        <v>22.506067658953899</v>
      </c>
      <c r="F6">
        <v>30</v>
      </c>
      <c r="G6">
        <f t="shared" si="3"/>
        <v>25000</v>
      </c>
      <c r="H6">
        <f t="shared" si="3"/>
        <v>26200</v>
      </c>
      <c r="I6">
        <f t="shared" si="3"/>
        <v>27280</v>
      </c>
      <c r="K6">
        <v>30</v>
      </c>
      <c r="L6" s="2">
        <f t="shared" si="4"/>
        <v>6.6102793105964078E-2</v>
      </c>
      <c r="M6" s="2">
        <f t="shared" si="1"/>
        <v>6.7702817320386494E-2</v>
      </c>
      <c r="N6" s="2">
        <f t="shared" si="1"/>
        <v>6.7686727725111653E-2</v>
      </c>
      <c r="P6">
        <v>30</v>
      </c>
      <c r="Q6" s="4">
        <f t="shared" si="5"/>
        <v>11.128198885807679</v>
      </c>
      <c r="R6" s="4">
        <f t="shared" si="2"/>
        <v>10.932678605758907</v>
      </c>
      <c r="S6" s="4">
        <f t="shared" si="2"/>
        <v>10.934609412194733</v>
      </c>
      <c r="U6">
        <v>30</v>
      </c>
      <c r="V6" s="6" cm="1">
        <f t="array" ref="V6">SUMPRODUCT(($B$35-B6) * (1 + $B$36) ^ (ROW($1:$15) - 1))-G6</f>
        <v>13173.457698006721</v>
      </c>
      <c r="W6" s="6" cm="1">
        <f t="array" ref="W6">SUMPRODUCT(($B$35-C6) * (1 + $B$36) ^ (ROW($1:$15) - 1))-H6</f>
        <v>14774.127357351084</v>
      </c>
      <c r="X6" s="6" cm="1">
        <f t="array" ref="X6">SUMPRODUCT(($B$35-D6) * (1 + $B$36) ^ (ROW($1:$15) - 1))-I6</f>
        <v>15372.998279727668</v>
      </c>
      <c r="Z6">
        <v>30</v>
      </c>
      <c r="AA6" s="6" cm="1">
        <f t="array" ref="AA6">SUMPRODUCT(($B$35-B6) * (1 + $B$36) ^ (ROW($1:$25) - 1))-G6</f>
        <v>64400.807498104317</v>
      </c>
      <c r="AB6" s="6" cm="1">
        <f t="array" ref="AB6">SUMPRODUCT(($B$35-C6) * (1 + $B$36) ^ (ROW($1:$25) - 1))-H6</f>
        <v>69759.870893975327</v>
      </c>
      <c r="AC6" s="6" cm="1">
        <f t="array" ref="AC6">SUMPRODUCT(($B$35-D6) * (1 + $B$36) ^ (ROW($1:$25) - 1))-I6</f>
        <v>72611.723683757882</v>
      </c>
    </row>
    <row r="7" spans="1:29" ht="19" x14ac:dyDescent="0.25">
      <c r="A7">
        <v>40</v>
      </c>
      <c r="B7">
        <v>212.32790632726099</v>
      </c>
      <c r="C7">
        <v>90.071446030303505</v>
      </c>
      <c r="D7">
        <v>25.748762016457299</v>
      </c>
      <c r="F7">
        <v>40</v>
      </c>
      <c r="G7">
        <f t="shared" si="3"/>
        <v>25000</v>
      </c>
      <c r="H7">
        <f t="shared" si="3"/>
        <v>26200</v>
      </c>
      <c r="I7">
        <f t="shared" si="3"/>
        <v>27280</v>
      </c>
      <c r="K7">
        <v>40</v>
      </c>
      <c r="L7" s="2">
        <f t="shared" si="4"/>
        <v>6.6266883746909561E-2</v>
      </c>
      <c r="M7" s="2">
        <f t="shared" si="1"/>
        <v>6.7898036411057114E-2</v>
      </c>
      <c r="N7" s="2">
        <f t="shared" si="1"/>
        <v>6.7567860629895268E-2</v>
      </c>
      <c r="P7">
        <v>40</v>
      </c>
      <c r="Q7" s="4">
        <f t="shared" si="5"/>
        <v>11.107815261271979</v>
      </c>
      <c r="R7" s="4">
        <f t="shared" si="2"/>
        <v>10.909307614576283</v>
      </c>
      <c r="S7" s="4">
        <f t="shared" si="2"/>
        <v>10.948895718544703</v>
      </c>
      <c r="U7">
        <v>40</v>
      </c>
      <c r="V7" s="6" cm="1">
        <f t="array" ref="V7">SUMPRODUCT(($B$35-B7) * (1 + $B$36) ^ (ROW($1:$15) - 1))-G7</f>
        <v>13268.217795824821</v>
      </c>
      <c r="W7" s="6" cm="1">
        <f t="array" ref="W7">SUMPRODUCT(($B$35-C7) * (1 + $B$36) ^ (ROW($1:$15) - 1))-H7</f>
        <v>14892.275053419202</v>
      </c>
      <c r="X7" s="6" cm="1">
        <f t="array" ref="X7">SUMPRODUCT(($B$35-D7) * (1 + $B$36) ^ (ROW($1:$15) - 1))-I7</f>
        <v>15298.093816501554</v>
      </c>
      <c r="Z7">
        <v>40</v>
      </c>
      <c r="AA7" s="6" cm="1">
        <f t="array" ref="AA7">SUMPRODUCT(($B$35-B7) * (1 + $B$36) ^ (ROW($1:$25) - 1))-G7</f>
        <v>64622.732096356776</v>
      </c>
      <c r="AB7" s="6" cm="1">
        <f t="array" ref="AB7">SUMPRODUCT(($B$35-C7) * (1 + $B$36) ^ (ROW($1:$25) - 1))-H7</f>
        <v>70036.568370952431</v>
      </c>
      <c r="AC7" s="6" cm="1">
        <f t="array" ref="AC7">SUMPRODUCT(($B$35-D7) * (1 + $B$36) ^ (ROW($1:$25) - 1))-I7</f>
        <v>72436.300237692209</v>
      </c>
    </row>
    <row r="8" spans="1:29" ht="19" x14ac:dyDescent="0.25">
      <c r="A8">
        <v>50</v>
      </c>
      <c r="B8">
        <v>227.67570194637699</v>
      </c>
      <c r="C8">
        <v>105.20930495038</v>
      </c>
      <c r="D8">
        <v>40.666234150020301</v>
      </c>
      <c r="F8">
        <v>50</v>
      </c>
      <c r="G8">
        <f t="shared" si="3"/>
        <v>25000</v>
      </c>
      <c r="H8">
        <f t="shared" si="3"/>
        <v>26200</v>
      </c>
      <c r="I8">
        <f t="shared" si="3"/>
        <v>27280</v>
      </c>
      <c r="K8">
        <v>50</v>
      </c>
      <c r="L8" s="2">
        <f t="shared" si="4"/>
        <v>6.565297192214492E-2</v>
      </c>
      <c r="M8" s="2">
        <f t="shared" si="1"/>
        <v>6.732025553624503E-2</v>
      </c>
      <c r="N8" s="2">
        <f t="shared" si="1"/>
        <v>6.7021032472506584E-2</v>
      </c>
      <c r="P8">
        <v>50</v>
      </c>
      <c r="Q8" s="4">
        <f t="shared" si="5"/>
        <v>11.184475147099118</v>
      </c>
      <c r="R8" s="4">
        <f t="shared" si="2"/>
        <v>10.978778828001003</v>
      </c>
      <c r="S8" s="4">
        <f t="shared" si="2"/>
        <v>11.015117243049076</v>
      </c>
      <c r="U8">
        <v>50</v>
      </c>
      <c r="V8" s="6" cm="1">
        <f t="array" ref="V8">SUMPRODUCT(($B$35-B8) * (1 + $B$36) ^ (ROW($1:$15) - 1))-G8</f>
        <v>12913.692124944435</v>
      </c>
      <c r="W8" s="6" cm="1">
        <f t="array" ref="W8">SUMPRODUCT(($B$35-C8) * (1 + $B$36) ^ (ROW($1:$15) - 1))-H8</f>
        <v>14542.598805277856</v>
      </c>
      <c r="X8" s="6" cm="1">
        <f t="array" ref="X8">SUMPRODUCT(($B$35-D8) * (1 + $B$36) ^ (ROW($1:$15) - 1))-I8</f>
        <v>14953.508382395063</v>
      </c>
      <c r="Z8">
        <v>50</v>
      </c>
      <c r="AA8" s="6" cm="1">
        <f t="array" ref="AA8">SUMPRODUCT(($B$35-B8) * (1 + $B$36) ^ (ROW($1:$25) - 1))-G8</f>
        <v>63792.446259892735</v>
      </c>
      <c r="AB8" s="6" cm="1">
        <f t="array" ref="AB8">SUMPRODUCT(($B$35-C8) * (1 + $B$36) ^ (ROW($1:$25) - 1))-H8</f>
        <v>69217.639700826301</v>
      </c>
      <c r="AC8" s="6" cm="1">
        <f t="array" ref="AC8">SUMPRODUCT(($B$35-D8) * (1 + $B$36) ^ (ROW($1:$25) - 1))-I8</f>
        <v>71629.294063273439</v>
      </c>
    </row>
    <row r="9" spans="1:29" ht="19" x14ac:dyDescent="0.25">
      <c r="A9">
        <v>60</v>
      </c>
      <c r="B9">
        <v>264.44575797169398</v>
      </c>
      <c r="C9">
        <v>133.46562806209101</v>
      </c>
      <c r="D9">
        <v>67.899706915627405</v>
      </c>
      <c r="F9">
        <v>60</v>
      </c>
      <c r="G9">
        <f t="shared" si="3"/>
        <v>25000</v>
      </c>
      <c r="H9">
        <f t="shared" si="3"/>
        <v>26200</v>
      </c>
      <c r="I9">
        <f t="shared" si="3"/>
        <v>27280</v>
      </c>
      <c r="K9">
        <v>60</v>
      </c>
      <c r="L9" s="2">
        <f t="shared" si="4"/>
        <v>6.4182169681132231E-2</v>
      </c>
      <c r="M9" s="2">
        <f t="shared" si="1"/>
        <v>6.6241769921294227E-2</v>
      </c>
      <c r="N9" s="2">
        <f t="shared" si="1"/>
        <v>6.6022738016289315E-2</v>
      </c>
      <c r="P9">
        <v>60</v>
      </c>
      <c r="Q9" s="4">
        <f t="shared" si="5"/>
        <v>11.372666638892303</v>
      </c>
      <c r="R9" s="4">
        <f t="shared" si="2"/>
        <v>11.110929940626836</v>
      </c>
      <c r="S9" s="4">
        <f t="shared" si="2"/>
        <v>11.138171561801459</v>
      </c>
      <c r="U9">
        <v>60</v>
      </c>
      <c r="V9" s="6" cm="1">
        <f t="array" ref="V9">SUMPRODUCT(($B$35-B9) * (1 + $B$36) ^ (ROW($1:$15) - 1))-G9</f>
        <v>12064.323974351631</v>
      </c>
      <c r="W9" s="6" cm="1">
        <f t="array" ref="W9">SUMPRODUCT(($B$35-C9) * (1 + $B$36) ^ (ROW($1:$15) - 1))-H9</f>
        <v>13889.893220945261</v>
      </c>
      <c r="X9" s="6" cm="1">
        <f t="array" ref="X9">SUMPRODUCT(($B$35-D9) * (1 + $B$36) ^ (ROW($1:$15) - 1))-I9</f>
        <v>14324.430080713486</v>
      </c>
      <c r="Z9">
        <v>60</v>
      </c>
      <c r="AA9" s="6" cm="1">
        <f t="array" ref="AA9">SUMPRODUCT(($B$35-B9) * (1 + $B$36) ^ (ROW($1:$25) - 1))-G9</f>
        <v>61803.257878612494</v>
      </c>
      <c r="AB9" s="6" cm="1">
        <f t="array" ref="AB9">SUMPRODUCT(($B$35-C9) * (1 + $B$36) ^ (ROW($1:$25) - 1))-H9</f>
        <v>67689.027680414496</v>
      </c>
      <c r="AC9" s="6" cm="1">
        <f t="array" ref="AC9">SUMPRODUCT(($B$35-D9) * (1 + $B$36) ^ (ROW($1:$25) - 1))-I9</f>
        <v>70156.016253471942</v>
      </c>
    </row>
    <row r="10" spans="1:29" ht="19" x14ac:dyDescent="0.25">
      <c r="A10">
        <v>70</v>
      </c>
      <c r="B10">
        <v>330.23111627159801</v>
      </c>
      <c r="C10">
        <v>186.560287706151</v>
      </c>
      <c r="D10">
        <v>110.197744440671</v>
      </c>
      <c r="F10">
        <v>70</v>
      </c>
      <c r="G10">
        <f t="shared" si="3"/>
        <v>25000</v>
      </c>
      <c r="H10">
        <f t="shared" si="3"/>
        <v>26200</v>
      </c>
      <c r="I10">
        <f t="shared" si="3"/>
        <v>27280</v>
      </c>
      <c r="K10">
        <v>70</v>
      </c>
      <c r="L10" s="2">
        <f t="shared" si="4"/>
        <v>6.155075534913608E-2</v>
      </c>
      <c r="M10" s="2">
        <f t="shared" si="1"/>
        <v>6.4215256194421713E-2</v>
      </c>
      <c r="N10" s="2">
        <f t="shared" si="1"/>
        <v>6.4472223444256932E-2</v>
      </c>
      <c r="P10">
        <v>70</v>
      </c>
      <c r="Q10" s="4">
        <f t="shared" si="5"/>
        <v>11.726261920498374</v>
      </c>
      <c r="R10" s="4">
        <f t="shared" si="2"/>
        <v>11.368361115317519</v>
      </c>
      <c r="S10" s="4">
        <f t="shared" si="2"/>
        <v>11.335036676572404</v>
      </c>
      <c r="U10">
        <v>70</v>
      </c>
      <c r="V10" s="6" cm="1">
        <f t="array" ref="V10">SUMPRODUCT(($B$35-B10) * (1 + $B$36) ^ (ROW($1:$15) - 1))-G10</f>
        <v>10544.718236552326</v>
      </c>
      <c r="W10" s="6" cm="1">
        <f t="array" ref="W10">SUMPRODUCT(($B$35-C10) * (1 + $B$36) ^ (ROW($1:$15) - 1))-H10</f>
        <v>12663.435669801504</v>
      </c>
      <c r="X10" s="6" cm="1">
        <f t="array" ref="X10">SUMPRODUCT(($B$35-D10) * (1 + $B$36) ^ (ROW($1:$15) - 1))-I10</f>
        <v>13347.36858584889</v>
      </c>
      <c r="Z10">
        <v>70</v>
      </c>
      <c r="AA10" s="6" cm="1">
        <f t="array" ref="AA10">SUMPRODUCT(($B$35-B10) * (1 + $B$36) ^ (ROW($1:$25) - 1))-G10</f>
        <v>58244.39818314655</v>
      </c>
      <c r="AB10" s="6" cm="1">
        <f t="array" ref="AB10">SUMPRODUCT(($B$35-C10) * (1 + $B$36) ^ (ROW($1:$25) - 1))-H10</f>
        <v>64816.710053286763</v>
      </c>
      <c r="AC10" s="6" cm="1">
        <f t="array" ref="AC10">SUMPRODUCT(($B$35-D10) * (1 + $B$36) ^ (ROW($1:$25) - 1))-I10</f>
        <v>67867.774844814849</v>
      </c>
    </row>
    <row r="11" spans="1:29" x14ac:dyDescent="0.2">
      <c r="A11" t="s">
        <v>4</v>
      </c>
      <c r="B11">
        <v>1</v>
      </c>
    </row>
    <row r="12" spans="1:29" x14ac:dyDescent="0.2">
      <c r="A12" s="1"/>
      <c r="B12" s="1">
        <v>4.5</v>
      </c>
      <c r="C12" s="1">
        <v>5.5</v>
      </c>
      <c r="D12" s="1">
        <v>6.4</v>
      </c>
      <c r="G12">
        <v>4.5</v>
      </c>
      <c r="H12">
        <v>5.5</v>
      </c>
      <c r="I12">
        <v>6.4</v>
      </c>
      <c r="L12">
        <v>4.5</v>
      </c>
      <c r="M12">
        <v>5.5</v>
      </c>
      <c r="N12">
        <v>6.4</v>
      </c>
      <c r="Q12">
        <v>4.5</v>
      </c>
      <c r="R12">
        <v>5.5</v>
      </c>
      <c r="S12">
        <v>6.4</v>
      </c>
      <c r="V12">
        <v>4.5</v>
      </c>
      <c r="W12">
        <v>5.5</v>
      </c>
      <c r="X12">
        <v>6.4</v>
      </c>
      <c r="AA12">
        <v>4.5</v>
      </c>
      <c r="AB12">
        <v>5.5</v>
      </c>
      <c r="AC12">
        <v>6.4</v>
      </c>
    </row>
    <row r="13" spans="1:29" ht="19" x14ac:dyDescent="0.25">
      <c r="A13" s="1">
        <v>0</v>
      </c>
      <c r="B13">
        <v>402.39581604809899</v>
      </c>
      <c r="C13">
        <v>290.29298109553798</v>
      </c>
      <c r="D13">
        <v>214.88456485730799</v>
      </c>
      <c r="F13">
        <v>0</v>
      </c>
      <c r="G13">
        <f>$B$11*$B$32+$B$34*G$12</f>
        <v>15200</v>
      </c>
      <c r="H13">
        <f t="shared" ref="H13:I13" si="6">$B$11*$B$32+$B$34*H$12</f>
        <v>16400</v>
      </c>
      <c r="I13">
        <f t="shared" si="6"/>
        <v>17480</v>
      </c>
      <c r="K13">
        <v>0</v>
      </c>
      <c r="L13" s="2">
        <f>($B$35-B13)/G13</f>
        <v>9.6487117365256642E-2</v>
      </c>
      <c r="M13" s="2">
        <f t="shared" ref="M13:M20" si="7">($B$35-C13)/H13</f>
        <v>9.626262310393062E-2</v>
      </c>
      <c r="N13" s="2">
        <f t="shared" ref="N13:N20" si="8">($B$35-D13)/I13</f>
        <v>9.4629029470405718E-2</v>
      </c>
      <c r="P13">
        <v>0</v>
      </c>
      <c r="Q13" s="4">
        <f>LN(1+(G13*$B$36/($B$35-B13)))/LN(1+$B$36)</f>
        <v>8.3236428524917407</v>
      </c>
      <c r="R13" s="4">
        <f t="shared" ref="R13:R20" si="9">LN(1+(H13*$B$36/($B$35-C13)))/LN(1+$B$36)</f>
        <v>8.3390729437913578</v>
      </c>
      <c r="S13" s="4">
        <f t="shared" ref="S13:S20" si="10">LN(1+(I13*$B$36/($B$35-D13)))/LN(1+$B$36)</f>
        <v>8.4531345702715015</v>
      </c>
      <c r="U13">
        <v>0</v>
      </c>
      <c r="V13" s="6" cm="1">
        <f t="array" ref="V13">SUMPRODUCT(($B$35-B13) * (1 + $B$36) ^ (ROW($1:$15) - 1))-G13</f>
        <v>18677.753205412628</v>
      </c>
      <c r="W13" s="6" cm="1">
        <f t="array" ref="W13">SUMPRODUCT(($B$35-C13) * (1 + $B$36) ^ (ROW($1:$15) - 1))-H13</f>
        <v>20067.267279971224</v>
      </c>
      <c r="X13" s="6" cm="1">
        <f t="array" ref="X13">SUMPRODUCT(($B$35-D13) * (1 + $B$36) ^ (ROW($1:$15) - 1))-I13</f>
        <v>20729.160384384704</v>
      </c>
      <c r="Z13">
        <v>0</v>
      </c>
      <c r="AA13" s="6" cm="1">
        <f t="array" ref="AA13">SUMPRODUCT(($B$35-B13) * (1 + $B$36) ^ (ROW($1:$25) - 1))-G13</f>
        <v>64140.428544504859</v>
      </c>
      <c r="AB13" s="6" cm="1">
        <f t="array" ref="AB13">SUMPRODUCT(($B$35-C13) * (1 + $B$36) ^ (ROW($1:$25) - 1))-H13</f>
        <v>69004.973473201011</v>
      </c>
      <c r="AC13" s="6" cm="1">
        <f t="array" ref="AC13">SUMPRODUCT(($B$35-D13) * (1 + $B$36) ^ (ROW($1:$25) - 1))-I13</f>
        <v>72004.421851755338</v>
      </c>
    </row>
    <row r="14" spans="1:29" ht="19" x14ac:dyDescent="0.25">
      <c r="A14" s="1">
        <v>10</v>
      </c>
      <c r="B14">
        <v>344.47030026312399</v>
      </c>
      <c r="C14">
        <v>240.18294573265101</v>
      </c>
      <c r="D14">
        <v>175.052667632083</v>
      </c>
      <c r="F14">
        <v>10</v>
      </c>
      <c r="G14">
        <f t="shared" ref="G14:I20" si="11">$B$11*$B$32+$B$34*G$12</f>
        <v>15200</v>
      </c>
      <c r="H14">
        <f t="shared" si="11"/>
        <v>16400</v>
      </c>
      <c r="I14">
        <f t="shared" si="11"/>
        <v>17480</v>
      </c>
      <c r="K14">
        <v>10</v>
      </c>
      <c r="L14" s="2">
        <f t="shared" ref="L14:L20" si="12">($B$35-B14)/G14</f>
        <v>0.10029800656163658</v>
      </c>
      <c r="M14" s="2">
        <f t="shared" si="7"/>
        <v>9.9318113065082259E-2</v>
      </c>
      <c r="N14" s="2">
        <f t="shared" si="8"/>
        <v>9.6907742126311036E-2</v>
      </c>
      <c r="P14">
        <v>10</v>
      </c>
      <c r="Q14" s="4">
        <f t="shared" ref="Q14:Q20" si="13">LN(1+(G14*$B$36/($B$35-B14)))/LN(1+$B$36)</f>
        <v>8.0703069420209861</v>
      </c>
      <c r="R14" s="4">
        <f t="shared" si="9"/>
        <v>8.1339359605549717</v>
      </c>
      <c r="S14" s="4">
        <f t="shared" si="10"/>
        <v>8.294888255919517</v>
      </c>
      <c r="U14">
        <v>10</v>
      </c>
      <c r="V14" s="6" cm="1">
        <f t="array" ref="V14">SUMPRODUCT(($B$35-B14) * (1 + $B$36) ^ (ROW($1:$15) - 1))-G14</f>
        <v>20015.800886943012</v>
      </c>
      <c r="W14" s="6" cm="1">
        <f t="array" ref="W14">SUMPRODUCT(($B$35-C14) * (1 + $B$36) ^ (ROW($1:$15) - 1))-H14</f>
        <v>21224.781645274612</v>
      </c>
      <c r="X14" s="6" cm="1">
        <f t="array" ref="X14">SUMPRODUCT(($B$35-D14) * (1 + $B$36) ^ (ROW($1:$15) - 1))-I14</f>
        <v>21649.255389339218</v>
      </c>
      <c r="Z14">
        <v>10</v>
      </c>
      <c r="AA14" s="6" cm="1">
        <f t="array" ref="AA14">SUMPRODUCT(($B$35-B14) * (1 + $B$36) ^ (ROW($1:$25) - 1))-G14</f>
        <v>67274.086075507861</v>
      </c>
      <c r="AB14" s="6" cm="1">
        <f t="array" ref="AB14">SUMPRODUCT(($B$35-C14) * (1 + $B$36) ^ (ROW($1:$25) - 1))-H14</f>
        <v>71715.828742520331</v>
      </c>
      <c r="AC14" s="6" cm="1">
        <f t="array" ref="AC14">SUMPRODUCT(($B$35-D14) * (1 + $B$36) ^ (ROW($1:$25) - 1))-I14</f>
        <v>74159.249875683599</v>
      </c>
    </row>
    <row r="15" spans="1:29" ht="19" x14ac:dyDescent="0.25">
      <c r="A15" s="1">
        <v>20</v>
      </c>
      <c r="B15">
        <v>313.06513116860702</v>
      </c>
      <c r="C15">
        <v>220.165993309546</v>
      </c>
      <c r="D15">
        <v>161.811646215439</v>
      </c>
      <c r="F15">
        <v>20</v>
      </c>
      <c r="G15">
        <f t="shared" si="11"/>
        <v>15200</v>
      </c>
      <c r="H15">
        <f t="shared" si="11"/>
        <v>16400</v>
      </c>
      <c r="I15">
        <f t="shared" si="11"/>
        <v>17480</v>
      </c>
      <c r="K15">
        <v>20</v>
      </c>
      <c r="L15" s="2">
        <f t="shared" si="12"/>
        <v>0.10236413610732849</v>
      </c>
      <c r="M15" s="2">
        <f t="shared" si="7"/>
        <v>0.10053865894453988</v>
      </c>
      <c r="N15" s="2">
        <f t="shared" si="8"/>
        <v>9.7665237630695706E-2</v>
      </c>
      <c r="P15">
        <v>20</v>
      </c>
      <c r="Q15" s="4">
        <f t="shared" si="13"/>
        <v>7.9394082731689934</v>
      </c>
      <c r="R15" s="4">
        <f t="shared" si="9"/>
        <v>8.0548349311527172</v>
      </c>
      <c r="S15" s="4">
        <f t="shared" si="10"/>
        <v>8.2436118068994144</v>
      </c>
      <c r="U15">
        <v>20</v>
      </c>
      <c r="V15" s="6" cm="1">
        <f t="array" ref="V15">SUMPRODUCT(($B$35-B15) * (1 + $B$36) ^ (ROW($1:$15) - 1))-G15</f>
        <v>20741.243088458781</v>
      </c>
      <c r="W15" s="6" cm="1">
        <f t="array" ref="W15">SUMPRODUCT(($B$35-C15) * (1 + $B$36) ^ (ROW($1:$15) - 1))-H15</f>
        <v>21687.162280441735</v>
      </c>
      <c r="X15" s="6" cm="1">
        <f t="array" ref="X15">SUMPRODUCT(($B$35-D15) * (1 + $B$36) ^ (ROW($1:$15) - 1))-I15</f>
        <v>21955.11573028814</v>
      </c>
      <c r="Z15">
        <v>20</v>
      </c>
      <c r="AA15" s="6" cm="1">
        <f t="array" ref="AA15">SUMPRODUCT(($B$35-B15) * (1 + $B$36) ^ (ROW($1:$25) - 1))-G15</f>
        <v>68973.044527786013</v>
      </c>
      <c r="AB15" s="6" cm="1">
        <f t="array" ref="AB15">SUMPRODUCT(($B$35-C15) * (1 + $B$36) ^ (ROW($1:$25) - 1))-H15</f>
        <v>72798.706863817264</v>
      </c>
      <c r="AC15" s="6" cm="1">
        <f t="array" ref="AC15">SUMPRODUCT(($B$35-D15) * (1 + $B$36) ^ (ROW($1:$25) - 1))-I15</f>
        <v>74875.563333028811</v>
      </c>
    </row>
    <row r="16" spans="1:29" ht="19" x14ac:dyDescent="0.25">
      <c r="A16" s="1">
        <v>30</v>
      </c>
      <c r="B16">
        <v>303.21734076172498</v>
      </c>
      <c r="C16">
        <v>220.10625080158999</v>
      </c>
      <c r="D16">
        <v>160.05753879151899</v>
      </c>
      <c r="F16">
        <v>30</v>
      </c>
      <c r="G16">
        <f t="shared" si="11"/>
        <v>15200</v>
      </c>
      <c r="H16">
        <f t="shared" si="11"/>
        <v>16400</v>
      </c>
      <c r="I16">
        <f t="shared" si="11"/>
        <v>17480</v>
      </c>
      <c r="K16">
        <v>30</v>
      </c>
      <c r="L16" s="2">
        <f t="shared" si="12"/>
        <v>0.10301201705514967</v>
      </c>
      <c r="M16" s="2">
        <f t="shared" si="7"/>
        <v>0.10054230178039085</v>
      </c>
      <c r="N16" s="2">
        <f t="shared" si="8"/>
        <v>9.7765587025656811E-2</v>
      </c>
      <c r="P16">
        <v>30</v>
      </c>
      <c r="Q16" s="4">
        <f t="shared" si="13"/>
        <v>7.8992469904828431</v>
      </c>
      <c r="R16" s="4">
        <f t="shared" si="9"/>
        <v>8.054601189993015</v>
      </c>
      <c r="S16" s="4">
        <f t="shared" si="10"/>
        <v>8.2368673419805738</v>
      </c>
      <c r="U16">
        <v>30</v>
      </c>
      <c r="V16" s="6" cm="1">
        <f t="array" ref="V16">SUMPRODUCT(($B$35-B16) * (1 + $B$36) ^ (ROW($1:$15) - 1))-G16</f>
        <v>20968.721651982312</v>
      </c>
      <c r="W16" s="6" cm="1">
        <f t="array" ref="W16">SUMPRODUCT(($B$35-C16) * (1 + $B$36) ^ (ROW($1:$15) - 1))-H16</f>
        <v>21688.542299647022</v>
      </c>
      <c r="X16" s="6" cm="1">
        <f t="array" ref="X16">SUMPRODUCT(($B$35-D16) * (1 + $B$36) ^ (ROW($1:$15) - 1))-I16</f>
        <v>21995.634650835076</v>
      </c>
      <c r="Z16">
        <v>30</v>
      </c>
      <c r="AA16" s="6" cm="1">
        <f t="array" ref="AA16">SUMPRODUCT(($B$35-B16) * (1 + $B$36) ^ (ROW($1:$25) - 1))-G16</f>
        <v>69505.790799512266</v>
      </c>
      <c r="AB16" s="6" cm="1">
        <f t="array" ref="AB16">SUMPRODUCT(($B$35-C16) * (1 + $B$36) ^ (ROW($1:$25) - 1))-H16</f>
        <v>72801.938817084185</v>
      </c>
      <c r="AC16" s="6" cm="1">
        <f t="array" ref="AC16">SUMPRODUCT(($B$35-D16) * (1 + $B$36) ^ (ROW($1:$25) - 1))-I16</f>
        <v>74970.457126630237</v>
      </c>
    </row>
    <row r="17" spans="1:29" ht="19" x14ac:dyDescent="0.25">
      <c r="A17" s="1">
        <v>40</v>
      </c>
      <c r="B17">
        <v>312.24957418687501</v>
      </c>
      <c r="C17">
        <v>228.45362120177001</v>
      </c>
      <c r="D17">
        <v>170.79751470113399</v>
      </c>
      <c r="F17">
        <v>40</v>
      </c>
      <c r="G17">
        <f t="shared" si="11"/>
        <v>15200</v>
      </c>
      <c r="H17">
        <f t="shared" si="11"/>
        <v>16400</v>
      </c>
      <c r="I17">
        <f t="shared" si="11"/>
        <v>17480</v>
      </c>
      <c r="K17">
        <v>40</v>
      </c>
      <c r="L17" s="2">
        <f t="shared" si="12"/>
        <v>0.10241779117191613</v>
      </c>
      <c r="M17" s="2">
        <f t="shared" si="7"/>
        <v>0.10003331578037988</v>
      </c>
      <c r="N17" s="2">
        <f t="shared" si="8"/>
        <v>9.7151171927852747E-2</v>
      </c>
      <c r="P17">
        <v>40</v>
      </c>
      <c r="Q17" s="4">
        <f t="shared" si="13"/>
        <v>7.9360664971300459</v>
      </c>
      <c r="R17" s="4">
        <f t="shared" si="9"/>
        <v>8.0873944421751389</v>
      </c>
      <c r="S17" s="4">
        <f t="shared" si="10"/>
        <v>8.2783392676610372</v>
      </c>
      <c r="U17">
        <v>40</v>
      </c>
      <c r="V17" s="6" cm="1">
        <f t="array" ref="V17">SUMPRODUCT(($B$35-B17) * (1 + $B$36) ^ (ROW($1:$15) - 1))-G17</f>
        <v>20760.08200795349</v>
      </c>
      <c r="W17" s="6" cm="1">
        <f t="array" ref="W17">SUMPRODUCT(($B$35-C17) * (1 + $B$36) ^ (ROW($1:$15) - 1))-H17</f>
        <v>21495.722616309242</v>
      </c>
      <c r="X17" s="6" cm="1">
        <f t="array" ref="X17">SUMPRODUCT(($B$35-D17) * (1 + $B$36) ^ (ROW($1:$15) - 1))-I17</f>
        <v>21747.547090960805</v>
      </c>
      <c r="Z17">
        <v>40</v>
      </c>
      <c r="AA17" s="6" cm="1">
        <f t="array" ref="AA17">SUMPRODUCT(($B$35-B17) * (1 + $B$36) ^ (ROW($1:$25) - 1))-G17</f>
        <v>69017.164571313187</v>
      </c>
      <c r="AB17" s="6" cm="1">
        <f t="array" ref="AB17">SUMPRODUCT(($B$35-C17) * (1 + $B$36) ^ (ROW($1:$25) - 1))-H17</f>
        <v>72350.362344020105</v>
      </c>
      <c r="AC17" s="6" cm="1">
        <f t="array" ref="AC17">SUMPRODUCT(($B$35-D17) * (1 + $B$36) ^ (ROW($1:$25) - 1))-I17</f>
        <v>74389.445357708057</v>
      </c>
    </row>
    <row r="18" spans="1:29" ht="19" x14ac:dyDescent="0.25">
      <c r="A18" s="1">
        <v>50</v>
      </c>
      <c r="B18">
        <v>335.44302617197502</v>
      </c>
      <c r="C18">
        <v>248.55994698239701</v>
      </c>
      <c r="D18">
        <v>190.785787914954</v>
      </c>
      <c r="F18">
        <v>50</v>
      </c>
      <c r="G18">
        <f t="shared" si="11"/>
        <v>15200</v>
      </c>
      <c r="H18">
        <f t="shared" si="11"/>
        <v>16400</v>
      </c>
      <c r="I18">
        <f t="shared" si="11"/>
        <v>17480</v>
      </c>
      <c r="K18">
        <v>50</v>
      </c>
      <c r="L18" s="2">
        <f t="shared" si="12"/>
        <v>0.10089190617289638</v>
      </c>
      <c r="M18" s="2">
        <f t="shared" si="7"/>
        <v>9.8807320305951407E-2</v>
      </c>
      <c r="N18" s="2">
        <f t="shared" si="8"/>
        <v>9.6007678036901953E-2</v>
      </c>
      <c r="P18">
        <v>50</v>
      </c>
      <c r="Q18" s="4">
        <f t="shared" si="13"/>
        <v>8.0322330149786598</v>
      </c>
      <c r="R18" s="4">
        <f t="shared" si="9"/>
        <v>8.1675108385367459</v>
      </c>
      <c r="S18" s="4">
        <f t="shared" si="10"/>
        <v>8.3566668448076307</v>
      </c>
      <c r="U18">
        <v>50</v>
      </c>
      <c r="V18" s="6" cm="1">
        <f t="array" ref="V18">SUMPRODUCT(($B$35-B18) * (1 + $B$36) ^ (ROW($1:$15) - 1))-G18</f>
        <v>20224.325973073275</v>
      </c>
      <c r="W18" s="6" cm="1">
        <f t="array" ref="W18">SUMPRODUCT(($B$35-C18) * (1 + $B$36) ^ (ROW($1:$15) - 1))-H18</f>
        <v>21031.277505544407</v>
      </c>
      <c r="X18" s="6" cm="1">
        <f t="array" ref="X18">SUMPRODUCT(($B$35-D18) * (1 + $B$36) ^ (ROW($1:$15) - 1))-I18</f>
        <v>21285.828929816955</v>
      </c>
      <c r="Z18">
        <v>50</v>
      </c>
      <c r="AA18" s="6" cm="1">
        <f t="array" ref="AA18">SUMPRODUCT(($B$35-B18) * (1 + $B$36) ^ (ROW($1:$25) - 1))-G18</f>
        <v>67762.444013401167</v>
      </c>
      <c r="AB18" s="6" cm="1">
        <f t="array" ref="AB18">SUMPRODUCT(($B$35-C18) * (1 + $B$36) ^ (ROW($1:$25) - 1))-H18</f>
        <v>71262.649298233053</v>
      </c>
      <c r="AC18" s="6" cm="1">
        <f t="array" ref="AC18">SUMPRODUCT(($B$35-D18) * (1 + $B$36) ^ (ROW($1:$25) - 1))-I18</f>
        <v>73308.118725749446</v>
      </c>
    </row>
    <row r="19" spans="1:29" ht="19" x14ac:dyDescent="0.25">
      <c r="A19" s="1">
        <v>60</v>
      </c>
      <c r="B19">
        <v>372.76243824518002</v>
      </c>
      <c r="C19">
        <v>281.17963178988902</v>
      </c>
      <c r="D19">
        <v>219.43849980248399</v>
      </c>
      <c r="F19">
        <v>60</v>
      </c>
      <c r="G19">
        <f t="shared" si="11"/>
        <v>15200</v>
      </c>
      <c r="H19">
        <f t="shared" si="11"/>
        <v>16400</v>
      </c>
      <c r="I19">
        <f t="shared" si="11"/>
        <v>17480</v>
      </c>
      <c r="K19">
        <v>60</v>
      </c>
      <c r="L19" s="2">
        <f t="shared" si="12"/>
        <v>9.8436681694396053E-2</v>
      </c>
      <c r="M19" s="2">
        <f t="shared" si="7"/>
        <v>9.6818315134762856E-2</v>
      </c>
      <c r="N19" s="2">
        <f t="shared" si="8"/>
        <v>9.4368506876288102E-2</v>
      </c>
      <c r="P19">
        <v>60</v>
      </c>
      <c r="Q19" s="4">
        <f t="shared" si="13"/>
        <v>8.1920504955538398</v>
      </c>
      <c r="R19" s="4">
        <f t="shared" si="9"/>
        <v>8.3009846772112752</v>
      </c>
      <c r="S19" s="4">
        <f t="shared" si="10"/>
        <v>8.4716196932484849</v>
      </c>
      <c r="U19">
        <v>60</v>
      </c>
      <c r="V19" s="6" cm="1">
        <f t="array" ref="V19">SUMPRODUCT(($B$35-B19) * (1 + $B$36) ^ (ROW($1:$15) - 1))-G19</f>
        <v>19362.26799872578</v>
      </c>
      <c r="W19" s="6" cm="1">
        <f t="array" ref="W19">SUMPRODUCT(($B$35-C19) * (1 + $B$36) ^ (ROW($1:$15) - 1))-H19</f>
        <v>20277.780656402181</v>
      </c>
      <c r="X19" s="6" cm="1">
        <f t="array" ref="X19">SUMPRODUCT(($B$35-D19) * (1 + $B$36) ^ (ROW($1:$15) - 1))-I19</f>
        <v>20623.966981915015</v>
      </c>
      <c r="Z19">
        <v>60</v>
      </c>
      <c r="AA19" s="6" cm="1">
        <f t="array" ref="AA19">SUMPRODUCT(($B$35-B19) * (1 + $B$36) ^ (ROW($1:$25) - 1))-G19</f>
        <v>65743.536540398782</v>
      </c>
      <c r="AB19" s="6" cm="1">
        <f t="array" ref="AB19">SUMPRODUCT(($B$35-C19) * (1 + $B$36) ^ (ROW($1:$25) - 1))-H19</f>
        <v>69497.987912473633</v>
      </c>
      <c r="AC19" s="6" cm="1">
        <f t="array" ref="AC19">SUMPRODUCT(($B$35-D19) * (1 + $B$36) ^ (ROW($1:$25) - 1))-I19</f>
        <v>71758.062844964224</v>
      </c>
    </row>
    <row r="20" spans="1:29" ht="19" x14ac:dyDescent="0.25">
      <c r="A20" s="1">
        <v>70</v>
      </c>
      <c r="B20">
        <v>431.06280760341298</v>
      </c>
      <c r="C20">
        <v>331.28572573624098</v>
      </c>
      <c r="D20">
        <v>264.57486354943899</v>
      </c>
      <c r="F20">
        <v>70</v>
      </c>
      <c r="G20">
        <f t="shared" si="11"/>
        <v>15200</v>
      </c>
      <c r="H20">
        <f t="shared" si="11"/>
        <v>16400</v>
      </c>
      <c r="I20">
        <f t="shared" si="11"/>
        <v>17480</v>
      </c>
      <c r="K20">
        <v>70</v>
      </c>
      <c r="L20" s="2">
        <f t="shared" si="12"/>
        <v>9.4601131078722839E-2</v>
      </c>
      <c r="M20" s="2">
        <f t="shared" si="7"/>
        <v>9.3763065503887744E-2</v>
      </c>
      <c r="N20" s="2">
        <f t="shared" si="8"/>
        <v>9.1786335037217448E-2</v>
      </c>
      <c r="P20">
        <v>70</v>
      </c>
      <c r="Q20" s="4">
        <f t="shared" si="13"/>
        <v>8.4551101401816062</v>
      </c>
      <c r="R20" s="4">
        <f t="shared" si="9"/>
        <v>8.514898243982099</v>
      </c>
      <c r="S20" s="4">
        <f t="shared" si="10"/>
        <v>8.6593951570639973</v>
      </c>
      <c r="U20">
        <v>70</v>
      </c>
      <c r="V20" s="6" cm="1">
        <f t="array" ref="V20">SUMPRODUCT(($B$35-B20) * (1 + $B$36) ^ (ROW($1:$15) - 1))-G20</f>
        <v>18015.561405007655</v>
      </c>
      <c r="W20" s="6" cm="1">
        <f t="array" ref="W20">SUMPRODUCT(($B$35-C20) * (1 + $B$36) ^ (ROW($1:$15) - 1))-H20</f>
        <v>19120.357335661538</v>
      </c>
      <c r="X20" s="6" cm="1">
        <f t="array" ref="X20">SUMPRODUCT(($B$35-D20) * (1 + $B$36) ^ (ROW($1:$15) - 1))-I20</f>
        <v>19581.341706233121</v>
      </c>
      <c r="Z20">
        <v>70</v>
      </c>
      <c r="AA20" s="6" cm="1">
        <f t="array" ref="AA20">SUMPRODUCT(($B$35-B20) * (1 + $B$36) ^ (ROW($1:$25) - 1))-G20</f>
        <v>62589.600161517694</v>
      </c>
      <c r="AB20" s="6" cm="1">
        <f t="array" ref="AB20">SUMPRODUCT(($B$35-C20) * (1 + $B$36) ^ (ROW($1:$25) - 1))-H20</f>
        <v>66787.345866108706</v>
      </c>
      <c r="AC20" s="6" cm="1">
        <f t="array" ref="AC20">SUMPRODUCT(($B$35-D20) * (1 + $B$36) ^ (ROW($1:$25) - 1))-I20</f>
        <v>69316.273518430084</v>
      </c>
    </row>
    <row r="21" spans="1:29" ht="19" x14ac:dyDescent="0.25">
      <c r="A21" s="1" t="s">
        <v>4</v>
      </c>
      <c r="B21" s="1">
        <v>0</v>
      </c>
      <c r="C21" s="1"/>
      <c r="D21" s="1"/>
      <c r="Q21" s="4"/>
      <c r="R21" s="4"/>
      <c r="S21" s="4"/>
    </row>
    <row r="22" spans="1:29" x14ac:dyDescent="0.2">
      <c r="B22">
        <v>4.5</v>
      </c>
      <c r="C22">
        <v>5.5</v>
      </c>
      <c r="D22">
        <v>6.4</v>
      </c>
      <c r="G22">
        <v>4.5</v>
      </c>
      <c r="H22">
        <v>5.5</v>
      </c>
      <c r="I22">
        <v>6.4</v>
      </c>
      <c r="L22">
        <v>4.5</v>
      </c>
      <c r="M22">
        <v>5.5</v>
      </c>
      <c r="N22">
        <v>6.4</v>
      </c>
      <c r="Q22">
        <v>4.5</v>
      </c>
      <c r="R22">
        <v>5.5</v>
      </c>
      <c r="S22">
        <v>6.4</v>
      </c>
      <c r="V22">
        <v>4.5</v>
      </c>
      <c r="W22">
        <v>5.5</v>
      </c>
      <c r="X22">
        <v>6.4</v>
      </c>
      <c r="AA22">
        <v>4.5</v>
      </c>
      <c r="AB22">
        <v>5.5</v>
      </c>
      <c r="AC22">
        <v>6.4</v>
      </c>
    </row>
    <row r="23" spans="1:29" ht="19" x14ac:dyDescent="0.25">
      <c r="A23">
        <v>0</v>
      </c>
      <c r="B23">
        <v>1079.2965670645001</v>
      </c>
      <c r="C23">
        <v>1018.07782436601</v>
      </c>
      <c r="D23">
        <v>967.90829483211996</v>
      </c>
      <c r="F23">
        <v>0</v>
      </c>
      <c r="G23" s="5">
        <f>$B$21*$B$32+$B$34*G$12</f>
        <v>5400</v>
      </c>
      <c r="H23" s="5">
        <f t="shared" ref="H23:I23" si="14">$B$21*$B$32+$B$34*H$12</f>
        <v>6600</v>
      </c>
      <c r="I23" s="5">
        <f t="shared" si="14"/>
        <v>7680</v>
      </c>
      <c r="K23">
        <v>0</v>
      </c>
      <c r="L23" s="2">
        <f>($B$35-B23)/G23</f>
        <v>0.14624137646953703</v>
      </c>
      <c r="M23" s="2">
        <f t="shared" ref="M23:M30" si="15">($B$35-C23)/H23</f>
        <v>0.12892760236878636</v>
      </c>
      <c r="N23" s="2">
        <f t="shared" ref="N23:N30" si="16">($B$35-D23)/I23</f>
        <v>0.11732964911040104</v>
      </c>
      <c r="P23">
        <v>0</v>
      </c>
      <c r="Q23" s="4">
        <f>LN(1+(G23*$B$36/($B$35-B23)))/LN(1+$B$36)</f>
        <v>5.9123910814362599</v>
      </c>
      <c r="R23" s="4">
        <f t="shared" ref="R23:R30" si="17">LN(1+(H23*$B$36/($B$35-C23)))/LN(1+$B$36)</f>
        <v>6.5731414236558479</v>
      </c>
      <c r="S23" s="4">
        <f t="shared" ref="S23:S30" si="18">LN(1+(I23*$B$36/($B$35-D23)))/LN(1+$B$36)</f>
        <v>7.1062763058603258</v>
      </c>
      <c r="U23">
        <v>0</v>
      </c>
      <c r="V23" s="6" cm="1">
        <f t="array" ref="V23">SUMPRODUCT(($B$35-B23) * (1 + $B$36) ^ (ROW($1:$15) - 1))-G23</f>
        <v>12841.716680751942</v>
      </c>
      <c r="W23" s="6" cm="1">
        <f t="array" ref="W23">SUMPRODUCT(($B$35-C23) * (1 + $B$36) ^ (ROW($1:$15) - 1))-H23</f>
        <v>13055.836099869266</v>
      </c>
      <c r="X23" s="6" cm="1">
        <f t="array" ref="X23">SUMPRODUCT(($B$35-D23) * (1 + $B$36) ^ (ROW($1:$15) - 1))-I23</f>
        <v>13134.724747930384</v>
      </c>
      <c r="Z23">
        <v>0</v>
      </c>
      <c r="AA23" s="6" cm="1">
        <f t="array" ref="AA23">SUMPRODUCT(($B$35-B23) * (1 + $B$36) ^ (ROW($1:$25) - 1))-G23</f>
        <v>37321.416915188653</v>
      </c>
      <c r="AB23" s="6" cm="1">
        <f t="array" ref="AB23">SUMPRODUCT(($B$35-C23) * (1 + $B$36) ^ (ROW($1:$25) - 1))-H23</f>
        <v>39433.231605070432</v>
      </c>
      <c r="AC23" s="6" cm="1">
        <f t="array" ref="AC23">SUMPRODUCT(($B$35-D23) * (1 + $B$36) ^ (ROW($1:$25) - 1))-I23</f>
        <v>41067.305393111383</v>
      </c>
    </row>
    <row r="24" spans="1:29" ht="19" x14ac:dyDescent="0.25">
      <c r="A24">
        <v>10</v>
      </c>
      <c r="B24">
        <v>1071.3579501229201</v>
      </c>
      <c r="C24">
        <v>1009.6558868031</v>
      </c>
      <c r="D24">
        <v>958.57235446906702</v>
      </c>
      <c r="F24">
        <v>10</v>
      </c>
      <c r="G24" s="5">
        <f t="shared" ref="G24:I30" si="19">$B$21*$B$32+$B$34*G$12</f>
        <v>5400</v>
      </c>
      <c r="H24" s="5">
        <f t="shared" si="19"/>
        <v>6600</v>
      </c>
      <c r="I24" s="5">
        <f t="shared" si="19"/>
        <v>7680</v>
      </c>
      <c r="K24">
        <v>10</v>
      </c>
      <c r="L24" s="2">
        <f t="shared" ref="L24:L30" si="20">($B$35-B24)/G24</f>
        <v>0.14771149071797776</v>
      </c>
      <c r="M24" s="2">
        <f t="shared" si="15"/>
        <v>0.13020365351468183</v>
      </c>
      <c r="N24" s="2">
        <f t="shared" si="16"/>
        <v>0.11854526634517357</v>
      </c>
      <c r="P24">
        <v>10</v>
      </c>
      <c r="Q24" s="4">
        <f t="shared" ref="Q24:Q30" si="21">LN(1+(G24*$B$36/($B$35-B24)))/LN(1+$B$36)</f>
        <v>5.8624104959342009</v>
      </c>
      <c r="R24" s="4">
        <f t="shared" si="17"/>
        <v>6.5193849503105801</v>
      </c>
      <c r="S24" s="4">
        <f t="shared" si="18"/>
        <v>7.0463191720432334</v>
      </c>
      <c r="U24">
        <v>10</v>
      </c>
      <c r="V24" s="6" cm="1">
        <f t="array" ref="V24">SUMPRODUCT(($B$35-B24) * (1 + $B$36) ^ (ROW($1:$15) - 1))-G24</f>
        <v>13025.094383121825</v>
      </c>
      <c r="W24" s="6" cm="1">
        <f t="array" ref="W24">SUMPRODUCT(($B$35-C24) * (1 + $B$36) ^ (ROW($1:$15) - 1))-H24</f>
        <v>13250.378243816282</v>
      </c>
      <c r="X24" s="6" cm="1">
        <f t="array" ref="X24">SUMPRODUCT(($B$35-D24) * (1 + $B$36) ^ (ROW($1:$15) - 1))-I24</f>
        <v>13350.379855846215</v>
      </c>
      <c r="Z24">
        <v>10</v>
      </c>
      <c r="AA24" s="6" cm="1">
        <f t="array" ref="AA24">SUMPRODUCT(($B$35-B24) * (1 + $B$36) ^ (ROW($1:$25) - 1))-G24</f>
        <v>37750.880622634533</v>
      </c>
      <c r="AB24" s="6" cm="1">
        <f t="array" ref="AB24">SUMPRODUCT(($B$35-C24) * (1 + $B$36) ^ (ROW($1:$25) - 1))-H24</f>
        <v>39888.842016337512</v>
      </c>
      <c r="AC24" s="6" cm="1">
        <f t="array" ref="AC24">SUMPRODUCT(($B$35-D24) * (1 + $B$36) ^ (ROW($1:$25) - 1))-I24</f>
        <v>41572.361574851304</v>
      </c>
    </row>
    <row r="25" spans="1:29" ht="19" x14ac:dyDescent="0.25">
      <c r="A25">
        <v>20</v>
      </c>
      <c r="B25">
        <v>1071.8074857813899</v>
      </c>
      <c r="C25">
        <v>1010.80982066353</v>
      </c>
      <c r="D25">
        <v>959.95653000581206</v>
      </c>
      <c r="F25">
        <v>20</v>
      </c>
      <c r="G25" s="5">
        <f t="shared" si="19"/>
        <v>5400</v>
      </c>
      <c r="H25" s="5">
        <f t="shared" si="19"/>
        <v>6600</v>
      </c>
      <c r="I25" s="5">
        <f t="shared" si="19"/>
        <v>7680</v>
      </c>
      <c r="K25">
        <v>20</v>
      </c>
      <c r="L25" s="2">
        <f t="shared" si="20"/>
        <v>0.14762824337381669</v>
      </c>
      <c r="M25" s="2">
        <f t="shared" si="15"/>
        <v>0.1300288150509803</v>
      </c>
      <c r="N25" s="2">
        <f t="shared" si="16"/>
        <v>0.11836503515549322</v>
      </c>
      <c r="P25">
        <v>20</v>
      </c>
      <c r="Q25" s="4">
        <f t="shared" si="21"/>
        <v>5.8652179251316143</v>
      </c>
      <c r="R25" s="4">
        <f t="shared" si="17"/>
        <v>6.5266977599624667</v>
      </c>
      <c r="S25" s="4">
        <f t="shared" si="18"/>
        <v>7.0551437716736798</v>
      </c>
      <c r="U25">
        <v>20</v>
      </c>
      <c r="V25" s="6" cm="1">
        <f t="array" ref="V25">SUMPRODUCT(($B$35-B25) * (1 + $B$36) ^ (ROW($1:$15) - 1))-G25</f>
        <v>13014.710355678486</v>
      </c>
      <c r="W25" s="6" cm="1">
        <f t="array" ref="W25">SUMPRODUCT(($B$35-C25) * (1 + $B$36) ^ (ROW($1:$15) - 1))-H25</f>
        <v>13223.723003795298</v>
      </c>
      <c r="X25" s="6" cm="1">
        <f t="array" ref="X25">SUMPRODUCT(($B$35-D25) * (1 + $B$36) ^ (ROW($1:$15) - 1))-I25</f>
        <v>13318.406159234724</v>
      </c>
      <c r="Z25">
        <v>20</v>
      </c>
      <c r="AA25" s="6" cm="1">
        <f t="array" ref="AA25">SUMPRODUCT(($B$35-B25) * (1 + $B$36) ^ (ROW($1:$25) - 1))-G25</f>
        <v>37726.561619471111</v>
      </c>
      <c r="AB25" s="6" cm="1">
        <f t="array" ref="AB25">SUMPRODUCT(($B$35-C25) * (1 + $B$36) ^ (ROW($1:$25) - 1))-H25</f>
        <v>39826.416443029913</v>
      </c>
      <c r="AC25" s="6" cm="1">
        <f t="array" ref="AC25">SUMPRODUCT(($B$35-D25) * (1 + $B$36) ^ (ROW($1:$25) - 1))-I25</f>
        <v>41497.480375501218</v>
      </c>
    </row>
    <row r="26" spans="1:29" ht="19" x14ac:dyDescent="0.25">
      <c r="A26">
        <v>30</v>
      </c>
      <c r="B26">
        <v>1078.6432326015399</v>
      </c>
      <c r="C26">
        <v>1019.1387802197499</v>
      </c>
      <c r="D26">
        <v>969.34202963804296</v>
      </c>
      <c r="F26">
        <v>30</v>
      </c>
      <c r="G26" s="5">
        <f t="shared" si="19"/>
        <v>5400</v>
      </c>
      <c r="H26" s="5">
        <f t="shared" si="19"/>
        <v>6600</v>
      </c>
      <c r="I26" s="5">
        <f t="shared" si="19"/>
        <v>7680</v>
      </c>
      <c r="K26">
        <v>30</v>
      </c>
      <c r="L26" s="2">
        <f t="shared" si="20"/>
        <v>0.14636236433304817</v>
      </c>
      <c r="M26" s="2">
        <f t="shared" si="15"/>
        <v>0.12876685148185607</v>
      </c>
      <c r="N26" s="2">
        <f t="shared" si="16"/>
        <v>0.11714296489087982</v>
      </c>
      <c r="P26">
        <v>30</v>
      </c>
      <c r="Q26" s="4">
        <f t="shared" si="21"/>
        <v>5.9082452988619485</v>
      </c>
      <c r="R26" s="4">
        <f t="shared" si="17"/>
        <v>6.5799770934996857</v>
      </c>
      <c r="S26" s="4">
        <f t="shared" si="18"/>
        <v>7.1155757658924932</v>
      </c>
      <c r="U26">
        <v>30</v>
      </c>
      <c r="V26" s="6" cm="1">
        <f t="array" ref="V26">SUMPRODUCT(($B$35-B26) * (1 + $B$36) ^ (ROW($1:$15) - 1))-G26</f>
        <v>12856.808348932733</v>
      </c>
      <c r="W26" s="6" cm="1">
        <f t="array" ref="W26">SUMPRODUCT(($B$35-C26) * (1 + $B$36) ^ (ROW($1:$15) - 1))-H26</f>
        <v>13031.328600867062</v>
      </c>
      <c r="X26" s="6" cm="1">
        <f t="array" ref="X26">SUMPRODUCT(($B$35-D26) * (1 + $B$36) ^ (ROW($1:$15) - 1))-I26</f>
        <v>13101.606259350738</v>
      </c>
      <c r="Z26">
        <v>30</v>
      </c>
      <c r="AA26" s="6" cm="1">
        <f t="array" ref="AA26">SUMPRODUCT(($B$35-B26) * (1 + $B$36) ^ (ROW($1:$25) - 1))-G26</f>
        <v>37356.761036555115</v>
      </c>
      <c r="AB26" s="6" cm="1">
        <f t="array" ref="AB26">SUMPRODUCT(($B$35-C26) * (1 + $B$36) ^ (ROW($1:$25) - 1))-H26</f>
        <v>39375.835960748933</v>
      </c>
      <c r="AC26" s="6" cm="1">
        <f t="array" ref="AC26">SUMPRODUCT(($B$35-D26) * (1 + $B$36) ^ (ROW($1:$25) - 1))-I26</f>
        <v>40989.74313386935</v>
      </c>
    </row>
    <row r="27" spans="1:29" ht="19" x14ac:dyDescent="0.25">
      <c r="A27">
        <v>40</v>
      </c>
      <c r="B27">
        <v>1092.5747991635001</v>
      </c>
      <c r="C27">
        <v>1034.84553978592</v>
      </c>
      <c r="D27">
        <v>986.525066375336</v>
      </c>
      <c r="F27">
        <v>40</v>
      </c>
      <c r="G27" s="5">
        <f t="shared" si="19"/>
        <v>5400</v>
      </c>
      <c r="H27" s="5">
        <f t="shared" si="19"/>
        <v>6600</v>
      </c>
      <c r="I27" s="5">
        <f t="shared" si="19"/>
        <v>7680</v>
      </c>
      <c r="K27">
        <v>40</v>
      </c>
      <c r="L27" s="2">
        <f t="shared" si="20"/>
        <v>0.14378244459935183</v>
      </c>
      <c r="M27" s="2">
        <f t="shared" si="15"/>
        <v>0.12638703942637575</v>
      </c>
      <c r="N27" s="2">
        <f t="shared" si="16"/>
        <v>0.11490559031571146</v>
      </c>
      <c r="P27">
        <v>40</v>
      </c>
      <c r="Q27" s="4">
        <f t="shared" si="21"/>
        <v>5.9979406459358824</v>
      </c>
      <c r="R27" s="4">
        <f t="shared" si="17"/>
        <v>6.6828845913806729</v>
      </c>
      <c r="S27" s="4">
        <f t="shared" si="18"/>
        <v>7.2289794777291823</v>
      </c>
      <c r="U27">
        <v>40</v>
      </c>
      <c r="V27" s="6" cm="1">
        <f t="array" ref="V27">SUMPRODUCT(($B$35-B27) * (1 + $B$36) ^ (ROW($1:$15) - 1))-G27</f>
        <v>12534.996793425576</v>
      </c>
      <c r="W27" s="6" cm="1">
        <f t="array" ref="W27">SUMPRODUCT(($B$35-C27) * (1 + $B$36) ^ (ROW($1:$15) - 1))-H27</f>
        <v>12668.511059459506</v>
      </c>
      <c r="X27" s="6" cm="1">
        <f t="array" ref="X27">SUMPRODUCT(($B$35-D27) * (1 + $B$36) ^ (ROW($1:$15) - 1))-I27</f>
        <v>12704.68752403323</v>
      </c>
      <c r="Z27">
        <v>40</v>
      </c>
      <c r="AA27" s="6" cm="1">
        <f t="array" ref="AA27">SUMPRODUCT(($B$35-B27) * (1 + $B$36) ^ (ROW($1:$25) - 1))-G27</f>
        <v>36603.090432436285</v>
      </c>
      <c r="AB27" s="6" cm="1">
        <f t="array" ref="AB27">SUMPRODUCT(($B$35-C27) * (1 + $B$36) ^ (ROW($1:$25) - 1))-H27</f>
        <v>38526.130874222123</v>
      </c>
      <c r="AC27" s="6" cm="1">
        <f t="array" ref="AC27">SUMPRODUCT(($B$35-D27) * (1 + $B$36) ^ (ROW($1:$25) - 1))-I27</f>
        <v>40060.174329040747</v>
      </c>
    </row>
    <row r="28" spans="1:29" ht="19" x14ac:dyDescent="0.25">
      <c r="A28">
        <v>50</v>
      </c>
      <c r="B28">
        <v>1112.6919986630701</v>
      </c>
      <c r="C28">
        <v>1057.0230347209799</v>
      </c>
      <c r="D28">
        <v>1010.53788541441</v>
      </c>
      <c r="F28">
        <v>50</v>
      </c>
      <c r="G28" s="5">
        <f t="shared" si="19"/>
        <v>5400</v>
      </c>
      <c r="H28" s="5">
        <f t="shared" si="19"/>
        <v>6600</v>
      </c>
      <c r="I28" s="5">
        <f t="shared" si="19"/>
        <v>7680</v>
      </c>
      <c r="K28">
        <v>50</v>
      </c>
      <c r="L28" s="2">
        <f t="shared" si="20"/>
        <v>0.14005703728461666</v>
      </c>
      <c r="M28" s="2">
        <f t="shared" si="15"/>
        <v>0.12302681292106364</v>
      </c>
      <c r="N28" s="2">
        <f t="shared" si="16"/>
        <v>0.1117789211699987</v>
      </c>
      <c r="P28">
        <v>50</v>
      </c>
      <c r="Q28" s="4">
        <f t="shared" si="21"/>
        <v>6.1324246981848267</v>
      </c>
      <c r="R28" s="4">
        <f t="shared" si="17"/>
        <v>6.8338634427718317</v>
      </c>
      <c r="S28" s="4">
        <f t="shared" si="18"/>
        <v>7.3937438533429027</v>
      </c>
      <c r="U28">
        <v>50</v>
      </c>
      <c r="V28" s="6" cm="1">
        <f t="array" ref="V28">SUMPRODUCT(($B$35-B28) * (1 + $B$36) ^ (ROW($1:$15) - 1))-G28</f>
        <v>12070.300505710067</v>
      </c>
      <c r="W28" s="6" cm="1">
        <f t="array" ref="W28">SUMPRODUCT(($B$35-C28) * (1 + $B$36) ^ (ROW($1:$15) - 1))-H28</f>
        <v>12156.223075867547</v>
      </c>
      <c r="X28" s="6" cm="1">
        <f t="array" ref="X28">SUMPRODUCT(($B$35-D28) * (1 + $B$36) ^ (ROW($1:$15) - 1))-I28</f>
        <v>12150.004559076777</v>
      </c>
      <c r="Z28">
        <v>50</v>
      </c>
      <c r="AA28" s="6" cm="1">
        <f t="array" ref="AA28">SUMPRODUCT(($B$35-B28) * (1 + $B$36) ^ (ROW($1:$25) - 1))-G28</f>
        <v>35514.789139642817</v>
      </c>
      <c r="AB28" s="6" cm="1">
        <f t="array" ref="AB28">SUMPRODUCT(($B$35-C28) * (1 + $B$36) ^ (ROW($1:$25) - 1))-H28</f>
        <v>37326.371613035568</v>
      </c>
      <c r="AC28" s="6" cm="1">
        <f t="array" ref="AC28">SUMPRODUCT(($B$35-D28) * (1 + $B$36) ^ (ROW($1:$25) - 1))-I28</f>
        <v>38761.127610117539</v>
      </c>
    </row>
    <row r="29" spans="1:29" ht="19" x14ac:dyDescent="0.25">
      <c r="A29">
        <v>60</v>
      </c>
      <c r="B29">
        <v>1137.7105905984499</v>
      </c>
      <c r="C29">
        <v>1084.3937667770199</v>
      </c>
      <c r="D29">
        <v>1040.0231709887</v>
      </c>
      <c r="F29">
        <v>60</v>
      </c>
      <c r="G29" s="5">
        <f t="shared" si="19"/>
        <v>5400</v>
      </c>
      <c r="H29" s="5">
        <f t="shared" si="19"/>
        <v>6600</v>
      </c>
      <c r="I29" s="5">
        <f t="shared" si="19"/>
        <v>7680</v>
      </c>
      <c r="K29">
        <v>60</v>
      </c>
      <c r="L29" s="2">
        <f t="shared" si="20"/>
        <v>0.13542396470399076</v>
      </c>
      <c r="M29" s="2">
        <f t="shared" si="15"/>
        <v>0.11887973230651214</v>
      </c>
      <c r="N29" s="2">
        <f t="shared" si="16"/>
        <v>0.10793969127751302</v>
      </c>
      <c r="P29">
        <v>60</v>
      </c>
      <c r="Q29" s="4">
        <f t="shared" si="21"/>
        <v>6.3084239453975748</v>
      </c>
      <c r="R29" s="4">
        <f t="shared" si="17"/>
        <v>7.0300019751615421</v>
      </c>
      <c r="S29" s="4">
        <f t="shared" si="18"/>
        <v>7.6067937776514869</v>
      </c>
      <c r="U29">
        <v>60</v>
      </c>
      <c r="V29" s="6" cm="1">
        <f t="array" ref="V29">SUMPRODUCT(($B$35-B29) * (1 + $B$36) ^ (ROW($1:$15) - 1))-G29</f>
        <v>11492.38473783747</v>
      </c>
      <c r="W29" s="6" cm="1">
        <f t="array" ref="W29">SUMPRODUCT(($B$35-C29) * (1 + $B$36) ^ (ROW($1:$15) - 1))-H29</f>
        <v>11523.974159771169</v>
      </c>
      <c r="X29" s="6" cm="1">
        <f t="array" ref="X29">SUMPRODUCT(($B$35-D29) * (1 + $B$36) ^ (ROW($1:$15) - 1))-I29</f>
        <v>11468.91061511618</v>
      </c>
      <c r="Z29">
        <v>60</v>
      </c>
      <c r="AA29" s="6" cm="1">
        <f t="array" ref="AA29">SUMPRODUCT(($B$35-B29) * (1 + $B$36) ^ (ROW($1:$25) - 1))-G29</f>
        <v>34161.332066866438</v>
      </c>
      <c r="AB29" s="6" cm="1">
        <f t="array" ref="AB29">SUMPRODUCT(($B$35-C29) * (1 + $B$36) ^ (ROW($1:$25) - 1))-H29</f>
        <v>35845.66834308346</v>
      </c>
      <c r="AC29" s="6" cm="1">
        <f t="array" ref="AC29">SUMPRODUCT(($B$35-D29) * (1 + $B$36) ^ (ROW($1:$25) - 1))-I29</f>
        <v>37166.031115221675</v>
      </c>
    </row>
    <row r="30" spans="1:29" ht="19" x14ac:dyDescent="0.25">
      <c r="A30">
        <v>70</v>
      </c>
      <c r="B30">
        <v>1167.3791554115301</v>
      </c>
      <c r="C30">
        <v>1117.0363910849201</v>
      </c>
      <c r="D30">
        <v>1075.3121226656201</v>
      </c>
      <c r="F30">
        <v>70</v>
      </c>
      <c r="G30" s="5">
        <f t="shared" si="19"/>
        <v>5400</v>
      </c>
      <c r="H30" s="5">
        <f t="shared" si="19"/>
        <v>6600</v>
      </c>
      <c r="I30" s="5">
        <f t="shared" si="19"/>
        <v>7680</v>
      </c>
      <c r="K30">
        <v>70</v>
      </c>
      <c r="L30" s="2">
        <f t="shared" si="20"/>
        <v>0.12992978603490185</v>
      </c>
      <c r="M30" s="2">
        <f t="shared" si="15"/>
        <v>0.11393388013864847</v>
      </c>
      <c r="N30" s="2">
        <f t="shared" si="16"/>
        <v>0.10334477569458071</v>
      </c>
      <c r="P30">
        <v>70</v>
      </c>
      <c r="Q30" s="4">
        <f t="shared" si="21"/>
        <v>6.5308471238240182</v>
      </c>
      <c r="R30" s="4">
        <f t="shared" si="17"/>
        <v>7.2793817604635978</v>
      </c>
      <c r="S30" s="4">
        <f t="shared" si="18"/>
        <v>7.8787799157066365</v>
      </c>
      <c r="U30">
        <v>70</v>
      </c>
      <c r="V30" s="6" cm="1">
        <f t="array" ref="V30">SUMPRODUCT(($B$35-B30) * (1 + $B$36) ^ (ROW($1:$15) - 1))-G30</f>
        <v>10807.05714386595</v>
      </c>
      <c r="W30" s="6" cm="1">
        <f t="array" ref="W30">SUMPRODUCT(($B$35-C30) * (1 + $B$36) ^ (ROW($1:$15) - 1))-H30</f>
        <v>10769.947420736371</v>
      </c>
      <c r="X30" s="6" cm="1">
        <f t="array" ref="X30">SUMPRODUCT(($B$35-D30) * (1 + $B$36) ^ (ROW($1:$15) - 1))-I30</f>
        <v>10653.755163583908</v>
      </c>
      <c r="Z30">
        <v>70</v>
      </c>
      <c r="AA30" s="6" cm="1">
        <f t="array" ref="AA30">SUMPRODUCT(($B$35-B30) * (1 + $B$36) ^ (ROW($1:$25) - 1))-G30</f>
        <v>32556.320522287759</v>
      </c>
      <c r="AB30" s="6" cm="1">
        <f t="array" ref="AB30">SUMPRODUCT(($B$35-C30) * (1 + $B$36) ^ (ROW($1:$25) - 1))-H30</f>
        <v>34079.76597505161</v>
      </c>
      <c r="AC30" s="6" cm="1">
        <f t="array" ref="AC30">SUMPRODUCT(($B$35-D30) * (1 + $B$36) ^ (ROW($1:$25) - 1))-I30</f>
        <v>35256.967593127571</v>
      </c>
    </row>
    <row r="31" spans="1:29" x14ac:dyDescent="0.2">
      <c r="A31" t="s">
        <v>1</v>
      </c>
    </row>
    <row r="32" spans="1:29" x14ac:dyDescent="0.2">
      <c r="A32" t="s">
        <v>0</v>
      </c>
      <c r="B32" s="3">
        <v>9800</v>
      </c>
    </row>
    <row r="33" spans="1:2" x14ac:dyDescent="0.2">
      <c r="A33" t="s">
        <v>2</v>
      </c>
      <c r="B33" s="3">
        <v>1.2</v>
      </c>
    </row>
    <row r="34" spans="1:2" x14ac:dyDescent="0.2">
      <c r="A34" t="s">
        <v>3</v>
      </c>
      <c r="B34" s="3">
        <f>B33*1000</f>
        <v>1200</v>
      </c>
    </row>
    <row r="35" spans="1:2" x14ac:dyDescent="0.2">
      <c r="A35" t="s">
        <v>5</v>
      </c>
      <c r="B35" s="3">
        <v>1869</v>
      </c>
    </row>
    <row r="36" spans="1:2" x14ac:dyDescent="0.2">
      <c r="A36" t="s">
        <v>7</v>
      </c>
      <c r="B36" s="2">
        <v>5.8999999999999997E-2</v>
      </c>
    </row>
    <row r="37" spans="1:2" x14ac:dyDescent="0.2">
      <c r="A37" t="s">
        <v>9</v>
      </c>
      <c r="B37">
        <f>50*7</f>
        <v>350</v>
      </c>
    </row>
  </sheetData>
  <conditionalFormatting sqref="G3:I1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I21 G23:I3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N21 L23:N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S1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S21 Q23:S3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3:X30 V13:X20 V3:X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C10 AA13:AC20 AA23:AC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D10 B13:D20 B23: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250812_all_costs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Schillebeeckx</cp:lastModifiedBy>
  <dcterms:created xsi:type="dcterms:W3CDTF">2025-08-13T04:22:48Z</dcterms:created>
  <dcterms:modified xsi:type="dcterms:W3CDTF">2025-08-13T21:27:19Z</dcterms:modified>
</cp:coreProperties>
</file>