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ndom\website\Ikigai-main\"/>
    </mc:Choice>
  </mc:AlternateContent>
  <xr:revisionPtr revIDLastSave="0" documentId="13_ncr:1_{FEE93559-96EA-449A-92B4-F8EF99535477}" xr6:coauthVersionLast="47" xr6:coauthVersionMax="47" xr10:uidLastSave="{00000000-0000-0000-0000-000000000000}"/>
  <bookViews>
    <workbookView xWindow="-108" yWindow="-108" windowWidth="23256" windowHeight="12456" activeTab="1" xr2:uid="{6F9C6AEA-93CE-49E7-815D-3BDEB486741C}"/>
  </bookViews>
  <sheets>
    <sheet name="JSW Steel" sheetId="7" r:id="rId1"/>
    <sheet name="Tata Steel" sheetId="8" r:id="rId2"/>
    <sheet name="Ratio_formulas" sheetId="3" r:id="rId3"/>
  </sheets>
  <externalReferences>
    <externalReference r:id="rId4"/>
  </externalReferences>
  <definedNames>
    <definedName name="UPDATE">'[1]Data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8" l="1"/>
  <c r="S23" i="8"/>
  <c r="S24" i="8"/>
  <c r="S25" i="8"/>
  <c r="S26" i="8"/>
  <c r="T23" i="8"/>
  <c r="U23" i="8"/>
  <c r="T24" i="8"/>
  <c r="U24" i="8"/>
  <c r="V24" i="8"/>
  <c r="T25" i="8"/>
  <c r="U25" i="8"/>
  <c r="V25" i="8"/>
  <c r="T26" i="8"/>
  <c r="U26" i="8"/>
  <c r="V26" i="8"/>
  <c r="W24" i="8"/>
  <c r="W25" i="8"/>
  <c r="W26" i="8"/>
  <c r="W23" i="8"/>
  <c r="Q28" i="7"/>
  <c r="R28" i="7"/>
  <c r="S28" i="7"/>
  <c r="T28" i="7"/>
  <c r="Q25" i="7"/>
  <c r="R25" i="7"/>
  <c r="S25" i="7"/>
  <c r="T25" i="7"/>
  <c r="Q26" i="7"/>
  <c r="R26" i="7"/>
  <c r="S26" i="7"/>
  <c r="T26" i="7"/>
  <c r="Q27" i="7"/>
  <c r="R27" i="7"/>
  <c r="S27" i="7"/>
  <c r="T27" i="7"/>
  <c r="Q24" i="7"/>
  <c r="R24" i="7"/>
  <c r="S24" i="7"/>
  <c r="T24" i="7"/>
  <c r="D52" i="8"/>
  <c r="E52" i="8"/>
  <c r="F52" i="8"/>
  <c r="G52" i="8"/>
  <c r="D53" i="8"/>
  <c r="E53" i="8"/>
  <c r="F53" i="8"/>
  <c r="G53" i="8"/>
  <c r="D54" i="8"/>
  <c r="E54" i="8"/>
  <c r="F54" i="8"/>
  <c r="G54" i="8"/>
  <c r="D55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3" i="8"/>
  <c r="E63" i="8"/>
  <c r="F63" i="8"/>
  <c r="G63" i="8"/>
  <c r="D64" i="8"/>
  <c r="E64" i="8"/>
  <c r="F64" i="8"/>
  <c r="G64" i="8"/>
  <c r="D65" i="8"/>
  <c r="E65" i="8"/>
  <c r="F65" i="8"/>
  <c r="G65" i="8"/>
  <c r="D67" i="8"/>
  <c r="E67" i="8"/>
  <c r="F67" i="8"/>
  <c r="G67" i="8"/>
  <c r="D69" i="8"/>
  <c r="E69" i="8"/>
  <c r="F69" i="8"/>
  <c r="G69" i="8"/>
  <c r="D70" i="8"/>
  <c r="E70" i="8"/>
  <c r="F70" i="8"/>
  <c r="G70" i="8"/>
  <c r="C53" i="8"/>
  <c r="C54" i="8"/>
  <c r="C57" i="8"/>
  <c r="C58" i="8"/>
  <c r="C59" i="8"/>
  <c r="C60" i="8"/>
  <c r="C63" i="8"/>
  <c r="C64" i="8"/>
  <c r="C65" i="8"/>
  <c r="C67" i="8"/>
  <c r="C69" i="8"/>
  <c r="C70" i="8"/>
  <c r="C52" i="8"/>
  <c r="K66" i="7"/>
  <c r="L66" i="7"/>
  <c r="M66" i="7"/>
  <c r="K67" i="7"/>
  <c r="L67" i="7"/>
  <c r="M67" i="7"/>
  <c r="K68" i="7"/>
  <c r="L68" i="7"/>
  <c r="M68" i="7"/>
  <c r="K69" i="7"/>
  <c r="L69" i="7"/>
  <c r="M69" i="7"/>
  <c r="K70" i="7"/>
  <c r="L70" i="7"/>
  <c r="M70" i="7"/>
  <c r="K72" i="7"/>
  <c r="K76" i="7" s="1"/>
  <c r="L72" i="7"/>
  <c r="M72" i="7"/>
  <c r="K73" i="7"/>
  <c r="L73" i="7"/>
  <c r="M73" i="7"/>
  <c r="K74" i="7"/>
  <c r="L74" i="7"/>
  <c r="L76" i="7" s="1"/>
  <c r="M74" i="7"/>
  <c r="M76" i="7" s="1"/>
  <c r="K75" i="7"/>
  <c r="L75" i="7"/>
  <c r="M75" i="7"/>
  <c r="K78" i="7"/>
  <c r="K82" i="7" s="1"/>
  <c r="L78" i="7"/>
  <c r="L82" i="7" s="1"/>
  <c r="M78" i="7"/>
  <c r="K79" i="7"/>
  <c r="L79" i="7"/>
  <c r="M79" i="7"/>
  <c r="K80" i="7"/>
  <c r="L80" i="7"/>
  <c r="M80" i="7"/>
  <c r="M82" i="7" s="1"/>
  <c r="K81" i="7"/>
  <c r="L81" i="7"/>
  <c r="M81" i="7"/>
  <c r="K87" i="7"/>
  <c r="L87" i="7"/>
  <c r="M87" i="7"/>
  <c r="K88" i="7"/>
  <c r="L88" i="7"/>
  <c r="M88" i="7"/>
  <c r="K89" i="7"/>
  <c r="L89" i="7"/>
  <c r="M89" i="7"/>
  <c r="K90" i="7"/>
  <c r="L90" i="7"/>
  <c r="M90" i="7"/>
  <c r="K91" i="7"/>
  <c r="K95" i="7" s="1"/>
  <c r="L91" i="7"/>
  <c r="L95" i="7" s="1"/>
  <c r="M91" i="7"/>
  <c r="M95" i="7" s="1"/>
  <c r="K92" i="7"/>
  <c r="L92" i="7"/>
  <c r="M92" i="7"/>
  <c r="K93" i="7"/>
  <c r="L93" i="7"/>
  <c r="M93" i="7"/>
  <c r="K94" i="7"/>
  <c r="L94" i="7"/>
  <c r="M94" i="7"/>
  <c r="K97" i="7"/>
  <c r="K102" i="7" s="1"/>
  <c r="K104" i="7" s="1"/>
  <c r="L97" i="7"/>
  <c r="L102" i="7" s="1"/>
  <c r="M97" i="7"/>
  <c r="M102" i="7" s="1"/>
  <c r="K98" i="7"/>
  <c r="L98" i="7"/>
  <c r="M98" i="7"/>
  <c r="K99" i="7"/>
  <c r="L99" i="7"/>
  <c r="M99" i="7"/>
  <c r="K100" i="7"/>
  <c r="L100" i="7"/>
  <c r="M100" i="7"/>
  <c r="K101" i="7"/>
  <c r="L101" i="7"/>
  <c r="M101" i="7"/>
  <c r="J102" i="7"/>
  <c r="J95" i="7"/>
  <c r="J84" i="7"/>
  <c r="J82" i="7"/>
  <c r="J76" i="7"/>
  <c r="J67" i="7"/>
  <c r="J68" i="7"/>
  <c r="J69" i="7"/>
  <c r="J70" i="7"/>
  <c r="J72" i="7"/>
  <c r="J73" i="7"/>
  <c r="J74" i="7"/>
  <c r="J75" i="7"/>
  <c r="J78" i="7"/>
  <c r="J79" i="7"/>
  <c r="J80" i="7"/>
  <c r="J81" i="7"/>
  <c r="J87" i="7"/>
  <c r="J88" i="7"/>
  <c r="J89" i="7"/>
  <c r="J90" i="7"/>
  <c r="J91" i="7"/>
  <c r="J92" i="7"/>
  <c r="J93" i="7"/>
  <c r="J94" i="7"/>
  <c r="J97" i="7"/>
  <c r="J98" i="7"/>
  <c r="J99" i="7"/>
  <c r="J100" i="7"/>
  <c r="J101" i="7"/>
  <c r="J66" i="7"/>
  <c r="D80" i="7"/>
  <c r="E80" i="7"/>
  <c r="F80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C82" i="7"/>
  <c r="C83" i="7"/>
  <c r="C84" i="7"/>
  <c r="C85" i="7"/>
  <c r="C86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C67" i="7"/>
  <c r="C68" i="7"/>
  <c r="C69" i="7"/>
  <c r="C70" i="7"/>
  <c r="C72" i="7"/>
  <c r="C73" i="7"/>
  <c r="C74" i="7"/>
  <c r="C75" i="7"/>
  <c r="C76" i="7"/>
  <c r="C77" i="7"/>
  <c r="C78" i="7"/>
  <c r="C79" i="7"/>
  <c r="C80" i="7"/>
  <c r="C66" i="7"/>
  <c r="R17" i="7"/>
  <c r="S17" i="7"/>
  <c r="T17" i="7"/>
  <c r="Q17" i="7"/>
  <c r="T16" i="8"/>
  <c r="U16" i="8"/>
  <c r="V16" i="8"/>
  <c r="W16" i="8"/>
  <c r="U27" i="8" s="1"/>
  <c r="S16" i="8"/>
  <c r="S27" i="8" s="1"/>
  <c r="K42" i="7"/>
  <c r="L42" i="7"/>
  <c r="M42" i="7"/>
  <c r="J42" i="7"/>
  <c r="K49" i="7"/>
  <c r="K50" i="7" s="1"/>
  <c r="D120" i="7" s="1"/>
  <c r="L49" i="7"/>
  <c r="L50" i="7" s="1"/>
  <c r="E120" i="7" s="1"/>
  <c r="M49" i="7"/>
  <c r="J49" i="7"/>
  <c r="K30" i="7"/>
  <c r="L30" i="7"/>
  <c r="M30" i="7"/>
  <c r="J30" i="7"/>
  <c r="J31" i="7" s="1"/>
  <c r="K24" i="7"/>
  <c r="D118" i="7" s="1"/>
  <c r="L24" i="7"/>
  <c r="E118" i="7" s="1"/>
  <c r="M24" i="7"/>
  <c r="J24" i="7"/>
  <c r="D16" i="7"/>
  <c r="E16" i="7"/>
  <c r="F16" i="7"/>
  <c r="F18" i="7" s="1"/>
  <c r="C16" i="7"/>
  <c r="C18" i="7" s="1"/>
  <c r="D37" i="7"/>
  <c r="E37" i="7"/>
  <c r="F37" i="7"/>
  <c r="C37" i="7"/>
  <c r="D32" i="7"/>
  <c r="E32" i="7"/>
  <c r="F32" i="7"/>
  <c r="C32" i="7"/>
  <c r="C38" i="7" s="1"/>
  <c r="C39" i="7" s="1"/>
  <c r="C40" i="7" s="1"/>
  <c r="C115" i="7" s="1"/>
  <c r="D18" i="7"/>
  <c r="E18" i="7"/>
  <c r="D28" i="7"/>
  <c r="E28" i="7"/>
  <c r="F28" i="7"/>
  <c r="C28" i="7"/>
  <c r="L19" i="8"/>
  <c r="D93" i="8" s="1"/>
  <c r="M19" i="8"/>
  <c r="E93" i="8" s="1"/>
  <c r="N19" i="8"/>
  <c r="O19" i="8"/>
  <c r="G93" i="8" s="1"/>
  <c r="L37" i="8"/>
  <c r="L58" i="8" s="1"/>
  <c r="M37" i="8"/>
  <c r="N37" i="8"/>
  <c r="N73" i="8" s="1"/>
  <c r="O37" i="8"/>
  <c r="O54" i="8" s="1"/>
  <c r="K37" i="8"/>
  <c r="K67" i="8" s="1"/>
  <c r="K16" i="8"/>
  <c r="K19" i="8" s="1"/>
  <c r="G37" i="8"/>
  <c r="G97" i="8" s="1"/>
  <c r="D26" i="8"/>
  <c r="D28" i="8" s="1"/>
  <c r="D29" i="8" s="1"/>
  <c r="E26" i="8"/>
  <c r="E28" i="8" s="1"/>
  <c r="E29" i="8" s="1"/>
  <c r="F26" i="8"/>
  <c r="F28" i="8" s="1"/>
  <c r="F29" i="8" s="1"/>
  <c r="G26" i="8"/>
  <c r="G28" i="8" s="1"/>
  <c r="G29" i="8" s="1"/>
  <c r="C26" i="8"/>
  <c r="C28" i="8" s="1"/>
  <c r="C29" i="8" s="1"/>
  <c r="C37" i="8"/>
  <c r="C97" i="8" s="1"/>
  <c r="D37" i="8"/>
  <c r="D97" i="8" s="1"/>
  <c r="E37" i="8"/>
  <c r="E97" i="8" s="1"/>
  <c r="F37" i="8"/>
  <c r="F97" i="8" s="1"/>
  <c r="E96" i="8"/>
  <c r="F96" i="8"/>
  <c r="G96" i="8"/>
  <c r="D96" i="8"/>
  <c r="D91" i="8"/>
  <c r="E91" i="8"/>
  <c r="F91" i="8"/>
  <c r="G91" i="8"/>
  <c r="D92" i="8"/>
  <c r="E92" i="8"/>
  <c r="F92" i="8"/>
  <c r="G92" i="8"/>
  <c r="F93" i="8"/>
  <c r="D94" i="8"/>
  <c r="E94" i="8"/>
  <c r="F94" i="8"/>
  <c r="G94" i="8"/>
  <c r="F121" i="7"/>
  <c r="E121" i="7"/>
  <c r="D121" i="7"/>
  <c r="F119" i="7"/>
  <c r="E119" i="7"/>
  <c r="D119" i="7"/>
  <c r="C121" i="7"/>
  <c r="C119" i="7"/>
  <c r="C96" i="8"/>
  <c r="C94" i="8"/>
  <c r="C92" i="8"/>
  <c r="C91" i="8"/>
  <c r="T27" i="8" l="1"/>
  <c r="K74" i="8"/>
  <c r="K73" i="8"/>
  <c r="C95" i="8"/>
  <c r="K72" i="8"/>
  <c r="K62" i="8"/>
  <c r="K58" i="8"/>
  <c r="K71" i="8"/>
  <c r="K55" i="8"/>
  <c r="K54" i="8"/>
  <c r="L70" i="8"/>
  <c r="O58" i="8"/>
  <c r="O73" i="8"/>
  <c r="O69" i="8"/>
  <c r="K70" i="8"/>
  <c r="O79" i="8"/>
  <c r="O68" i="8"/>
  <c r="O56" i="8"/>
  <c r="K69" i="8"/>
  <c r="O76" i="8"/>
  <c r="O67" i="8"/>
  <c r="O53" i="8"/>
  <c r="G95" i="8"/>
  <c r="K64" i="8"/>
  <c r="O75" i="8"/>
  <c r="O66" i="8"/>
  <c r="O52" i="8"/>
  <c r="O62" i="8"/>
  <c r="O72" i="8"/>
  <c r="O57" i="8"/>
  <c r="K63" i="8"/>
  <c r="O74" i="8"/>
  <c r="O65" i="8"/>
  <c r="W27" i="8"/>
  <c r="C66" i="8"/>
  <c r="C68" i="8" s="1"/>
  <c r="L52" i="8"/>
  <c r="G66" i="8"/>
  <c r="G68" i="8" s="1"/>
  <c r="K66" i="8"/>
  <c r="K53" i="8"/>
  <c r="O71" i="8"/>
  <c r="O64" i="8"/>
  <c r="O55" i="8"/>
  <c r="V27" i="8"/>
  <c r="C61" i="8"/>
  <c r="E55" i="8"/>
  <c r="F66" i="8"/>
  <c r="F68" i="8" s="1"/>
  <c r="K52" i="8"/>
  <c r="K65" i="8"/>
  <c r="K79" i="8"/>
  <c r="O70" i="8"/>
  <c r="O63" i="8"/>
  <c r="N75" i="8"/>
  <c r="M52" i="8"/>
  <c r="M54" i="8"/>
  <c r="M56" i="8"/>
  <c r="M58" i="8"/>
  <c r="M59" i="8" s="1"/>
  <c r="M62" i="8"/>
  <c r="M64" i="8"/>
  <c r="M66" i="8"/>
  <c r="M68" i="8"/>
  <c r="M70" i="8"/>
  <c r="M72" i="8"/>
  <c r="M74" i="8"/>
  <c r="M76" i="8"/>
  <c r="M79" i="8"/>
  <c r="E95" i="8"/>
  <c r="M53" i="8"/>
  <c r="M55" i="8"/>
  <c r="M57" i="8"/>
  <c r="M63" i="8"/>
  <c r="M65" i="8"/>
  <c r="M67" i="8"/>
  <c r="M69" i="8"/>
  <c r="M71" i="8"/>
  <c r="M73" i="8"/>
  <c r="M75" i="8"/>
  <c r="C55" i="8"/>
  <c r="D95" i="8"/>
  <c r="L53" i="8"/>
  <c r="L55" i="8"/>
  <c r="L57" i="8"/>
  <c r="L63" i="8"/>
  <c r="L65" i="8"/>
  <c r="L67" i="8"/>
  <c r="L69" i="8"/>
  <c r="L71" i="8"/>
  <c r="L73" i="8"/>
  <c r="L75" i="8"/>
  <c r="L79" i="8"/>
  <c r="L56" i="8"/>
  <c r="L59" i="8" s="1"/>
  <c r="L68" i="8"/>
  <c r="E61" i="8"/>
  <c r="F55" i="8"/>
  <c r="L62" i="8"/>
  <c r="N52" i="8"/>
  <c r="N54" i="8"/>
  <c r="N56" i="8"/>
  <c r="N58" i="8"/>
  <c r="N62" i="8"/>
  <c r="N64" i="8"/>
  <c r="N66" i="8"/>
  <c r="N68" i="8"/>
  <c r="N70" i="8"/>
  <c r="N72" i="8"/>
  <c r="N74" i="8"/>
  <c r="N76" i="8"/>
  <c r="N79" i="8"/>
  <c r="F95" i="8"/>
  <c r="N53" i="8"/>
  <c r="N55" i="8"/>
  <c r="N57" i="8"/>
  <c r="N63" i="8"/>
  <c r="N65" i="8"/>
  <c r="N67" i="8"/>
  <c r="N69" i="8"/>
  <c r="N71" i="8"/>
  <c r="L74" i="8"/>
  <c r="L64" i="8"/>
  <c r="D61" i="8"/>
  <c r="L76" i="8"/>
  <c r="L72" i="8"/>
  <c r="L54" i="8"/>
  <c r="G61" i="8"/>
  <c r="L66" i="8"/>
  <c r="E66" i="8"/>
  <c r="E68" i="8" s="1"/>
  <c r="C93" i="8"/>
  <c r="D66" i="8"/>
  <c r="D68" i="8" s="1"/>
  <c r="G55" i="8"/>
  <c r="K76" i="8"/>
  <c r="K68" i="8"/>
  <c r="K57" i="8"/>
  <c r="F61" i="8"/>
  <c r="K75" i="8"/>
  <c r="K56" i="8"/>
  <c r="J104" i="7"/>
  <c r="M84" i="7"/>
  <c r="M104" i="7"/>
  <c r="L84" i="7"/>
  <c r="K84" i="7"/>
  <c r="L104" i="7"/>
  <c r="D116" i="7"/>
  <c r="F118" i="7"/>
  <c r="M50" i="7"/>
  <c r="F120" i="7" s="1"/>
  <c r="C116" i="7"/>
  <c r="D38" i="7"/>
  <c r="D39" i="7" s="1"/>
  <c r="D40" i="7" s="1"/>
  <c r="D115" i="7" s="1"/>
  <c r="C117" i="7"/>
  <c r="F38" i="7"/>
  <c r="F39" i="7" s="1"/>
  <c r="F40" i="7" s="1"/>
  <c r="F115" i="7" s="1"/>
  <c r="M31" i="7"/>
  <c r="E38" i="7"/>
  <c r="E39" i="7" s="1"/>
  <c r="E40" i="7" s="1"/>
  <c r="E115" i="7" s="1"/>
  <c r="L31" i="7"/>
  <c r="F116" i="7"/>
  <c r="K31" i="7"/>
  <c r="J50" i="7"/>
  <c r="C120" i="7" s="1"/>
  <c r="E116" i="7"/>
  <c r="C118" i="7"/>
  <c r="D117" i="7"/>
  <c r="E117" i="7"/>
  <c r="F117" i="7"/>
  <c r="K77" i="8" l="1"/>
  <c r="K59" i="8"/>
  <c r="O77" i="8"/>
  <c r="O59" i="8"/>
  <c r="N77" i="8"/>
  <c r="N59" i="8"/>
  <c r="M77" i="8"/>
  <c r="L7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Anuj</author>
  </authors>
  <commentList>
    <comment ref="B5" authorId="0" shapeId="0" xr:uid="{C6C1B9B8-7A0A-405F-AA86-AE63434C81CB}">
      <text>
        <r>
          <rPr>
            <b/>
            <sz val="9"/>
            <color indexed="81"/>
            <rFont val="Tahoma"/>
            <family val="2"/>
          </rPr>
          <t>Anuj:</t>
        </r>
        <r>
          <rPr>
            <sz val="9"/>
            <color indexed="81"/>
            <rFont val="Tahoma"/>
            <family val="2"/>
          </rPr>
          <t xml:space="preserve">
Updated 
</t>
        </r>
      </text>
    </comment>
    <comment ref="B96" authorId="0" shapeId="0" xr:uid="{AA2887C7-E81A-4B9D-B1EA-0E1AC32EFD36}">
      <text>
        <r>
          <rPr>
            <b/>
            <sz val="9"/>
            <color indexed="81"/>
            <rFont val="Tahoma"/>
            <family val="2"/>
          </rPr>
          <t>Anuj:</t>
        </r>
        <r>
          <rPr>
            <sz val="9"/>
            <color indexed="81"/>
            <rFont val="Tahoma"/>
            <family val="2"/>
          </rPr>
          <t xml:space="preserve">
*</t>
        </r>
      </text>
    </comment>
  </commentList>
</comments>
</file>

<file path=xl/sharedStrings.xml><?xml version="1.0" encoding="utf-8"?>
<sst xmlns="http://schemas.openxmlformats.org/spreadsheetml/2006/main" count="345" uniqueCount="174">
  <si>
    <t>Operating Profit</t>
  </si>
  <si>
    <t>Other Income</t>
  </si>
  <si>
    <t>Depreciation</t>
  </si>
  <si>
    <t>Interest</t>
  </si>
  <si>
    <t>Tax</t>
  </si>
  <si>
    <t>EPS</t>
  </si>
  <si>
    <t>Equity Share Capital</t>
  </si>
  <si>
    <t>Reserves</t>
  </si>
  <si>
    <t>Net Block</t>
  </si>
  <si>
    <t>Capital Work in Progress</t>
  </si>
  <si>
    <t>Investments</t>
  </si>
  <si>
    <t>Employee Cost</t>
  </si>
  <si>
    <t>Other Expenses</t>
  </si>
  <si>
    <t>Gross Profit Margin:</t>
  </si>
  <si>
    <t>Net Profit Maring</t>
  </si>
  <si>
    <t>Current Ratio</t>
  </si>
  <si>
    <t>Quick Ratio</t>
  </si>
  <si>
    <t>Debt to Equity</t>
  </si>
  <si>
    <t>Total Liabilities/ Shareholder's Equity</t>
  </si>
  <si>
    <t xml:space="preserve">Interest Coverage </t>
  </si>
  <si>
    <t>EBIT/ Interest Expense</t>
  </si>
  <si>
    <t xml:space="preserve">Asset Turnover </t>
  </si>
  <si>
    <t>Revenue/ Total Assets</t>
  </si>
  <si>
    <t xml:space="preserve">Inventory Turnover </t>
  </si>
  <si>
    <t>CoGS/ Average Inventory</t>
  </si>
  <si>
    <t>Net Income/Total shares Outstanding</t>
  </si>
  <si>
    <t>Stock Price/EPS</t>
  </si>
  <si>
    <t>PE Ratio</t>
  </si>
  <si>
    <t>Particulars</t>
  </si>
  <si>
    <t>Income</t>
  </si>
  <si>
    <t>Net Sales</t>
  </si>
  <si>
    <t>Stock Adjustments</t>
  </si>
  <si>
    <t>Total Income</t>
  </si>
  <si>
    <t>Expenditure</t>
  </si>
  <si>
    <t>Raw Materials</t>
  </si>
  <si>
    <t>Power &amp; Fuel Cost</t>
  </si>
  <si>
    <t>Miscellaneous Expenses</t>
  </si>
  <si>
    <t>Total Expenses</t>
  </si>
  <si>
    <t>PBDIT</t>
  </si>
  <si>
    <t>PBDT</t>
  </si>
  <si>
    <t>Profit Before Tax</t>
  </si>
  <si>
    <t>PBT (Post Extra-ord Items)</t>
  </si>
  <si>
    <t>Reported Net Profit</t>
  </si>
  <si>
    <t>Total Value Addition</t>
  </si>
  <si>
    <t>Equity Dividend</t>
  </si>
  <si>
    <t>Corporate Dividend Tax</t>
  </si>
  <si>
    <t>Per share data (annualised)</t>
  </si>
  <si>
    <t>Shares in issue (lakhs)</t>
  </si>
  <si>
    <t>Earning Per Share (Rs)</t>
  </si>
  <si>
    <t>Equity Dividend (%)</t>
  </si>
  <si>
    <t>Book Value (Rs)</t>
  </si>
  <si>
    <t>TATA Steel</t>
  </si>
  <si>
    <t>Tata Steel</t>
  </si>
  <si>
    <t>Standalone Balance Sheet</t>
  </si>
  <si>
    <t>Sources Of Funds</t>
  </si>
  <si>
    <t>Total Share Capital</t>
  </si>
  <si>
    <t>Share Application Money</t>
  </si>
  <si>
    <t>Networth</t>
  </si>
  <si>
    <t>Secured Loans</t>
  </si>
  <si>
    <t>Total Debt</t>
  </si>
  <si>
    <t>Total Liabilities</t>
  </si>
  <si>
    <t>Application Of Funds</t>
  </si>
  <si>
    <t>Gross Block</t>
  </si>
  <si>
    <t>Less: Accum. Depreciation</t>
  </si>
  <si>
    <t>Inventories</t>
  </si>
  <si>
    <t>Sundry Debtors</t>
  </si>
  <si>
    <t>Cash and Bank Balance</t>
  </si>
  <si>
    <t>Total Current Assets</t>
  </si>
  <si>
    <t>Loans and Advances</t>
  </si>
  <si>
    <t>Total CA, Loans &amp; Advances</t>
  </si>
  <si>
    <t>Current Liabilities</t>
  </si>
  <si>
    <t>Provisions</t>
  </si>
  <si>
    <t>Total CL &amp; Provisions</t>
  </si>
  <si>
    <t>Net Current Assets</t>
  </si>
  <si>
    <t>Total Assets</t>
  </si>
  <si>
    <t>Contingent Liabilities</t>
  </si>
  <si>
    <t>JSW Steel</t>
  </si>
  <si>
    <t>INCOME</t>
  </si>
  <si>
    <t>Revenue From Operations [Gross]</t>
  </si>
  <si>
    <t>Revenue From Operations [Net]</t>
  </si>
  <si>
    <t>Other Operating Revenues</t>
  </si>
  <si>
    <t>Total Operating Revenues</t>
  </si>
  <si>
    <t>Total Revenue</t>
  </si>
  <si>
    <t>EXPENSES</t>
  </si>
  <si>
    <t>Cost Of Materials Consumed</t>
  </si>
  <si>
    <t>Purchase Of Stock-In Trade</t>
  </si>
  <si>
    <t>Operating And Direct Expenses</t>
  </si>
  <si>
    <t>Changes In Inventories Of FG,WIP And Stock-In Trade</t>
  </si>
  <si>
    <t>Employee Benefit Expenses</t>
  </si>
  <si>
    <t>Finance Costs</t>
  </si>
  <si>
    <t>Depreciation And Amortisation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</si>
  <si>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</si>
  <si>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</si>
  <si>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</si>
  <si>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</si>
  <si>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</si>
  <si>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Deferred Tax</t>
  </si>
  <si>
    <t>Tax For Earlier Years</t>
  </si>
  <si>
    <t>Total Tax Expenses</t>
  </si>
  <si>
    <t>Profit/Loss After Tax And Before ExtraOrdinary Items</t>
  </si>
  <si>
    <t>Profit/Loss From Continuing Operations</t>
  </si>
  <si>
    <t>Profit/Loss For The Period</t>
  </si>
  <si>
    <t>OTHER ADDITIONAL INFORMATION</t>
  </si>
  <si>
    <t>EARNINGS PER SHARE</t>
  </si>
  <si>
    <t>Basic EPS (Rs.)</t>
  </si>
  <si>
    <t>Diluted EPS (Rs.)</t>
  </si>
  <si>
    <t>DIVIDEND AND DIVIDEND PERCENTAGE</t>
  </si>
  <si>
    <t>Equity Share Dividend</t>
  </si>
  <si>
    <t>Equity Dividend Rate (%)</t>
  </si>
  <si>
    <t>EQUITIES AND LIABILITIES</t>
  </si>
  <si>
    <t>SHAREHOLDER'S FUNDS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</si>
  <si>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</si>
  <si>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</si>
  <si>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</si>
  <si>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</si>
  <si>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</si>
  <si>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</si>
  <si>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</si>
  <si>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</si>
  <si>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</si>
  <si>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</si>
  <si>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</si>
  <si>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</si>
  <si>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</si>
  <si>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</si>
  <si>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</si>
  <si>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</si>
  <si>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</si>
  <si>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</si>
  <si>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</si>
  <si>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</si>
  <si>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</si>
  <si>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Intangible Assets Under Development</t>
  </si>
  <si>
    <t>Fixed Assets</t>
  </si>
  <si>
    <t>Non-Current Investments</t>
  </si>
  <si>
    <t>Long Term Loans And Advances</t>
  </si>
  <si>
    <t>Other Non-Current Assets</t>
  </si>
  <si>
    <t>Total Non-Current Assets</t>
  </si>
  <si>
    <t>CURRENT ASSETS</t>
  </si>
  <si>
    <t>Trade Receivables</t>
  </si>
  <si>
    <t>Cash And Cash Equivalents</t>
  </si>
  <si>
    <t>Short Term Loans And Advances</t>
  </si>
  <si>
    <t>OtherCurrentAssets</t>
  </si>
  <si>
    <t>in Rs. Cr</t>
  </si>
  <si>
    <t>Standalone Profit and Loss</t>
  </si>
  <si>
    <t>Source : Dion Global Solutions Limited</t>
  </si>
  <si>
    <t>Source: Dion Global Solutions Limited</t>
  </si>
  <si>
    <t>Standalone Profit and loss account</t>
  </si>
  <si>
    <t xml:space="preserve">Standalone Balance sheet </t>
  </si>
  <si>
    <t xml:space="preserve">Operating  profit Margin </t>
  </si>
  <si>
    <t>Inventory Turnover Ratio</t>
  </si>
  <si>
    <t>Net Profit Margin</t>
  </si>
  <si>
    <t>Ratios</t>
  </si>
  <si>
    <t>Net Cash Used In Investing Activities</t>
  </si>
  <si>
    <t>Net Cash Used From Financing Activities</t>
  </si>
  <si>
    <t>Foreign Exchange Gains / Losses</t>
  </si>
  <si>
    <t>Net CashFlow From Operating Activities</t>
  </si>
  <si>
    <t>Adjustments On Amalgamation Merger Demerger Others</t>
  </si>
  <si>
    <t>Net Inc/Dec In Cash And Cash Equivalents</t>
  </si>
  <si>
    <t>Net Profit/Loss Before Extraordinary Items And Tax</t>
  </si>
  <si>
    <t>(Net Profit/ revenue)*100</t>
  </si>
  <si>
    <t>(Gross Profit/Revenue)*100</t>
  </si>
  <si>
    <t xml:space="preserve">Ratio </t>
  </si>
  <si>
    <t>Formula:</t>
  </si>
  <si>
    <t xml:space="preserve">Operating Profit Margin  </t>
  </si>
  <si>
    <t>(Operating Profit/Revenue)*100</t>
  </si>
  <si>
    <t>Current Assets/ Current Liabilities</t>
  </si>
  <si>
    <t>(Current Assets-Inventory)/Current Liabilities</t>
  </si>
  <si>
    <t>Financial Statements</t>
  </si>
  <si>
    <t>Common Size Statements</t>
  </si>
  <si>
    <t>Common Size Statments</t>
  </si>
  <si>
    <t>Percentage Changes*</t>
  </si>
  <si>
    <t>Others</t>
  </si>
  <si>
    <t>Others*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</si>
</sst>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</cellStyleXfs>
  <cellXfs count="29">
    <xf numFmtId="0" fontId="0" fillId="0" borderId="0" xfId="0"/>
    <xf numFmtId="0" fontId="4" fillId="0" borderId="0" xfId="0" applyFont="1"/>
    <xf numFmtId="43" fontId="1" fillId="0" borderId="0" xfId="1" applyFont="1" applyBorder="1"/>
    <xf numFmtId="17" fontId="5" fillId="2" borderId="0" xfId="4" applyNumberFormat="1" applyAlignment="1"/>
    <xf numFmtId="17" fontId="5" fillId="0" borderId="0" xfId="4" applyNumberFormat="1" applyFill="1" applyAlignment="1"/>
    <xf numFmtId="43" fontId="1" fillId="0" borderId="0" xfId="1" applyFont="1" applyBorder="1" applyAlignment="1">
      <alignment horizontal="center"/>
    </xf>
    <xf numFmtId="17" fontId="3" fillId="2" borderId="0" xfId="4" applyNumberFormat="1" applyFont="1" applyAlignment="1"/>
    <xf numFmtId="9" fontId="1" fillId="0" borderId="0" xfId="2" applyFont="1" applyBorder="1"/>
    <xf numFmtId="43" fontId="6" fillId="0" borderId="0" xfId="1" applyFont="1" applyBorder="1"/>
    <xf numFmtId="2" fontId="0" fillId="0" borderId="0" xfId="0" applyNumberFormat="1"/>
    <xf numFmtId="164" fontId="0" fillId="0" borderId="0" xfId="0" applyNumberFormat="1"/>
    <xf numFmtId="43" fontId="1" fillId="0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0" fontId="2" fillId="0" borderId="1" xfId="3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9" fillId="0" borderId="3" xfId="5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9" fontId="0" fillId="0" borderId="5" xfId="2" applyFont="1" applyBorder="1"/>
    <xf numFmtId="9" fontId="0" fillId="0" borderId="5" xfId="2" applyFont="1" applyBorder="1" applyAlignment="1">
      <alignment horizontal="center"/>
    </xf>
    <xf numFmtId="9" fontId="4" fillId="0" borderId="5" xfId="2" applyFont="1" applyBorder="1" applyAlignment="1">
      <alignment horizontal="center"/>
    </xf>
    <xf numFmtId="164" fontId="4" fillId="0" borderId="5" xfId="0" applyNumberFormat="1" applyFont="1" applyBorder="1"/>
    <xf numFmtId="9" fontId="4" fillId="0" borderId="0" xfId="2" applyFont="1" applyAlignment="1">
      <alignment horizontal="center"/>
    </xf>
    <xf numFmtId="0" fontId="0" fillId="0" borderId="5" xfId="0" applyBorder="1"/>
    <xf numFmtId="0" fontId="10" fillId="0" borderId="4" xfId="6" applyAlignment="1">
      <alignment horizontal="center"/>
    </xf>
    <xf numFmtId="2" fontId="0" fillId="0" borderId="5" xfId="0" applyNumberFormat="1" applyBorder="1"/>
  </cellXfs>
  <cellStyles count="7">
    <cellStyle name="Accent1" xfId="4" builtinId="29"/>
    <cellStyle name="Comma" xfId="1" builtinId="3"/>
    <cellStyle name="Heading 1" xfId="5" builtinId="16"/>
    <cellStyle name="Heading 2" xfId="6" builtinId="17"/>
    <cellStyle name="Heading 3" xfId="3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JSW</a:t>
            </a:r>
            <a:r>
              <a:rPr lang="en-IN" baseline="0"/>
              <a:t> Steel Revenue-Profit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'JSW Steel'!$B$18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'JSW Steel'!$C$10:$F$10</c:f>
              <c:numCache>
                <c:formatCode>mmm\-yy</c:formatCode>
                <c:ptCount val="4"/>
                <c:pt idx="0">
                  <c:v>45352</c:v>
                </c:pt>
                <c:pt idx="1">
                  <c:v>44986</c:v>
                </c:pt>
                <c:pt idx="2">
                  <c:v>44621</c:v>
                </c:pt>
                <c:pt idx="3">
                  <c:v>44256</c:v>
                </c:pt>
              </c:numCache>
            </c:numRef>
          </c:cat>
          <c:val>
            <c:numRef>
              <c:f>'JSW Steel'!$C$18:$F$18</c:f>
              <c:numCache>
                <c:formatCode>General</c:formatCode>
                <c:ptCount val="4"/>
                <c:pt idx="0">
                  <c:v>136884</c:v>
                </c:pt>
                <c:pt idx="1">
                  <c:v>133259</c:v>
                </c:pt>
                <c:pt idx="2">
                  <c:v>120749</c:v>
                </c:pt>
                <c:pt idx="3">
                  <c:v>71396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B-4A14-BD2C-AD01EABB60AE}"/>
            </c:ext>
          </c:extLst>
        </c:ser>
        <c:ser>
          <c:idx val="1"/>
          <c:order val="1"/>
          <c:tx>
            <c:strRef>
              <c:f>'JSW Steel'!$B$40</c:f>
              <c:strCache>
                <c:ptCount val="1"/>
                <c:pt idx="0">
                  <c:v>Profit/Loss For The Period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'JSW Steel'!$C$10:$F$10</c:f>
              <c:numCache>
                <c:formatCode>mmm\-yy</c:formatCode>
                <c:ptCount val="4"/>
                <c:pt idx="0">
                  <c:v>45352</c:v>
                </c:pt>
                <c:pt idx="1">
                  <c:v>44986</c:v>
                </c:pt>
                <c:pt idx="2">
                  <c:v>44621</c:v>
                </c:pt>
                <c:pt idx="3">
                  <c:v>44256</c:v>
                </c:pt>
              </c:numCache>
            </c:numRef>
          </c:cat>
          <c:val>
            <c:numRef>
              <c:f>'JSW Steel'!$C$40:$F$40</c:f>
              <c:numCache>
                <c:formatCode>General</c:formatCode>
                <c:ptCount val="4"/>
                <c:pt idx="0">
                  <c:v>8041</c:v>
                </c:pt>
                <c:pt idx="1">
                  <c:v>4937</c:v>
                </c:pt>
                <c:pt idx="2">
                  <c:v>16702</c:v>
                </c:pt>
                <c:pt idx="3">
                  <c:v>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B-4A14-BD2C-AD01EABB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68784"/>
        <c:axId val="414469744"/>
      </c:lineChart>
      <c:dateAx>
        <c:axId val="41446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9744"/>
        <c:crosses val="autoZero"/>
        <c:auto val="1"/>
        <c:lblOffset val="100"/>
        <c:baseTimeUnit val="years"/>
      </c:dateAx>
      <c:valAx>
        <c:axId val="4144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</a:t>
                </a:r>
                <a:r>
                  <a:rPr lang="en-IN"/>
                  <a:t> in Cr.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Tata</a:t>
            </a:r>
            <a:r>
              <a:rPr lang="en-IN" baseline="0"/>
              <a:t> Steel Revenue - Profit</a:t>
            </a:r>
          </a:p>
        </c:rich>
      </c:tx>
      <c:layout>
        <c:manualLayout>
          <c:xMode val="edge"/>
          <c:yMode val="edge"/>
          <c:x val="0.28848260889844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'Tata Steel'!$B$15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'Tata Steel'!$C$9:$G$9</c:f>
              <c:numCache>
                <c:formatCode>mmm\-yy</c:formatCode>
                <c:ptCount val="5"/>
                <c:pt idx="0">
                  <c:v>45352</c:v>
                </c:pt>
                <c:pt idx="1">
                  <c:v>44986</c:v>
                </c:pt>
                <c:pt idx="2">
                  <c:v>44621</c:v>
                </c:pt>
                <c:pt idx="3">
                  <c:v>44256</c:v>
                </c:pt>
                <c:pt idx="4">
                  <c:v>43891</c:v>
                </c:pt>
              </c:numCache>
            </c:numRef>
          </c:cat>
          <c:val>
            <c:numRef>
              <c:f>'Tata Steel'!$C$15:$G$15</c:f>
              <c:numCache>
                <c:formatCode>General</c:formatCode>
                <c:ptCount val="5"/>
                <c:pt idx="0">
                  <c:v>129947.57</c:v>
                </c:pt>
                <c:pt idx="1">
                  <c:v>132905.69</c:v>
                </c:pt>
                <c:pt idx="2">
                  <c:v>132064.46</c:v>
                </c:pt>
                <c:pt idx="3">
                  <c:v>83516.78</c:v>
                </c:pt>
                <c:pt idx="4">
                  <c:v>59355.73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3-4036-B844-C84E735488E7}"/>
            </c:ext>
          </c:extLst>
        </c:ser>
        <c:ser>
          <c:idx val="1"/>
          <c:order val="1"/>
          <c:tx>
            <c:strRef>
              <c:f>'Tata Steel'!$B$31</c:f>
              <c:strCache>
                <c:ptCount val="1"/>
                <c:pt idx="0">
                  <c:v>Reported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'Tata Steel'!$C$31:$G$31</c:f>
              <c:numCache>
                <c:formatCode>0.0</c:formatCode>
                <c:ptCount val="5"/>
                <c:pt idx="0">
                  <c:v>4807.3999999999996</c:v>
                </c:pt>
                <c:pt idx="1">
                  <c:v>15495.11</c:v>
                </c:pt>
                <c:pt idx="2">
                  <c:v>33011.18</c:v>
                </c:pt>
                <c:pt idx="3">
                  <c:v>17077.97</c:v>
                </c:pt>
                <c:pt idx="4">
                  <c:v>6743.8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3-4036-B844-C84E7354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745616"/>
        <c:axId val="1011746096"/>
      </c:lineChart>
      <c:dateAx>
        <c:axId val="101174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46096"/>
        <c:crosses val="autoZero"/>
        <c:auto val="1"/>
        <c:lblOffset val="100"/>
        <c:baseTimeUnit val="years"/>
      </c:dateAx>
      <c:valAx>
        <c:axId val="1011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in Cr.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111</xdr:row>
      <xdr:rowOff>49530</xdr:rowOff>
    </xdr:from>
    <xdr:to>
      <xdr:col>13</xdr:col>
      <xdr:colOff>137160</xdr:colOff>
      <xdr:row>126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6DCFF-8C23-0F80-CD91-8875081D1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86</xdr:row>
      <xdr:rowOff>34290</xdr:rowOff>
    </xdr:from>
    <xdr:to>
      <xdr:col>14</xdr:col>
      <xdr:colOff>571500</xdr:colOff>
      <xdr:row>101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82D16-20DE-18C9-57BF-F57A486FE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uj\Downloads\Tata%20Steel.xlsx" TargetMode="External"/><Relationship Id="rId1" Type="http://schemas.openxmlformats.org/officeDocument/2006/relationships/externalLinkPath" Target="file:///C:\Users\Anuj\Downloads\Tata%20Ste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/>
      <sheetData sheetId="1" refreshError="1"/>
      <sheetData sheetId="2"/>
      <sheetData sheetId="3" refreshError="1"/>
      <sheetData sheetId="4" refreshError="1"/>
      <sheetData sheetId="5">
        <row r="1">
          <cell r="E1" t="str">
            <v/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128B-73C6-4916-B622-EBF2E35AEC2C}">
  <dimension ref="B3:V121"/>
  <sheetViews>
    <sheetView showGridLines="0" showRowColHeaders="0" topLeftCell="A5" workbookViewId="0">
      <selection activeCell="I7" sqref="I7"/>
    </sheetView>
  </sheetViews>
  <sheetFormatPr defaultRowHeight="14.4" x14ac:dyDescent="0.3"/>
  <cols>
    <col min="2" max="2" width="43.33203125" customWidth="1"/>
    <col min="3" max="3" width="7.6640625" bestFit="1" customWidth="1"/>
    <col min="8" max="8" width="8.88671875" bestFit="1" customWidth="1"/>
    <col min="9" max="9" width="31.88671875" bestFit="1" customWidth="1"/>
    <col min="10" max="10" width="7.6640625" bestFit="1" customWidth="1"/>
    <col min="11" max="13" width="7.109375" bestFit="1" customWidth="1"/>
    <col min="16" max="16" width="47.6640625" bestFit="1" customWidth="1"/>
    <col min="17" max="21" width="7" bestFit="1" customWidth="1"/>
    <col min="24" max="24" width="16.88671875" bestFit="1" customWidth="1"/>
  </cols>
  <sheetData>
    <row r="3" spans="2:20" ht="20.399999999999999" thickBot="1" x14ac:dyDescent="0.45">
      <c r="B3" s="17" t="s">
        <v>168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2:20" ht="15" thickTop="1" x14ac:dyDescent="0.3"/>
    <row r="6" spans="2:20" x14ac:dyDescent="0.3">
      <c r="B6" s="15" t="s">
        <v>146</v>
      </c>
    </row>
    <row r="8" spans="2:20" x14ac:dyDescent="0.3">
      <c r="B8" s="1" t="s">
        <v>76</v>
      </c>
      <c r="I8" s="1" t="s">
        <v>76</v>
      </c>
    </row>
    <row r="9" spans="2:20" x14ac:dyDescent="0.3">
      <c r="B9" s="1" t="s">
        <v>147</v>
      </c>
      <c r="I9" s="1" t="s">
        <v>148</v>
      </c>
      <c r="J9" s="1" t="s">
        <v>143</v>
      </c>
    </row>
    <row r="10" spans="2:20" x14ac:dyDescent="0.3">
      <c r="B10" s="6" t="s">
        <v>28</v>
      </c>
      <c r="C10" s="3">
        <v>45352</v>
      </c>
      <c r="D10" s="3">
        <v>44986</v>
      </c>
      <c r="E10" s="3">
        <v>44621</v>
      </c>
      <c r="F10" s="3">
        <v>44256</v>
      </c>
      <c r="G10" s="4"/>
      <c r="I10" s="6" t="s">
        <v>28</v>
      </c>
      <c r="J10" s="3">
        <v>45352</v>
      </c>
      <c r="K10" s="3">
        <v>44986</v>
      </c>
      <c r="L10" s="3">
        <v>44621</v>
      </c>
      <c r="M10" s="3">
        <v>44256</v>
      </c>
      <c r="N10" s="4"/>
      <c r="P10" s="6" t="s">
        <v>28</v>
      </c>
      <c r="Q10" s="3">
        <v>45352</v>
      </c>
      <c r="R10" s="3">
        <v>44986</v>
      </c>
      <c r="S10" s="3">
        <v>44621</v>
      </c>
      <c r="T10" s="3">
        <v>44256</v>
      </c>
    </row>
    <row r="11" spans="2:20" x14ac:dyDescent="0.3">
      <c r="P11" s="1" t="s">
        <v>159</v>
      </c>
      <c r="Q11">
        <v>12102</v>
      </c>
      <c r="R11">
        <v>6968</v>
      </c>
      <c r="S11">
        <v>24715</v>
      </c>
      <c r="T11">
        <v>12196</v>
      </c>
    </row>
    <row r="12" spans="2:20" x14ac:dyDescent="0.3">
      <c r="B12" s="1" t="s">
        <v>77</v>
      </c>
      <c r="I12" s="1" t="s">
        <v>109</v>
      </c>
      <c r="P12" t="s">
        <v>156</v>
      </c>
      <c r="Q12">
        <v>5449</v>
      </c>
      <c r="R12">
        <v>20444</v>
      </c>
      <c r="S12">
        <v>23335</v>
      </c>
      <c r="T12">
        <v>17733</v>
      </c>
    </row>
    <row r="13" spans="2:20" x14ac:dyDescent="0.3">
      <c r="B13" s="1" t="s">
        <v>78</v>
      </c>
      <c r="C13">
        <v>133609</v>
      </c>
      <c r="D13">
        <v>130039</v>
      </c>
      <c r="E13">
        <v>116928</v>
      </c>
      <c r="F13">
        <v>69458</v>
      </c>
      <c r="I13" s="1" t="s">
        <v>110</v>
      </c>
      <c r="P13" t="s">
        <v>153</v>
      </c>
      <c r="Q13">
        <v>-8729</v>
      </c>
      <c r="R13">
        <v>-7361</v>
      </c>
      <c r="S13">
        <v>-17652</v>
      </c>
      <c r="T13">
        <v>-2609</v>
      </c>
    </row>
    <row r="14" spans="2:20" x14ac:dyDescent="0.3">
      <c r="B14" s="1" t="s">
        <v>79</v>
      </c>
      <c r="C14">
        <v>133609</v>
      </c>
      <c r="D14">
        <v>130039</v>
      </c>
      <c r="E14">
        <v>116928</v>
      </c>
      <c r="F14">
        <v>69458</v>
      </c>
      <c r="I14" t="s">
        <v>6</v>
      </c>
      <c r="J14">
        <v>305</v>
      </c>
      <c r="K14">
        <v>301</v>
      </c>
      <c r="L14">
        <v>301</v>
      </c>
      <c r="M14">
        <v>302</v>
      </c>
      <c r="P14" t="s">
        <v>154</v>
      </c>
      <c r="Q14">
        <v>-5477</v>
      </c>
      <c r="R14">
        <v>-7085</v>
      </c>
      <c r="S14">
        <v>-9134</v>
      </c>
      <c r="T14">
        <v>-7441</v>
      </c>
    </row>
    <row r="15" spans="2:20" x14ac:dyDescent="0.3">
      <c r="B15" t="s">
        <v>80</v>
      </c>
      <c r="C15">
        <v>1571</v>
      </c>
      <c r="D15">
        <v>1648</v>
      </c>
      <c r="E15">
        <v>1892</v>
      </c>
      <c r="F15">
        <v>1269</v>
      </c>
      <c r="I15" s="1" t="s">
        <v>55</v>
      </c>
      <c r="J15">
        <v>305</v>
      </c>
      <c r="K15">
        <v>301</v>
      </c>
      <c r="L15">
        <v>301</v>
      </c>
      <c r="M15">
        <v>302</v>
      </c>
      <c r="P15" t="s">
        <v>155</v>
      </c>
      <c r="Q15">
        <v>0</v>
      </c>
      <c r="R15">
        <v>0</v>
      </c>
      <c r="S15">
        <v>0</v>
      </c>
      <c r="T15">
        <v>0</v>
      </c>
    </row>
    <row r="16" spans="2:20" x14ac:dyDescent="0.3">
      <c r="B16" s="1" t="s">
        <v>81</v>
      </c>
      <c r="C16">
        <f>C14+C15</f>
        <v>135180</v>
      </c>
      <c r="D16">
        <f t="shared" ref="D16:F16" si="0">D14+D15</f>
        <v>131687</v>
      </c>
      <c r="E16">
        <f t="shared" si="0"/>
        <v>118820</v>
      </c>
      <c r="F16">
        <f t="shared" si="0"/>
        <v>70727</v>
      </c>
      <c r="I16" t="s">
        <v>111</v>
      </c>
      <c r="J16">
        <v>74978</v>
      </c>
      <c r="K16">
        <v>63358</v>
      </c>
      <c r="L16">
        <v>63200</v>
      </c>
      <c r="M16">
        <v>46675</v>
      </c>
      <c r="P16" t="s">
        <v>157</v>
      </c>
      <c r="Q16">
        <v>42</v>
      </c>
      <c r="R16">
        <v>0</v>
      </c>
      <c r="S16">
        <v>0</v>
      </c>
      <c r="T16">
        <v>0</v>
      </c>
    </row>
    <row r="17" spans="2:22" x14ac:dyDescent="0.3">
      <c r="B17" t="s">
        <v>1</v>
      </c>
      <c r="C17">
        <v>1704</v>
      </c>
      <c r="D17">
        <v>1572</v>
      </c>
      <c r="E17">
        <v>1929</v>
      </c>
      <c r="F17">
        <v>669</v>
      </c>
      <c r="I17" s="1" t="s">
        <v>112</v>
      </c>
      <c r="J17">
        <v>74978</v>
      </c>
      <c r="K17">
        <v>63358</v>
      </c>
      <c r="L17">
        <v>63200</v>
      </c>
      <c r="M17">
        <v>46675</v>
      </c>
      <c r="P17" s="1" t="s">
        <v>158</v>
      </c>
      <c r="Q17" s="26">
        <f>SUM(Q12:Q16)</f>
        <v>-8715</v>
      </c>
      <c r="R17" s="26">
        <f t="shared" ref="R17:T17" si="1">SUM(R12:R16)</f>
        <v>5998</v>
      </c>
      <c r="S17" s="26">
        <f t="shared" si="1"/>
        <v>-3451</v>
      </c>
      <c r="T17" s="26">
        <f t="shared" si="1"/>
        <v>7683</v>
      </c>
    </row>
    <row r="18" spans="2:22" x14ac:dyDescent="0.3">
      <c r="B18" s="1" t="s">
        <v>82</v>
      </c>
      <c r="C18">
        <f>SUM(C16:C17)</f>
        <v>136884</v>
      </c>
      <c r="D18">
        <f t="shared" ref="D18:F18" si="2">SUM(D16:D17)</f>
        <v>133259</v>
      </c>
      <c r="E18">
        <f t="shared" si="2"/>
        <v>120749</v>
      </c>
      <c r="F18">
        <f t="shared" si="2"/>
        <v>71396</v>
      </c>
      <c r="I18" s="1" t="s">
        <v>113</v>
      </c>
      <c r="J18">
        <v>75283</v>
      </c>
      <c r="K18">
        <v>63659</v>
      </c>
      <c r="L18">
        <v>63501</v>
      </c>
      <c r="M18">
        <v>46977</v>
      </c>
    </row>
    <row r="19" spans="2:22" x14ac:dyDescent="0.3">
      <c r="B19" s="1" t="s">
        <v>83</v>
      </c>
      <c r="I19" s="1" t="s">
        <v>114</v>
      </c>
      <c r="Q19" s="5"/>
      <c r="R19" s="2"/>
      <c r="S19" s="2"/>
      <c r="T19" s="2"/>
      <c r="U19" s="2"/>
    </row>
    <row r="20" spans="2:22" x14ac:dyDescent="0.3">
      <c r="B20" t="s">
        <v>84</v>
      </c>
      <c r="C20">
        <v>72337</v>
      </c>
      <c r="D20">
        <v>75321</v>
      </c>
      <c r="E20">
        <v>51457</v>
      </c>
      <c r="F20">
        <v>28743</v>
      </c>
      <c r="I20" t="s">
        <v>115</v>
      </c>
      <c r="J20">
        <v>47241</v>
      </c>
      <c r="K20">
        <v>48346</v>
      </c>
      <c r="L20">
        <v>41176</v>
      </c>
      <c r="M20">
        <v>39551</v>
      </c>
      <c r="V20" s="2"/>
    </row>
    <row r="21" spans="2:22" ht="18" thickBot="1" x14ac:dyDescent="0.4">
      <c r="B21" t="s">
        <v>85</v>
      </c>
      <c r="C21">
        <v>363</v>
      </c>
      <c r="D21">
        <v>963</v>
      </c>
      <c r="E21">
        <v>234</v>
      </c>
      <c r="F21">
        <v>199</v>
      </c>
      <c r="I21" t="s">
        <v>116</v>
      </c>
      <c r="J21">
        <v>9320</v>
      </c>
      <c r="K21">
        <v>7460</v>
      </c>
      <c r="L21">
        <v>6935</v>
      </c>
      <c r="M21">
        <v>3095</v>
      </c>
      <c r="P21" s="27" t="s">
        <v>171</v>
      </c>
      <c r="Q21" s="27"/>
      <c r="R21" s="27"/>
      <c r="S21" s="27"/>
      <c r="T21" s="27"/>
    </row>
    <row r="22" spans="2:22" ht="15" thickTop="1" x14ac:dyDescent="0.3">
      <c r="B22" t="s">
        <v>86</v>
      </c>
      <c r="C22">
        <v>10011</v>
      </c>
      <c r="D22">
        <v>0</v>
      </c>
      <c r="E22">
        <v>0</v>
      </c>
      <c r="F22">
        <v>0</v>
      </c>
      <c r="I22" t="s">
        <v>117</v>
      </c>
      <c r="J22">
        <v>2852</v>
      </c>
      <c r="K22">
        <v>2791</v>
      </c>
      <c r="L22">
        <v>3832</v>
      </c>
      <c r="M22">
        <v>5816</v>
      </c>
    </row>
    <row r="23" spans="2:22" x14ac:dyDescent="0.3">
      <c r="B23" t="s">
        <v>87</v>
      </c>
      <c r="C23">
        <v>-1736</v>
      </c>
      <c r="D23">
        <v>-590</v>
      </c>
      <c r="E23">
        <v>-3112</v>
      </c>
      <c r="F23">
        <v>-872</v>
      </c>
      <c r="I23" t="s">
        <v>118</v>
      </c>
      <c r="J23">
        <v>1288</v>
      </c>
      <c r="K23">
        <v>1250</v>
      </c>
      <c r="L23">
        <v>1292</v>
      </c>
      <c r="M23">
        <v>753</v>
      </c>
      <c r="P23" s="6" t="s">
        <v>28</v>
      </c>
      <c r="Q23" s="3">
        <v>45352</v>
      </c>
      <c r="R23" s="3">
        <v>44986</v>
      </c>
      <c r="S23" s="3">
        <v>44621</v>
      </c>
      <c r="T23" s="3">
        <v>44256</v>
      </c>
    </row>
    <row r="24" spans="2:22" x14ac:dyDescent="0.3">
      <c r="B24" t="s">
        <v>88</v>
      </c>
      <c r="C24">
        <v>2357</v>
      </c>
      <c r="D24">
        <v>1975</v>
      </c>
      <c r="E24">
        <v>1870</v>
      </c>
      <c r="F24">
        <v>1501</v>
      </c>
      <c r="I24" s="1" t="s">
        <v>119</v>
      </c>
      <c r="J24">
        <f>SUM(J20:J23)</f>
        <v>60701</v>
      </c>
      <c r="K24">
        <f t="shared" ref="K24:M24" si="3">SUM(K20:K23)</f>
        <v>59847</v>
      </c>
      <c r="L24">
        <f t="shared" si="3"/>
        <v>53235</v>
      </c>
      <c r="M24">
        <f t="shared" si="3"/>
        <v>49215</v>
      </c>
      <c r="P24" s="1" t="s">
        <v>159</v>
      </c>
      <c r="Q24" s="18">
        <f t="shared" ref="Q24:S24" si="4">Q11/$T11</f>
        <v>0.99229255493604462</v>
      </c>
      <c r="R24" s="18">
        <f t="shared" si="4"/>
        <v>0.57133486388979993</v>
      </c>
      <c r="S24" s="18">
        <f t="shared" si="4"/>
        <v>2.0264840931452937</v>
      </c>
      <c r="T24" s="18">
        <f>T11/$T11</f>
        <v>1</v>
      </c>
    </row>
    <row r="25" spans="2:22" x14ac:dyDescent="0.3">
      <c r="B25" t="s">
        <v>89</v>
      </c>
      <c r="C25">
        <v>6108</v>
      </c>
      <c r="D25">
        <v>5023</v>
      </c>
      <c r="E25">
        <v>3849</v>
      </c>
      <c r="F25">
        <v>3565</v>
      </c>
      <c r="I25" s="1" t="s">
        <v>120</v>
      </c>
      <c r="P25" t="s">
        <v>156</v>
      </c>
      <c r="Q25" s="18">
        <f t="shared" ref="Q25:T25" si="5">Q12/$T12</f>
        <v>0.30728021203406081</v>
      </c>
      <c r="R25" s="18">
        <f t="shared" si="5"/>
        <v>1.1528788135115322</v>
      </c>
      <c r="S25" s="18">
        <f t="shared" si="5"/>
        <v>1.3159081937630406</v>
      </c>
      <c r="T25" s="18">
        <f t="shared" si="5"/>
        <v>1</v>
      </c>
    </row>
    <row r="26" spans="2:22" x14ac:dyDescent="0.3">
      <c r="B26" t="s">
        <v>90</v>
      </c>
      <c r="C26">
        <v>5435</v>
      </c>
      <c r="D26">
        <v>4952</v>
      </c>
      <c r="E26">
        <v>4511</v>
      </c>
      <c r="F26">
        <v>3781</v>
      </c>
      <c r="I26" t="s">
        <v>121</v>
      </c>
      <c r="J26">
        <v>11582</v>
      </c>
      <c r="K26">
        <v>6825</v>
      </c>
      <c r="L26">
        <v>9259</v>
      </c>
      <c r="M26">
        <v>1285</v>
      </c>
      <c r="P26" t="s">
        <v>153</v>
      </c>
      <c r="Q26" s="18">
        <f t="shared" ref="Q26:T26" si="6">Q13/$T13</f>
        <v>3.3457263319279416</v>
      </c>
      <c r="R26" s="18">
        <f t="shared" si="6"/>
        <v>2.8213875047911077</v>
      </c>
      <c r="S26" s="18">
        <f t="shared" si="6"/>
        <v>6.7658106554235342</v>
      </c>
      <c r="T26" s="18">
        <f t="shared" si="6"/>
        <v>1</v>
      </c>
    </row>
    <row r="27" spans="2:22" x14ac:dyDescent="0.3">
      <c r="B27" t="s">
        <v>12</v>
      </c>
      <c r="C27">
        <v>29868</v>
      </c>
      <c r="D27">
        <v>38647</v>
      </c>
      <c r="E27">
        <v>36503</v>
      </c>
      <c r="F27">
        <v>21897</v>
      </c>
      <c r="I27" t="s">
        <v>122</v>
      </c>
      <c r="J27">
        <v>12742</v>
      </c>
      <c r="K27">
        <v>30705</v>
      </c>
      <c r="L27">
        <v>24328</v>
      </c>
      <c r="M27">
        <v>12150</v>
      </c>
      <c r="P27" t="s">
        <v>154</v>
      </c>
      <c r="Q27" s="18">
        <f t="shared" ref="Q27:T28" si="7">Q14/$T14</f>
        <v>0.7360569815884962</v>
      </c>
      <c r="R27" s="18">
        <f t="shared" si="7"/>
        <v>0.95215696814944228</v>
      </c>
      <c r="S27" s="18">
        <f t="shared" si="7"/>
        <v>1.2275231823679613</v>
      </c>
      <c r="T27" s="18">
        <f t="shared" si="7"/>
        <v>1</v>
      </c>
    </row>
    <row r="28" spans="2:22" x14ac:dyDescent="0.3">
      <c r="B28" s="1" t="s">
        <v>37</v>
      </c>
      <c r="C28">
        <f>SUM(C20:C27)</f>
        <v>124743</v>
      </c>
      <c r="D28">
        <f t="shared" ref="D28:F28" si="8">SUM(D20:D27)</f>
        <v>126291</v>
      </c>
      <c r="E28">
        <f t="shared" si="8"/>
        <v>95312</v>
      </c>
      <c r="F28">
        <f t="shared" si="8"/>
        <v>58814</v>
      </c>
      <c r="I28" t="s">
        <v>123</v>
      </c>
      <c r="J28">
        <v>24754</v>
      </c>
      <c r="K28">
        <v>11570</v>
      </c>
      <c r="L28">
        <v>12320</v>
      </c>
      <c r="M28">
        <v>23362</v>
      </c>
      <c r="P28" s="1" t="s">
        <v>158</v>
      </c>
      <c r="Q28" s="21">
        <f t="shared" ref="Q28:S28" si="9">Q17/$T17</f>
        <v>-1.1343225302616164</v>
      </c>
      <c r="R28" s="21">
        <f t="shared" si="9"/>
        <v>0.78068462840036446</v>
      </c>
      <c r="S28" s="21">
        <f t="shared" si="9"/>
        <v>-0.44917349993492123</v>
      </c>
      <c r="T28" s="21">
        <f>T17/$T17</f>
        <v>1</v>
      </c>
    </row>
    <row r="29" spans="2:22" x14ac:dyDescent="0.3">
      <c r="I29" t="s">
        <v>124</v>
      </c>
      <c r="J29">
        <v>376</v>
      </c>
      <c r="K29">
        <v>235</v>
      </c>
      <c r="L29">
        <v>227</v>
      </c>
      <c r="M29">
        <v>243</v>
      </c>
    </row>
    <row r="30" spans="2:22" x14ac:dyDescent="0.3">
      <c r="B30" s="1" t="s">
        <v>91</v>
      </c>
      <c r="C30">
        <v>12141</v>
      </c>
      <c r="D30">
        <v>6968</v>
      </c>
      <c r="E30">
        <v>25437</v>
      </c>
      <c r="F30">
        <v>12582</v>
      </c>
      <c r="I30" s="1" t="s">
        <v>125</v>
      </c>
      <c r="J30">
        <f>SUM(J26:J29)</f>
        <v>49454</v>
      </c>
      <c r="K30">
        <f t="shared" ref="K30:M30" si="10">SUM(K26:K29)</f>
        <v>49335</v>
      </c>
      <c r="L30">
        <f t="shared" si="10"/>
        <v>46134</v>
      </c>
      <c r="M30">
        <f t="shared" si="10"/>
        <v>37040</v>
      </c>
    </row>
    <row r="31" spans="2:22" x14ac:dyDescent="0.3">
      <c r="B31" t="s">
        <v>92</v>
      </c>
      <c r="C31">
        <v>-39</v>
      </c>
      <c r="D31">
        <v>0</v>
      </c>
      <c r="E31">
        <v>-722</v>
      </c>
      <c r="F31">
        <v>-386</v>
      </c>
      <c r="I31" s="1" t="s">
        <v>126</v>
      </c>
      <c r="J31">
        <f>J30+J24+J18</f>
        <v>185438</v>
      </c>
      <c r="K31">
        <f t="shared" ref="K31:M31" si="11">K30+K24+K18</f>
        <v>172841</v>
      </c>
      <c r="L31">
        <f t="shared" si="11"/>
        <v>162870</v>
      </c>
      <c r="M31">
        <f t="shared" si="11"/>
        <v>133232</v>
      </c>
    </row>
    <row r="32" spans="2:22" x14ac:dyDescent="0.3">
      <c r="B32" s="1" t="s">
        <v>93</v>
      </c>
      <c r="C32">
        <f>C30+C31</f>
        <v>12102</v>
      </c>
      <c r="D32">
        <f t="shared" ref="D32:F32" si="12">D30+D31</f>
        <v>6968</v>
      </c>
      <c r="E32">
        <f t="shared" si="12"/>
        <v>24715</v>
      </c>
      <c r="F32">
        <f t="shared" si="12"/>
        <v>12196</v>
      </c>
      <c r="I32" s="1" t="s">
        <v>127</v>
      </c>
    </row>
    <row r="33" spans="2:13" x14ac:dyDescent="0.3">
      <c r="B33" s="1" t="s">
        <v>94</v>
      </c>
      <c r="I33" s="1" t="s">
        <v>128</v>
      </c>
    </row>
    <row r="34" spans="2:13" x14ac:dyDescent="0.3">
      <c r="B34" t="s">
        <v>95</v>
      </c>
      <c r="C34">
        <v>2422</v>
      </c>
      <c r="D34">
        <v>1218</v>
      </c>
      <c r="E34">
        <v>4411</v>
      </c>
      <c r="F34">
        <v>2162</v>
      </c>
      <c r="I34" t="s">
        <v>129</v>
      </c>
      <c r="J34">
        <v>77243</v>
      </c>
      <c r="K34">
        <v>73255</v>
      </c>
      <c r="L34">
        <v>69767</v>
      </c>
      <c r="M34">
        <v>50328</v>
      </c>
    </row>
    <row r="35" spans="2:13" x14ac:dyDescent="0.3">
      <c r="B35" t="s">
        <v>96</v>
      </c>
      <c r="C35">
        <v>608</v>
      </c>
      <c r="D35">
        <v>813</v>
      </c>
      <c r="E35">
        <v>3602</v>
      </c>
      <c r="F35">
        <v>1641</v>
      </c>
      <c r="I35" t="s">
        <v>130</v>
      </c>
      <c r="J35">
        <v>2343</v>
      </c>
      <c r="K35">
        <v>1801</v>
      </c>
      <c r="L35">
        <v>1879</v>
      </c>
      <c r="M35">
        <v>1614</v>
      </c>
    </row>
    <row r="36" spans="2:13" x14ac:dyDescent="0.3">
      <c r="B36" t="s">
        <v>97</v>
      </c>
      <c r="C36">
        <v>1031</v>
      </c>
      <c r="D36">
        <v>0</v>
      </c>
      <c r="E36">
        <v>0</v>
      </c>
      <c r="F36">
        <v>0</v>
      </c>
      <c r="I36" t="s">
        <v>131</v>
      </c>
      <c r="J36">
        <v>10504</v>
      </c>
      <c r="K36">
        <v>10271</v>
      </c>
      <c r="L36">
        <v>12459</v>
      </c>
      <c r="M36">
        <v>28914</v>
      </c>
    </row>
    <row r="37" spans="2:13" x14ac:dyDescent="0.3">
      <c r="B37" s="1" t="s">
        <v>98</v>
      </c>
      <c r="C37">
        <f>SUM(C34:C36)</f>
        <v>4061</v>
      </c>
      <c r="D37">
        <f t="shared" ref="D37:F37" si="13">SUM(D34:D36)</f>
        <v>2031</v>
      </c>
      <c r="E37">
        <f t="shared" si="13"/>
        <v>8013</v>
      </c>
      <c r="F37">
        <f t="shared" si="13"/>
        <v>3803</v>
      </c>
      <c r="I37" t="s">
        <v>132</v>
      </c>
      <c r="J37">
        <v>352</v>
      </c>
      <c r="K37">
        <v>235</v>
      </c>
      <c r="L37">
        <v>140</v>
      </c>
      <c r="M37">
        <v>128</v>
      </c>
    </row>
    <row r="38" spans="2:13" x14ac:dyDescent="0.3">
      <c r="B38" s="1" t="s">
        <v>99</v>
      </c>
      <c r="C38">
        <f>C32-C37</f>
        <v>8041</v>
      </c>
      <c r="D38">
        <f t="shared" ref="D38:F38" si="14">D32-D37</f>
        <v>4937</v>
      </c>
      <c r="E38">
        <f t="shared" si="14"/>
        <v>16702</v>
      </c>
      <c r="F38">
        <f t="shared" si="14"/>
        <v>8393</v>
      </c>
      <c r="I38" s="1" t="s">
        <v>133</v>
      </c>
      <c r="J38">
        <v>90442</v>
      </c>
      <c r="K38">
        <v>85562</v>
      </c>
      <c r="L38">
        <v>84245</v>
      </c>
      <c r="M38">
        <v>80984</v>
      </c>
    </row>
    <row r="39" spans="2:13" x14ac:dyDescent="0.3">
      <c r="B39" s="1" t="s">
        <v>100</v>
      </c>
      <c r="C39">
        <f>C38</f>
        <v>8041</v>
      </c>
      <c r="D39">
        <f t="shared" ref="D39:F40" si="15">D38</f>
        <v>4937</v>
      </c>
      <c r="E39">
        <f t="shared" si="15"/>
        <v>16702</v>
      </c>
      <c r="F39">
        <f t="shared" si="15"/>
        <v>8393</v>
      </c>
      <c r="I39" t="s">
        <v>134</v>
      </c>
      <c r="J39">
        <v>30141</v>
      </c>
      <c r="K39">
        <v>24320</v>
      </c>
      <c r="L39">
        <v>18028</v>
      </c>
      <c r="M39">
        <v>12458</v>
      </c>
    </row>
    <row r="40" spans="2:13" x14ac:dyDescent="0.3">
      <c r="B40" s="1" t="s">
        <v>101</v>
      </c>
      <c r="C40">
        <f>C39</f>
        <v>8041</v>
      </c>
      <c r="D40">
        <f t="shared" si="15"/>
        <v>4937</v>
      </c>
      <c r="E40">
        <f t="shared" si="15"/>
        <v>16702</v>
      </c>
      <c r="F40">
        <f t="shared" si="15"/>
        <v>8393</v>
      </c>
      <c r="I40" t="s">
        <v>135</v>
      </c>
      <c r="J40">
        <v>11501</v>
      </c>
      <c r="K40">
        <v>5346</v>
      </c>
      <c r="L40">
        <v>5763</v>
      </c>
      <c r="M40">
        <v>5382</v>
      </c>
    </row>
    <row r="41" spans="2:13" x14ac:dyDescent="0.3">
      <c r="I41" t="s">
        <v>136</v>
      </c>
      <c r="J41">
        <v>10260</v>
      </c>
      <c r="K41">
        <v>8469</v>
      </c>
      <c r="L41">
        <v>7349</v>
      </c>
      <c r="M41">
        <v>4705</v>
      </c>
    </row>
    <row r="42" spans="2:13" x14ac:dyDescent="0.3">
      <c r="I42" s="1" t="s">
        <v>137</v>
      </c>
      <c r="J42">
        <f>SUM(J38:J41)</f>
        <v>142344</v>
      </c>
      <c r="K42">
        <f t="shared" ref="K42:M42" si="16">SUM(K38:K41)</f>
        <v>123697</v>
      </c>
      <c r="L42">
        <f t="shared" si="16"/>
        <v>115385</v>
      </c>
      <c r="M42">
        <f t="shared" si="16"/>
        <v>103529</v>
      </c>
    </row>
    <row r="43" spans="2:13" x14ac:dyDescent="0.3">
      <c r="I43" s="1" t="s">
        <v>138</v>
      </c>
    </row>
    <row r="44" spans="2:13" x14ac:dyDescent="0.3">
      <c r="B44" s="1" t="s">
        <v>102</v>
      </c>
      <c r="I44" t="s">
        <v>64</v>
      </c>
      <c r="J44">
        <v>23234</v>
      </c>
      <c r="K44">
        <v>19517</v>
      </c>
      <c r="L44">
        <v>21028</v>
      </c>
      <c r="M44">
        <v>10692</v>
      </c>
    </row>
    <row r="45" spans="2:13" x14ac:dyDescent="0.3">
      <c r="B45" s="1" t="s">
        <v>103</v>
      </c>
      <c r="I45" t="s">
        <v>139</v>
      </c>
      <c r="J45">
        <v>6498</v>
      </c>
      <c r="K45">
        <v>6000</v>
      </c>
      <c r="L45">
        <v>6146</v>
      </c>
      <c r="M45">
        <v>3333</v>
      </c>
    </row>
    <row r="46" spans="2:13" x14ac:dyDescent="0.3">
      <c r="B46" t="s">
        <v>104</v>
      </c>
      <c r="C46">
        <v>33.159999999999997</v>
      </c>
      <c r="D46">
        <v>20.56</v>
      </c>
      <c r="E46">
        <v>69.48</v>
      </c>
      <c r="F46">
        <v>34.92</v>
      </c>
      <c r="I46" t="s">
        <v>140</v>
      </c>
      <c r="J46">
        <v>8129</v>
      </c>
      <c r="K46">
        <v>18716</v>
      </c>
      <c r="L46">
        <v>15527</v>
      </c>
      <c r="M46">
        <v>11746</v>
      </c>
    </row>
    <row r="47" spans="2:13" x14ac:dyDescent="0.3">
      <c r="B47" t="s">
        <v>105</v>
      </c>
      <c r="C47">
        <v>33.01</v>
      </c>
      <c r="D47">
        <v>20.420000000000002</v>
      </c>
      <c r="E47">
        <v>69.099999999999994</v>
      </c>
      <c r="F47">
        <v>34.72</v>
      </c>
      <c r="I47" t="s">
        <v>141</v>
      </c>
      <c r="J47">
        <v>4</v>
      </c>
      <c r="K47">
        <v>93</v>
      </c>
      <c r="L47">
        <v>265</v>
      </c>
      <c r="M47">
        <v>733</v>
      </c>
    </row>
    <row r="48" spans="2:13" x14ac:dyDescent="0.3">
      <c r="B48" s="1"/>
      <c r="I48" t="s">
        <v>142</v>
      </c>
      <c r="J48">
        <v>5229</v>
      </c>
      <c r="K48">
        <v>4818</v>
      </c>
      <c r="L48">
        <v>4519</v>
      </c>
      <c r="M48">
        <v>3199</v>
      </c>
    </row>
    <row r="49" spans="2:13" x14ac:dyDescent="0.3">
      <c r="B49" s="1"/>
      <c r="I49" s="1" t="s">
        <v>67</v>
      </c>
      <c r="J49">
        <f>SUM(J44:J48)</f>
        <v>43094</v>
      </c>
      <c r="K49">
        <f t="shared" ref="K49:M49" si="17">SUM(K44:K48)</f>
        <v>49144</v>
      </c>
      <c r="L49">
        <f t="shared" si="17"/>
        <v>47485</v>
      </c>
      <c r="M49">
        <f t="shared" si="17"/>
        <v>29703</v>
      </c>
    </row>
    <row r="50" spans="2:13" x14ac:dyDescent="0.3">
      <c r="B50" s="1" t="s">
        <v>106</v>
      </c>
      <c r="I50" s="1" t="s">
        <v>74</v>
      </c>
      <c r="J50">
        <f>J49+J42</f>
        <v>185438</v>
      </c>
      <c r="K50">
        <f t="shared" ref="K50:M50" si="18">K49+K42</f>
        <v>172841</v>
      </c>
      <c r="L50">
        <f t="shared" si="18"/>
        <v>162870</v>
      </c>
      <c r="M50">
        <f t="shared" si="18"/>
        <v>133232</v>
      </c>
    </row>
    <row r="51" spans="2:13" x14ac:dyDescent="0.3">
      <c r="B51" t="s">
        <v>107</v>
      </c>
      <c r="C51">
        <v>822</v>
      </c>
      <c r="D51">
        <v>4194</v>
      </c>
      <c r="E51">
        <v>1571</v>
      </c>
      <c r="F51">
        <v>483</v>
      </c>
    </row>
    <row r="52" spans="2:13" x14ac:dyDescent="0.3">
      <c r="B52" t="s">
        <v>108</v>
      </c>
      <c r="C52">
        <v>730</v>
      </c>
      <c r="D52">
        <v>340</v>
      </c>
      <c r="E52">
        <v>1735</v>
      </c>
      <c r="F52">
        <v>650</v>
      </c>
    </row>
    <row r="57" spans="2:13" ht="20.399999999999999" thickBot="1" x14ac:dyDescent="0.45">
      <c r="B57" s="17" t="s">
        <v>169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2:13" ht="15" thickTop="1" x14ac:dyDescent="0.3"/>
    <row r="60" spans="2:13" x14ac:dyDescent="0.3">
      <c r="B60" s="1" t="s">
        <v>76</v>
      </c>
      <c r="I60" s="1" t="s">
        <v>76</v>
      </c>
    </row>
    <row r="61" spans="2:13" x14ac:dyDescent="0.3">
      <c r="B61" s="1" t="s">
        <v>147</v>
      </c>
      <c r="I61" s="1" t="s">
        <v>148</v>
      </c>
      <c r="J61" s="1" t="s">
        <v>143</v>
      </c>
    </row>
    <row r="62" spans="2:13" x14ac:dyDescent="0.3">
      <c r="B62" s="6" t="s">
        <v>28</v>
      </c>
      <c r="C62" s="3">
        <v>45352</v>
      </c>
      <c r="D62" s="3">
        <v>44986</v>
      </c>
      <c r="E62" s="3">
        <v>44621</v>
      </c>
      <c r="F62" s="3">
        <v>44256</v>
      </c>
      <c r="G62" s="4"/>
      <c r="I62" s="6" t="s">
        <v>28</v>
      </c>
      <c r="J62" s="3">
        <v>45352</v>
      </c>
      <c r="K62" s="3">
        <v>44986</v>
      </c>
      <c r="L62" s="3">
        <v>44621</v>
      </c>
      <c r="M62" s="3">
        <v>44256</v>
      </c>
    </row>
    <row r="64" spans="2:13" x14ac:dyDescent="0.3">
      <c r="B64" s="1" t="s">
        <v>77</v>
      </c>
      <c r="I64" s="1" t="s">
        <v>109</v>
      </c>
      <c r="J64" s="16"/>
      <c r="K64" s="16"/>
      <c r="L64" s="16"/>
      <c r="M64" s="16"/>
    </row>
    <row r="65" spans="2:13" x14ac:dyDescent="0.3">
      <c r="B65" s="1"/>
      <c r="C65" s="19"/>
      <c r="D65" s="19"/>
      <c r="E65" s="19"/>
      <c r="F65" s="19"/>
      <c r="I65" s="1" t="s">
        <v>110</v>
      </c>
      <c r="J65" s="16"/>
      <c r="K65" s="16"/>
      <c r="L65" s="16"/>
      <c r="M65" s="16"/>
    </row>
    <row r="66" spans="2:13" x14ac:dyDescent="0.3">
      <c r="B66" s="1" t="s">
        <v>79</v>
      </c>
      <c r="C66" s="19">
        <f>C14/C$14</f>
        <v>1</v>
      </c>
      <c r="D66" s="19">
        <f t="shared" ref="D66:F66" si="19">D14/D$14</f>
        <v>1</v>
      </c>
      <c r="E66" s="19">
        <f t="shared" si="19"/>
        <v>1</v>
      </c>
      <c r="F66" s="19">
        <f t="shared" si="19"/>
        <v>1</v>
      </c>
      <c r="I66" t="s">
        <v>6</v>
      </c>
      <c r="J66" s="20">
        <f>J14/J$31</f>
        <v>1.6447545810459561E-3</v>
      </c>
      <c r="K66" s="20">
        <f t="shared" ref="K66:M66" si="20">K14/K$31</f>
        <v>1.7414849485943729E-3</v>
      </c>
      <c r="L66" s="20">
        <f t="shared" si="20"/>
        <v>1.8480997114262909E-3</v>
      </c>
      <c r="M66" s="20">
        <f t="shared" si="20"/>
        <v>2.266722709259037E-3</v>
      </c>
    </row>
    <row r="67" spans="2:13" x14ac:dyDescent="0.3">
      <c r="B67" t="s">
        <v>80</v>
      </c>
      <c r="C67" s="19">
        <f t="shared" ref="C67:F67" si="21">C15/C$14</f>
        <v>1.1758189942294307E-2</v>
      </c>
      <c r="D67" s="19">
        <f t="shared" ref="D67:F67" si="22">D15/D$14</f>
        <v>1.2673121140580902E-2</v>
      </c>
      <c r="E67" s="19">
        <f t="shared" si="22"/>
        <v>1.6180897646414887E-2</v>
      </c>
      <c r="F67" s="19">
        <f t="shared" si="22"/>
        <v>1.8270033689423825E-2</v>
      </c>
      <c r="I67" s="1" t="s">
        <v>55</v>
      </c>
      <c r="J67" s="20">
        <f t="shared" ref="J67:M101" si="23">J15/J$31</f>
        <v>1.6447545810459561E-3</v>
      </c>
      <c r="K67" s="20">
        <f t="shared" si="23"/>
        <v>1.7414849485943729E-3</v>
      </c>
      <c r="L67" s="20">
        <f t="shared" si="23"/>
        <v>1.8480997114262909E-3</v>
      </c>
      <c r="M67" s="20">
        <f t="shared" si="23"/>
        <v>2.266722709259037E-3</v>
      </c>
    </row>
    <row r="68" spans="2:13" x14ac:dyDescent="0.3">
      <c r="B68" s="1" t="s">
        <v>81</v>
      </c>
      <c r="C68" s="19">
        <f t="shared" ref="C68:F68" si="24">C16/C$14</f>
        <v>1.0117581899422943</v>
      </c>
      <c r="D68" s="19">
        <f t="shared" ref="D68:F68" si="25">D16/D$14</f>
        <v>1.0126731211405808</v>
      </c>
      <c r="E68" s="19">
        <f t="shared" si="25"/>
        <v>1.0161808976464148</v>
      </c>
      <c r="F68" s="19">
        <f t="shared" si="25"/>
        <v>1.0182700336894239</v>
      </c>
      <c r="I68" t="s">
        <v>111</v>
      </c>
      <c r="J68" s="19">
        <f t="shared" si="23"/>
        <v>0.40432920976283176</v>
      </c>
      <c r="K68" s="19">
        <f t="shared" si="23"/>
        <v>0.36656811751841289</v>
      </c>
      <c r="L68" s="19">
        <f t="shared" si="23"/>
        <v>0.38803954073801189</v>
      </c>
      <c r="M68" s="19">
        <f t="shared" si="23"/>
        <v>0.35032874984988593</v>
      </c>
    </row>
    <row r="69" spans="2:13" x14ac:dyDescent="0.3">
      <c r="B69" t="s">
        <v>1</v>
      </c>
      <c r="C69" s="19">
        <f t="shared" ref="C69:F69" si="26">C17/C$14</f>
        <v>1.2753631866116803E-2</v>
      </c>
      <c r="D69" s="19">
        <f t="shared" ref="D69:F69" si="27">D17/D$14</f>
        <v>1.2088681087981298E-2</v>
      </c>
      <c r="E69" s="19">
        <f t="shared" si="27"/>
        <v>1.6497331691297207E-2</v>
      </c>
      <c r="F69" s="19">
        <f t="shared" si="27"/>
        <v>9.6317198882778076E-3</v>
      </c>
      <c r="I69" s="1" t="s">
        <v>112</v>
      </c>
      <c r="J69" s="19">
        <f t="shared" si="23"/>
        <v>0.40432920976283176</v>
      </c>
      <c r="K69" s="19">
        <f t="shared" si="23"/>
        <v>0.36656811751841289</v>
      </c>
      <c r="L69" s="19">
        <f t="shared" si="23"/>
        <v>0.38803954073801189</v>
      </c>
      <c r="M69" s="19">
        <f t="shared" si="23"/>
        <v>0.35032874984988593</v>
      </c>
    </row>
    <row r="70" spans="2:13" x14ac:dyDescent="0.3">
      <c r="B70" s="1" t="s">
        <v>82</v>
      </c>
      <c r="C70" s="19">
        <f t="shared" ref="C70:F70" si="28">C18/C$14</f>
        <v>1.024511821808411</v>
      </c>
      <c r="D70" s="19">
        <f t="shared" ref="D70:F70" si="29">D18/D$14</f>
        <v>1.0247618022285623</v>
      </c>
      <c r="E70" s="19">
        <f t="shared" si="29"/>
        <v>1.0326782293377121</v>
      </c>
      <c r="F70" s="19">
        <f t="shared" si="29"/>
        <v>1.0279017535777015</v>
      </c>
      <c r="I70" s="1" t="s">
        <v>113</v>
      </c>
      <c r="J70" s="22">
        <f t="shared" si="23"/>
        <v>0.40597396434387772</v>
      </c>
      <c r="K70" s="22">
        <f t="shared" si="23"/>
        <v>0.36830960246700722</v>
      </c>
      <c r="L70" s="22">
        <f t="shared" si="23"/>
        <v>0.38988764044943819</v>
      </c>
      <c r="M70" s="22">
        <f t="shared" si="23"/>
        <v>0.35259547255914497</v>
      </c>
    </row>
    <row r="71" spans="2:13" x14ac:dyDescent="0.3">
      <c r="B71" s="1" t="s">
        <v>83</v>
      </c>
      <c r="C71" s="19"/>
      <c r="D71" s="19"/>
      <c r="E71" s="19"/>
      <c r="F71" s="19"/>
      <c r="I71" s="1" t="s">
        <v>114</v>
      </c>
      <c r="J71" s="19"/>
      <c r="K71" s="19"/>
      <c r="L71" s="19"/>
      <c r="M71" s="19"/>
    </row>
    <row r="72" spans="2:13" x14ac:dyDescent="0.3">
      <c r="B72" t="s">
        <v>84</v>
      </c>
      <c r="C72" s="19">
        <f t="shared" ref="C72:F72" si="30">C20/C$14</f>
        <v>0.54140813867329296</v>
      </c>
      <c r="D72" s="19">
        <f t="shared" ref="D72:F72" si="31">D20/D$14</f>
        <v>0.57921854212966883</v>
      </c>
      <c r="E72" s="19">
        <f t="shared" si="31"/>
        <v>0.44007423371647508</v>
      </c>
      <c r="F72" s="19">
        <f t="shared" si="31"/>
        <v>0.4138184226438999</v>
      </c>
      <c r="I72" t="s">
        <v>115</v>
      </c>
      <c r="J72" s="19">
        <f t="shared" si="23"/>
        <v>0.25475361037112132</v>
      </c>
      <c r="K72" s="19">
        <f t="shared" si="23"/>
        <v>0.2797137253313739</v>
      </c>
      <c r="L72" s="19">
        <f t="shared" si="23"/>
        <v>0.25281512863019584</v>
      </c>
      <c r="M72" s="19">
        <f t="shared" si="23"/>
        <v>0.2968581121652456</v>
      </c>
    </row>
    <row r="73" spans="2:13" x14ac:dyDescent="0.3">
      <c r="B73" t="s">
        <v>85</v>
      </c>
      <c r="C73" s="19">
        <f t="shared" ref="C73:F73" si="32">C21/C$14</f>
        <v>2.7168828447185446E-3</v>
      </c>
      <c r="D73" s="19">
        <f t="shared" ref="D73:F73" si="33">D21/D$14</f>
        <v>7.4054706664923604E-3</v>
      </c>
      <c r="E73" s="19">
        <f t="shared" si="33"/>
        <v>2.0012315270935962E-3</v>
      </c>
      <c r="F73" s="19">
        <f t="shared" si="33"/>
        <v>2.8650407440467623E-3</v>
      </c>
      <c r="I73" t="s">
        <v>116</v>
      </c>
      <c r="J73" s="19">
        <f t="shared" si="23"/>
        <v>5.0259385886387904E-2</v>
      </c>
      <c r="K73" s="19">
        <f t="shared" si="23"/>
        <v>4.3161055536591435E-2</v>
      </c>
      <c r="L73" s="19">
        <f t="shared" si="23"/>
        <v>4.2579971756615709E-2</v>
      </c>
      <c r="M73" s="19">
        <f t="shared" si="23"/>
        <v>2.3230154917737479E-2</v>
      </c>
    </row>
    <row r="74" spans="2:13" x14ac:dyDescent="0.3">
      <c r="B74" t="s">
        <v>86</v>
      </c>
      <c r="C74" s="19">
        <f t="shared" ref="C74:F74" si="34">C22/C$14</f>
        <v>7.4927587213436217E-2</v>
      </c>
      <c r="D74" s="19">
        <f t="shared" ref="D74:F74" si="35">D22/D$14</f>
        <v>0</v>
      </c>
      <c r="E74" s="19">
        <f t="shared" si="35"/>
        <v>0</v>
      </c>
      <c r="F74" s="19">
        <f t="shared" si="35"/>
        <v>0</v>
      </c>
      <c r="I74" t="s">
        <v>117</v>
      </c>
      <c r="J74" s="19">
        <f t="shared" si="23"/>
        <v>1.5379803492272351E-2</v>
      </c>
      <c r="K74" s="19">
        <f t="shared" si="23"/>
        <v>1.6147789008394999E-2</v>
      </c>
      <c r="L74" s="19">
        <f t="shared" si="23"/>
        <v>2.3527967090317431E-2</v>
      </c>
      <c r="M74" s="19">
        <f t="shared" si="23"/>
        <v>4.36531764140747E-2</v>
      </c>
    </row>
    <row r="75" spans="2:13" x14ac:dyDescent="0.3">
      <c r="B75" t="s">
        <v>87</v>
      </c>
      <c r="C75" s="19">
        <f t="shared" ref="C75:F75" si="36">C23/C$14</f>
        <v>-1.2993136689893645E-2</v>
      </c>
      <c r="D75" s="19">
        <f t="shared" ref="D75:F75" si="37">D23/D$14</f>
        <v>-4.5371004083390367E-3</v>
      </c>
      <c r="E75" s="19">
        <f t="shared" si="37"/>
        <v>-2.6614668856048167E-2</v>
      </c>
      <c r="F75" s="19">
        <f t="shared" si="37"/>
        <v>-1.2554349390998877E-2</v>
      </c>
      <c r="I75" t="s">
        <v>118</v>
      </c>
      <c r="J75" s="19">
        <f t="shared" si="23"/>
        <v>6.9457177061875127E-3</v>
      </c>
      <c r="K75" s="19">
        <f t="shared" si="23"/>
        <v>7.2320803513055351E-3</v>
      </c>
      <c r="L75" s="19">
        <f t="shared" si="23"/>
        <v>7.93270706698594E-3</v>
      </c>
      <c r="M75" s="19">
        <f t="shared" si="23"/>
        <v>5.6517953644770027E-3</v>
      </c>
    </row>
    <row r="76" spans="2:13" x14ac:dyDescent="0.3">
      <c r="B76" t="s">
        <v>88</v>
      </c>
      <c r="C76" s="19">
        <f t="shared" ref="C76:F76" si="38">C24/C$14</f>
        <v>1.7641027176312971E-2</v>
      </c>
      <c r="D76" s="19">
        <f t="shared" ref="D76:F76" si="39">D24/D$14</f>
        <v>1.5187751366897623E-2</v>
      </c>
      <c r="E76" s="19">
        <f t="shared" si="39"/>
        <v>1.5992747673782157E-2</v>
      </c>
      <c r="F76" s="19">
        <f t="shared" si="39"/>
        <v>2.1610181692533616E-2</v>
      </c>
      <c r="I76" s="1" t="s">
        <v>119</v>
      </c>
      <c r="J76" s="22">
        <f t="shared" ref="J76:M76" si="40">SUM(J72:J75)</f>
        <v>0.32733851745596909</v>
      </c>
      <c r="K76" s="22">
        <f t="shared" ref="K76:M76" si="41">SUM(K72:K75)</f>
        <v>0.34625465022766583</v>
      </c>
      <c r="L76" s="22">
        <f t="shared" si="41"/>
        <v>0.32685577454411491</v>
      </c>
      <c r="M76" s="22">
        <f t="shared" si="41"/>
        <v>0.3693932388615348</v>
      </c>
    </row>
    <row r="77" spans="2:13" x14ac:dyDescent="0.3">
      <c r="B77" t="s">
        <v>89</v>
      </c>
      <c r="C77" s="19">
        <f t="shared" ref="C77:F77" si="42">C25/C$14</f>
        <v>4.5715483238404596E-2</v>
      </c>
      <c r="D77" s="19">
        <f t="shared" ref="D77:F77" si="43">D25/D$14</f>
        <v>3.8626873476418612E-2</v>
      </c>
      <c r="E77" s="19">
        <f t="shared" si="43"/>
        <v>3.2917692939244667E-2</v>
      </c>
      <c r="F77" s="19">
        <f t="shared" si="43"/>
        <v>5.1325981168475913E-2</v>
      </c>
      <c r="I77" s="1" t="s">
        <v>120</v>
      </c>
      <c r="J77" s="19"/>
      <c r="K77" s="19"/>
      <c r="L77" s="19"/>
      <c r="M77" s="19"/>
    </row>
    <row r="78" spans="2:13" x14ac:dyDescent="0.3">
      <c r="B78" t="s">
        <v>90</v>
      </c>
      <c r="C78" s="19">
        <f t="shared" ref="C78:F78" si="44">C26/C$14</f>
        <v>4.0678397413347903E-2</v>
      </c>
      <c r="D78" s="19">
        <f t="shared" ref="D78:F78" si="45">D26/D$14</f>
        <v>3.8080883427279506E-2</v>
      </c>
      <c r="E78" s="19">
        <f t="shared" si="45"/>
        <v>3.857929666119321E-2</v>
      </c>
      <c r="F78" s="19">
        <f t="shared" si="45"/>
        <v>5.4435774136888479E-2</v>
      </c>
      <c r="I78" t="s">
        <v>121</v>
      </c>
      <c r="J78" s="19">
        <f t="shared" si="23"/>
        <v>6.2457532975981188E-2</v>
      </c>
      <c r="K78" s="19">
        <f t="shared" si="23"/>
        <v>3.9487158718128225E-2</v>
      </c>
      <c r="L78" s="19">
        <f t="shared" si="23"/>
        <v>5.684902069134893E-2</v>
      </c>
      <c r="M78" s="19">
        <f t="shared" si="23"/>
        <v>9.6448300708538489E-3</v>
      </c>
    </row>
    <row r="79" spans="2:13" x14ac:dyDescent="0.3">
      <c r="B79" t="s">
        <v>12</v>
      </c>
      <c r="C79" s="19">
        <f t="shared" ref="C79:F79" si="46">C27/C$14</f>
        <v>0.22354781489270933</v>
      </c>
      <c r="D79" s="19">
        <f t="shared" ref="D79:F79" si="47">D27/D$14</f>
        <v>0.29719545674759112</v>
      </c>
      <c r="E79" s="19">
        <f t="shared" si="47"/>
        <v>0.3121835659551177</v>
      </c>
      <c r="F79" s="19">
        <f t="shared" si="47"/>
        <v>0.31525526217282385</v>
      </c>
      <c r="I79" t="s">
        <v>122</v>
      </c>
      <c r="J79" s="19">
        <f t="shared" si="23"/>
        <v>6.8712993021926461E-2</v>
      </c>
      <c r="K79" s="19">
        <f t="shared" si="23"/>
        <v>0.17764882174946917</v>
      </c>
      <c r="L79" s="19">
        <f t="shared" si="23"/>
        <v>0.14937066371953092</v>
      </c>
      <c r="M79" s="19">
        <f t="shared" si="23"/>
        <v>9.1194307673832117E-2</v>
      </c>
    </row>
    <row r="80" spans="2:13" x14ac:dyDescent="0.3">
      <c r="B80" s="1" t="s">
        <v>37</v>
      </c>
      <c r="C80" s="19">
        <f t="shared" ref="C80:F80" si="48">C28/C$14</f>
        <v>0.9336421947623289</v>
      </c>
      <c r="D80" s="20">
        <f t="shared" ref="D80:F80" si="49">D28/D$14</f>
        <v>0.97117787740600892</v>
      </c>
      <c r="E80" s="19">
        <f t="shared" si="49"/>
        <v>0.81513409961685823</v>
      </c>
      <c r="F80" s="19">
        <f t="shared" si="49"/>
        <v>0.84675631316766964</v>
      </c>
      <c r="I80" t="s">
        <v>123</v>
      </c>
      <c r="J80" s="19">
        <f t="shared" si="23"/>
        <v>0.13348936032528391</v>
      </c>
      <c r="K80" s="19">
        <f t="shared" si="23"/>
        <v>6.6940135731684031E-2</v>
      </c>
      <c r="L80" s="19">
        <f t="shared" si="23"/>
        <v>7.5643150979308654E-2</v>
      </c>
      <c r="M80" s="19">
        <f t="shared" si="23"/>
        <v>0.17534826468115769</v>
      </c>
    </row>
    <row r="81" spans="2:13" x14ac:dyDescent="0.3">
      <c r="C81" s="19"/>
      <c r="D81" s="19"/>
      <c r="E81" s="19"/>
      <c r="F81" s="19"/>
      <c r="I81" t="s">
        <v>124</v>
      </c>
      <c r="J81" s="19">
        <f t="shared" si="23"/>
        <v>2.0276318769615722E-3</v>
      </c>
      <c r="K81" s="19">
        <f t="shared" si="23"/>
        <v>1.3596311060454407E-3</v>
      </c>
      <c r="L81" s="19">
        <f t="shared" si="23"/>
        <v>1.3937496162583656E-3</v>
      </c>
      <c r="M81" s="19">
        <f t="shared" si="23"/>
        <v>1.8238861534766422E-3</v>
      </c>
    </row>
    <row r="82" spans="2:13" x14ac:dyDescent="0.3">
      <c r="B82" s="1" t="s">
        <v>91</v>
      </c>
      <c r="C82" s="19">
        <f t="shared" ref="C82:F82" si="50">C30/C$14</f>
        <v>9.086962704608223E-2</v>
      </c>
      <c r="D82" s="19">
        <f t="shared" ref="D82:F82" si="51">D30/D$14</f>
        <v>5.3583924822553232E-2</v>
      </c>
      <c r="E82" s="19">
        <f t="shared" si="51"/>
        <v>0.21754412972085385</v>
      </c>
      <c r="F82" s="19">
        <f t="shared" si="51"/>
        <v>0.18114544041003197</v>
      </c>
      <c r="I82" s="1" t="s">
        <v>125</v>
      </c>
      <c r="J82" s="22">
        <f t="shared" ref="J82:M82" si="52">SUM(J78:J81)</f>
        <v>0.26668751820015318</v>
      </c>
      <c r="K82" s="22">
        <f t="shared" ref="K82:M82" si="53">SUM(K78:K81)</f>
        <v>0.28543574730532684</v>
      </c>
      <c r="L82" s="22">
        <f t="shared" si="53"/>
        <v>0.2832565850064469</v>
      </c>
      <c r="M82" s="22">
        <f t="shared" si="53"/>
        <v>0.27801128857932028</v>
      </c>
    </row>
    <row r="83" spans="2:13" x14ac:dyDescent="0.3">
      <c r="B83" t="s">
        <v>92</v>
      </c>
      <c r="C83" s="19">
        <f t="shared" ref="C83:F83" si="54">C31/C$14</f>
        <v>-2.9189650397802542E-4</v>
      </c>
      <c r="D83" s="19">
        <f t="shared" ref="D83:F83" si="55">D31/D$14</f>
        <v>0</v>
      </c>
      <c r="E83" s="19">
        <f t="shared" si="55"/>
        <v>-6.1747400109469072E-3</v>
      </c>
      <c r="F83" s="19">
        <f t="shared" si="55"/>
        <v>-5.5573152120706034E-3</v>
      </c>
      <c r="J83" s="16"/>
      <c r="K83" s="16"/>
      <c r="L83" s="16"/>
      <c r="M83" s="16"/>
    </row>
    <row r="84" spans="2:13" x14ac:dyDescent="0.3">
      <c r="B84" s="1" t="s">
        <v>93</v>
      </c>
      <c r="C84" s="19">
        <f t="shared" ref="C84:F84" si="56">C32/C$14</f>
        <v>9.0577730542104204E-2</v>
      </c>
      <c r="D84" s="19">
        <f t="shared" ref="D84:F84" si="57">D32/D$14</f>
        <v>5.3583924822553232E-2</v>
      </c>
      <c r="E84" s="19">
        <f t="shared" si="57"/>
        <v>0.21136938970990696</v>
      </c>
      <c r="F84" s="19">
        <f t="shared" si="57"/>
        <v>0.17558812519796135</v>
      </c>
      <c r="I84" s="1" t="s">
        <v>126</v>
      </c>
      <c r="J84" s="23">
        <f>J82+J76+J70</f>
        <v>1</v>
      </c>
      <c r="K84" s="23">
        <f>K82+K76+K70</f>
        <v>0.99999999999999978</v>
      </c>
      <c r="L84" s="23">
        <f>L82+L76+L70</f>
        <v>1</v>
      </c>
      <c r="M84" s="23">
        <f>M82+M76+M70</f>
        <v>1</v>
      </c>
    </row>
    <row r="85" spans="2:13" x14ac:dyDescent="0.3">
      <c r="B85" s="1" t="s">
        <v>98</v>
      </c>
      <c r="C85" s="19">
        <f>C37/C$14</f>
        <v>3.0394659042429776E-2</v>
      </c>
      <c r="D85" s="19">
        <f>D37/D$14</f>
        <v>1.5618391405655227E-2</v>
      </c>
      <c r="E85" s="19">
        <f>E37/E$14</f>
        <v>6.85293513957307E-2</v>
      </c>
      <c r="F85" s="19">
        <f>F37/F$14</f>
        <v>5.4752512309597164E-2</v>
      </c>
      <c r="I85" s="1" t="s">
        <v>127</v>
      </c>
      <c r="J85" s="19"/>
      <c r="K85" s="19"/>
      <c r="L85" s="19"/>
      <c r="M85" s="19"/>
    </row>
    <row r="86" spans="2:13" x14ac:dyDescent="0.3">
      <c r="B86" s="1" t="s">
        <v>101</v>
      </c>
      <c r="C86" s="19">
        <f>C40/C$14</f>
        <v>6.0183071499674425E-2</v>
      </c>
      <c r="D86" s="20">
        <f>D40/D$14</f>
        <v>3.7965533416898005E-2</v>
      </c>
      <c r="E86" s="19">
        <f>E40/E$14</f>
        <v>0.14284003831417624</v>
      </c>
      <c r="F86" s="19">
        <f>F40/F$14</f>
        <v>0.1208356128883642</v>
      </c>
      <c r="I86" s="1" t="s">
        <v>128</v>
      </c>
      <c r="J86" s="19"/>
      <c r="K86" s="19"/>
      <c r="L86" s="19"/>
      <c r="M86" s="19"/>
    </row>
    <row r="87" spans="2:13" x14ac:dyDescent="0.3">
      <c r="C87" s="19"/>
      <c r="D87" s="19"/>
      <c r="E87" s="19"/>
      <c r="F87" s="19"/>
      <c r="I87" t="s">
        <v>129</v>
      </c>
      <c r="J87" s="19">
        <f>J34/J$31</f>
        <v>0.41654353476633699</v>
      </c>
      <c r="K87" s="19">
        <f>K34/K$31</f>
        <v>0.42382883690790957</v>
      </c>
      <c r="L87" s="19">
        <f>L34/L$31</f>
        <v>0.42836004175108983</v>
      </c>
      <c r="M87" s="19">
        <f>M34/M$31</f>
        <v>0.37774708778671789</v>
      </c>
    </row>
    <row r="88" spans="2:13" x14ac:dyDescent="0.3">
      <c r="C88" s="19"/>
      <c r="D88" s="19"/>
      <c r="E88" s="19"/>
      <c r="F88" s="19"/>
      <c r="I88" t="s">
        <v>130</v>
      </c>
      <c r="J88" s="19">
        <f>J35/J$31</f>
        <v>1.2634950765215328E-2</v>
      </c>
      <c r="K88" s="19">
        <f>K35/K$31</f>
        <v>1.0419981370161015E-2</v>
      </c>
      <c r="L88" s="19">
        <f>L35/L$31</f>
        <v>1.1536808497574753E-2</v>
      </c>
      <c r="M88" s="19">
        <f>M35/M$31</f>
        <v>1.2114206797165846E-2</v>
      </c>
    </row>
    <row r="89" spans="2:13" x14ac:dyDescent="0.3">
      <c r="I89" t="s">
        <v>131</v>
      </c>
      <c r="J89" s="19">
        <f>J36/J$31</f>
        <v>5.66442692436286E-2</v>
      </c>
      <c r="K89" s="19">
        <f>K36/K$31</f>
        <v>5.9424557830607322E-2</v>
      </c>
      <c r="L89" s="19">
        <f>L36/L$31</f>
        <v>7.6496592374286243E-2</v>
      </c>
      <c r="M89" s="19">
        <f>M36/M$31</f>
        <v>0.21701993515071455</v>
      </c>
    </row>
    <row r="90" spans="2:13" x14ac:dyDescent="0.3">
      <c r="I90" t="s">
        <v>132</v>
      </c>
      <c r="J90" s="20">
        <f>J37/J$31</f>
        <v>1.8982085656661526E-3</v>
      </c>
      <c r="K90" s="20">
        <f>K37/K$31</f>
        <v>1.3596311060454407E-3</v>
      </c>
      <c r="L90" s="20">
        <f>L37/L$31</f>
        <v>8.5958126112850738E-4</v>
      </c>
      <c r="M90" s="20">
        <f>M37/M$31</f>
        <v>9.6073015491773752E-4</v>
      </c>
    </row>
    <row r="91" spans="2:13" x14ac:dyDescent="0.3">
      <c r="B91" s="1"/>
      <c r="C91" s="19"/>
      <c r="D91" s="19"/>
      <c r="E91" s="19"/>
      <c r="F91" s="19"/>
      <c r="I91" s="1" t="s">
        <v>133</v>
      </c>
      <c r="J91" s="19">
        <f>J38/J$31</f>
        <v>0.48772096334084708</v>
      </c>
      <c r="K91" s="19">
        <f>K38/K$31</f>
        <v>0.49503300721472338</v>
      </c>
      <c r="L91" s="19">
        <f>L38/L$31</f>
        <v>0.51725302388407934</v>
      </c>
      <c r="M91" s="19">
        <f>M38/M$31</f>
        <v>0.60784195988951606</v>
      </c>
    </row>
    <row r="92" spans="2:13" x14ac:dyDescent="0.3">
      <c r="I92" t="s">
        <v>134</v>
      </c>
      <c r="J92" s="19">
        <f>J39/J$31</f>
        <v>0.16253950107313495</v>
      </c>
      <c r="K92" s="19">
        <f>K39/K$31</f>
        <v>0.1407073553150005</v>
      </c>
      <c r="L92" s="19">
        <f>L39/L$31</f>
        <v>0.11068950696874807</v>
      </c>
      <c r="M92" s="19">
        <f>M39/M$31</f>
        <v>9.3506064609102921E-2</v>
      </c>
    </row>
    <row r="93" spans="2:13" x14ac:dyDescent="0.3">
      <c r="I93" t="s">
        <v>135</v>
      </c>
      <c r="J93" s="19">
        <f>J40/J$31</f>
        <v>6.2020729300359151E-2</v>
      </c>
      <c r="K93" s="19">
        <f>K40/K$31</f>
        <v>3.0930161246463514E-2</v>
      </c>
      <c r="L93" s="19">
        <f>L40/L$31</f>
        <v>3.5384048627739917E-2</v>
      </c>
      <c r="M93" s="19">
        <f>M40/M$31</f>
        <v>4.0395700732556744E-2</v>
      </c>
    </row>
    <row r="94" spans="2:13" x14ac:dyDescent="0.3">
      <c r="I94" t="s">
        <v>136</v>
      </c>
      <c r="J94" s="19">
        <f>J41/J$31</f>
        <v>5.5328465578791834E-2</v>
      </c>
      <c r="K94" s="19">
        <f>K41/K$31</f>
        <v>4.8998790796165259E-2</v>
      </c>
      <c r="L94" s="19">
        <f>L41/L$31</f>
        <v>4.5121876343095724E-2</v>
      </c>
      <c r="M94" s="19">
        <f>M41/M$31</f>
        <v>3.531433889756215E-2</v>
      </c>
    </row>
    <row r="95" spans="2:13" x14ac:dyDescent="0.3">
      <c r="I95" s="1" t="s">
        <v>137</v>
      </c>
      <c r="J95" s="22">
        <f t="shared" ref="J95:M95" si="58">SUM(J91:J94)</f>
        <v>0.76760965929313296</v>
      </c>
      <c r="K95" s="22">
        <f t="shared" ref="K95:M95" si="59">SUM(K91:K94)</f>
        <v>0.71566931457235272</v>
      </c>
      <c r="L95" s="22">
        <f t="shared" si="59"/>
        <v>0.70844845582366311</v>
      </c>
      <c r="M95" s="22">
        <f t="shared" si="59"/>
        <v>0.7770580641287379</v>
      </c>
    </row>
    <row r="96" spans="2:13" x14ac:dyDescent="0.3">
      <c r="B96" s="1"/>
      <c r="I96" s="1" t="s">
        <v>138</v>
      </c>
      <c r="J96" s="19"/>
      <c r="K96" s="19"/>
      <c r="L96" s="19"/>
      <c r="M96" s="19"/>
    </row>
    <row r="97" spans="2:14" x14ac:dyDescent="0.3">
      <c r="B97" s="1"/>
      <c r="I97" t="s">
        <v>64</v>
      </c>
      <c r="J97" s="19">
        <f>J44/J$31</f>
        <v>0.12529255060990735</v>
      </c>
      <c r="K97" s="19">
        <f>K44/K$31</f>
        <v>0.1129188097731441</v>
      </c>
      <c r="L97" s="19">
        <f>L44/L$31</f>
        <v>0.12910910542150181</v>
      </c>
      <c r="M97" s="19">
        <f>M44/M$31</f>
        <v>8.0250990752972262E-2</v>
      </c>
    </row>
    <row r="98" spans="2:14" x14ac:dyDescent="0.3">
      <c r="I98" t="s">
        <v>139</v>
      </c>
      <c r="J98" s="19">
        <f>J45/J$31</f>
        <v>3.5041361533234824E-2</v>
      </c>
      <c r="K98" s="19">
        <f>K45/K$31</f>
        <v>3.4713985686266567E-2</v>
      </c>
      <c r="L98" s="19">
        <f>L45/L$31</f>
        <v>3.7735617363541474E-2</v>
      </c>
      <c r="M98" s="19">
        <f>M45/M$31</f>
        <v>2.5016512549537649E-2</v>
      </c>
    </row>
    <row r="99" spans="2:14" x14ac:dyDescent="0.3">
      <c r="I99" t="s">
        <v>140</v>
      </c>
      <c r="J99" s="19">
        <f>J46/J$31</f>
        <v>4.3836754063352711E-2</v>
      </c>
      <c r="K99" s="19">
        <f>K46/K$31</f>
        <v>0.10828449268402751</v>
      </c>
      <c r="L99" s="19">
        <f>L46/L$31</f>
        <v>9.5333701725302394E-2</v>
      </c>
      <c r="M99" s="19">
        <f>M46/M$31</f>
        <v>8.8162003122373003E-2</v>
      </c>
    </row>
    <row r="100" spans="2:14" x14ac:dyDescent="0.3">
      <c r="B100" s="1"/>
      <c r="I100" t="s">
        <v>141</v>
      </c>
      <c r="J100" s="19">
        <f>J47/J$31</f>
        <v>2.1570551882569915E-5</v>
      </c>
      <c r="K100" s="19">
        <f>K47/K$31</f>
        <v>5.3806677813713179E-4</v>
      </c>
      <c r="L100" s="19">
        <f>L47/L$31</f>
        <v>1.6270645299932462E-3</v>
      </c>
      <c r="M100" s="19">
        <f>M47/M$31</f>
        <v>5.501681277771106E-3</v>
      </c>
    </row>
    <row r="101" spans="2:14" x14ac:dyDescent="0.3">
      <c r="B101" s="1"/>
      <c r="I101" t="s">
        <v>142</v>
      </c>
      <c r="J101" s="19">
        <f>J48/J$31</f>
        <v>2.8198103948489522E-2</v>
      </c>
      <c r="K101" s="19">
        <f>K48/K$31</f>
        <v>2.7875330506072056E-2</v>
      </c>
      <c r="L101" s="19">
        <f>L48/L$31</f>
        <v>2.7746055135998034E-2</v>
      </c>
      <c r="M101" s="19">
        <f>M48/M$31</f>
        <v>2.4010748168608143E-2</v>
      </c>
    </row>
    <row r="102" spans="2:14" x14ac:dyDescent="0.3">
      <c r="B102" s="1"/>
      <c r="I102" s="1" t="s">
        <v>67</v>
      </c>
      <c r="J102" s="22">
        <f t="shared" ref="J102:M102" si="60">SUM(J97:J101)</f>
        <v>0.23239034070686698</v>
      </c>
      <c r="K102" s="22">
        <f t="shared" si="60"/>
        <v>0.28433068542764733</v>
      </c>
      <c r="L102" s="22">
        <f t="shared" si="60"/>
        <v>0.29155154417633694</v>
      </c>
      <c r="M102" s="22">
        <f t="shared" si="60"/>
        <v>0.22294193587126221</v>
      </c>
      <c r="N102" s="1"/>
    </row>
    <row r="103" spans="2:14" x14ac:dyDescent="0.3">
      <c r="J103" s="16"/>
      <c r="K103" s="16"/>
      <c r="L103" s="16"/>
      <c r="M103" s="16"/>
    </row>
    <row r="104" spans="2:14" x14ac:dyDescent="0.3">
      <c r="I104" s="1" t="s">
        <v>74</v>
      </c>
      <c r="J104" s="23">
        <f>J102+J95</f>
        <v>1</v>
      </c>
      <c r="K104" s="23">
        <f>K102+K95</f>
        <v>1</v>
      </c>
      <c r="L104" s="23">
        <f>L102+L95</f>
        <v>1</v>
      </c>
      <c r="M104" s="23">
        <f>M102+M95</f>
        <v>1</v>
      </c>
    </row>
    <row r="105" spans="2:14" x14ac:dyDescent="0.3">
      <c r="J105" s="16"/>
      <c r="K105" s="16"/>
      <c r="L105" s="16"/>
      <c r="M105" s="16"/>
    </row>
    <row r="109" spans="2:14" ht="20.399999999999999" thickBot="1" x14ac:dyDescent="0.45">
      <c r="B109" s="17" t="s">
        <v>173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2:14" ht="15" thickTop="1" x14ac:dyDescent="0.3"/>
    <row r="112" spans="2:14" ht="15" thickBot="1" x14ac:dyDescent="0.35">
      <c r="B112" s="14" t="s">
        <v>152</v>
      </c>
      <c r="C112" s="14"/>
      <c r="D112" s="14"/>
      <c r="E112" s="14"/>
      <c r="F112" s="14"/>
    </row>
    <row r="113" spans="2:6" x14ac:dyDescent="0.3">
      <c r="B113" s="6" t="s">
        <v>28</v>
      </c>
      <c r="C113" s="3">
        <v>45352</v>
      </c>
      <c r="D113" s="3">
        <v>44986</v>
      </c>
      <c r="E113" s="3">
        <v>44621</v>
      </c>
      <c r="F113" s="3">
        <v>44256</v>
      </c>
    </row>
    <row r="114" spans="2:6" x14ac:dyDescent="0.3">
      <c r="B114" s="5"/>
      <c r="C114" s="7"/>
      <c r="D114" s="7"/>
      <c r="E114" s="7"/>
      <c r="F114" s="7"/>
    </row>
    <row r="115" spans="2:6" x14ac:dyDescent="0.3">
      <c r="B115" s="5" t="s">
        <v>151</v>
      </c>
      <c r="C115" s="7">
        <f>C40/C13</f>
        <v>6.0183071499674425E-2</v>
      </c>
      <c r="D115" s="7">
        <f>D40/D13</f>
        <v>3.7965533416898005E-2</v>
      </c>
      <c r="E115" s="7">
        <f>E40/E13</f>
        <v>0.14284003831417624</v>
      </c>
      <c r="F115" s="7">
        <f>F40/F13</f>
        <v>0.1208356128883642</v>
      </c>
    </row>
    <row r="116" spans="2:6" x14ac:dyDescent="0.3">
      <c r="B116" s="5" t="s">
        <v>15</v>
      </c>
      <c r="C116" s="2">
        <f>J49/J30</f>
        <v>0.87139564039309259</v>
      </c>
      <c r="D116" s="2">
        <f>K49/K30</f>
        <v>0.99612850917198748</v>
      </c>
      <c r="E116" s="2">
        <f>L49/L30</f>
        <v>1.0292842588979929</v>
      </c>
      <c r="F116" s="2">
        <f>M49/M30</f>
        <v>0.80191684665226781</v>
      </c>
    </row>
    <row r="117" spans="2:6" x14ac:dyDescent="0.3">
      <c r="B117" s="5" t="s">
        <v>16</v>
      </c>
      <c r="C117" s="2">
        <f>(J49-J44)/J30</f>
        <v>0.4015853116027015</v>
      </c>
      <c r="D117" s="2">
        <f>(K49-K44)/K30</f>
        <v>0.60052700922266145</v>
      </c>
      <c r="E117" s="2">
        <f>(L49-L44)/L30</f>
        <v>0.57348159708674729</v>
      </c>
      <c r="F117" s="2">
        <f>(M49-M44)/M30</f>
        <v>0.51325593952483806</v>
      </c>
    </row>
    <row r="118" spans="2:6" x14ac:dyDescent="0.3">
      <c r="B118" s="5" t="s">
        <v>17</v>
      </c>
      <c r="C118" s="2">
        <f>(J24+J30)/J18</f>
        <v>1.4632121461684577</v>
      </c>
      <c r="D118" s="2">
        <f>(K24+K30)/K18</f>
        <v>1.7151070547762295</v>
      </c>
      <c r="E118" s="2">
        <f>(L24+L30)/L18</f>
        <v>1.5648414985590777</v>
      </c>
      <c r="F118" s="2">
        <f>(M24+M30)/M18</f>
        <v>1.8361112885028843</v>
      </c>
    </row>
    <row r="119" spans="2:6" x14ac:dyDescent="0.3">
      <c r="B119" s="5" t="s">
        <v>19</v>
      </c>
      <c r="C119" s="2">
        <f>(C30-C25)/C25</f>
        <v>0.98772102161100195</v>
      </c>
      <c r="D119" s="2">
        <f>(D30-D25)/D25</f>
        <v>0.38721879354967154</v>
      </c>
      <c r="E119" s="2">
        <f>(E30-E25)/E25</f>
        <v>5.6087295401402963</v>
      </c>
      <c r="F119" s="2">
        <f>(F30-F25)/F25</f>
        <v>2.5293127629733521</v>
      </c>
    </row>
    <row r="120" spans="2:6" x14ac:dyDescent="0.3">
      <c r="B120" s="5" t="s">
        <v>21</v>
      </c>
      <c r="C120" s="2">
        <f>C13/J50</f>
        <v>0.72050496661957097</v>
      </c>
      <c r="D120" s="2">
        <f>D13/K50</f>
        <v>0.75236199744273635</v>
      </c>
      <c r="E120" s="2">
        <f>E13/L50</f>
        <v>0.7179222692945294</v>
      </c>
      <c r="F120" s="2">
        <f>F13/M50</f>
        <v>0.52133121172090791</v>
      </c>
    </row>
    <row r="121" spans="2:6" x14ac:dyDescent="0.3">
      <c r="B121" s="5" t="s">
        <v>5</v>
      </c>
      <c r="C121" s="2">
        <f>C46</f>
        <v>33.159999999999997</v>
      </c>
      <c r="D121" s="2">
        <f>D46</f>
        <v>20.56</v>
      </c>
      <c r="E121" s="2">
        <f>E46</f>
        <v>69.48</v>
      </c>
      <c r="F121" s="2">
        <f>F46</f>
        <v>34.92</v>
      </c>
    </row>
  </sheetData>
  <mergeCells count="5">
    <mergeCell ref="B57:M57"/>
    <mergeCell ref="B3:M3"/>
    <mergeCell ref="P21:T21"/>
    <mergeCell ref="B112:F112"/>
    <mergeCell ref="B109:M10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F1F5-2C71-4961-8540-B718F6375FF2}">
  <dimension ref="B3:W97"/>
  <sheetViews>
    <sheetView showGridLines="0" showRowColHeaders="0" tabSelected="1" workbookViewId="0">
      <selection activeCell="C7" sqref="C7"/>
    </sheetView>
  </sheetViews>
  <sheetFormatPr defaultRowHeight="14.4" x14ac:dyDescent="0.3"/>
  <cols>
    <col min="2" max="2" width="32.33203125" bestFit="1" customWidth="1"/>
    <col min="3" max="3" width="8.6640625" customWidth="1"/>
    <col min="4" max="5" width="10" bestFit="1" customWidth="1"/>
    <col min="6" max="7" width="9" bestFit="1" customWidth="1"/>
    <col min="9" max="9" width="8.88671875" bestFit="1" customWidth="1"/>
    <col min="10" max="10" width="23.77734375" bestFit="1" customWidth="1"/>
    <col min="11" max="14" width="10" bestFit="1" customWidth="1"/>
    <col min="18" max="18" width="47.6640625" bestFit="1" customWidth="1"/>
    <col min="19" max="20" width="9.5546875" bestFit="1" customWidth="1"/>
    <col min="21" max="21" width="10.21875" bestFit="1" customWidth="1"/>
    <col min="22" max="22" width="9.5546875" bestFit="1" customWidth="1"/>
    <col min="23" max="23" width="9.21875" bestFit="1" customWidth="1"/>
    <col min="27" max="27" width="22.5546875" bestFit="1" customWidth="1"/>
  </cols>
  <sheetData>
    <row r="3" spans="2:23" ht="20.399999999999999" thickBot="1" x14ac:dyDescent="0.45">
      <c r="B3" s="17" t="s">
        <v>168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23" ht="15" thickTop="1" x14ac:dyDescent="0.3"/>
    <row r="5" spans="2:23" x14ac:dyDescent="0.3">
      <c r="B5" s="15" t="s">
        <v>145</v>
      </c>
    </row>
    <row r="7" spans="2:23" x14ac:dyDescent="0.3">
      <c r="B7" s="1" t="s">
        <v>51</v>
      </c>
      <c r="C7" s="1"/>
      <c r="J7" s="1" t="s">
        <v>52</v>
      </c>
      <c r="K7" s="1"/>
    </row>
    <row r="8" spans="2:23" x14ac:dyDescent="0.3">
      <c r="B8" s="1" t="s">
        <v>144</v>
      </c>
      <c r="C8" s="1" t="s">
        <v>143</v>
      </c>
      <c r="J8" s="1" t="s">
        <v>53</v>
      </c>
      <c r="K8" s="1" t="s">
        <v>143</v>
      </c>
    </row>
    <row r="9" spans="2:23" x14ac:dyDescent="0.3">
      <c r="B9" s="6" t="s">
        <v>28</v>
      </c>
      <c r="C9" s="3">
        <v>45352</v>
      </c>
      <c r="D9" s="3">
        <v>44986</v>
      </c>
      <c r="E9" s="3">
        <v>44621</v>
      </c>
      <c r="F9" s="3">
        <v>44256</v>
      </c>
      <c r="G9" s="3">
        <v>43891</v>
      </c>
      <c r="J9" s="6" t="s">
        <v>28</v>
      </c>
      <c r="K9" s="3">
        <v>45352</v>
      </c>
      <c r="L9" s="3">
        <v>44986</v>
      </c>
      <c r="M9" s="3">
        <v>44621</v>
      </c>
      <c r="N9" s="3">
        <v>44256</v>
      </c>
      <c r="O9" s="3">
        <v>43891</v>
      </c>
      <c r="R9" s="6" t="s">
        <v>28</v>
      </c>
      <c r="S9" s="3">
        <v>45352</v>
      </c>
      <c r="T9" s="3">
        <v>44986</v>
      </c>
      <c r="U9" s="3">
        <v>44621</v>
      </c>
      <c r="V9" s="3">
        <v>44256</v>
      </c>
      <c r="W9" s="3">
        <v>43891</v>
      </c>
    </row>
    <row r="10" spans="2:23" x14ac:dyDescent="0.3">
      <c r="R10" s="1" t="s">
        <v>159</v>
      </c>
      <c r="S10" s="9">
        <v>9172.15</v>
      </c>
      <c r="T10" s="9">
        <v>21021.919999999998</v>
      </c>
      <c r="U10" s="9">
        <v>44090.65</v>
      </c>
      <c r="V10" s="9">
        <v>19609.84</v>
      </c>
      <c r="W10" s="9">
        <v>6610.98</v>
      </c>
    </row>
    <row r="11" spans="2:23" x14ac:dyDescent="0.3">
      <c r="B11" s="1" t="s">
        <v>29</v>
      </c>
      <c r="J11" t="s">
        <v>54</v>
      </c>
      <c r="R11" t="s">
        <v>156</v>
      </c>
      <c r="S11" s="9">
        <v>27328.27</v>
      </c>
      <c r="T11" s="9">
        <v>14226.93</v>
      </c>
      <c r="U11" s="9">
        <v>41986.12</v>
      </c>
      <c r="V11" s="9">
        <v>37554.769999999997</v>
      </c>
      <c r="W11" s="9">
        <v>13453.66</v>
      </c>
    </row>
    <row r="12" spans="2:23" x14ac:dyDescent="0.3">
      <c r="B12" t="s">
        <v>30</v>
      </c>
      <c r="C12">
        <v>140987.43</v>
      </c>
      <c r="D12">
        <v>129006.62</v>
      </c>
      <c r="E12">
        <v>129021.35</v>
      </c>
      <c r="F12">
        <v>84132.92</v>
      </c>
      <c r="G12">
        <v>60435.97</v>
      </c>
      <c r="J12" t="s">
        <v>55</v>
      </c>
      <c r="K12">
        <v>1248.5999999999999</v>
      </c>
      <c r="L12">
        <v>1222.4000000000001</v>
      </c>
      <c r="M12">
        <v>1222.3699999999999</v>
      </c>
      <c r="N12">
        <v>1198.78</v>
      </c>
      <c r="O12">
        <v>1146.1300000000001</v>
      </c>
      <c r="R12" t="s">
        <v>153</v>
      </c>
      <c r="S12" s="9">
        <v>-15557.89</v>
      </c>
      <c r="T12" s="9">
        <v>-11060.61</v>
      </c>
      <c r="U12" s="9">
        <v>-34167.79</v>
      </c>
      <c r="V12" s="9">
        <v>-13665.22</v>
      </c>
      <c r="W12" s="9">
        <v>-17694.66</v>
      </c>
    </row>
    <row r="13" spans="2:23" x14ac:dyDescent="0.3">
      <c r="B13" t="s">
        <v>1</v>
      </c>
      <c r="C13">
        <v>-10670.01</v>
      </c>
      <c r="D13">
        <v>2757.01</v>
      </c>
      <c r="E13">
        <v>1222.24</v>
      </c>
      <c r="F13">
        <v>1560.42</v>
      </c>
      <c r="G13">
        <v>-1644.64</v>
      </c>
      <c r="J13" t="s">
        <v>6</v>
      </c>
      <c r="K13">
        <v>1248.5999999999999</v>
      </c>
      <c r="L13">
        <v>1222.4000000000001</v>
      </c>
      <c r="M13">
        <v>1222.3699999999999</v>
      </c>
      <c r="N13">
        <v>1198.78</v>
      </c>
      <c r="O13">
        <v>1146.1300000000001</v>
      </c>
      <c r="R13" t="s">
        <v>154</v>
      </c>
      <c r="S13" s="9">
        <v>-8414.51</v>
      </c>
      <c r="T13" s="9">
        <v>-4978.93</v>
      </c>
      <c r="U13" s="9">
        <v>-7368.05</v>
      </c>
      <c r="V13" s="9">
        <v>-23385.49</v>
      </c>
      <c r="W13" s="9">
        <v>4629.79</v>
      </c>
    </row>
    <row r="14" spans="2:23" x14ac:dyDescent="0.3">
      <c r="B14" t="s">
        <v>31</v>
      </c>
      <c r="C14">
        <v>-369.85</v>
      </c>
      <c r="D14">
        <v>1142.06</v>
      </c>
      <c r="E14">
        <v>1820.87</v>
      </c>
      <c r="F14">
        <v>-2176.56</v>
      </c>
      <c r="G14">
        <v>564.4</v>
      </c>
      <c r="J14" t="s">
        <v>56</v>
      </c>
      <c r="K14">
        <v>0</v>
      </c>
      <c r="L14">
        <v>0</v>
      </c>
      <c r="M14">
        <v>0</v>
      </c>
      <c r="N14">
        <v>3.78</v>
      </c>
      <c r="O14">
        <v>0</v>
      </c>
      <c r="R14" t="s">
        <v>155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2:23" x14ac:dyDescent="0.3">
      <c r="B15" s="1" t="s">
        <v>32</v>
      </c>
      <c r="C15">
        <v>129947.57</v>
      </c>
      <c r="D15">
        <v>132905.69</v>
      </c>
      <c r="E15">
        <v>132064.46</v>
      </c>
      <c r="F15">
        <v>83516.78</v>
      </c>
      <c r="G15">
        <v>59355.73</v>
      </c>
      <c r="J15" t="s">
        <v>7</v>
      </c>
      <c r="K15">
        <v>136445.04999999999</v>
      </c>
      <c r="L15">
        <v>133575.10999999999</v>
      </c>
      <c r="M15">
        <v>124211.39</v>
      </c>
      <c r="N15">
        <v>93207.56</v>
      </c>
      <c r="O15">
        <v>73416.990000000005</v>
      </c>
      <c r="R15" t="s">
        <v>157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</row>
    <row r="16" spans="2:23" x14ac:dyDescent="0.3">
      <c r="B16" s="1" t="s">
        <v>33</v>
      </c>
      <c r="J16" s="1" t="s">
        <v>57</v>
      </c>
      <c r="K16">
        <f>SUM(K12:K15)</f>
        <v>138942.25</v>
      </c>
      <c r="L16">
        <v>134797.51</v>
      </c>
      <c r="M16">
        <v>125433.76</v>
      </c>
      <c r="N16">
        <v>94410.12</v>
      </c>
      <c r="O16">
        <v>74563.12</v>
      </c>
      <c r="R16" s="1" t="s">
        <v>158</v>
      </c>
      <c r="S16" s="28">
        <f>S11+S12+S13</f>
        <v>3355.8700000000008</v>
      </c>
      <c r="T16" s="28">
        <f t="shared" ref="T16:W16" si="0">T11+T12+T13</f>
        <v>-1812.6100000000006</v>
      </c>
      <c r="U16" s="28">
        <f t="shared" si="0"/>
        <v>450.28000000000156</v>
      </c>
      <c r="V16" s="28">
        <f t="shared" si="0"/>
        <v>504.05999999999403</v>
      </c>
      <c r="W16" s="28">
        <f t="shared" si="0"/>
        <v>388.78999999999996</v>
      </c>
    </row>
    <row r="17" spans="2:23" x14ac:dyDescent="0.3">
      <c r="B17" t="s">
        <v>34</v>
      </c>
      <c r="C17">
        <v>65745.039999999994</v>
      </c>
      <c r="D17">
        <v>71137.09</v>
      </c>
      <c r="E17">
        <v>46306.400000000001</v>
      </c>
      <c r="F17">
        <v>27878.19</v>
      </c>
      <c r="G17">
        <v>23586.17</v>
      </c>
      <c r="J17" t="s">
        <v>58</v>
      </c>
      <c r="K17">
        <v>40557.43</v>
      </c>
      <c r="L17">
        <v>38179.01</v>
      </c>
      <c r="M17">
        <v>32275.47</v>
      </c>
      <c r="N17">
        <v>33305.089999999997</v>
      </c>
      <c r="O17">
        <v>41514.230000000003</v>
      </c>
    </row>
    <row r="18" spans="2:23" x14ac:dyDescent="0.3">
      <c r="B18" t="s">
        <v>35</v>
      </c>
      <c r="C18">
        <v>6562.18</v>
      </c>
      <c r="D18">
        <v>5875.69</v>
      </c>
      <c r="E18">
        <v>4663.6899999999996</v>
      </c>
      <c r="F18">
        <v>3746.26</v>
      </c>
      <c r="G18">
        <v>3104.4</v>
      </c>
      <c r="J18" s="1" t="s">
        <v>59</v>
      </c>
      <c r="K18">
        <v>40557.43</v>
      </c>
      <c r="L18">
        <v>38179.01</v>
      </c>
      <c r="M18">
        <v>32275.47</v>
      </c>
      <c r="N18">
        <v>33305.089999999997</v>
      </c>
      <c r="O18">
        <v>41514.230000000003</v>
      </c>
      <c r="S18" s="2"/>
      <c r="T18" s="2"/>
    </row>
    <row r="19" spans="2:23" x14ac:dyDescent="0.3">
      <c r="B19" t="s">
        <v>11</v>
      </c>
      <c r="C19">
        <v>7402.31</v>
      </c>
      <c r="D19">
        <v>6616.29</v>
      </c>
      <c r="E19">
        <v>6365.8</v>
      </c>
      <c r="F19">
        <v>5741.94</v>
      </c>
      <c r="G19">
        <v>5036.62</v>
      </c>
      <c r="J19" s="1" t="s">
        <v>60</v>
      </c>
      <c r="K19">
        <f>K18+K16</f>
        <v>179499.68</v>
      </c>
      <c r="L19">
        <f t="shared" ref="L19:O19" si="1">L18+L16</f>
        <v>172976.52000000002</v>
      </c>
      <c r="M19">
        <f t="shared" si="1"/>
        <v>157709.22999999998</v>
      </c>
      <c r="N19">
        <f t="shared" si="1"/>
        <v>127715.20999999999</v>
      </c>
      <c r="O19">
        <f t="shared" si="1"/>
        <v>116077.35</v>
      </c>
    </row>
    <row r="20" spans="2:23" ht="18" thickBot="1" x14ac:dyDescent="0.4">
      <c r="B20" t="s">
        <v>36</v>
      </c>
      <c r="C20">
        <v>31074.73</v>
      </c>
      <c r="D20">
        <v>18817.64</v>
      </c>
      <c r="E20">
        <v>22376.48</v>
      </c>
      <c r="F20">
        <v>17466.259999999998</v>
      </c>
      <c r="G20">
        <v>14411.61</v>
      </c>
      <c r="R20" s="27" t="s">
        <v>171</v>
      </c>
      <c r="S20" s="27"/>
      <c r="T20" s="27"/>
      <c r="U20" s="27"/>
      <c r="V20" s="27"/>
      <c r="W20" s="27"/>
    </row>
    <row r="21" spans="2:23" ht="15" thickTop="1" x14ac:dyDescent="0.3">
      <c r="B21" s="1" t="s">
        <v>37</v>
      </c>
      <c r="C21">
        <v>110784.26</v>
      </c>
      <c r="D21">
        <v>102446.71</v>
      </c>
      <c r="E21">
        <v>79712.37</v>
      </c>
      <c r="F21">
        <v>54832.65</v>
      </c>
      <c r="G21">
        <v>46138.8</v>
      </c>
      <c r="J21" s="1" t="s">
        <v>61</v>
      </c>
    </row>
    <row r="22" spans="2:23" x14ac:dyDescent="0.3">
      <c r="J22" t="s">
        <v>62</v>
      </c>
      <c r="K22">
        <v>138403.18</v>
      </c>
      <c r="L22">
        <v>124975.89</v>
      </c>
      <c r="M22">
        <v>126557.53</v>
      </c>
      <c r="N22">
        <v>124244.11</v>
      </c>
      <c r="O22">
        <v>90353.13</v>
      </c>
      <c r="R22" s="6" t="s">
        <v>28</v>
      </c>
      <c r="S22" s="3">
        <v>45352</v>
      </c>
      <c r="T22" s="3">
        <v>44986</v>
      </c>
      <c r="U22" s="3">
        <v>44621</v>
      </c>
      <c r="V22" s="3">
        <v>44256</v>
      </c>
      <c r="W22" s="3">
        <v>43891</v>
      </c>
    </row>
    <row r="23" spans="2:23" x14ac:dyDescent="0.3">
      <c r="B23" s="1" t="s">
        <v>0</v>
      </c>
      <c r="C23" s="10">
        <v>29833.32</v>
      </c>
      <c r="D23" s="10">
        <v>27701.97</v>
      </c>
      <c r="E23" s="10">
        <v>51129.85</v>
      </c>
      <c r="F23" s="10">
        <v>27123.71</v>
      </c>
      <c r="G23" s="10">
        <v>14861.57</v>
      </c>
      <c r="J23" t="s">
        <v>63</v>
      </c>
      <c r="K23">
        <v>40967.040000000001</v>
      </c>
      <c r="L23">
        <v>33789.599999999999</v>
      </c>
      <c r="M23">
        <v>32267.1</v>
      </c>
      <c r="N23">
        <v>27100.83</v>
      </c>
      <c r="O23">
        <v>19119.75</v>
      </c>
      <c r="R23" s="1" t="s">
        <v>159</v>
      </c>
      <c r="S23" s="18">
        <f>S10/$W10</f>
        <v>1.3874115486660072</v>
      </c>
      <c r="T23" s="18">
        <f t="shared" ref="T23:V26" si="2">T10/$W10</f>
        <v>3.1798492810445653</v>
      </c>
      <c r="U23" s="18">
        <f t="shared" si="2"/>
        <v>6.6693062148123277</v>
      </c>
      <c r="V23" s="18">
        <f>V10/$W10</f>
        <v>2.966253112246596</v>
      </c>
      <c r="W23" s="18">
        <f>W10/$W10</f>
        <v>1</v>
      </c>
    </row>
    <row r="24" spans="2:23" x14ac:dyDescent="0.3">
      <c r="B24" t="s">
        <v>38</v>
      </c>
      <c r="C24" s="10">
        <v>19163.310000000001</v>
      </c>
      <c r="D24" s="10">
        <v>30458.98</v>
      </c>
      <c r="E24" s="10">
        <v>52352.09</v>
      </c>
      <c r="F24" s="10">
        <v>28684.13</v>
      </c>
      <c r="G24" s="10">
        <v>13216.93</v>
      </c>
      <c r="J24" s="1" t="s">
        <v>8</v>
      </c>
      <c r="K24">
        <v>97436.14</v>
      </c>
      <c r="L24">
        <v>91186.29</v>
      </c>
      <c r="M24">
        <v>94290.43</v>
      </c>
      <c r="N24">
        <v>97143.28</v>
      </c>
      <c r="O24">
        <v>71233.38</v>
      </c>
      <c r="R24" t="s">
        <v>156</v>
      </c>
      <c r="S24" s="18">
        <f t="shared" ref="S24:S26" si="3">S11/$W11</f>
        <v>2.0312888834711149</v>
      </c>
      <c r="T24" s="18">
        <f t="shared" si="2"/>
        <v>1.0574765528488159</v>
      </c>
      <c r="U24" s="18">
        <f t="shared" si="2"/>
        <v>3.1207953820744692</v>
      </c>
      <c r="V24" s="18">
        <f t="shared" si="2"/>
        <v>2.7914166107958724</v>
      </c>
      <c r="W24" s="18">
        <f t="shared" ref="W24:W26" si="4">W11/$W11</f>
        <v>1</v>
      </c>
    </row>
    <row r="25" spans="2:23" x14ac:dyDescent="0.3">
      <c r="B25" t="s">
        <v>3</v>
      </c>
      <c r="C25" s="10">
        <v>4178.6099999999997</v>
      </c>
      <c r="D25" s="10">
        <v>3792.14</v>
      </c>
      <c r="E25" s="10">
        <v>2792.08</v>
      </c>
      <c r="F25" s="10">
        <v>4541.0200000000004</v>
      </c>
      <c r="G25" s="10">
        <v>3031.01</v>
      </c>
      <c r="J25" t="s">
        <v>9</v>
      </c>
      <c r="K25">
        <v>27729.06</v>
      </c>
      <c r="L25">
        <v>21606.880000000001</v>
      </c>
      <c r="M25">
        <v>14541.96</v>
      </c>
      <c r="N25">
        <v>10908.28</v>
      </c>
      <c r="O25">
        <v>8247.0499999999993</v>
      </c>
      <c r="R25" t="s">
        <v>153</v>
      </c>
      <c r="S25" s="18">
        <f t="shared" si="3"/>
        <v>0.8792420990287465</v>
      </c>
      <c r="T25" s="18">
        <f t="shared" si="2"/>
        <v>0.62508180434097071</v>
      </c>
      <c r="U25" s="18">
        <f t="shared" si="2"/>
        <v>1.9309661784967895</v>
      </c>
      <c r="V25" s="18">
        <f t="shared" si="2"/>
        <v>0.77227932042774483</v>
      </c>
      <c r="W25" s="18">
        <f t="shared" si="4"/>
        <v>1</v>
      </c>
    </row>
    <row r="26" spans="2:23" x14ac:dyDescent="0.3">
      <c r="B26" t="s">
        <v>39</v>
      </c>
      <c r="C26" s="10">
        <f>C24-C25</f>
        <v>14984.7</v>
      </c>
      <c r="D26" s="10">
        <f t="shared" ref="D26:G26" si="5">D24-D25</f>
        <v>26666.84</v>
      </c>
      <c r="E26" s="10">
        <f t="shared" si="5"/>
        <v>49560.009999999995</v>
      </c>
      <c r="F26" s="10">
        <f t="shared" si="5"/>
        <v>24143.11</v>
      </c>
      <c r="G26" s="10">
        <f t="shared" si="5"/>
        <v>10185.92</v>
      </c>
      <c r="J26" s="1" t="s">
        <v>10</v>
      </c>
      <c r="K26">
        <v>65998.62</v>
      </c>
      <c r="L26">
        <v>46189.3</v>
      </c>
      <c r="M26">
        <v>43497.54</v>
      </c>
      <c r="N26">
        <v>36184.129999999997</v>
      </c>
      <c r="O26">
        <v>50096.07</v>
      </c>
      <c r="R26" t="s">
        <v>154</v>
      </c>
      <c r="S26" s="18">
        <f t="shared" si="3"/>
        <v>-1.817471202797535</v>
      </c>
      <c r="T26" s="18">
        <f t="shared" si="2"/>
        <v>-1.0754116277412151</v>
      </c>
      <c r="U26" s="18">
        <f t="shared" si="2"/>
        <v>-1.5914436723911884</v>
      </c>
      <c r="V26" s="18">
        <f t="shared" si="2"/>
        <v>-5.0510908702122563</v>
      </c>
      <c r="W26" s="18">
        <f t="shared" si="4"/>
        <v>1</v>
      </c>
    </row>
    <row r="27" spans="2:23" x14ac:dyDescent="0.3">
      <c r="B27" t="s">
        <v>2</v>
      </c>
      <c r="C27" s="10">
        <v>5969.79</v>
      </c>
      <c r="D27" s="10">
        <v>5434.61</v>
      </c>
      <c r="E27" s="10">
        <v>5463.69</v>
      </c>
      <c r="F27" s="10">
        <v>5469.26</v>
      </c>
      <c r="G27" s="10">
        <v>3920.12</v>
      </c>
      <c r="J27" t="s">
        <v>64</v>
      </c>
      <c r="K27">
        <v>24547.200000000001</v>
      </c>
      <c r="L27">
        <v>20795.560000000001</v>
      </c>
      <c r="M27">
        <v>19942.939999999999</v>
      </c>
      <c r="N27">
        <v>12857.51</v>
      </c>
      <c r="O27">
        <v>10716.66</v>
      </c>
      <c r="R27" s="1" t="s">
        <v>158</v>
      </c>
      <c r="S27" s="21">
        <f t="shared" ref="S27:V27" si="6">S16/$W16</f>
        <v>8.6315748861853479</v>
      </c>
      <c r="T27" s="21">
        <f t="shared" si="6"/>
        <v>-4.6621826693073398</v>
      </c>
      <c r="U27" s="21">
        <f t="shared" si="6"/>
        <v>1.1581573600144077</v>
      </c>
      <c r="V27" s="21">
        <f t="shared" si="6"/>
        <v>1.2964839630648783</v>
      </c>
      <c r="W27" s="21">
        <f>W16/$W16</f>
        <v>1</v>
      </c>
    </row>
    <row r="28" spans="2:23" x14ac:dyDescent="0.3">
      <c r="B28" t="s">
        <v>40</v>
      </c>
      <c r="C28" s="10">
        <f>C26-C27</f>
        <v>9014.91</v>
      </c>
      <c r="D28" s="10">
        <f t="shared" ref="D28:G28" si="7">D26-D27</f>
        <v>21232.23</v>
      </c>
      <c r="E28" s="10">
        <f t="shared" si="7"/>
        <v>44096.319999999992</v>
      </c>
      <c r="F28" s="10">
        <f t="shared" si="7"/>
        <v>18673.849999999999</v>
      </c>
      <c r="G28" s="10">
        <f t="shared" si="7"/>
        <v>6265.8</v>
      </c>
      <c r="J28" t="s">
        <v>65</v>
      </c>
      <c r="K28">
        <v>1606.14</v>
      </c>
      <c r="L28">
        <v>3351.72</v>
      </c>
      <c r="M28">
        <v>3280.3</v>
      </c>
      <c r="N28">
        <v>2878.58</v>
      </c>
      <c r="O28">
        <v>1016.73</v>
      </c>
    </row>
    <row r="29" spans="2:23" x14ac:dyDescent="0.3">
      <c r="B29" t="s">
        <v>41</v>
      </c>
      <c r="C29" s="10">
        <f>C28</f>
        <v>9014.91</v>
      </c>
      <c r="D29" s="10">
        <f t="shared" ref="D29:G29" si="8">D28</f>
        <v>21232.23</v>
      </c>
      <c r="E29" s="10">
        <f t="shared" si="8"/>
        <v>44096.319999999992</v>
      </c>
      <c r="F29" s="10">
        <f t="shared" si="8"/>
        <v>18673.849999999999</v>
      </c>
      <c r="G29" s="10">
        <f t="shared" si="8"/>
        <v>6265.8</v>
      </c>
      <c r="J29" t="s">
        <v>66</v>
      </c>
      <c r="K29">
        <v>5954.68</v>
      </c>
      <c r="L29">
        <v>1077.33</v>
      </c>
      <c r="M29">
        <v>2855.29</v>
      </c>
      <c r="N29">
        <v>2396.9</v>
      </c>
      <c r="O29">
        <v>1226.8699999999999</v>
      </c>
    </row>
    <row r="30" spans="2:23" x14ac:dyDescent="0.3">
      <c r="B30" t="s">
        <v>4</v>
      </c>
      <c r="C30" s="10">
        <v>4364.75</v>
      </c>
      <c r="D30" s="10">
        <v>5526.81</v>
      </c>
      <c r="E30" s="10">
        <v>11079.47</v>
      </c>
      <c r="F30" s="10">
        <v>1531.87</v>
      </c>
      <c r="G30" s="10">
        <v>-132.82</v>
      </c>
      <c r="J30" t="s">
        <v>67</v>
      </c>
      <c r="K30">
        <v>32108.02</v>
      </c>
      <c r="L30">
        <v>25224.61</v>
      </c>
      <c r="M30">
        <v>26078.53</v>
      </c>
      <c r="N30">
        <v>18132.990000000002</v>
      </c>
      <c r="O30">
        <v>12960.26</v>
      </c>
    </row>
    <row r="31" spans="2:23" x14ac:dyDescent="0.3">
      <c r="B31" s="1" t="s">
        <v>42</v>
      </c>
      <c r="C31" s="24">
        <v>4807.3999999999996</v>
      </c>
      <c r="D31" s="24">
        <v>15495.11</v>
      </c>
      <c r="E31" s="24">
        <v>33011.18</v>
      </c>
      <c r="F31" s="24">
        <v>17077.97</v>
      </c>
      <c r="G31" s="24">
        <v>6743.8</v>
      </c>
      <c r="J31" t="s">
        <v>68</v>
      </c>
      <c r="K31">
        <v>22362.22</v>
      </c>
      <c r="L31">
        <v>49584.34</v>
      </c>
      <c r="M31">
        <v>43577.760000000002</v>
      </c>
      <c r="N31">
        <v>18122.25</v>
      </c>
      <c r="O31">
        <v>7855.8</v>
      </c>
    </row>
    <row r="32" spans="2:23" x14ac:dyDescent="0.3">
      <c r="B32" t="s">
        <v>43</v>
      </c>
      <c r="C32" s="10">
        <v>45039.22</v>
      </c>
      <c r="D32" s="10">
        <v>31309.62</v>
      </c>
      <c r="E32" s="10">
        <v>33405.97</v>
      </c>
      <c r="F32" s="10">
        <v>26954.46</v>
      </c>
      <c r="G32" s="10">
        <v>22552.63</v>
      </c>
      <c r="J32" t="s">
        <v>69</v>
      </c>
      <c r="K32">
        <v>54470.239999999998</v>
      </c>
      <c r="L32">
        <v>74808.95</v>
      </c>
      <c r="M32">
        <v>69656.289999999994</v>
      </c>
      <c r="N32">
        <v>36255.24</v>
      </c>
      <c r="O32">
        <v>20816.060000000001</v>
      </c>
    </row>
    <row r="33" spans="2:15" x14ac:dyDescent="0.3">
      <c r="B33" t="s">
        <v>44</v>
      </c>
      <c r="C33" s="10">
        <v>4414</v>
      </c>
      <c r="D33" s="10">
        <v>6233.11</v>
      </c>
      <c r="E33" s="10">
        <v>3007.08</v>
      </c>
      <c r="F33" s="10">
        <v>1145.92</v>
      </c>
      <c r="G33" s="10">
        <v>1489.67</v>
      </c>
      <c r="J33" t="s">
        <v>70</v>
      </c>
      <c r="K33">
        <v>63531.97</v>
      </c>
      <c r="L33">
        <v>57178.71</v>
      </c>
      <c r="M33">
        <v>60509.57</v>
      </c>
      <c r="N33">
        <v>49126.58</v>
      </c>
      <c r="O33">
        <v>31537.79</v>
      </c>
    </row>
    <row r="34" spans="2:15" x14ac:dyDescent="0.3">
      <c r="B34" t="s">
        <v>45</v>
      </c>
      <c r="C34" s="10">
        <v>0</v>
      </c>
      <c r="D34" s="10">
        <v>0</v>
      </c>
      <c r="E34" s="10">
        <v>0</v>
      </c>
      <c r="F34" s="10">
        <v>0</v>
      </c>
      <c r="G34" s="10">
        <v>297.70999999999998</v>
      </c>
      <c r="J34" t="s">
        <v>71</v>
      </c>
      <c r="K34">
        <v>3851.01</v>
      </c>
      <c r="L34">
        <v>3636.19</v>
      </c>
      <c r="M34">
        <v>3767.42</v>
      </c>
      <c r="N34">
        <v>3649.14</v>
      </c>
      <c r="O34">
        <v>2777.42</v>
      </c>
    </row>
    <row r="35" spans="2:15" x14ac:dyDescent="0.3">
      <c r="B35" s="1" t="s">
        <v>46</v>
      </c>
      <c r="J35" t="s">
        <v>72</v>
      </c>
      <c r="K35">
        <v>67382.98</v>
      </c>
      <c r="L35">
        <v>60814.9</v>
      </c>
      <c r="M35">
        <v>64276.99</v>
      </c>
      <c r="N35">
        <v>52775.72</v>
      </c>
      <c r="O35">
        <v>34315.21</v>
      </c>
    </row>
    <row r="36" spans="2:15" x14ac:dyDescent="0.3">
      <c r="B36" t="s">
        <v>47</v>
      </c>
      <c r="C36">
        <v>124835.32</v>
      </c>
      <c r="D36">
        <v>122215.37</v>
      </c>
      <c r="E36">
        <v>12223.45</v>
      </c>
      <c r="F36">
        <v>12041.27</v>
      </c>
      <c r="G36">
        <v>12041.27</v>
      </c>
      <c r="J36" s="1" t="s">
        <v>73</v>
      </c>
      <c r="K36">
        <v>-12912.74</v>
      </c>
      <c r="L36">
        <v>13994.05</v>
      </c>
      <c r="M36">
        <v>5379.3</v>
      </c>
      <c r="N36">
        <v>-16520.48</v>
      </c>
      <c r="O36">
        <v>-13499.15</v>
      </c>
    </row>
    <row r="37" spans="2:15" x14ac:dyDescent="0.3">
      <c r="B37" s="1" t="s">
        <v>48</v>
      </c>
      <c r="C37" s="9">
        <f>C31*100/C36</f>
        <v>3.8509934528144751</v>
      </c>
      <c r="D37" s="9">
        <f t="shared" ref="D37:G37" si="9">D31*100/D36</f>
        <v>12.678528077115015</v>
      </c>
      <c r="E37" s="9">
        <f t="shared" si="9"/>
        <v>270.06434353639929</v>
      </c>
      <c r="F37" s="9">
        <f t="shared" si="9"/>
        <v>141.82864432074024</v>
      </c>
      <c r="G37" s="9">
        <f t="shared" si="9"/>
        <v>56.005720326842599</v>
      </c>
      <c r="J37" s="1" t="s">
        <v>74</v>
      </c>
      <c r="K37">
        <f>K36+SUM(K24:K26)</f>
        <v>178251.08000000002</v>
      </c>
      <c r="L37">
        <f t="shared" ref="L37:O37" si="10">L36+SUM(L24:L26)</f>
        <v>172976.52</v>
      </c>
      <c r="M37">
        <f t="shared" si="10"/>
        <v>157709.22999999998</v>
      </c>
      <c r="N37">
        <f t="shared" si="10"/>
        <v>127715.21</v>
      </c>
      <c r="O37">
        <f t="shared" si="10"/>
        <v>116077.35</v>
      </c>
    </row>
    <row r="38" spans="2:15" x14ac:dyDescent="0.3">
      <c r="B38" t="s">
        <v>49</v>
      </c>
      <c r="C38">
        <v>360</v>
      </c>
      <c r="D38">
        <v>360</v>
      </c>
      <c r="E38">
        <v>510</v>
      </c>
      <c r="F38">
        <v>250</v>
      </c>
      <c r="G38">
        <v>100</v>
      </c>
    </row>
    <row r="39" spans="2:15" x14ac:dyDescent="0.3">
      <c r="B39" t="s">
        <v>50</v>
      </c>
      <c r="C39">
        <v>110.3</v>
      </c>
      <c r="D39">
        <v>110.3</v>
      </c>
      <c r="E39">
        <v>1026.17</v>
      </c>
      <c r="F39">
        <v>784.02</v>
      </c>
      <c r="G39">
        <v>619.23</v>
      </c>
      <c r="J39" t="s">
        <v>75</v>
      </c>
      <c r="K39">
        <v>52543.33</v>
      </c>
      <c r="L39">
        <v>43817.56</v>
      </c>
      <c r="M39">
        <v>37797.379999999997</v>
      </c>
      <c r="N39">
        <v>33426.07</v>
      </c>
      <c r="O39">
        <v>32650.32</v>
      </c>
    </row>
    <row r="41" spans="2:15" x14ac:dyDescent="0.3">
      <c r="C41" s="10"/>
    </row>
    <row r="44" spans="2:15" ht="20.399999999999999" thickBot="1" x14ac:dyDescent="0.45">
      <c r="B44" s="17" t="s">
        <v>170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</row>
    <row r="45" spans="2:15" ht="15" thickTop="1" x14ac:dyDescent="0.3"/>
    <row r="47" spans="2:15" x14ac:dyDescent="0.3">
      <c r="B47" s="1" t="s">
        <v>51</v>
      </c>
      <c r="C47" s="1"/>
      <c r="J47" s="1" t="s">
        <v>52</v>
      </c>
      <c r="K47" s="1"/>
    </row>
    <row r="48" spans="2:15" x14ac:dyDescent="0.3">
      <c r="B48" s="1" t="s">
        <v>144</v>
      </c>
      <c r="C48" s="1" t="s">
        <v>143</v>
      </c>
      <c r="J48" s="1" t="s">
        <v>53</v>
      </c>
      <c r="K48" s="1" t="s">
        <v>143</v>
      </c>
    </row>
    <row r="49" spans="2:15" x14ac:dyDescent="0.3">
      <c r="B49" s="6" t="s">
        <v>28</v>
      </c>
      <c r="C49" s="3">
        <v>45352</v>
      </c>
      <c r="D49" s="3">
        <v>44986</v>
      </c>
      <c r="E49" s="3">
        <v>44621</v>
      </c>
      <c r="F49" s="3">
        <v>44256</v>
      </c>
      <c r="G49" s="3">
        <v>43891</v>
      </c>
      <c r="J49" s="6" t="s">
        <v>28</v>
      </c>
      <c r="K49" s="3">
        <v>45352</v>
      </c>
      <c r="L49" s="3">
        <v>44986</v>
      </c>
      <c r="M49" s="3">
        <v>44621</v>
      </c>
      <c r="N49" s="3">
        <v>44256</v>
      </c>
      <c r="O49" s="3">
        <v>43891</v>
      </c>
    </row>
    <row r="51" spans="2:15" x14ac:dyDescent="0.3">
      <c r="B51" s="1" t="s">
        <v>29</v>
      </c>
      <c r="J51" t="s">
        <v>54</v>
      </c>
    </row>
    <row r="52" spans="2:15" x14ac:dyDescent="0.3">
      <c r="B52" t="s">
        <v>30</v>
      </c>
      <c r="C52" s="19">
        <f>C12/C$12</f>
        <v>1</v>
      </c>
      <c r="D52" s="19">
        <f t="shared" ref="D52:G52" si="11">D12/D$12</f>
        <v>1</v>
      </c>
      <c r="E52" s="19">
        <f t="shared" si="11"/>
        <v>1</v>
      </c>
      <c r="F52" s="19">
        <f t="shared" si="11"/>
        <v>1</v>
      </c>
      <c r="G52" s="19">
        <f t="shared" si="11"/>
        <v>1</v>
      </c>
      <c r="J52" t="s">
        <v>55</v>
      </c>
      <c r="K52" s="19">
        <f>K12/K$37</f>
        <v>7.0047261424727404E-3</v>
      </c>
      <c r="L52" s="19">
        <f t="shared" ref="L52:O52" si="12">L12/L$37</f>
        <v>7.0668550853029083E-3</v>
      </c>
      <c r="M52" s="19">
        <f t="shared" si="12"/>
        <v>7.7507828806215083E-3</v>
      </c>
      <c r="N52" s="19">
        <f t="shared" si="12"/>
        <v>9.3863526513404301E-3</v>
      </c>
      <c r="O52" s="19">
        <f t="shared" si="12"/>
        <v>9.8738470511258222E-3</v>
      </c>
    </row>
    <row r="53" spans="2:15" x14ac:dyDescent="0.3">
      <c r="B53" t="s">
        <v>1</v>
      </c>
      <c r="C53" s="19">
        <f>C13/C$12</f>
        <v>-7.5680576630129379E-2</v>
      </c>
      <c r="D53" s="19">
        <f>D13/D$12</f>
        <v>2.1371073825513762E-2</v>
      </c>
      <c r="E53" s="19">
        <f>E13/E$12</f>
        <v>9.4731608373342865E-3</v>
      </c>
      <c r="F53" s="19">
        <f>F13/F$12</f>
        <v>1.8547080025274294E-2</v>
      </c>
      <c r="G53" s="19">
        <f>G13/G$12</f>
        <v>-2.7212932960288386E-2</v>
      </c>
      <c r="J53" t="s">
        <v>6</v>
      </c>
      <c r="K53" s="19">
        <f>K13/K$37</f>
        <v>7.0047261424727404E-3</v>
      </c>
      <c r="L53" s="19">
        <f t="shared" ref="L53:O53" si="13">L13/L$37</f>
        <v>7.0668550853029083E-3</v>
      </c>
      <c r="M53" s="19">
        <f t="shared" si="13"/>
        <v>7.7507828806215083E-3</v>
      </c>
      <c r="N53" s="19">
        <f t="shared" si="13"/>
        <v>9.3863526513404301E-3</v>
      </c>
      <c r="O53" s="19">
        <f t="shared" si="13"/>
        <v>9.8738470511258222E-3</v>
      </c>
    </row>
    <row r="54" spans="2:15" x14ac:dyDescent="0.3">
      <c r="B54" t="s">
        <v>31</v>
      </c>
      <c r="C54" s="19">
        <f>C14/C$12</f>
        <v>-2.6232835083241112E-3</v>
      </c>
      <c r="D54" s="19">
        <f>D14/D$12</f>
        <v>8.8527239919935895E-3</v>
      </c>
      <c r="E54" s="19">
        <f>E14/E$12</f>
        <v>1.411293557229094E-2</v>
      </c>
      <c r="F54" s="19">
        <f>F14/F$12</f>
        <v>-2.5870491598294697E-2</v>
      </c>
      <c r="G54" s="19">
        <f>G14/G$12</f>
        <v>9.338809321667212E-3</v>
      </c>
      <c r="J54" t="s">
        <v>56</v>
      </c>
      <c r="K54" s="19">
        <f>K14/K$37</f>
        <v>0</v>
      </c>
      <c r="L54" s="19">
        <f t="shared" ref="L54:O54" si="14">L14/L$37</f>
        <v>0</v>
      </c>
      <c r="M54" s="19">
        <f t="shared" si="14"/>
        <v>0</v>
      </c>
      <c r="N54" s="19">
        <f t="shared" si="14"/>
        <v>2.9597101237980972E-5</v>
      </c>
      <c r="O54" s="19">
        <f t="shared" si="14"/>
        <v>0</v>
      </c>
    </row>
    <row r="55" spans="2:15" x14ac:dyDescent="0.3">
      <c r="B55" s="1" t="s">
        <v>32</v>
      </c>
      <c r="C55" s="22">
        <f>SUM(C52:C54)</f>
        <v>0.92169613986154653</v>
      </c>
      <c r="D55" s="22">
        <f t="shared" ref="D55:G55" si="15">SUM(D52:D54)</f>
        <v>1.0302237978175073</v>
      </c>
      <c r="E55" s="22">
        <f t="shared" si="15"/>
        <v>1.0235860964096251</v>
      </c>
      <c r="F55" s="22">
        <f t="shared" si="15"/>
        <v>0.99267658842697959</v>
      </c>
      <c r="G55" s="22">
        <f t="shared" si="15"/>
        <v>0.98212587636137882</v>
      </c>
      <c r="J55" t="s">
        <v>7</v>
      </c>
      <c r="K55" s="19">
        <f>K15/K$37</f>
        <v>0.76546548834374506</v>
      </c>
      <c r="L55" s="19">
        <f t="shared" ref="L55:O55" si="16">L15/L$37</f>
        <v>0.77221526944813079</v>
      </c>
      <c r="M55" s="19">
        <f t="shared" si="16"/>
        <v>0.78759746655284546</v>
      </c>
      <c r="N55" s="19">
        <f t="shared" si="16"/>
        <v>0.72980782790084275</v>
      </c>
      <c r="O55" s="19">
        <f t="shared" si="16"/>
        <v>0.63248333977300486</v>
      </c>
    </row>
    <row r="56" spans="2:15" x14ac:dyDescent="0.3">
      <c r="B56" s="1" t="s">
        <v>33</v>
      </c>
      <c r="C56" s="19"/>
      <c r="D56" s="19"/>
      <c r="E56" s="19"/>
      <c r="F56" s="19"/>
      <c r="G56" s="19"/>
      <c r="J56" s="1" t="s">
        <v>57</v>
      </c>
      <c r="K56" s="19">
        <f>K16/K$37</f>
        <v>0.7794749406286906</v>
      </c>
      <c r="L56" s="19">
        <f t="shared" ref="L56:O56" si="17">L16/L$37</f>
        <v>0.77928212453343393</v>
      </c>
      <c r="M56" s="19">
        <f t="shared" si="17"/>
        <v>0.79534824943346694</v>
      </c>
      <c r="N56" s="19">
        <f t="shared" si="17"/>
        <v>0.73922377765342118</v>
      </c>
      <c r="O56" s="19">
        <f t="shared" si="17"/>
        <v>0.64235718682413057</v>
      </c>
    </row>
    <row r="57" spans="2:15" x14ac:dyDescent="0.3">
      <c r="B57" t="s">
        <v>34</v>
      </c>
      <c r="C57" s="19">
        <f>C17/C$12</f>
        <v>0.46631845122646748</v>
      </c>
      <c r="D57" s="19">
        <f>D17/D$12</f>
        <v>0.55142201229673327</v>
      </c>
      <c r="E57" s="19">
        <f>E17/E$12</f>
        <v>0.35890494092644354</v>
      </c>
      <c r="F57" s="19">
        <f>F17/F$12</f>
        <v>0.33135887830827693</v>
      </c>
      <c r="G57" s="19">
        <f>G17/G$12</f>
        <v>0.39026708763009837</v>
      </c>
      <c r="J57" t="s">
        <v>58</v>
      </c>
      <c r="K57" s="19">
        <f>K17/K$37</f>
        <v>0.227529785513782</v>
      </c>
      <c r="L57" s="19">
        <f t="shared" ref="L57:O57" si="18">L17/L$37</f>
        <v>0.22071787546656624</v>
      </c>
      <c r="M57" s="19">
        <f t="shared" si="18"/>
        <v>0.20465175056653315</v>
      </c>
      <c r="N57" s="19">
        <f t="shared" si="18"/>
        <v>0.26077622234657871</v>
      </c>
      <c r="O57" s="19">
        <f t="shared" si="18"/>
        <v>0.35764281317586938</v>
      </c>
    </row>
    <row r="58" spans="2:15" x14ac:dyDescent="0.3">
      <c r="B58" t="s">
        <v>35</v>
      </c>
      <c r="C58" s="19">
        <f>C18/C$12</f>
        <v>4.6544433074636515E-2</v>
      </c>
      <c r="D58" s="19">
        <f>D18/D$12</f>
        <v>4.5545647192368886E-2</v>
      </c>
      <c r="E58" s="19">
        <f>E18/E$12</f>
        <v>3.6146653247698925E-2</v>
      </c>
      <c r="F58" s="19">
        <f>F18/F$12</f>
        <v>4.4527873274813237E-2</v>
      </c>
      <c r="G58" s="19">
        <f>G18/G$12</f>
        <v>5.1366760556668487E-2</v>
      </c>
      <c r="J58" s="1" t="s">
        <v>59</v>
      </c>
      <c r="K58" s="19">
        <f>K18/K$37</f>
        <v>0.227529785513782</v>
      </c>
      <c r="L58" s="19">
        <f t="shared" ref="L58:O58" si="19">L18/L$37</f>
        <v>0.22071787546656624</v>
      </c>
      <c r="M58" s="19">
        <f t="shared" si="19"/>
        <v>0.20465175056653315</v>
      </c>
      <c r="N58" s="19">
        <f t="shared" si="19"/>
        <v>0.26077622234657871</v>
      </c>
      <c r="O58" s="19">
        <f t="shared" si="19"/>
        <v>0.35764281317586938</v>
      </c>
    </row>
    <row r="59" spans="2:15" x14ac:dyDescent="0.3">
      <c r="B59" t="s">
        <v>11</v>
      </c>
      <c r="C59" s="19">
        <f>C19/C$12</f>
        <v>5.2503333098560638E-2</v>
      </c>
      <c r="D59" s="19">
        <f>D19/D$12</f>
        <v>5.1286437858770351E-2</v>
      </c>
      <c r="E59" s="19">
        <f>E19/E$12</f>
        <v>4.9339121005942038E-2</v>
      </c>
      <c r="F59" s="19">
        <f>F19/F$12</f>
        <v>6.8248433550148979E-2</v>
      </c>
      <c r="G59" s="19">
        <f>G19/G$12</f>
        <v>8.3338118011508699E-2</v>
      </c>
      <c r="J59" s="1" t="s">
        <v>60</v>
      </c>
      <c r="K59" s="22">
        <f>K58+K56</f>
        <v>1.0070047261424726</v>
      </c>
      <c r="L59" s="22">
        <f t="shared" ref="L59:O59" si="20">L58+L56</f>
        <v>1.0000000000000002</v>
      </c>
      <c r="M59" s="22">
        <f t="shared" si="20"/>
        <v>1</v>
      </c>
      <c r="N59" s="22">
        <f t="shared" si="20"/>
        <v>0.99999999999999989</v>
      </c>
      <c r="O59" s="22">
        <f t="shared" si="20"/>
        <v>1</v>
      </c>
    </row>
    <row r="60" spans="2:15" x14ac:dyDescent="0.3">
      <c r="B60" t="s">
        <v>36</v>
      </c>
      <c r="C60" s="19">
        <f>C20/C$12</f>
        <v>0.22040780514972153</v>
      </c>
      <c r="D60" s="19">
        <f>D20/D$12</f>
        <v>0.14586569278382769</v>
      </c>
      <c r="E60" s="19">
        <f>E20/E$12</f>
        <v>0.17343238153995441</v>
      </c>
      <c r="F60" s="19">
        <f>F20/F$12</f>
        <v>0.20760315938160709</v>
      </c>
      <c r="G60" s="19">
        <f>G20/G$12</f>
        <v>0.23846080405427431</v>
      </c>
      <c r="K60" s="19"/>
      <c r="L60" s="19"/>
      <c r="M60" s="19"/>
      <c r="N60" s="19"/>
      <c r="O60" s="19"/>
    </row>
    <row r="61" spans="2:15" x14ac:dyDescent="0.3">
      <c r="B61" s="1" t="s">
        <v>37</v>
      </c>
      <c r="C61" s="22">
        <f t="shared" ref="C61" si="21">SUM(C57:C60)</f>
        <v>0.78577402254938611</v>
      </c>
      <c r="D61" s="22">
        <f t="shared" ref="D61" si="22">SUM(D57:D60)</f>
        <v>0.7941197901317002</v>
      </c>
      <c r="E61" s="22">
        <f t="shared" ref="E61" si="23">SUM(E57:E60)</f>
        <v>0.61782309672003899</v>
      </c>
      <c r="F61" s="22">
        <f t="shared" ref="F61" si="24">SUM(F57:F60)</f>
        <v>0.65173834451484625</v>
      </c>
      <c r="G61" s="22">
        <f t="shared" ref="G61" si="25">SUM(G57:G60)</f>
        <v>0.76343277025254985</v>
      </c>
      <c r="J61" s="1" t="s">
        <v>61</v>
      </c>
      <c r="K61" s="19"/>
      <c r="L61" s="19"/>
      <c r="M61" s="19"/>
      <c r="N61" s="19"/>
      <c r="O61" s="19"/>
    </row>
    <row r="62" spans="2:15" x14ac:dyDescent="0.3">
      <c r="C62" s="19"/>
      <c r="D62" s="19"/>
      <c r="E62" s="19"/>
      <c r="F62" s="19"/>
      <c r="G62" s="19"/>
      <c r="J62" t="s">
        <v>62</v>
      </c>
      <c r="K62" s="19">
        <f>K22/K$37</f>
        <v>0.77645072332801568</v>
      </c>
      <c r="L62" s="19">
        <f t="shared" ref="L62:O62" si="26">L22/L$37</f>
        <v>0.72250204825487296</v>
      </c>
      <c r="M62" s="19">
        <f t="shared" si="26"/>
        <v>0.80247383111311887</v>
      </c>
      <c r="N62" s="19">
        <f t="shared" si="26"/>
        <v>0.97282156134731324</v>
      </c>
      <c r="O62" s="19">
        <f t="shared" si="26"/>
        <v>0.77838725642857975</v>
      </c>
    </row>
    <row r="63" spans="2:15" x14ac:dyDescent="0.3">
      <c r="B63" s="1" t="s">
        <v>0</v>
      </c>
      <c r="C63" s="25">
        <f>C23/C$12</f>
        <v>0.21160269394228975</v>
      </c>
      <c r="D63" s="25">
        <f>D23/D$12</f>
        <v>0.21473293386029338</v>
      </c>
      <c r="E63" s="25">
        <f>E23/E$12</f>
        <v>0.39628983885225194</v>
      </c>
      <c r="F63" s="25">
        <f>F23/F$12</f>
        <v>0.32239116388685901</v>
      </c>
      <c r="G63" s="25">
        <f>G23/G$12</f>
        <v>0.24590603906911726</v>
      </c>
      <c r="J63" t="s">
        <v>63</v>
      </c>
      <c r="K63" s="19">
        <f>K23/K$37</f>
        <v>0.22982772390495473</v>
      </c>
      <c r="L63" s="19">
        <f t="shared" ref="L63:O63" si="27">L23/L$37</f>
        <v>0.1953421192656668</v>
      </c>
      <c r="M63" s="19">
        <f t="shared" si="27"/>
        <v>0.20459867821306338</v>
      </c>
      <c r="N63" s="19">
        <f t="shared" si="27"/>
        <v>0.21219735691622008</v>
      </c>
      <c r="O63" s="19">
        <f t="shared" si="27"/>
        <v>0.16471559697046839</v>
      </c>
    </row>
    <row r="64" spans="2:15" x14ac:dyDescent="0.3">
      <c r="B64" s="1" t="s">
        <v>38</v>
      </c>
      <c r="C64" s="22">
        <f>C24/C$12</f>
        <v>0.13592211731216039</v>
      </c>
      <c r="D64" s="22">
        <f>D24/D$12</f>
        <v>0.23610400768580714</v>
      </c>
      <c r="E64" s="22">
        <f>E24/E$12</f>
        <v>0.40576299968958623</v>
      </c>
      <c r="F64" s="22">
        <f>F24/F$12</f>
        <v>0.34093824391213334</v>
      </c>
      <c r="G64" s="22">
        <f>G24/G$12</f>
        <v>0.21869310610882889</v>
      </c>
      <c r="J64" s="1" t="s">
        <v>8</v>
      </c>
      <c r="K64" s="19">
        <f>K24/K$37</f>
        <v>0.54662299942306092</v>
      </c>
      <c r="L64" s="19">
        <f t="shared" ref="L64:O64" si="28">L24/L$37</f>
        <v>0.52715992898920616</v>
      </c>
      <c r="M64" s="19">
        <f t="shared" si="28"/>
        <v>0.59787515290005544</v>
      </c>
      <c r="N64" s="19">
        <f t="shared" si="28"/>
        <v>0.76062420443109313</v>
      </c>
      <c r="O64" s="19">
        <f t="shared" si="28"/>
        <v>0.61367165945811131</v>
      </c>
    </row>
    <row r="65" spans="2:15" x14ac:dyDescent="0.3">
      <c r="B65" t="s">
        <v>3</v>
      </c>
      <c r="C65" s="19">
        <f>C25/C$12</f>
        <v>2.9638174126587029E-2</v>
      </c>
      <c r="D65" s="19">
        <f>D25/D$12</f>
        <v>2.939492562474701E-2</v>
      </c>
      <c r="E65" s="19">
        <f>E25/E$12</f>
        <v>2.1640449429493645E-2</v>
      </c>
      <c r="F65" s="19">
        <f>F25/F$12</f>
        <v>5.3974353915209418E-2</v>
      </c>
      <c r="G65" s="19">
        <f>G25/G$12</f>
        <v>5.0152417508976858E-2</v>
      </c>
      <c r="J65" t="s">
        <v>9</v>
      </c>
      <c r="K65" s="19">
        <f>K25/K$37</f>
        <v>0.15556180641373954</v>
      </c>
      <c r="L65" s="19">
        <f t="shared" ref="L65:O65" si="29">L25/L$37</f>
        <v>0.12491221351892154</v>
      </c>
      <c r="M65" s="19">
        <f t="shared" si="29"/>
        <v>9.2207412337248745E-2</v>
      </c>
      <c r="N65" s="19">
        <f t="shared" si="29"/>
        <v>8.5410970236043146E-2</v>
      </c>
      <c r="O65" s="19">
        <f t="shared" si="29"/>
        <v>7.1047883157222311E-2</v>
      </c>
    </row>
    <row r="66" spans="2:15" x14ac:dyDescent="0.3">
      <c r="B66" s="1" t="s">
        <v>39</v>
      </c>
      <c r="C66" s="22">
        <f>C64-C65</f>
        <v>0.10628394318557335</v>
      </c>
      <c r="D66" s="22">
        <f t="shared" ref="D66:G66" si="30">D64-D65</f>
        <v>0.20670908206106012</v>
      </c>
      <c r="E66" s="22">
        <f t="shared" si="30"/>
        <v>0.38412255026009257</v>
      </c>
      <c r="F66" s="22">
        <f t="shared" si="30"/>
        <v>0.2869638899969239</v>
      </c>
      <c r="G66" s="22">
        <f t="shared" si="30"/>
        <v>0.16854068859985202</v>
      </c>
      <c r="J66" s="1" t="s">
        <v>10</v>
      </c>
      <c r="K66" s="19">
        <f>K26/K$37</f>
        <v>0.37025649437860342</v>
      </c>
      <c r="L66" s="19">
        <f t="shared" ref="L66:O66" si="31">L26/L$37</f>
        <v>0.26702641491457918</v>
      </c>
      <c r="M66" s="19">
        <f t="shared" si="31"/>
        <v>0.27580846092521033</v>
      </c>
      <c r="N66" s="19">
        <f t="shared" si="31"/>
        <v>0.28331887799424982</v>
      </c>
      <c r="O66" s="19">
        <f t="shared" si="31"/>
        <v>0.43157489381003267</v>
      </c>
    </row>
    <row r="67" spans="2:15" x14ac:dyDescent="0.3">
      <c r="B67" t="s">
        <v>2</v>
      </c>
      <c r="C67" s="19">
        <f>C27/C$12</f>
        <v>4.2342710977851007E-2</v>
      </c>
      <c r="D67" s="19">
        <f>D27/D$12</f>
        <v>4.2126597844358682E-2</v>
      </c>
      <c r="E67" s="19">
        <f>E27/E$12</f>
        <v>4.2347177424511523E-2</v>
      </c>
      <c r="F67" s="19">
        <f>F27/F$12</f>
        <v>6.5007371668545449E-2</v>
      </c>
      <c r="G67" s="19">
        <f>G27/G$12</f>
        <v>6.4864020549351656E-2</v>
      </c>
      <c r="J67" s="26" t="s">
        <v>64</v>
      </c>
      <c r="K67" s="19">
        <f>K27/K$37</f>
        <v>0.1377113675832988</v>
      </c>
      <c r="L67" s="19">
        <f>L27/L$37</f>
        <v>0.12022186595036137</v>
      </c>
      <c r="M67" s="19">
        <f>M27/M$37</f>
        <v>0.12645385434955203</v>
      </c>
      <c r="N67" s="19">
        <f>N27/N$37</f>
        <v>0.10067328707363829</v>
      </c>
      <c r="O67" s="19">
        <f>O27/O$37</f>
        <v>9.2323437776620498E-2</v>
      </c>
    </row>
    <row r="68" spans="2:15" x14ac:dyDescent="0.3">
      <c r="B68" s="1" t="s">
        <v>40</v>
      </c>
      <c r="C68" s="22">
        <f t="shared" ref="C68" si="32">C66-C67</f>
        <v>6.3941232207722354E-2</v>
      </c>
      <c r="D68" s="22">
        <f t="shared" ref="D68:G68" si="33">D66-D67</f>
        <v>0.16458248421670144</v>
      </c>
      <c r="E68" s="22">
        <f t="shared" si="33"/>
        <v>0.34177537283558101</v>
      </c>
      <c r="F68" s="22">
        <f t="shared" si="33"/>
        <v>0.22195651832837845</v>
      </c>
      <c r="G68" s="22">
        <f t="shared" si="33"/>
        <v>0.10367666805050037</v>
      </c>
      <c r="J68" t="s">
        <v>65</v>
      </c>
      <c r="K68" s="19">
        <f>K28/K$37</f>
        <v>9.0105484914874013E-3</v>
      </c>
      <c r="L68" s="19">
        <f>L28/L$37</f>
        <v>1.9376733905850343E-2</v>
      </c>
      <c r="M68" s="19">
        <f>M28/M$37</f>
        <v>2.0799670380738024E-2</v>
      </c>
      <c r="N68" s="19">
        <f>N28/N$37</f>
        <v>2.2539053884028378E-2</v>
      </c>
      <c r="O68" s="19">
        <f>O28/O$37</f>
        <v>8.7590731525142504E-3</v>
      </c>
    </row>
    <row r="69" spans="2:15" x14ac:dyDescent="0.3">
      <c r="B69" t="s">
        <v>4</v>
      </c>
      <c r="C69" s="19">
        <f>C30/C$12</f>
        <v>3.0958433670292454E-2</v>
      </c>
      <c r="D69" s="19">
        <f>D30/D$12</f>
        <v>4.2841289850086769E-2</v>
      </c>
      <c r="E69" s="19">
        <f>E30/E$12</f>
        <v>8.5873152001587322E-2</v>
      </c>
      <c r="F69" s="19">
        <f>F30/F$12</f>
        <v>1.8207736044345068E-2</v>
      </c>
      <c r="G69" s="20">
        <f>G30/G$12</f>
        <v>-2.1976978279656966E-3</v>
      </c>
      <c r="J69" t="s">
        <v>66</v>
      </c>
      <c r="K69" s="19">
        <f>K29/K$37</f>
        <v>3.3406137006294717E-2</v>
      </c>
      <c r="L69" s="19">
        <f>L29/L$37</f>
        <v>6.228186345753747E-3</v>
      </c>
      <c r="M69" s="19">
        <f>M29/M$37</f>
        <v>1.810477421010806E-2</v>
      </c>
      <c r="N69" s="19">
        <f>N29/N$37</f>
        <v>1.876753755484566E-2</v>
      </c>
      <c r="O69" s="19">
        <f>O29/O$37</f>
        <v>1.0569417720166766E-2</v>
      </c>
    </row>
    <row r="70" spans="2:15" x14ac:dyDescent="0.3">
      <c r="B70" s="1" t="s">
        <v>42</v>
      </c>
      <c r="C70" s="23">
        <f>C31/C$12</f>
        <v>3.4098075268128511E-2</v>
      </c>
      <c r="D70" s="23">
        <f>D31/D$12</f>
        <v>0.12011096794877658</v>
      </c>
      <c r="E70" s="23">
        <f>E31/E$12</f>
        <v>0.2558582746188906</v>
      </c>
      <c r="F70" s="23">
        <f>F31/F$12</f>
        <v>0.20298796238143169</v>
      </c>
      <c r="G70" s="23">
        <f>G31/G$12</f>
        <v>0.1115858651726778</v>
      </c>
      <c r="J70" t="s">
        <v>67</v>
      </c>
      <c r="K70" s="19">
        <f>K30/K$37</f>
        <v>0.1801280530810809</v>
      </c>
      <c r="L70" s="19">
        <f>L30/L$37</f>
        <v>0.14582678620196546</v>
      </c>
      <c r="M70" s="19">
        <f>M30/M$37</f>
        <v>0.16535829894039811</v>
      </c>
      <c r="N70" s="19">
        <f>N30/N$37</f>
        <v>0.14197987851251234</v>
      </c>
      <c r="O70" s="19">
        <f>O30/O$37</f>
        <v>0.11165192864930151</v>
      </c>
    </row>
    <row r="71" spans="2:15" x14ac:dyDescent="0.3">
      <c r="J71" t="s">
        <v>68</v>
      </c>
      <c r="K71" s="19">
        <f>K31/K$37</f>
        <v>0.1254534895384645</v>
      </c>
      <c r="L71" s="19">
        <f>L31/L$37</f>
        <v>0.28665358743487268</v>
      </c>
      <c r="M71" s="19">
        <f>M31/M$37</f>
        <v>0.27631711853516761</v>
      </c>
      <c r="N71" s="19">
        <f>N31/N$37</f>
        <v>0.14189578516137583</v>
      </c>
      <c r="O71" s="19">
        <f>O31/O$37</f>
        <v>6.767728587876963E-2</v>
      </c>
    </row>
    <row r="72" spans="2:15" x14ac:dyDescent="0.3">
      <c r="C72" s="10"/>
      <c r="D72" s="10"/>
      <c r="E72" s="10"/>
      <c r="F72" s="10"/>
      <c r="G72" s="10"/>
      <c r="J72" t="s">
        <v>69</v>
      </c>
      <c r="K72" s="19">
        <f>K32/K$37</f>
        <v>0.3055815426195454</v>
      </c>
      <c r="L72" s="19">
        <f>L32/L$37</f>
        <v>0.43248037363683811</v>
      </c>
      <c r="M72" s="19">
        <f>M32/M$37</f>
        <v>0.44167541747556566</v>
      </c>
      <c r="N72" s="19">
        <f>N32/N$37</f>
        <v>0.28387566367388817</v>
      </c>
      <c r="O72" s="19">
        <f>O32/O$37</f>
        <v>0.17932921452807116</v>
      </c>
    </row>
    <row r="73" spans="2:15" x14ac:dyDescent="0.3">
      <c r="C73" s="10"/>
      <c r="D73" s="10"/>
      <c r="E73" s="10"/>
      <c r="F73" s="10"/>
      <c r="G73" s="10"/>
      <c r="J73" t="s">
        <v>70</v>
      </c>
      <c r="K73" s="19">
        <f>K33/K$37</f>
        <v>0.35641842955453618</v>
      </c>
      <c r="L73" s="19">
        <f>L33/L$37</f>
        <v>0.33055763868992161</v>
      </c>
      <c r="M73" s="19">
        <f>M33/M$37</f>
        <v>0.38367805105636499</v>
      </c>
      <c r="N73" s="19">
        <f>N33/N$37</f>
        <v>0.38465723855443684</v>
      </c>
      <c r="O73" s="19">
        <f>O33/O$37</f>
        <v>0.27169633007645333</v>
      </c>
    </row>
    <row r="74" spans="2:15" x14ac:dyDescent="0.3">
      <c r="C74" s="10"/>
      <c r="D74" s="10"/>
      <c r="E74" s="10"/>
      <c r="F74" s="10"/>
      <c r="G74" s="10"/>
      <c r="J74" t="s">
        <v>71</v>
      </c>
      <c r="K74" s="19">
        <f>K34/K$37</f>
        <v>2.1604413280413223E-2</v>
      </c>
      <c r="L74" s="19">
        <f>L34/L$37</f>
        <v>2.1021292369623346E-2</v>
      </c>
      <c r="M74" s="19">
        <f>M34/M$37</f>
        <v>2.3888392581715101E-2</v>
      </c>
      <c r="N74" s="19">
        <f>N34/N$37</f>
        <v>2.8572477780837536E-2</v>
      </c>
      <c r="O74" s="19">
        <f>O34/O$37</f>
        <v>2.3927320876984182E-2</v>
      </c>
    </row>
    <row r="75" spans="2:15" x14ac:dyDescent="0.3">
      <c r="B75" s="1"/>
      <c r="J75" t="s">
        <v>72</v>
      </c>
      <c r="K75" s="19">
        <f>K35/K$37</f>
        <v>0.37802284283494941</v>
      </c>
      <c r="L75" s="19">
        <f>L35/L$37</f>
        <v>0.35157893105954496</v>
      </c>
      <c r="M75" s="19">
        <f>M35/M$37</f>
        <v>0.40756644363808009</v>
      </c>
      <c r="N75" s="19">
        <f>N35/N$37</f>
        <v>0.41322971633527439</v>
      </c>
      <c r="O75" s="19">
        <f>O35/O$37</f>
        <v>0.29562365095343751</v>
      </c>
    </row>
    <row r="76" spans="2:15" x14ac:dyDescent="0.3">
      <c r="J76" s="1" t="s">
        <v>73</v>
      </c>
      <c r="K76" s="19">
        <f>K36/K$37</f>
        <v>-7.2441300215404014E-2</v>
      </c>
      <c r="L76" s="19">
        <f>L36/L$37</f>
        <v>8.0901442577293148E-2</v>
      </c>
      <c r="M76" s="19">
        <f>M36/M$37</f>
        <v>3.4108973837485609E-2</v>
      </c>
      <c r="N76" s="19">
        <f>N36/N$37</f>
        <v>-0.12935405266138622</v>
      </c>
      <c r="O76" s="19">
        <f>O36/O$37</f>
        <v>-0.11629443642536635</v>
      </c>
    </row>
    <row r="77" spans="2:15" x14ac:dyDescent="0.3">
      <c r="B77" s="1"/>
      <c r="C77" s="9"/>
      <c r="D77" s="9"/>
      <c r="E77" s="9"/>
      <c r="F77" s="9"/>
      <c r="G77" s="9"/>
      <c r="J77" s="1" t="s">
        <v>74</v>
      </c>
      <c r="K77" s="22">
        <f>K76+SUM(K64:K66)</f>
        <v>0.99999999999999978</v>
      </c>
      <c r="L77" s="22">
        <f>L76+SUM(L64:L66)</f>
        <v>1</v>
      </c>
      <c r="M77" s="22">
        <f>M76+SUM(M64:M66)</f>
        <v>1</v>
      </c>
      <c r="N77" s="22">
        <f>N76+SUM(N64:N66)</f>
        <v>0.99999999999999989</v>
      </c>
      <c r="O77" s="22">
        <f>O76+SUM(O64:O66)</f>
        <v>1</v>
      </c>
    </row>
    <row r="78" spans="2:15" x14ac:dyDescent="0.3">
      <c r="K78" s="19"/>
      <c r="L78" s="19"/>
      <c r="M78" s="19"/>
      <c r="N78" s="19"/>
      <c r="O78" s="19"/>
    </row>
    <row r="79" spans="2:15" x14ac:dyDescent="0.3">
      <c r="J79" t="s">
        <v>75</v>
      </c>
      <c r="K79" s="19">
        <f>K39/K$37</f>
        <v>0.29477145383915765</v>
      </c>
      <c r="L79" s="19">
        <f>L39/L$37</f>
        <v>0.25331507420775951</v>
      </c>
      <c r="M79" s="19">
        <f>M39/M$37</f>
        <v>0.23966498346355505</v>
      </c>
      <c r="N79" s="19">
        <f>N39/N$37</f>
        <v>0.26172348618461339</v>
      </c>
      <c r="O79" s="19">
        <f>O39/O$37</f>
        <v>0.28128071497152546</v>
      </c>
    </row>
    <row r="84" spans="2:15" ht="20.399999999999999" thickBot="1" x14ac:dyDescent="0.45">
      <c r="B84" s="17" t="s">
        <v>172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2:15" ht="15" thickTop="1" x14ac:dyDescent="0.3"/>
    <row r="88" spans="2:15" ht="15" thickBot="1" x14ac:dyDescent="0.35">
      <c r="B88" s="14" t="s">
        <v>152</v>
      </c>
      <c r="C88" s="14"/>
      <c r="D88" s="14"/>
      <c r="E88" s="14"/>
      <c r="F88" s="14"/>
      <c r="G88" s="14"/>
    </row>
    <row r="89" spans="2:15" x14ac:dyDescent="0.3">
      <c r="B89" s="6" t="s">
        <v>28</v>
      </c>
      <c r="C89" s="3">
        <v>45352</v>
      </c>
      <c r="D89" s="3">
        <v>44986</v>
      </c>
      <c r="E89" s="3">
        <v>44621</v>
      </c>
      <c r="F89" s="3">
        <v>44256</v>
      </c>
      <c r="G89" s="3">
        <v>43891</v>
      </c>
    </row>
    <row r="91" spans="2:15" x14ac:dyDescent="0.3">
      <c r="B91" s="2" t="s">
        <v>149</v>
      </c>
      <c r="C91" s="7">
        <f>C23/C15</f>
        <v>0.22957966816924702</v>
      </c>
      <c r="D91" s="7">
        <f>D23/D15</f>
        <v>0.20843328829638522</v>
      </c>
      <c r="E91" s="7">
        <f>E23/E15</f>
        <v>0.38715828618842646</v>
      </c>
      <c r="F91" s="7">
        <f>F23/F15</f>
        <v>0.32476958522586719</v>
      </c>
      <c r="G91" s="7">
        <f>G23/G15</f>
        <v>0.25038138693602113</v>
      </c>
    </row>
    <row r="92" spans="2:15" x14ac:dyDescent="0.3">
      <c r="B92" s="2" t="s">
        <v>151</v>
      </c>
      <c r="C92" s="7">
        <f>C31/C15</f>
        <v>3.6994920335947791E-2</v>
      </c>
      <c r="D92" s="7">
        <f>D31/D15</f>
        <v>0.11658725822799611</v>
      </c>
      <c r="E92" s="7">
        <f>E31/E15</f>
        <v>0.24996263188446008</v>
      </c>
      <c r="F92" s="7">
        <f>F31/F15</f>
        <v>0.20448549381333908</v>
      </c>
      <c r="G92" s="7">
        <f>G31/G15</f>
        <v>0.11361666346281984</v>
      </c>
    </row>
    <row r="93" spans="2:15" x14ac:dyDescent="0.3">
      <c r="B93" s="2" t="s">
        <v>17</v>
      </c>
      <c r="C93" s="2">
        <f>K19/SUM(K16)</f>
        <v>1.2919013475022896</v>
      </c>
      <c r="D93" s="2">
        <f>L19/SUM(L16)</f>
        <v>1.2832323089647577</v>
      </c>
      <c r="E93" s="2">
        <f>M19/SUM(M16)</f>
        <v>1.2573108706938227</v>
      </c>
      <c r="F93" s="2">
        <f>N19/SUM(N16)</f>
        <v>1.352770338603531</v>
      </c>
      <c r="G93" s="2">
        <f>O19/SUM(O16)</f>
        <v>1.5567662672913904</v>
      </c>
    </row>
    <row r="94" spans="2:15" x14ac:dyDescent="0.3">
      <c r="B94" s="2" t="s">
        <v>19</v>
      </c>
      <c r="C94" s="2">
        <f>C24/C25</f>
        <v>4.5860489492917509</v>
      </c>
      <c r="D94" s="2">
        <f>D24/D25</f>
        <v>8.0321348895346691</v>
      </c>
      <c r="E94" s="2">
        <f>E24/E25</f>
        <v>18.750211311996789</v>
      </c>
      <c r="F94" s="2">
        <f>F24/F25</f>
        <v>6.3166711443684456</v>
      </c>
      <c r="G94" s="2">
        <f>G24/G25</f>
        <v>4.3605695791171915</v>
      </c>
    </row>
    <row r="95" spans="2:15" x14ac:dyDescent="0.3">
      <c r="B95" s="2" t="s">
        <v>21</v>
      </c>
      <c r="C95" s="2">
        <f>C15/K37</f>
        <v>0.7290142084973622</v>
      </c>
      <c r="D95" s="2">
        <f>D15/L37</f>
        <v>0.76834526443242124</v>
      </c>
      <c r="E95" s="2">
        <f>E15/M37</f>
        <v>0.8373920790812307</v>
      </c>
      <c r="F95" s="2">
        <f>F15/N37</f>
        <v>0.65392978643655675</v>
      </c>
      <c r="G95" s="2">
        <f>G15/O37</f>
        <v>0.51134635654587224</v>
      </c>
    </row>
    <row r="96" spans="2:15" x14ac:dyDescent="0.3">
      <c r="B96" s="2" t="s">
        <v>150</v>
      </c>
      <c r="C96" s="8">
        <f>SUM(C17:C18)/K27/2</f>
        <v>1.4728201179767957</v>
      </c>
      <c r="D96" s="2">
        <f>SUM(D17:D18)/(L27+K27)/2</f>
        <v>0.84922907207236609</v>
      </c>
      <c r="E96" s="2">
        <f>SUM(E17:E18)/(M27+L27)/2</f>
        <v>0.62557642033948235</v>
      </c>
      <c r="F96" s="2">
        <f>SUM(F17:F18)/(N27+M27)/2</f>
        <v>0.48207341667568587</v>
      </c>
      <c r="G96" s="2">
        <f>SUM(G17:G18)/(O27+N27)/2</f>
        <v>0.56609776717483584</v>
      </c>
    </row>
    <row r="97" spans="2:7" x14ac:dyDescent="0.3">
      <c r="B97" s="2" t="s">
        <v>5</v>
      </c>
      <c r="C97" s="2">
        <f>C37</f>
        <v>3.8509934528144751</v>
      </c>
      <c r="D97" s="2">
        <f>D37</f>
        <v>12.678528077115015</v>
      </c>
      <c r="E97" s="2">
        <f>E37</f>
        <v>270.06434353639929</v>
      </c>
      <c r="F97" s="2">
        <f>F37</f>
        <v>141.82864432074024</v>
      </c>
      <c r="G97" s="2">
        <f>G37</f>
        <v>56.005720326842599</v>
      </c>
    </row>
  </sheetData>
  <mergeCells count="5">
    <mergeCell ref="B3:O3"/>
    <mergeCell ref="B44:O44"/>
    <mergeCell ref="R20:W20"/>
    <mergeCell ref="B88:G88"/>
    <mergeCell ref="B84:O8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E93A-8932-48A0-9C3D-981A1ACCBB01}">
  <dimension ref="B2:C17"/>
  <sheetViews>
    <sheetView showGridLines="0" showRowColHeaders="0" workbookViewId="0">
      <selection activeCell="E25" sqref="E25"/>
    </sheetView>
  </sheetViews>
  <sheetFormatPr defaultRowHeight="14.4" x14ac:dyDescent="0.3"/>
  <cols>
    <col min="1" max="1" width="18.33203125" bestFit="1" customWidth="1"/>
    <col min="2" max="2" width="23" bestFit="1" customWidth="1"/>
    <col min="3" max="3" width="38.5546875" bestFit="1" customWidth="1"/>
  </cols>
  <sheetData>
    <row r="2" spans="2:3" x14ac:dyDescent="0.3">
      <c r="B2" s="12" t="s">
        <v>162</v>
      </c>
      <c r="C2" s="12" t="s">
        <v>163</v>
      </c>
    </row>
    <row r="3" spans="2:3" x14ac:dyDescent="0.3">
      <c r="B3" s="13" t="s">
        <v>13</v>
      </c>
      <c r="C3" s="11" t="s">
        <v>161</v>
      </c>
    </row>
    <row r="4" spans="2:3" x14ac:dyDescent="0.3">
      <c r="B4" s="13" t="s">
        <v>164</v>
      </c>
      <c r="C4" s="11" t="s">
        <v>165</v>
      </c>
    </row>
    <row r="5" spans="2:3" x14ac:dyDescent="0.3">
      <c r="B5" s="13" t="s">
        <v>14</v>
      </c>
      <c r="C5" s="11" t="s">
        <v>160</v>
      </c>
    </row>
    <row r="6" spans="2:3" x14ac:dyDescent="0.3">
      <c r="B6" s="13"/>
      <c r="C6" s="11"/>
    </row>
    <row r="7" spans="2:3" x14ac:dyDescent="0.3">
      <c r="B7" s="13" t="s">
        <v>15</v>
      </c>
      <c r="C7" s="11" t="s">
        <v>166</v>
      </c>
    </row>
    <row r="8" spans="2:3" x14ac:dyDescent="0.3">
      <c r="B8" s="13" t="s">
        <v>16</v>
      </c>
      <c r="C8" s="11" t="s">
        <v>167</v>
      </c>
    </row>
    <row r="9" spans="2:3" x14ac:dyDescent="0.3">
      <c r="B9" s="13"/>
      <c r="C9" s="11"/>
    </row>
    <row r="10" spans="2:3" x14ac:dyDescent="0.3">
      <c r="B10" s="13" t="s">
        <v>17</v>
      </c>
      <c r="C10" s="11" t="s">
        <v>18</v>
      </c>
    </row>
    <row r="11" spans="2:3" x14ac:dyDescent="0.3">
      <c r="B11" s="13" t="s">
        <v>19</v>
      </c>
      <c r="C11" s="11" t="s">
        <v>20</v>
      </c>
    </row>
    <row r="12" spans="2:3" x14ac:dyDescent="0.3">
      <c r="B12" s="13"/>
      <c r="C12" s="11"/>
    </row>
    <row r="13" spans="2:3" x14ac:dyDescent="0.3">
      <c r="B13" s="13" t="s">
        <v>21</v>
      </c>
      <c r="C13" s="11" t="s">
        <v>22</v>
      </c>
    </row>
    <row r="14" spans="2:3" x14ac:dyDescent="0.3">
      <c r="B14" s="13" t="s">
        <v>23</v>
      </c>
      <c r="C14" s="11" t="s">
        <v>24</v>
      </c>
    </row>
    <row r="15" spans="2:3" x14ac:dyDescent="0.3">
      <c r="B15" s="13"/>
      <c r="C15" s="11"/>
    </row>
    <row r="16" spans="2:3" x14ac:dyDescent="0.3">
      <c r="B16" s="13" t="s">
        <v>5</v>
      </c>
      <c r="C16" s="11" t="s">
        <v>25</v>
      </c>
    </row>
    <row r="17" spans="2:3" x14ac:dyDescent="0.3">
      <c r="B17" s="13" t="s">
        <v>27</v>
      </c>
      <c r="C17" s="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JSW Steel</vt:lpstr>
      <vt:lpstr>Tata Steel</vt:lpstr>
      <vt:lpstr>Ratio_formulas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SHARMA</dc:creator>
  <cp:lastModifiedBy>ANUJ SHARMA</cp:lastModifiedBy>
  <dcterms:created xsi:type="dcterms:W3CDTF">2024-12-14T16:42:30Z</dcterms:created>
  <dcterms:modified xsi:type="dcterms:W3CDTF">2024-12-15T12:31:59Z</dcterms:modified>
</cp:coreProperties>
</file>