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random\website\Ikigai-main\"/>
    </mc:Choice>
  </mc:AlternateContent>
  <xr:revisionPtr revIDLastSave="0" documentId="13_ncr:1_{CEC8D41F-74A7-4108-96AF-0B64A2FDA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C Ltd. Model" sheetId="1" r:id="rId1"/>
    <sheet name="Rat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22" i="1"/>
  <c r="O68" i="1"/>
  <c r="O77" i="1"/>
  <c r="N14" i="1"/>
  <c r="S14" i="1" s="1"/>
  <c r="N44" i="1"/>
  <c r="N13" i="1"/>
  <c r="O13" i="1" s="1"/>
  <c r="N48" i="1"/>
  <c r="R48" i="1" s="1"/>
  <c r="N49" i="1"/>
  <c r="R49" i="1" s="1"/>
  <c r="N50" i="1"/>
  <c r="Q50" i="1" s="1"/>
  <c r="N51" i="1"/>
  <c r="R51" i="1" s="1"/>
  <c r="N52" i="1"/>
  <c r="S52" i="1" s="1"/>
  <c r="E60" i="1"/>
  <c r="E61" i="1" s="1"/>
  <c r="P70" i="1" s="1"/>
  <c r="F60" i="1"/>
  <c r="F61" i="1" s="1"/>
  <c r="Q70" i="1" s="1"/>
  <c r="G60" i="1"/>
  <c r="G61" i="1" s="1"/>
  <c r="R70" i="1" s="1"/>
  <c r="H60" i="1"/>
  <c r="H61" i="1" s="1"/>
  <c r="S70" i="1" s="1"/>
  <c r="D60" i="1"/>
  <c r="D61" i="1" s="1"/>
  <c r="O70" i="1" s="1"/>
  <c r="P61" i="1"/>
  <c r="Q61" i="1"/>
  <c r="R61" i="1"/>
  <c r="S61" i="1"/>
  <c r="O61" i="1"/>
  <c r="O25" i="1"/>
  <c r="P25" i="1"/>
  <c r="Q25" i="1"/>
  <c r="R25" i="1"/>
  <c r="S25" i="1"/>
  <c r="N25" i="1"/>
  <c r="O24" i="1"/>
  <c r="P24" i="1"/>
  <c r="Q24" i="1"/>
  <c r="R24" i="1"/>
  <c r="S24" i="1"/>
  <c r="N24" i="1"/>
  <c r="O23" i="1"/>
  <c r="P23" i="1"/>
  <c r="Q23" i="1"/>
  <c r="R23" i="1"/>
  <c r="S23" i="1"/>
  <c r="N23" i="1"/>
  <c r="E28" i="1"/>
  <c r="F28" i="1"/>
  <c r="G28" i="1"/>
  <c r="H28" i="1"/>
  <c r="D28" i="1"/>
  <c r="D63" i="1" s="1"/>
  <c r="O71" i="1" s="1"/>
  <c r="O34" i="1"/>
  <c r="D26" i="1"/>
  <c r="E26" i="1" s="1"/>
  <c r="C43" i="1"/>
  <c r="S54" i="1" s="1"/>
  <c r="C33" i="1"/>
  <c r="C29" i="1"/>
  <c r="O31" i="1"/>
  <c r="E16" i="1" s="1"/>
  <c r="P31" i="1"/>
  <c r="F16" i="1" s="1"/>
  <c r="Q31" i="1"/>
  <c r="G16" i="1" s="1"/>
  <c r="R31" i="1"/>
  <c r="H16" i="1" s="1"/>
  <c r="S31" i="1"/>
  <c r="N31" i="1"/>
  <c r="D16" i="1" s="1"/>
  <c r="O18" i="1"/>
  <c r="D10" i="1" s="1"/>
  <c r="D14" i="1" s="1"/>
  <c r="P14" i="1" l="1"/>
  <c r="P13" i="1"/>
  <c r="Q13" i="1"/>
  <c r="R13" i="1"/>
  <c r="S13" i="1"/>
  <c r="Q14" i="1"/>
  <c r="O14" i="1"/>
  <c r="O20" i="1" s="1"/>
  <c r="R14" i="1"/>
  <c r="C40" i="1"/>
  <c r="C45" i="1" s="1"/>
  <c r="D69" i="1"/>
  <c r="O19" i="1"/>
  <c r="Q48" i="1"/>
  <c r="P48" i="1"/>
  <c r="S50" i="1"/>
  <c r="S49" i="1"/>
  <c r="O48" i="1"/>
  <c r="O55" i="1" s="1"/>
  <c r="Q49" i="1"/>
  <c r="P49" i="1"/>
  <c r="R50" i="1"/>
  <c r="S48" i="1"/>
  <c r="S51" i="1"/>
  <c r="G63" i="1"/>
  <c r="R54" i="1"/>
  <c r="Q54" i="1"/>
  <c r="O54" i="1"/>
  <c r="P54" i="1"/>
  <c r="C35" i="1"/>
  <c r="O60" i="1"/>
  <c r="E63" i="1"/>
  <c r="F63" i="1"/>
  <c r="D39" i="1"/>
  <c r="D31" i="1"/>
  <c r="D57" i="1" s="1"/>
  <c r="D38" i="1"/>
  <c r="E65" i="1"/>
  <c r="P72" i="1" s="1"/>
  <c r="F26" i="1"/>
  <c r="P18" i="1"/>
  <c r="D65" i="1"/>
  <c r="O72" i="1" s="1"/>
  <c r="H63" i="1"/>
  <c r="O56" i="1" l="1"/>
  <c r="O62" i="1" s="1"/>
  <c r="Q71" i="1"/>
  <c r="P71" i="1"/>
  <c r="S71" i="1"/>
  <c r="R71" i="1"/>
  <c r="D11" i="1"/>
  <c r="P19" i="1"/>
  <c r="P20" i="1"/>
  <c r="P55" i="1"/>
  <c r="R55" i="1"/>
  <c r="R56" i="1" s="1"/>
  <c r="C47" i="1"/>
  <c r="Q55" i="1"/>
  <c r="Q56" i="1" s="1"/>
  <c r="S55" i="1"/>
  <c r="S56" i="1" s="1"/>
  <c r="Q18" i="1"/>
  <c r="E10" i="1"/>
  <c r="D56" i="1"/>
  <c r="D55" i="1"/>
  <c r="F65" i="1"/>
  <c r="Q72" i="1" s="1"/>
  <c r="G26" i="1"/>
  <c r="D12" i="1" l="1"/>
  <c r="E20" i="2" s="1"/>
  <c r="E15" i="2"/>
  <c r="P56" i="1"/>
  <c r="E13" i="1" s="1"/>
  <c r="E54" i="1" s="1"/>
  <c r="G13" i="1"/>
  <c r="G54" i="1" s="1"/>
  <c r="O63" i="1"/>
  <c r="D13" i="1"/>
  <c r="F13" i="1"/>
  <c r="F54" i="1" s="1"/>
  <c r="S62" i="1"/>
  <c r="H13" i="1"/>
  <c r="H54" i="1" s="1"/>
  <c r="Q19" i="1"/>
  <c r="Q20" i="1"/>
  <c r="E11" i="1"/>
  <c r="F15" i="2" s="1"/>
  <c r="E14" i="1"/>
  <c r="R62" i="1"/>
  <c r="Q62" i="1"/>
  <c r="H26" i="1"/>
  <c r="G65" i="1"/>
  <c r="R72" i="1" s="1"/>
  <c r="E39" i="1"/>
  <c r="E31" i="1"/>
  <c r="E38" i="1"/>
  <c r="R18" i="1"/>
  <c r="F10" i="1"/>
  <c r="E12" i="1" l="1"/>
  <c r="F20" i="2" s="1"/>
  <c r="H65" i="1"/>
  <c r="S72" i="1" s="1"/>
  <c r="P62" i="1"/>
  <c r="D15" i="1"/>
  <c r="D54" i="1"/>
  <c r="D42" i="1"/>
  <c r="D43" i="1" s="1"/>
  <c r="E15" i="1"/>
  <c r="P60" i="1"/>
  <c r="R19" i="1"/>
  <c r="R20" i="1"/>
  <c r="F14" i="1"/>
  <c r="F11" i="1"/>
  <c r="E57" i="1"/>
  <c r="E56" i="1"/>
  <c r="E55" i="1"/>
  <c r="F39" i="1"/>
  <c r="F56" i="1" s="1"/>
  <c r="F38" i="1"/>
  <c r="F55" i="1" s="1"/>
  <c r="F31" i="1"/>
  <c r="S18" i="1"/>
  <c r="S20" i="1" s="1"/>
  <c r="G10" i="1"/>
  <c r="G15" i="2" l="1"/>
  <c r="E17" i="1"/>
  <c r="E18" i="1" s="1"/>
  <c r="E19" i="1" s="1"/>
  <c r="F12" i="2"/>
  <c r="F19" i="2"/>
  <c r="D17" i="1"/>
  <c r="D18" i="1" s="1"/>
  <c r="D19" i="1" s="1"/>
  <c r="E12" i="2"/>
  <c r="E19" i="2"/>
  <c r="P63" i="1"/>
  <c r="E42" i="1" s="1"/>
  <c r="E43" i="1" s="1"/>
  <c r="F12" i="1"/>
  <c r="G20" i="2" s="1"/>
  <c r="G14" i="1"/>
  <c r="G11" i="1"/>
  <c r="H10" i="1"/>
  <c r="S19" i="1"/>
  <c r="G39" i="1"/>
  <c r="G56" i="1" s="1"/>
  <c r="G31" i="1"/>
  <c r="G38" i="1"/>
  <c r="G55" i="1" s="1"/>
  <c r="F57" i="1"/>
  <c r="G12" i="1" l="1"/>
  <c r="H20" i="2" s="1"/>
  <c r="H15" i="2"/>
  <c r="E21" i="2"/>
  <c r="Q60" i="1"/>
  <c r="Q63" i="1" s="1"/>
  <c r="R60" i="1" s="1"/>
  <c r="R63" i="1" s="1"/>
  <c r="S60" i="1" s="1"/>
  <c r="S63" i="1" s="1"/>
  <c r="H42" i="1" s="1"/>
  <c r="H43" i="1" s="1"/>
  <c r="O35" i="1"/>
  <c r="O36" i="1" s="1"/>
  <c r="D53" i="1"/>
  <c r="D58" i="1" s="1"/>
  <c r="O69" i="1" s="1"/>
  <c r="H38" i="1"/>
  <c r="H55" i="1" s="1"/>
  <c r="F21" i="2"/>
  <c r="P35" i="1"/>
  <c r="P36" i="1" s="1"/>
  <c r="E64" i="1" s="1"/>
  <c r="P73" i="1" s="1"/>
  <c r="E53" i="1"/>
  <c r="F15" i="1"/>
  <c r="H39" i="1"/>
  <c r="H56" i="1" s="1"/>
  <c r="H31" i="1"/>
  <c r="H57" i="1" s="1"/>
  <c r="H14" i="1"/>
  <c r="H11" i="1"/>
  <c r="G57" i="1"/>
  <c r="G15" i="1" l="1"/>
  <c r="F42" i="1"/>
  <c r="F43" i="1" s="1"/>
  <c r="F17" i="1"/>
  <c r="G12" i="2"/>
  <c r="G19" i="2"/>
  <c r="G42" i="1"/>
  <c r="G43" i="1" s="1"/>
  <c r="H12" i="1"/>
  <c r="I20" i="2" s="1"/>
  <c r="I15" i="2"/>
  <c r="G17" i="1"/>
  <c r="G18" i="1" s="1"/>
  <c r="G19" i="1" s="1"/>
  <c r="H12" i="2"/>
  <c r="H19" i="2"/>
  <c r="E58" i="1"/>
  <c r="P69" i="1" s="1"/>
  <c r="F18" i="1"/>
  <c r="F19" i="1" s="1"/>
  <c r="O37" i="1"/>
  <c r="D64" i="1"/>
  <c r="H15" i="1" l="1"/>
  <c r="H17" i="1" s="1"/>
  <c r="H18" i="1" s="1"/>
  <c r="H19" i="1" s="1"/>
  <c r="H21" i="2"/>
  <c r="Q35" i="1"/>
  <c r="Q36" i="1" s="1"/>
  <c r="F64" i="1" s="1"/>
  <c r="Q73" i="1" s="1"/>
  <c r="G21" i="2"/>
  <c r="R35" i="1"/>
  <c r="R36" i="1" s="1"/>
  <c r="G64" i="1" s="1"/>
  <c r="R73" i="1" s="1"/>
  <c r="G53" i="1"/>
  <c r="F53" i="1"/>
  <c r="O73" i="1"/>
  <c r="D27" i="1"/>
  <c r="P34" i="1"/>
  <c r="P37" i="1" s="1"/>
  <c r="I19" i="2" l="1"/>
  <c r="I12" i="2"/>
  <c r="I21" i="2"/>
  <c r="D29" i="1"/>
  <c r="E10" i="2"/>
  <c r="E17" i="2"/>
  <c r="S35" i="1"/>
  <c r="S36" i="1" s="1"/>
  <c r="H64" i="1" s="1"/>
  <c r="S73" i="1" s="1"/>
  <c r="H53" i="1"/>
  <c r="H58" i="1" s="1"/>
  <c r="S69" i="1" s="1"/>
  <c r="O74" i="1"/>
  <c r="O78" i="1" s="1"/>
  <c r="F58" i="1"/>
  <c r="Q69" i="1" s="1"/>
  <c r="G58" i="1"/>
  <c r="R69" i="1" s="1"/>
  <c r="Q34" i="1"/>
  <c r="Q37" i="1" s="1"/>
  <c r="E27" i="1"/>
  <c r="E29" i="1" l="1"/>
  <c r="F10" i="2"/>
  <c r="F17" i="2"/>
  <c r="O79" i="1"/>
  <c r="D32" i="1" s="1"/>
  <c r="D66" i="1"/>
  <c r="D67" i="1" s="1"/>
  <c r="D70" i="1" s="1"/>
  <c r="D71" i="1" s="1"/>
  <c r="D37" i="1" s="1"/>
  <c r="R34" i="1"/>
  <c r="R37" i="1" s="1"/>
  <c r="F27" i="1"/>
  <c r="E69" i="1" l="1"/>
  <c r="F29" i="1"/>
  <c r="G10" i="2"/>
  <c r="G17" i="2"/>
  <c r="P77" i="1"/>
  <c r="D33" i="1"/>
  <c r="D35" i="1" s="1"/>
  <c r="D40" i="1"/>
  <c r="P68" i="1"/>
  <c r="P74" i="1" s="1"/>
  <c r="S34" i="1"/>
  <c r="S37" i="1" s="1"/>
  <c r="H27" i="1" s="1"/>
  <c r="G27" i="1"/>
  <c r="G29" i="1" l="1"/>
  <c r="H10" i="2"/>
  <c r="H17" i="2"/>
  <c r="H29" i="1"/>
  <c r="I10" i="2"/>
  <c r="I17" i="2"/>
  <c r="E8" i="2"/>
  <c r="P78" i="1"/>
  <c r="E66" i="1" s="1"/>
  <c r="E67" i="1" s="1"/>
  <c r="E70" i="1" s="1"/>
  <c r="E71" i="1" s="1"/>
  <c r="E37" i="1" s="1"/>
  <c r="E7" i="2"/>
  <c r="D45" i="1"/>
  <c r="P79" i="1" l="1"/>
  <c r="E32" i="1" s="1"/>
  <c r="F69" i="1"/>
  <c r="D47" i="1"/>
  <c r="E14" i="2"/>
  <c r="E18" i="2"/>
  <c r="E11" i="2"/>
  <c r="Q77" i="1"/>
  <c r="E33" i="1"/>
  <c r="E35" i="1" s="1"/>
  <c r="E40" i="1"/>
  <c r="Q68" i="1"/>
  <c r="Q74" i="1" s="1"/>
  <c r="F8" i="2" l="1"/>
  <c r="E45" i="1"/>
  <c r="F7" i="2"/>
  <c r="E47" i="1"/>
  <c r="Q78" i="1"/>
  <c r="Q79" i="1" s="1"/>
  <c r="F32" i="1" s="1"/>
  <c r="F14" i="2" l="1"/>
  <c r="F18" i="2"/>
  <c r="F11" i="2"/>
  <c r="F66" i="1"/>
  <c r="F67" i="1" s="1"/>
  <c r="F70" i="1" s="1"/>
  <c r="F71" i="1" s="1"/>
  <c r="F37" i="1" s="1"/>
  <c r="R68" i="1" s="1"/>
  <c r="R74" i="1" s="1"/>
  <c r="R77" i="1"/>
  <c r="F33" i="1"/>
  <c r="F35" i="1" s="1"/>
  <c r="G69" i="1" l="1"/>
  <c r="F40" i="1"/>
  <c r="G8" i="2"/>
  <c r="R78" i="1"/>
  <c r="R79" i="1" s="1"/>
  <c r="G32" i="1" s="1"/>
  <c r="S77" i="1" s="1"/>
  <c r="G66" i="1" l="1"/>
  <c r="G67" i="1" s="1"/>
  <c r="G70" i="1" s="1"/>
  <c r="G71" i="1" s="1"/>
  <c r="G37" i="1" s="1"/>
  <c r="G33" i="1"/>
  <c r="G35" i="1" s="1"/>
  <c r="F45" i="1"/>
  <c r="G7" i="2"/>
  <c r="S68" i="1"/>
  <c r="S74" i="1" s="1"/>
  <c r="H69" i="1"/>
  <c r="G14" i="2" l="1"/>
  <c r="G18" i="2"/>
  <c r="G11" i="2"/>
  <c r="F47" i="1"/>
  <c r="G40" i="1"/>
  <c r="H8" i="2"/>
  <c r="S78" i="1"/>
  <c r="G45" i="1" l="1"/>
  <c r="H7" i="2"/>
  <c r="S79" i="1"/>
  <c r="H32" i="1" s="1"/>
  <c r="H33" i="1" s="1"/>
  <c r="H35" i="1" s="1"/>
  <c r="H66" i="1"/>
  <c r="H67" i="1" s="1"/>
  <c r="H70" i="1" s="1"/>
  <c r="H71" i="1" s="1"/>
  <c r="H37" i="1" s="1"/>
  <c r="H40" i="1" l="1"/>
  <c r="I8" i="2"/>
  <c r="G47" i="1"/>
  <c r="H14" i="2"/>
  <c r="H18" i="2"/>
  <c r="H11" i="2"/>
  <c r="H45" i="1" l="1"/>
  <c r="I7" i="2"/>
  <c r="I14" i="2" l="1"/>
  <c r="I18" i="2"/>
  <c r="I11" i="2"/>
  <c r="H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Anuj</author>
  </authors>
  <commentList>
    <comment ref="B32" authorId="0" shapeId="0" xr:uid="{A56D3448-BF08-4168-BF5B-4E701CBC65B5}">
      <text>
        <r>
          <rPr>
            <b/>
            <sz val="9"/>
            <color indexed="81"/>
            <rFont val="Tahoma"/>
            <family val="2"/>
          </rPr>
          <t>Anuj:</t>
        </r>
        <r>
          <rPr>
            <sz val="9"/>
            <color indexed="81"/>
            <rFont val="Tahoma"/>
            <family val="2"/>
          </rPr>
          <t xml:space="preserve">
This will work as a shielf against our negative cash balance.
Ex: Overdraft</t>
        </r>
      </text>
    </comment>
    <comment ref="M66" authorId="0" shapeId="0" xr:uid="{8E0905E6-6D31-4703-BCEC-DDA00907B0DB}">
      <text>
        <r>
          <rPr>
            <b/>
            <sz val="9"/>
            <color indexed="81"/>
            <rFont val="Tahoma"/>
            <family val="2"/>
          </rPr>
          <t>Anuj:</t>
        </r>
        <r>
          <rPr>
            <sz val="9"/>
            <color indexed="81"/>
            <rFont val="Tahoma"/>
            <family val="2"/>
          </rPr>
          <t xml:space="preserve">
Ex: Overdraft
</t>
        </r>
      </text>
    </comment>
  </commentList>
</comments>
</file>

<file path=xl/sharedStrings.xml><?xml version="1.0" encoding="utf-8"?>
<sst xmlns="http://schemas.openxmlformats.org/spreadsheetml/2006/main" count="150" uniqueCount="114">
  <si>
    <t>Profit &amp; Loss</t>
  </si>
  <si>
    <t>Particulars</t>
  </si>
  <si>
    <t>2024F</t>
  </si>
  <si>
    <t>2025F</t>
  </si>
  <si>
    <t>2026F</t>
  </si>
  <si>
    <t>2027F</t>
  </si>
  <si>
    <t>2028F</t>
  </si>
  <si>
    <t>Revenue</t>
  </si>
  <si>
    <t>depreciation</t>
  </si>
  <si>
    <t>Balance sheet</t>
  </si>
  <si>
    <t>2023A</t>
  </si>
  <si>
    <t>Equity</t>
  </si>
  <si>
    <t>Reserve</t>
  </si>
  <si>
    <t>Lt debt</t>
  </si>
  <si>
    <t>Total</t>
  </si>
  <si>
    <t>Total:</t>
  </si>
  <si>
    <t>Total LT asset</t>
  </si>
  <si>
    <t>blance error check:</t>
  </si>
  <si>
    <t>Operating cashflow</t>
  </si>
  <si>
    <t>Investing cashflow</t>
  </si>
  <si>
    <t>financing cashflow</t>
  </si>
  <si>
    <t>Assumptions</t>
  </si>
  <si>
    <t>-</t>
  </si>
  <si>
    <t>Cogs % of revenue</t>
  </si>
  <si>
    <t>interest %</t>
  </si>
  <si>
    <t>Dividend</t>
  </si>
  <si>
    <t>A/r as % of revenue</t>
  </si>
  <si>
    <t>A/p as % of revenue</t>
  </si>
  <si>
    <t>inventory as % of revenue</t>
  </si>
  <si>
    <t>Depreciation</t>
  </si>
  <si>
    <t>Retained Earning schedule</t>
  </si>
  <si>
    <t>Beginning:</t>
  </si>
  <si>
    <t>Net income</t>
  </si>
  <si>
    <t>Capex</t>
  </si>
  <si>
    <t>Beginning of Period</t>
  </si>
  <si>
    <t>Ending PPE</t>
  </si>
  <si>
    <t>PPE</t>
  </si>
  <si>
    <t>Existing Asset Depreciation</t>
  </si>
  <si>
    <t>New Asset Depreciation</t>
  </si>
  <si>
    <t>Total Depreciation:</t>
  </si>
  <si>
    <t>P&amp;L Assumations</t>
  </si>
  <si>
    <t>Balance Sheet Assumptions</t>
  </si>
  <si>
    <t>SG&amp;A as a % of revenue</t>
  </si>
  <si>
    <t>interest expense</t>
  </si>
  <si>
    <t>Long term Debt</t>
  </si>
  <si>
    <t>Dividend rates:</t>
  </si>
  <si>
    <t>COGS</t>
  </si>
  <si>
    <t>New Equity Issue:</t>
  </si>
  <si>
    <t>Cash and Cash Equivalent</t>
  </si>
  <si>
    <t>Inventory</t>
  </si>
  <si>
    <t>Total Current Asset</t>
  </si>
  <si>
    <t>Total Long Term Lia.</t>
  </si>
  <si>
    <t>Total Current Lia.</t>
  </si>
  <si>
    <t>Tax rates:</t>
  </si>
  <si>
    <t>Ending Retained Earning</t>
  </si>
  <si>
    <t>Existing Asset Uselful Life</t>
  </si>
  <si>
    <t>New Asset Useful Life</t>
  </si>
  <si>
    <t xml:space="preserve"> Capex</t>
  </si>
  <si>
    <t xml:space="preserve">PP&amp;E 2023 </t>
  </si>
  <si>
    <t>Other Current</t>
  </si>
  <si>
    <t>Net Income</t>
  </si>
  <si>
    <t xml:space="preserve">SG&amp;A </t>
  </si>
  <si>
    <t>Gross Profit</t>
  </si>
  <si>
    <t>Operating Profit</t>
  </si>
  <si>
    <t>Interest</t>
  </si>
  <si>
    <t>Earning before Tax</t>
  </si>
  <si>
    <t>Taxes</t>
  </si>
  <si>
    <t>Cash flow Statement</t>
  </si>
  <si>
    <t>Change in Recivables</t>
  </si>
  <si>
    <t>Change in Payables</t>
  </si>
  <si>
    <t>Change in Inventory</t>
  </si>
  <si>
    <t>Change in Long Term Debt</t>
  </si>
  <si>
    <t>Change in Equity</t>
  </si>
  <si>
    <t>Accounts payble</t>
  </si>
  <si>
    <t>Accounts Receivables</t>
  </si>
  <si>
    <t>Depreciation Schedule</t>
  </si>
  <si>
    <t>PPE Schedule</t>
  </si>
  <si>
    <t>Revenue change %</t>
  </si>
  <si>
    <t>Cash at Beginning</t>
  </si>
  <si>
    <t>Change in Cash</t>
  </si>
  <si>
    <t>Cash at End:</t>
  </si>
  <si>
    <t>Gross profit margin</t>
  </si>
  <si>
    <t>Current Ratio</t>
  </si>
  <si>
    <t>Short term financial Health</t>
  </si>
  <si>
    <t>Revolver</t>
  </si>
  <si>
    <t>Cash at Beginning:</t>
  </si>
  <si>
    <t>cash from Investing</t>
  </si>
  <si>
    <t>change in LT Debt</t>
  </si>
  <si>
    <t>Change in equity</t>
  </si>
  <si>
    <t>dividend</t>
  </si>
  <si>
    <t>Cash from operations</t>
  </si>
  <si>
    <t>Cash Available for Revolver</t>
  </si>
  <si>
    <t>Available Cash</t>
  </si>
  <si>
    <t>Beginning Balance</t>
  </si>
  <si>
    <t>Change in Revolver</t>
  </si>
  <si>
    <t>Ending Balance:</t>
  </si>
  <si>
    <t>Return on equity</t>
  </si>
  <si>
    <t>Return on asset</t>
  </si>
  <si>
    <t xml:space="preserve">Ratio </t>
  </si>
  <si>
    <t>Financial Leverage and Debt mgt:</t>
  </si>
  <si>
    <t>Efficiency and Asset Utilization:</t>
  </si>
  <si>
    <t>Profitability Ratio:</t>
  </si>
  <si>
    <t>Type:</t>
  </si>
  <si>
    <t>Ratio Analysis</t>
  </si>
  <si>
    <t>Debt to equity ratio</t>
  </si>
  <si>
    <t>Interest Coverage ratio</t>
  </si>
  <si>
    <t>Asset Turnover ratio</t>
  </si>
  <si>
    <t>Inventory turnover ratio</t>
  </si>
  <si>
    <t>Operating profit Margin</t>
  </si>
  <si>
    <t>Proprietary ratio</t>
  </si>
  <si>
    <t>Quick Ratio</t>
  </si>
  <si>
    <t>Net profit Margin</t>
  </si>
  <si>
    <t>Rs. Crore</t>
  </si>
  <si>
    <t>|| 3 Statement Financial Model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</si>
</sst>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3" applyNumberFormat="0" applyAlignment="0" applyProtection="0"/>
    <xf numFmtId="0" fontId="5" fillId="2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7" fillId="0" borderId="4" xfId="9" applyAlignment="1">
      <alignment horizontal="center"/>
    </xf>
    <xf numFmtId="0" fontId="6" fillId="0" borderId="0" xfId="8" applyAlignment="1">
      <alignment horizontal="center"/>
    </xf>
    <xf numFmtId="0" fontId="4" fillId="2" borderId="3" xfId="6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2" applyNumberFormat="1" applyFont="1" applyAlignment="1">
      <alignment horizontal="center"/>
    </xf>
    <xf numFmtId="1" fontId="7" fillId="0" borderId="4" xfId="9" applyNumberFormat="1" applyAlignment="1">
      <alignment horizontal="center"/>
    </xf>
    <xf numFmtId="1" fontId="4" fillId="2" borderId="3" xfId="6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6" borderId="4" xfId="11" applyFont="1" applyFill="1" applyBorder="1" applyAlignment="1">
      <alignment horizontal="center"/>
    </xf>
    <xf numFmtId="1" fontId="7" fillId="6" borderId="4" xfId="1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6" xfId="0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1" fillId="5" borderId="0" xfId="10" applyFill="1"/>
    <xf numFmtId="0" fontId="3" fillId="9" borderId="9" xfId="5" applyFill="1" applyBorder="1"/>
    <xf numFmtId="0" fontId="7" fillId="10" borderId="2" xfId="7" applyFont="1" applyFill="1" applyAlignment="1">
      <alignment horizontal="center"/>
    </xf>
    <xf numFmtId="0" fontId="7" fillId="5" borderId="2" xfId="7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7" fillId="7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0" fillId="8" borderId="0" xfId="0" applyFill="1" applyAlignment="1">
      <alignment horizontal="left"/>
    </xf>
    <xf numFmtId="0" fontId="11" fillId="0" borderId="0" xfId="0" applyFont="1" applyAlignment="1">
      <alignment horizontal="left"/>
    </xf>
    <xf numFmtId="0" fontId="7" fillId="6" borderId="4" xfId="11" applyFont="1" applyFill="1" applyBorder="1" applyAlignment="1">
      <alignment horizontal="left"/>
    </xf>
    <xf numFmtId="0" fontId="0" fillId="6" borderId="0" xfId="0" applyFill="1" applyAlignment="1">
      <alignment horizontal="center"/>
    </xf>
    <xf numFmtId="0" fontId="1" fillId="5" borderId="0" xfId="10" applyFill="1" applyAlignment="1">
      <alignment horizontal="right"/>
    </xf>
    <xf numFmtId="43" fontId="1" fillId="5" borderId="0" xfId="1" applyFill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7" fillId="0" borderId="6" xfId="1" applyNumberFormat="1" applyFont="1" applyBorder="1" applyAlignment="1">
      <alignment horizontal="right"/>
    </xf>
    <xf numFmtId="164" fontId="3" fillId="9" borderId="9" xfId="1" applyNumberFormat="1" applyFont="1" applyFill="1" applyBorder="1" applyAlignment="1">
      <alignment horizontal="right"/>
    </xf>
    <xf numFmtId="0" fontId="1" fillId="5" borderId="0" xfId="10" applyFill="1" applyAlignment="1"/>
    <xf numFmtId="0" fontId="7" fillId="0" borderId="6" xfId="0" applyFont="1" applyBorder="1"/>
    <xf numFmtId="0" fontId="3" fillId="9" borderId="9" xfId="5" applyFill="1" applyBorder="1" applyAlignment="1"/>
    <xf numFmtId="0" fontId="7" fillId="10" borderId="2" xfId="7" applyFont="1" applyFill="1" applyAlignment="1"/>
    <xf numFmtId="0" fontId="0" fillId="0" borderId="5" xfId="0" applyBorder="1"/>
    <xf numFmtId="0" fontId="9" fillId="0" borderId="0" xfId="0" applyFont="1"/>
    <xf numFmtId="0" fontId="9" fillId="0" borderId="6" xfId="0" applyFont="1" applyBorder="1"/>
    <xf numFmtId="0" fontId="7" fillId="0" borderId="4" xfId="9" applyAlignment="1"/>
    <xf numFmtId="0" fontId="6" fillId="0" borderId="0" xfId="8" applyAlignment="1"/>
    <xf numFmtId="0" fontId="7" fillId="5" borderId="2" xfId="7" applyFont="1" applyFill="1" applyAlignment="1"/>
    <xf numFmtId="0" fontId="4" fillId="2" borderId="3" xfId="6" applyAlignment="1"/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9" fontId="15" fillId="0" borderId="0" xfId="3" applyFont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0" xfId="2" applyNumberFormat="1" applyFont="1" applyAlignment="1">
      <alignment horizontal="center"/>
    </xf>
    <xf numFmtId="1" fontId="6" fillId="0" borderId="0" xfId="8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5" borderId="0" xfId="0" applyFont="1" applyFill="1"/>
    <xf numFmtId="0" fontId="16" fillId="0" borderId="0" xfId="0" applyFont="1"/>
    <xf numFmtId="0" fontId="0" fillId="0" borderId="5" xfId="0" applyBorder="1" applyAlignment="1">
      <alignment horizontal="left"/>
    </xf>
    <xf numFmtId="2" fontId="0" fillId="0" borderId="5" xfId="0" applyNumberFormat="1" applyBorder="1" applyAlignment="1">
      <alignment horizontal="center"/>
    </xf>
    <xf numFmtId="9" fontId="0" fillId="0" borderId="5" xfId="3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7" fillId="2" borderId="2" xfId="7" applyFont="1" applyAlignment="1">
      <alignment horizontal="left"/>
    </xf>
    <xf numFmtId="0" fontId="17" fillId="2" borderId="2" xfId="7" applyFont="1" applyAlignment="1">
      <alignment horizontal="center"/>
    </xf>
    <xf numFmtId="0" fontId="2" fillId="7" borderId="1" xfId="4" applyFill="1" applyAlignment="1">
      <alignment horizontal="center"/>
    </xf>
    <xf numFmtId="0" fontId="18" fillId="0" borderId="1" xfId="4" applyFont="1" applyAlignment="1">
      <alignment horizontal="center" vertical="center"/>
    </xf>
  </cellXfs>
  <cellStyles count="12">
    <cellStyle name="20% - Accent2" xfId="11" builtinId="34"/>
    <cellStyle name="40% - Accent1" xfId="10" builtinId="31"/>
    <cellStyle name="Calculation" xfId="7" builtinId="22"/>
    <cellStyle name="Comma" xfId="1" builtinId="3"/>
    <cellStyle name="Currency" xfId="2" builtinId="4"/>
    <cellStyle name="Explanatory Text" xfId="8" builtinId="53"/>
    <cellStyle name="Heading 1" xfId="4" builtinId="16"/>
    <cellStyle name="Heading 4" xfId="5" builtinId="19"/>
    <cellStyle name="Normal" xfId="0" builtinId="0"/>
    <cellStyle name="Output" xfId="6" builtinId="21"/>
    <cellStyle name="Percent" xfId="3" builtinId="5"/>
    <cellStyle name="Total" xfId="9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79"/>
  <sheetViews>
    <sheetView showGridLines="0" tabSelected="1" zoomScale="99" workbookViewId="0">
      <selection activeCell="J4" sqref="J4"/>
    </sheetView>
  </sheetViews>
  <sheetFormatPr defaultRowHeight="14.4" x14ac:dyDescent="0.3"/>
  <cols>
    <col min="1" max="1" width="8.88671875" style="1"/>
    <col min="2" max="2" width="24.21875" customWidth="1"/>
    <col min="3" max="3" width="7" style="1" bestFit="1" customWidth="1"/>
    <col min="4" max="8" width="12.5546875" style="1" bestFit="1" customWidth="1"/>
    <col min="9" max="12" width="8.88671875" style="1"/>
    <col min="13" max="13" width="21.21875" style="28" customWidth="1"/>
    <col min="14" max="14" width="9.88671875" style="1" bestFit="1" customWidth="1"/>
    <col min="15" max="16384" width="8.88671875" style="1"/>
  </cols>
  <sheetData>
    <row r="2" spans="2:20" ht="15" thickBot="1" x14ac:dyDescent="0.35">
      <c r="B2" s="85" t="s">
        <v>113</v>
      </c>
      <c r="C2" s="85"/>
      <c r="D2" s="85"/>
      <c r="E2" s="85"/>
      <c r="F2" s="85"/>
      <c r="G2" s="85"/>
      <c r="H2" s="85"/>
    </row>
    <row r="3" spans="2:20" ht="15.6" thickTop="1" thickBot="1" x14ac:dyDescent="0.35">
      <c r="B3" s="85"/>
      <c r="C3" s="85"/>
      <c r="D3" s="85"/>
      <c r="E3" s="85"/>
      <c r="F3" s="85"/>
      <c r="G3" s="85"/>
      <c r="H3" s="85"/>
    </row>
    <row r="4" spans="2:20" ht="15" thickTop="1" x14ac:dyDescent="0.3">
      <c r="H4" s="66"/>
    </row>
    <row r="5" spans="2:20" x14ac:dyDescent="0.3">
      <c r="H5" s="66"/>
    </row>
    <row r="6" spans="2:20" x14ac:dyDescent="0.3">
      <c r="H6" s="66" t="s">
        <v>112</v>
      </c>
    </row>
    <row r="7" spans="2:20" ht="20.399999999999999" thickBot="1" x14ac:dyDescent="0.45">
      <c r="B7" s="84" t="s">
        <v>0</v>
      </c>
      <c r="C7" s="84"/>
      <c r="D7" s="84"/>
      <c r="E7" s="84"/>
      <c r="F7" s="84"/>
      <c r="G7" s="84"/>
      <c r="H7" s="84"/>
      <c r="M7" s="36" t="s">
        <v>21</v>
      </c>
      <c r="N7" s="11"/>
      <c r="O7" s="11"/>
      <c r="P7" s="11"/>
      <c r="Q7" s="11"/>
      <c r="R7" s="11"/>
      <c r="S7" s="11"/>
    </row>
    <row r="8" spans="2:20" ht="15" thickTop="1" x14ac:dyDescent="0.3">
      <c r="B8" s="52" t="s">
        <v>1</v>
      </c>
      <c r="C8" s="29"/>
      <c r="D8" s="45" t="s">
        <v>2</v>
      </c>
      <c r="E8" s="45" t="s">
        <v>3</v>
      </c>
      <c r="F8" s="45" t="s">
        <v>4</v>
      </c>
      <c r="G8" s="45" t="s">
        <v>5</v>
      </c>
      <c r="H8" s="46" t="s">
        <v>6</v>
      </c>
      <c r="M8" s="37" t="s">
        <v>40</v>
      </c>
      <c r="N8" s="10"/>
      <c r="O8" s="10"/>
      <c r="P8" s="10"/>
      <c r="Q8" s="10"/>
      <c r="R8" s="10"/>
      <c r="S8" s="10"/>
    </row>
    <row r="9" spans="2:20" x14ac:dyDescent="0.3">
      <c r="D9" s="47"/>
      <c r="E9" s="47"/>
      <c r="F9" s="47"/>
      <c r="G9" s="47"/>
      <c r="H9" s="48"/>
      <c r="M9" s="82" t="s">
        <v>1</v>
      </c>
      <c r="N9" s="83" t="s">
        <v>10</v>
      </c>
      <c r="O9" s="83" t="s">
        <v>2</v>
      </c>
      <c r="P9" s="83" t="s">
        <v>3</v>
      </c>
      <c r="Q9" s="83" t="s">
        <v>4</v>
      </c>
      <c r="R9" s="83" t="s">
        <v>5</v>
      </c>
      <c r="S9" s="83" t="s">
        <v>6</v>
      </c>
    </row>
    <row r="10" spans="2:20" x14ac:dyDescent="0.3">
      <c r="B10" t="s">
        <v>7</v>
      </c>
      <c r="D10" s="49">
        <f>O18</f>
        <v>7350</v>
      </c>
      <c r="E10" s="49">
        <f>P18</f>
        <v>7717.5</v>
      </c>
      <c r="F10" s="49">
        <f>Q18</f>
        <v>8103.375</v>
      </c>
      <c r="G10" s="49">
        <f>R18</f>
        <v>8913.7125000000015</v>
      </c>
      <c r="H10" s="49">
        <f>S18</f>
        <v>9805.0837500000016</v>
      </c>
    </row>
    <row r="11" spans="2:20" x14ac:dyDescent="0.3">
      <c r="B11" t="s">
        <v>46</v>
      </c>
      <c r="D11" s="49">
        <f>-D10*O13</f>
        <v>-2257.5</v>
      </c>
      <c r="E11" s="49">
        <f>-E10*P13</f>
        <v>-2370.375</v>
      </c>
      <c r="F11" s="49">
        <f>-F10*Q13</f>
        <v>-2488.8937500000002</v>
      </c>
      <c r="G11" s="49">
        <f>-G10*R13</f>
        <v>-2737.7831250000008</v>
      </c>
      <c r="H11" s="49">
        <f>-H10*S13</f>
        <v>-3011.5614375000005</v>
      </c>
      <c r="M11" s="28" t="s">
        <v>77</v>
      </c>
      <c r="N11" s="12" t="s">
        <v>22</v>
      </c>
      <c r="O11" s="70">
        <v>0.05</v>
      </c>
      <c r="P11" s="70">
        <v>0.05</v>
      </c>
      <c r="Q11" s="70">
        <v>0.05</v>
      </c>
      <c r="R11" s="70">
        <v>0.1</v>
      </c>
      <c r="S11" s="70">
        <v>0.1</v>
      </c>
    </row>
    <row r="12" spans="2:20" x14ac:dyDescent="0.3">
      <c r="B12" s="53" t="s">
        <v>62</v>
      </c>
      <c r="C12" s="26"/>
      <c r="D12" s="50">
        <f>D10+D11</f>
        <v>5092.5</v>
      </c>
      <c r="E12" s="50">
        <f t="shared" ref="E12:H12" si="0">E10+E11</f>
        <v>5347.125</v>
      </c>
      <c r="F12" s="50">
        <f t="shared" si="0"/>
        <v>5614.4812499999998</v>
      </c>
      <c r="G12" s="50">
        <f t="shared" si="0"/>
        <v>6175.9293750000006</v>
      </c>
      <c r="H12" s="50">
        <f t="shared" si="0"/>
        <v>6793.5223125000011</v>
      </c>
      <c r="O12" s="67"/>
      <c r="P12" s="67"/>
      <c r="Q12" s="67"/>
      <c r="R12" s="67"/>
      <c r="S12" s="67"/>
      <c r="T12" s="5"/>
    </row>
    <row r="13" spans="2:20" x14ac:dyDescent="0.3">
      <c r="B13" t="s">
        <v>8</v>
      </c>
      <c r="D13" s="49">
        <f>-O56</f>
        <v>-1095.3</v>
      </c>
      <c r="E13" s="49">
        <f>-P56</f>
        <v>-1295.3</v>
      </c>
      <c r="F13" s="49">
        <f>-Q56</f>
        <v>-1545.3</v>
      </c>
      <c r="G13" s="49">
        <f>-R56</f>
        <v>-1695.3</v>
      </c>
      <c r="H13" s="49">
        <f>-S56</f>
        <v>-2095.3000000000002</v>
      </c>
      <c r="M13" s="28" t="s">
        <v>23</v>
      </c>
      <c r="N13" s="25">
        <f>N19/N18</f>
        <v>0.30714285714285716</v>
      </c>
      <c r="O13" s="69">
        <f>$N$13</f>
        <v>0.30714285714285716</v>
      </c>
      <c r="P13" s="69">
        <f>$N$13</f>
        <v>0.30714285714285716</v>
      </c>
      <c r="Q13" s="69">
        <f>$N$13</f>
        <v>0.30714285714285716</v>
      </c>
      <c r="R13" s="69">
        <f>$N$13</f>
        <v>0.30714285714285716</v>
      </c>
      <c r="S13" s="69">
        <f>$N$13</f>
        <v>0.30714285714285716</v>
      </c>
    </row>
    <row r="14" spans="2:20" x14ac:dyDescent="0.3">
      <c r="B14" t="s">
        <v>61</v>
      </c>
      <c r="D14" s="49">
        <f>-D10*OO1</f>
        <v>0</v>
      </c>
      <c r="E14" s="49">
        <f>-E10*O14</f>
        <v>-1378.125</v>
      </c>
      <c r="F14" s="49">
        <f>-F10*P14</f>
        <v>-1447.03125</v>
      </c>
      <c r="G14" s="49">
        <f>-G10*Q14</f>
        <v>-1591.7343750000002</v>
      </c>
      <c r="H14" s="49">
        <f>-H10*R14</f>
        <v>-1750.9078125000003</v>
      </c>
      <c r="M14" s="28" t="s">
        <v>42</v>
      </c>
      <c r="N14" s="25">
        <f>N20/N18</f>
        <v>0.17857142857142858</v>
      </c>
      <c r="O14" s="69">
        <f>$N$14</f>
        <v>0.17857142857142858</v>
      </c>
      <c r="P14" s="69">
        <f>$N$14</f>
        <v>0.17857142857142858</v>
      </c>
      <c r="Q14" s="69">
        <f>$N$14</f>
        <v>0.17857142857142858</v>
      </c>
      <c r="R14" s="69">
        <f>$N$14</f>
        <v>0.17857142857142858</v>
      </c>
      <c r="S14" s="69">
        <f>$N$14</f>
        <v>0.17857142857142858</v>
      </c>
    </row>
    <row r="15" spans="2:20" x14ac:dyDescent="0.3">
      <c r="B15" s="53" t="s">
        <v>63</v>
      </c>
      <c r="C15" s="26"/>
      <c r="D15" s="50">
        <f>SUM(D12:D14)</f>
        <v>3997.2</v>
      </c>
      <c r="E15" s="50">
        <f t="shared" ref="E15:H15" si="1">SUM(E12:E14)</f>
        <v>2673.7</v>
      </c>
      <c r="F15" s="50">
        <f t="shared" si="1"/>
        <v>2622.1499999999996</v>
      </c>
      <c r="G15" s="50">
        <f t="shared" si="1"/>
        <v>2888.8950000000004</v>
      </c>
      <c r="H15" s="50">
        <f t="shared" si="1"/>
        <v>2947.3145000000004</v>
      </c>
      <c r="O15" s="67"/>
      <c r="P15" s="67"/>
      <c r="Q15" s="67"/>
      <c r="R15" s="67"/>
      <c r="S15" s="67"/>
    </row>
    <row r="16" spans="2:20" x14ac:dyDescent="0.3">
      <c r="B16" t="s">
        <v>64</v>
      </c>
      <c r="D16" s="49">
        <f>-N31</f>
        <v>-200</v>
      </c>
      <c r="E16" s="49">
        <f>-O31</f>
        <v>-2000</v>
      </c>
      <c r="F16" s="49">
        <f>-P31</f>
        <v>-2000</v>
      </c>
      <c r="G16" s="49">
        <f>-Q31</f>
        <v>-2000</v>
      </c>
      <c r="H16" s="49">
        <f>-R31</f>
        <v>-2000</v>
      </c>
      <c r="M16" s="28" t="s">
        <v>53</v>
      </c>
      <c r="N16" s="13" t="s">
        <v>22</v>
      </c>
      <c r="O16" s="70">
        <v>0.22</v>
      </c>
      <c r="P16" s="70">
        <v>0.22</v>
      </c>
      <c r="Q16" s="70">
        <v>0.22</v>
      </c>
      <c r="R16" s="70">
        <v>0.22</v>
      </c>
      <c r="S16" s="70">
        <v>0.22</v>
      </c>
    </row>
    <row r="17" spans="2:20" x14ac:dyDescent="0.3">
      <c r="B17" s="53" t="s">
        <v>65</v>
      </c>
      <c r="C17" s="26"/>
      <c r="D17" s="50">
        <f>SUM(D15:D16)</f>
        <v>3797.2</v>
      </c>
      <c r="E17" s="50">
        <f t="shared" ref="E17:H17" si="2">SUM(E15:E16)</f>
        <v>673.69999999999982</v>
      </c>
      <c r="F17" s="50">
        <f t="shared" si="2"/>
        <v>622.14999999999964</v>
      </c>
      <c r="G17" s="50">
        <f t="shared" si="2"/>
        <v>888.89500000000044</v>
      </c>
      <c r="H17" s="50">
        <f t="shared" si="2"/>
        <v>947.31450000000041</v>
      </c>
    </row>
    <row r="18" spans="2:20" x14ac:dyDescent="0.3">
      <c r="B18" t="s">
        <v>66</v>
      </c>
      <c r="D18" s="49">
        <f>-MAX(0,D17)*O16</f>
        <v>-835.38400000000001</v>
      </c>
      <c r="E18" s="49">
        <f>-MAX(0,E17)*P16</f>
        <v>-148.21399999999997</v>
      </c>
      <c r="F18" s="49">
        <f>-MAX(0,F17)*Q16</f>
        <v>-136.87299999999993</v>
      </c>
      <c r="G18" s="49">
        <f>-MAX(0,G17)*R16</f>
        <v>-195.5569000000001</v>
      </c>
      <c r="H18" s="49">
        <f>-MAX(0,H17)*S16</f>
        <v>-208.40919000000008</v>
      </c>
      <c r="M18" s="38" t="s">
        <v>7</v>
      </c>
      <c r="N18" s="71">
        <v>7000</v>
      </c>
      <c r="O18" s="1">
        <f>N18*(O11+1)</f>
        <v>7350</v>
      </c>
      <c r="P18" s="5">
        <f>O18*(P11+1)</f>
        <v>7717.5</v>
      </c>
      <c r="Q18" s="5">
        <f>P18*(Q11+1)</f>
        <v>8103.375</v>
      </c>
      <c r="R18" s="5">
        <f>Q18*(R11+1)</f>
        <v>8913.7125000000015</v>
      </c>
      <c r="S18" s="5">
        <f>R18*(S11+1)</f>
        <v>9805.0837500000016</v>
      </c>
    </row>
    <row r="19" spans="2:20" x14ac:dyDescent="0.3">
      <c r="B19" s="54" t="s">
        <v>60</v>
      </c>
      <c r="C19" s="30"/>
      <c r="D19" s="51">
        <f>SUM(D17:D18)</f>
        <v>2961.8159999999998</v>
      </c>
      <c r="E19" s="51">
        <f t="shared" ref="E19:H19" si="3">SUM(E17:E18)</f>
        <v>525.48599999999988</v>
      </c>
      <c r="F19" s="51">
        <f t="shared" si="3"/>
        <v>485.2769999999997</v>
      </c>
      <c r="G19" s="51">
        <f t="shared" si="3"/>
        <v>693.3381000000004</v>
      </c>
      <c r="H19" s="51">
        <f t="shared" si="3"/>
        <v>738.90531000000033</v>
      </c>
      <c r="M19" s="38" t="s">
        <v>46</v>
      </c>
      <c r="N19" s="71">
        <v>2150</v>
      </c>
      <c r="O19" s="1">
        <f>O13*O18</f>
        <v>2257.5</v>
      </c>
      <c r="P19" s="1">
        <f>P13*P18</f>
        <v>2370.375</v>
      </c>
      <c r="Q19" s="1">
        <f>Q13*Q18</f>
        <v>2488.8937500000002</v>
      </c>
      <c r="R19" s="1">
        <f>R13*R18</f>
        <v>2737.7831250000008</v>
      </c>
      <c r="S19" s="1">
        <f>S13*S18</f>
        <v>3011.5614375000005</v>
      </c>
    </row>
    <row r="20" spans="2:20" x14ac:dyDescent="0.3">
      <c r="M20" s="38" t="s">
        <v>61</v>
      </c>
      <c r="N20" s="71">
        <v>1250</v>
      </c>
      <c r="O20" s="5">
        <f>O14*O18</f>
        <v>1312.5</v>
      </c>
      <c r="P20" s="5">
        <f t="shared" ref="P20:S20" si="4">P14*P18</f>
        <v>1378.125</v>
      </c>
      <c r="Q20" s="5">
        <f t="shared" si="4"/>
        <v>1447.03125</v>
      </c>
      <c r="R20" s="5">
        <f t="shared" si="4"/>
        <v>1591.7343750000002</v>
      </c>
      <c r="S20" s="5">
        <f t="shared" si="4"/>
        <v>1750.9078125000003</v>
      </c>
    </row>
    <row r="22" spans="2:20" x14ac:dyDescent="0.3">
      <c r="H22" s="66" t="str">
        <f>H6</f>
        <v>Rs. Crore</v>
      </c>
      <c r="M22" s="37" t="s">
        <v>41</v>
      </c>
      <c r="N22" s="10"/>
      <c r="O22" s="10"/>
      <c r="P22" s="10"/>
      <c r="Q22" s="10"/>
      <c r="R22" s="10"/>
      <c r="S22" s="10"/>
    </row>
    <row r="23" spans="2:20" ht="20.399999999999999" thickBot="1" x14ac:dyDescent="0.45">
      <c r="B23" s="84" t="s">
        <v>9</v>
      </c>
      <c r="C23" s="84"/>
      <c r="D23" s="84"/>
      <c r="E23" s="84"/>
      <c r="F23" s="84"/>
      <c r="G23" s="84"/>
      <c r="H23" s="84"/>
      <c r="M23" s="28" t="s">
        <v>26</v>
      </c>
      <c r="N23" s="6">
        <f t="shared" ref="N23:S23" si="5">$C$38/$N$18</f>
        <v>0.5714285714285714</v>
      </c>
      <c r="O23" s="6">
        <f t="shared" si="5"/>
        <v>0.5714285714285714</v>
      </c>
      <c r="P23" s="6">
        <f t="shared" si="5"/>
        <v>0.5714285714285714</v>
      </c>
      <c r="Q23" s="6">
        <f t="shared" si="5"/>
        <v>0.5714285714285714</v>
      </c>
      <c r="R23" s="6">
        <f t="shared" si="5"/>
        <v>0.5714285714285714</v>
      </c>
      <c r="S23" s="6">
        <f t="shared" si="5"/>
        <v>0.5714285714285714</v>
      </c>
    </row>
    <row r="24" spans="2:20" ht="15" thickTop="1" x14ac:dyDescent="0.3">
      <c r="B24" s="55" t="s">
        <v>1</v>
      </c>
      <c r="C24" s="31" t="s">
        <v>10</v>
      </c>
      <c r="D24" s="31" t="s">
        <v>2</v>
      </c>
      <c r="E24" s="31" t="s">
        <v>3</v>
      </c>
      <c r="F24" s="31" t="s">
        <v>4</v>
      </c>
      <c r="G24" s="31" t="s">
        <v>5</v>
      </c>
      <c r="H24" s="31" t="s">
        <v>6</v>
      </c>
      <c r="M24" s="28" t="s">
        <v>27</v>
      </c>
      <c r="N24" s="6">
        <f t="shared" ref="N24:S24" si="6">$C$31/$N$18</f>
        <v>0.23499999999999999</v>
      </c>
      <c r="O24" s="6">
        <f t="shared" si="6"/>
        <v>0.23499999999999999</v>
      </c>
      <c r="P24" s="6">
        <f t="shared" si="6"/>
        <v>0.23499999999999999</v>
      </c>
      <c r="Q24" s="6">
        <f t="shared" si="6"/>
        <v>0.23499999999999999</v>
      </c>
      <c r="R24" s="6">
        <f t="shared" si="6"/>
        <v>0.23499999999999999</v>
      </c>
      <c r="S24" s="6">
        <f t="shared" si="6"/>
        <v>0.23499999999999999</v>
      </c>
    </row>
    <row r="25" spans="2:20" x14ac:dyDescent="0.3">
      <c r="M25" s="28" t="s">
        <v>28</v>
      </c>
      <c r="N25" s="6">
        <f t="shared" ref="N25:S25" si="7">$C$39/$N$18</f>
        <v>0.75714285714285712</v>
      </c>
      <c r="O25" s="6">
        <f t="shared" si="7"/>
        <v>0.75714285714285712</v>
      </c>
      <c r="P25" s="6">
        <f t="shared" si="7"/>
        <v>0.75714285714285712</v>
      </c>
      <c r="Q25" s="6">
        <f t="shared" si="7"/>
        <v>0.75714285714285712</v>
      </c>
      <c r="R25" s="6">
        <f t="shared" si="7"/>
        <v>0.75714285714285712</v>
      </c>
      <c r="S25" s="6">
        <f t="shared" si="7"/>
        <v>0.75714285714285712</v>
      </c>
    </row>
    <row r="26" spans="2:20" x14ac:dyDescent="0.3">
      <c r="B26" t="s">
        <v>11</v>
      </c>
      <c r="C26" s="67">
        <v>5000</v>
      </c>
      <c r="D26" s="1">
        <f>C26+N27</f>
        <v>5000</v>
      </c>
      <c r="E26" s="1">
        <f>D26+O27</f>
        <v>5000</v>
      </c>
      <c r="F26" s="1">
        <f>E26+P27</f>
        <v>5000</v>
      </c>
      <c r="G26" s="1">
        <f>F26+Q27</f>
        <v>5000</v>
      </c>
      <c r="H26" s="1">
        <f>G26+R27</f>
        <v>5000</v>
      </c>
      <c r="M26" s="28" t="s">
        <v>45</v>
      </c>
      <c r="N26" s="69">
        <v>0.12</v>
      </c>
      <c r="O26" s="69">
        <v>0.13</v>
      </c>
      <c r="P26" s="69">
        <v>0.14000000000000001</v>
      </c>
      <c r="Q26" s="69">
        <v>0.15</v>
      </c>
      <c r="R26" s="69">
        <v>0.16</v>
      </c>
      <c r="S26" s="69">
        <v>0.17</v>
      </c>
    </row>
    <row r="27" spans="2:20" x14ac:dyDescent="0.3">
      <c r="B27" t="s">
        <v>12</v>
      </c>
      <c r="C27" s="67">
        <v>8456</v>
      </c>
      <c r="D27" s="5">
        <f>O37</f>
        <v>11773.233919999999</v>
      </c>
      <c r="E27" s="5">
        <f>P37</f>
        <v>12367.033099999999</v>
      </c>
      <c r="F27" s="5">
        <f>Q37</f>
        <v>12920.248879999999</v>
      </c>
      <c r="G27" s="5">
        <f>R37</f>
        <v>13717.587695</v>
      </c>
      <c r="H27" s="5">
        <f>S37</f>
        <v>14574.7178546</v>
      </c>
      <c r="M27" s="28" t="s">
        <v>47</v>
      </c>
      <c r="N27" s="67">
        <v>0</v>
      </c>
      <c r="O27" s="67">
        <v>0</v>
      </c>
      <c r="P27" s="67">
        <v>0</v>
      </c>
      <c r="Q27" s="67">
        <v>0</v>
      </c>
      <c r="R27" s="67">
        <v>0</v>
      </c>
      <c r="S27" s="67">
        <v>0</v>
      </c>
    </row>
    <row r="28" spans="2:20" x14ac:dyDescent="0.3">
      <c r="B28" s="56" t="s">
        <v>13</v>
      </c>
      <c r="C28" s="68">
        <v>8030</v>
      </c>
      <c r="D28" s="22">
        <f>O29</f>
        <v>40000</v>
      </c>
      <c r="E28" s="22">
        <f>P29</f>
        <v>40000</v>
      </c>
      <c r="F28" s="22">
        <f>Q29</f>
        <v>40000</v>
      </c>
      <c r="G28" s="22">
        <f>R29</f>
        <v>40000</v>
      </c>
      <c r="H28" s="22">
        <f>S29</f>
        <v>40000</v>
      </c>
      <c r="N28" s="67"/>
      <c r="O28" s="67"/>
      <c r="P28" s="67"/>
      <c r="Q28" s="67"/>
      <c r="R28" s="67"/>
      <c r="S28" s="67"/>
    </row>
    <row r="29" spans="2:20" x14ac:dyDescent="0.3">
      <c r="B29" s="57" t="s">
        <v>51</v>
      </c>
      <c r="C29" s="14">
        <f t="shared" ref="C29:H29" si="8">SUM(C26:C28)</f>
        <v>21486</v>
      </c>
      <c r="D29" s="15">
        <f t="shared" si="8"/>
        <v>56773.233919999999</v>
      </c>
      <c r="E29" s="15">
        <f t="shared" si="8"/>
        <v>57367.033100000001</v>
      </c>
      <c r="F29" s="15">
        <f t="shared" si="8"/>
        <v>57920.248879999999</v>
      </c>
      <c r="G29" s="15">
        <f t="shared" si="8"/>
        <v>58717.587695000002</v>
      </c>
      <c r="H29" s="15">
        <f t="shared" si="8"/>
        <v>59574.7178546</v>
      </c>
      <c r="M29" s="28" t="s">
        <v>44</v>
      </c>
      <c r="N29" s="67">
        <v>4000</v>
      </c>
      <c r="O29" s="67">
        <v>40000</v>
      </c>
      <c r="P29" s="67">
        <v>40000</v>
      </c>
      <c r="Q29" s="67">
        <v>40000</v>
      </c>
      <c r="R29" s="67">
        <v>40000</v>
      </c>
      <c r="S29" s="67">
        <v>40000</v>
      </c>
    </row>
    <row r="30" spans="2:20" x14ac:dyDescent="0.3">
      <c r="M30" s="28" t="s">
        <v>24</v>
      </c>
      <c r="N30" s="69">
        <v>0.05</v>
      </c>
      <c r="O30" s="69">
        <v>0.05</v>
      </c>
      <c r="P30" s="69">
        <v>0.05</v>
      </c>
      <c r="Q30" s="69">
        <v>0.05</v>
      </c>
      <c r="R30" s="69">
        <v>0.05</v>
      </c>
      <c r="S30" s="69">
        <v>0.05</v>
      </c>
    </row>
    <row r="31" spans="2:20" x14ac:dyDescent="0.3">
      <c r="B31" t="s">
        <v>73</v>
      </c>
      <c r="C31" s="67">
        <v>1645</v>
      </c>
      <c r="D31" s="5">
        <f>N24*D10</f>
        <v>1727.25</v>
      </c>
      <c r="E31" s="5">
        <f>O24*E10</f>
        <v>1813.6125</v>
      </c>
      <c r="F31" s="5">
        <f>P24*F10</f>
        <v>1904.2931249999999</v>
      </c>
      <c r="G31" s="5">
        <f>Q24*G10</f>
        <v>2094.7224375000001</v>
      </c>
      <c r="H31" s="5">
        <f>R24*H10</f>
        <v>2304.19468125</v>
      </c>
      <c r="M31" s="39" t="s">
        <v>43</v>
      </c>
      <c r="N31" s="27">
        <f t="shared" ref="N31:S31" si="9">N29*N30</f>
        <v>200</v>
      </c>
      <c r="O31" s="27">
        <f t="shared" si="9"/>
        <v>2000</v>
      </c>
      <c r="P31" s="27">
        <f t="shared" si="9"/>
        <v>2000</v>
      </c>
      <c r="Q31" s="27">
        <f t="shared" si="9"/>
        <v>2000</v>
      </c>
      <c r="R31" s="27">
        <f t="shared" si="9"/>
        <v>2000</v>
      </c>
      <c r="S31" s="27">
        <f t="shared" si="9"/>
        <v>2000</v>
      </c>
      <c r="T31" s="5"/>
    </row>
    <row r="32" spans="2:20" x14ac:dyDescent="0.3">
      <c r="B32" t="s">
        <v>59</v>
      </c>
      <c r="C32" s="72">
        <v>0</v>
      </c>
      <c r="D32" s="7">
        <f>O79</f>
        <v>0</v>
      </c>
      <c r="E32" s="7">
        <f>P79</f>
        <v>0</v>
      </c>
      <c r="F32" s="7">
        <f>Q79</f>
        <v>0</v>
      </c>
      <c r="G32" s="7">
        <f>R79</f>
        <v>0</v>
      </c>
      <c r="H32" s="7">
        <f>S79</f>
        <v>0</v>
      </c>
      <c r="T32" s="5"/>
    </row>
    <row r="33" spans="2:20" x14ac:dyDescent="0.3">
      <c r="B33" s="58" t="s">
        <v>52</v>
      </c>
      <c r="C33" s="23">
        <f t="shared" ref="C33:H33" si="10">SUM(C31:C32)</f>
        <v>1645</v>
      </c>
      <c r="D33" s="24">
        <f t="shared" si="10"/>
        <v>1727.25</v>
      </c>
      <c r="E33" s="24">
        <f t="shared" si="10"/>
        <v>1813.6125</v>
      </c>
      <c r="F33" s="24">
        <f t="shared" si="10"/>
        <v>1904.2931249999999</v>
      </c>
      <c r="G33" s="24">
        <f t="shared" si="10"/>
        <v>2094.7224375000001</v>
      </c>
      <c r="H33" s="24">
        <f t="shared" si="10"/>
        <v>2304.19468125</v>
      </c>
      <c r="M33" s="37" t="s">
        <v>30</v>
      </c>
      <c r="N33" s="10"/>
      <c r="O33" s="10"/>
      <c r="P33" s="10"/>
      <c r="Q33" s="10"/>
      <c r="R33" s="10"/>
      <c r="S33" s="10"/>
      <c r="T33" s="5"/>
    </row>
    <row r="34" spans="2:20" x14ac:dyDescent="0.3">
      <c r="D34" s="5"/>
      <c r="E34" s="5"/>
      <c r="F34" s="5"/>
      <c r="G34" s="5"/>
      <c r="H34" s="5"/>
      <c r="M34" s="28" t="s">
        <v>31</v>
      </c>
      <c r="O34" s="5">
        <f>C27</f>
        <v>8456</v>
      </c>
      <c r="P34" s="5">
        <f>O37</f>
        <v>11773.233919999999</v>
      </c>
      <c r="Q34" s="5">
        <f>P37</f>
        <v>12367.033099999999</v>
      </c>
      <c r="R34" s="5">
        <f>Q37</f>
        <v>12920.248879999999</v>
      </c>
      <c r="S34" s="5">
        <f>R37</f>
        <v>13717.587695</v>
      </c>
      <c r="T34" s="5"/>
    </row>
    <row r="35" spans="2:20" ht="15" thickBot="1" x14ac:dyDescent="0.35">
      <c r="B35" s="59" t="s">
        <v>14</v>
      </c>
      <c r="C35" s="2">
        <f t="shared" ref="C35:H35" si="11">C33+C29</f>
        <v>23131</v>
      </c>
      <c r="D35" s="8">
        <f t="shared" si="11"/>
        <v>58500.483919999999</v>
      </c>
      <c r="E35" s="8">
        <f t="shared" si="11"/>
        <v>59180.645600000003</v>
      </c>
      <c r="F35" s="8">
        <f t="shared" si="11"/>
        <v>59824.542004999996</v>
      </c>
      <c r="G35" s="8">
        <f t="shared" si="11"/>
        <v>60812.310132500003</v>
      </c>
      <c r="H35" s="8">
        <f t="shared" si="11"/>
        <v>61878.912535850002</v>
      </c>
      <c r="M35" s="28" t="s">
        <v>32</v>
      </c>
      <c r="O35" s="5">
        <f>D19</f>
        <v>2961.8159999999998</v>
      </c>
      <c r="P35" s="5">
        <f>E19</f>
        <v>525.48599999999988</v>
      </c>
      <c r="Q35" s="5">
        <f>F19</f>
        <v>485.2769999999997</v>
      </c>
      <c r="R35" s="5">
        <f>G19</f>
        <v>693.3381000000004</v>
      </c>
      <c r="S35" s="5">
        <f>H19</f>
        <v>738.90531000000033</v>
      </c>
      <c r="T35" s="5"/>
    </row>
    <row r="36" spans="2:20" ht="15" thickTop="1" x14ac:dyDescent="0.3">
      <c r="D36" s="5"/>
      <c r="E36" s="5"/>
      <c r="F36" s="5"/>
      <c r="G36" s="5"/>
      <c r="H36" s="5"/>
      <c r="M36" s="28" t="s">
        <v>25</v>
      </c>
      <c r="O36" s="5">
        <f>O35*N26</f>
        <v>355.41791999999998</v>
      </c>
      <c r="P36" s="5">
        <f>P35*O26</f>
        <v>68.313179999999988</v>
      </c>
      <c r="Q36" s="5">
        <f>Q35*P26</f>
        <v>67.938779999999966</v>
      </c>
      <c r="R36" s="5">
        <f>R35*Q26</f>
        <v>104.00071500000006</v>
      </c>
      <c r="S36" s="5">
        <f>S35*R26</f>
        <v>118.22484960000006</v>
      </c>
    </row>
    <row r="37" spans="2:20" x14ac:dyDescent="0.3">
      <c r="B37" t="s">
        <v>48</v>
      </c>
      <c r="C37" s="67">
        <v>3878</v>
      </c>
      <c r="D37" s="5">
        <f>D71</f>
        <v>38877.783920000002</v>
      </c>
      <c r="E37" s="5">
        <f>E71</f>
        <v>38364.995600000002</v>
      </c>
      <c r="F37" s="5">
        <f>F71</f>
        <v>37541.529504999999</v>
      </c>
      <c r="G37" s="5">
        <f>G71</f>
        <v>37648.006382499996</v>
      </c>
      <c r="H37" s="5">
        <f>H71</f>
        <v>35625.658410849996</v>
      </c>
      <c r="M37" s="40" t="s">
        <v>54</v>
      </c>
      <c r="N37" s="23"/>
      <c r="O37" s="24">
        <f>SUM(O34:O36)</f>
        <v>11773.233919999999</v>
      </c>
      <c r="P37" s="24">
        <f>SUM(P34:P36)</f>
        <v>12367.033099999999</v>
      </c>
      <c r="Q37" s="24">
        <f>SUM(Q34:Q36)</f>
        <v>12920.248879999999</v>
      </c>
      <c r="R37" s="24">
        <f>SUM(R34:R36)</f>
        <v>13717.587695</v>
      </c>
      <c r="S37" s="24">
        <f>SUM(S34:S36)</f>
        <v>14574.7178546</v>
      </c>
    </row>
    <row r="38" spans="2:20" x14ac:dyDescent="0.3">
      <c r="B38" t="s">
        <v>74</v>
      </c>
      <c r="C38" s="67">
        <v>4000</v>
      </c>
      <c r="D38" s="5">
        <f>O23*D10</f>
        <v>4200</v>
      </c>
      <c r="E38" s="5">
        <f>P23*E10</f>
        <v>4410</v>
      </c>
      <c r="F38" s="5">
        <f>Q23*F10</f>
        <v>4630.5</v>
      </c>
      <c r="G38" s="5">
        <f>R23*G10</f>
        <v>5093.55</v>
      </c>
      <c r="H38" s="5">
        <f>S23*H10</f>
        <v>5602.9050000000007</v>
      </c>
    </row>
    <row r="39" spans="2:20" x14ac:dyDescent="0.3">
      <c r="B39" t="s">
        <v>49</v>
      </c>
      <c r="C39" s="67">
        <v>5300</v>
      </c>
      <c r="D39" s="5">
        <f>D10*O25</f>
        <v>5565</v>
      </c>
      <c r="E39" s="5">
        <f>E10*P25</f>
        <v>5843.25</v>
      </c>
      <c r="F39" s="5">
        <f>F10*Q25</f>
        <v>6135.4124999999995</v>
      </c>
      <c r="G39" s="5">
        <f>G10*R25</f>
        <v>6748.9537500000006</v>
      </c>
      <c r="H39" s="5">
        <f>H10*S25</f>
        <v>7423.8491250000006</v>
      </c>
      <c r="M39" s="37" t="s">
        <v>75</v>
      </c>
      <c r="N39" s="10"/>
      <c r="O39" s="10"/>
      <c r="P39" s="10"/>
      <c r="Q39" s="10"/>
      <c r="R39" s="10"/>
      <c r="S39" s="10"/>
    </row>
    <row r="40" spans="2:20" x14ac:dyDescent="0.3">
      <c r="B40" s="58" t="s">
        <v>50</v>
      </c>
      <c r="C40" s="23">
        <f t="shared" ref="C40:H40" si="12">SUM(C37:C39)</f>
        <v>13178</v>
      </c>
      <c r="D40" s="24">
        <f t="shared" si="12"/>
        <v>48642.783920000002</v>
      </c>
      <c r="E40" s="24">
        <f t="shared" si="12"/>
        <v>48618.245600000002</v>
      </c>
      <c r="F40" s="24">
        <f t="shared" si="12"/>
        <v>48307.442004999997</v>
      </c>
      <c r="G40" s="24">
        <f t="shared" si="12"/>
        <v>49490.5101325</v>
      </c>
      <c r="H40" s="24">
        <f t="shared" si="12"/>
        <v>48652.412535849995</v>
      </c>
      <c r="M40" s="28" t="s">
        <v>33</v>
      </c>
      <c r="N40" s="44" t="s">
        <v>22</v>
      </c>
      <c r="O40" s="71">
        <v>1000</v>
      </c>
      <c r="P40" s="71">
        <v>2000</v>
      </c>
      <c r="Q40" s="71">
        <v>2500</v>
      </c>
      <c r="R40" s="71">
        <v>1500</v>
      </c>
      <c r="S40" s="71">
        <v>4000</v>
      </c>
    </row>
    <row r="42" spans="2:20" x14ac:dyDescent="0.3">
      <c r="B42" t="s">
        <v>36</v>
      </c>
      <c r="C42" s="67">
        <v>9953</v>
      </c>
      <c r="D42" s="5">
        <f>O63</f>
        <v>9857.7000000000007</v>
      </c>
      <c r="E42" s="5">
        <f>P63</f>
        <v>10562.400000000001</v>
      </c>
      <c r="F42" s="5">
        <f>Q63</f>
        <v>11517.100000000002</v>
      </c>
      <c r="G42" s="5">
        <f>R63</f>
        <v>11321.800000000003</v>
      </c>
      <c r="H42" s="5">
        <f>S63</f>
        <v>13226.500000000004</v>
      </c>
      <c r="M42" s="28" t="s">
        <v>55</v>
      </c>
      <c r="N42" s="17">
        <v>10</v>
      </c>
    </row>
    <row r="43" spans="2:20" x14ac:dyDescent="0.3">
      <c r="B43" s="58" t="s">
        <v>16</v>
      </c>
      <c r="C43" s="23">
        <f t="shared" ref="C43:H43" si="13">C42</f>
        <v>9953</v>
      </c>
      <c r="D43" s="24">
        <f t="shared" si="13"/>
        <v>9857.7000000000007</v>
      </c>
      <c r="E43" s="24">
        <f t="shared" si="13"/>
        <v>10562.400000000001</v>
      </c>
      <c r="F43" s="24">
        <f t="shared" si="13"/>
        <v>11517.100000000002</v>
      </c>
      <c r="G43" s="24">
        <f t="shared" si="13"/>
        <v>11321.800000000003</v>
      </c>
      <c r="H43" s="24">
        <f t="shared" si="13"/>
        <v>13226.500000000004</v>
      </c>
      <c r="M43" s="28" t="s">
        <v>56</v>
      </c>
      <c r="N43" s="17">
        <v>10</v>
      </c>
    </row>
    <row r="44" spans="2:20" x14ac:dyDescent="0.3">
      <c r="D44" s="5"/>
      <c r="E44" s="5"/>
      <c r="F44" s="5"/>
      <c r="G44" s="5"/>
      <c r="H44" s="5"/>
      <c r="M44" s="41" t="s">
        <v>58</v>
      </c>
      <c r="N44" s="18">
        <f>C42</f>
        <v>9953</v>
      </c>
    </row>
    <row r="45" spans="2:20" ht="15" thickBot="1" x14ac:dyDescent="0.35">
      <c r="B45" s="59" t="s">
        <v>15</v>
      </c>
      <c r="C45" s="2">
        <f t="shared" ref="C45:H45" si="14">C40+C43</f>
        <v>23131</v>
      </c>
      <c r="D45" s="8">
        <f t="shared" si="14"/>
        <v>58500.483919999999</v>
      </c>
      <c r="E45" s="8">
        <f t="shared" si="14"/>
        <v>59180.645600000003</v>
      </c>
      <c r="F45" s="8">
        <f t="shared" si="14"/>
        <v>59824.542004999996</v>
      </c>
      <c r="G45" s="8">
        <f t="shared" si="14"/>
        <v>60812.310132500003</v>
      </c>
      <c r="H45" s="8">
        <f t="shared" si="14"/>
        <v>61878.912535850002</v>
      </c>
    </row>
    <row r="46" spans="2:20" ht="15" thickTop="1" x14ac:dyDescent="0.3"/>
    <row r="47" spans="2:20" x14ac:dyDescent="0.3">
      <c r="B47" s="60" t="s">
        <v>17</v>
      </c>
      <c r="C47" s="3">
        <f t="shared" ref="C47:G47" si="15">C35-C45</f>
        <v>0</v>
      </c>
      <c r="D47" s="3">
        <f t="shared" si="15"/>
        <v>0</v>
      </c>
      <c r="E47" s="3">
        <f t="shared" si="15"/>
        <v>0</v>
      </c>
      <c r="F47" s="3">
        <f t="shared" si="15"/>
        <v>0</v>
      </c>
      <c r="G47" s="3">
        <f t="shared" si="15"/>
        <v>0</v>
      </c>
      <c r="H47" s="73">
        <f>H35-H45</f>
        <v>0</v>
      </c>
      <c r="N47" s="34" t="s">
        <v>57</v>
      </c>
      <c r="O47" s="33">
        <v>2024</v>
      </c>
      <c r="P47" s="33">
        <v>2025</v>
      </c>
      <c r="Q47" s="33">
        <v>2026</v>
      </c>
      <c r="R47" s="33">
        <v>2027</v>
      </c>
      <c r="S47" s="33">
        <v>2028</v>
      </c>
    </row>
    <row r="48" spans="2:20" x14ac:dyDescent="0.3">
      <c r="N48" s="35">
        <f>O40</f>
        <v>1000</v>
      </c>
      <c r="O48" s="19">
        <f>$N$48*1/$N$42</f>
        <v>100</v>
      </c>
      <c r="P48" s="19">
        <f>$N$48*1/$N$42</f>
        <v>100</v>
      </c>
      <c r="Q48" s="19">
        <f>$N$48*1/$N$42</f>
        <v>100</v>
      </c>
      <c r="R48" s="19">
        <f>$N$48*1/$N$42</f>
        <v>100</v>
      </c>
      <c r="S48" s="19">
        <f>$N$48*1/$N$42</f>
        <v>100</v>
      </c>
    </row>
    <row r="49" spans="2:19" x14ac:dyDescent="0.3">
      <c r="H49" s="66" t="str">
        <f>H6</f>
        <v>Rs. Crore</v>
      </c>
      <c r="N49" s="35">
        <f>P40</f>
        <v>2000</v>
      </c>
      <c r="O49" s="19"/>
      <c r="P49" s="19">
        <f>$N$49*1/$N$42</f>
        <v>200</v>
      </c>
      <c r="Q49" s="19">
        <f>$N$49*1/$N$42</f>
        <v>200</v>
      </c>
      <c r="R49" s="19">
        <f>$N$49*1/$N$42</f>
        <v>200</v>
      </c>
      <c r="S49" s="19">
        <f>$N$49*1/$N$42</f>
        <v>200</v>
      </c>
    </row>
    <row r="50" spans="2:19" ht="20.399999999999999" thickBot="1" x14ac:dyDescent="0.45">
      <c r="B50" s="84" t="s">
        <v>67</v>
      </c>
      <c r="C50" s="84"/>
      <c r="D50" s="84"/>
      <c r="E50" s="84"/>
      <c r="F50" s="84"/>
      <c r="G50" s="84"/>
      <c r="H50" s="84"/>
      <c r="N50" s="35">
        <f>Q40</f>
        <v>2500</v>
      </c>
      <c r="O50" s="19"/>
      <c r="P50" s="19"/>
      <c r="Q50" s="19">
        <f>$N$50*1/$N$43</f>
        <v>250</v>
      </c>
      <c r="R50" s="19">
        <f>$N$50*1/$N$43</f>
        <v>250</v>
      </c>
      <c r="S50" s="19">
        <f>$N$50*1/$N$43</f>
        <v>250</v>
      </c>
    </row>
    <row r="51" spans="2:19" ht="15" thickTop="1" x14ac:dyDescent="0.3">
      <c r="B51" s="61" t="s">
        <v>1</v>
      </c>
      <c r="C51" s="32"/>
      <c r="D51" s="32" t="s">
        <v>2</v>
      </c>
      <c r="E51" s="32" t="s">
        <v>3</v>
      </c>
      <c r="F51" s="32" t="s">
        <v>4</v>
      </c>
      <c r="G51" s="32" t="s">
        <v>5</v>
      </c>
      <c r="H51" s="32" t="s">
        <v>6</v>
      </c>
      <c r="N51" s="35">
        <f>R40</f>
        <v>1500</v>
      </c>
      <c r="O51" s="19"/>
      <c r="P51" s="19"/>
      <c r="Q51" s="19"/>
      <c r="R51" s="19">
        <f>$N$51*1/$N$43</f>
        <v>150</v>
      </c>
      <c r="S51" s="19">
        <f>$N$51*1/$N$43</f>
        <v>150</v>
      </c>
    </row>
    <row r="52" spans="2:19" x14ac:dyDescent="0.3">
      <c r="N52" s="35">
        <f>S40</f>
        <v>4000</v>
      </c>
      <c r="O52" s="19"/>
      <c r="P52" s="19"/>
      <c r="Q52" s="19"/>
      <c r="R52" s="19"/>
      <c r="S52" s="19">
        <f>N52*1/$N$43</f>
        <v>400</v>
      </c>
    </row>
    <row r="53" spans="2:19" x14ac:dyDescent="0.3">
      <c r="B53" t="s">
        <v>60</v>
      </c>
      <c r="D53" s="5">
        <f>D19</f>
        <v>2961.8159999999998</v>
      </c>
      <c r="E53" s="5">
        <f>E19</f>
        <v>525.48599999999988</v>
      </c>
      <c r="F53" s="5">
        <f>F19</f>
        <v>485.2769999999997</v>
      </c>
      <c r="G53" s="5">
        <f>G19</f>
        <v>693.3381000000004</v>
      </c>
      <c r="H53" s="5">
        <f>H19</f>
        <v>738.90531000000033</v>
      </c>
      <c r="M53" s="42"/>
      <c r="N53" s="16"/>
      <c r="O53" s="16"/>
      <c r="P53" s="16"/>
      <c r="Q53" s="16"/>
      <c r="R53" s="16"/>
      <c r="S53" s="16"/>
    </row>
    <row r="54" spans="2:19" x14ac:dyDescent="0.3">
      <c r="B54" t="s">
        <v>29</v>
      </c>
      <c r="D54" s="5">
        <f>-D13</f>
        <v>1095.3</v>
      </c>
      <c r="E54" s="5">
        <f t="shared" ref="E54:H54" si="16">-E13</f>
        <v>1295.3</v>
      </c>
      <c r="F54" s="5">
        <f t="shared" si="16"/>
        <v>1545.3</v>
      </c>
      <c r="G54" s="5">
        <f t="shared" si="16"/>
        <v>1695.3</v>
      </c>
      <c r="H54" s="5">
        <f t="shared" si="16"/>
        <v>2095.3000000000002</v>
      </c>
      <c r="M54" s="28" t="s">
        <v>37</v>
      </c>
      <c r="O54" s="5">
        <f>$C$43*1/$N$42</f>
        <v>995.3</v>
      </c>
      <c r="P54" s="5">
        <f>$C$43*1/$N$42</f>
        <v>995.3</v>
      </c>
      <c r="Q54" s="5">
        <f>$C$43*1/$N$42</f>
        <v>995.3</v>
      </c>
      <c r="R54" s="5">
        <f>$C$43*1/$N$42</f>
        <v>995.3</v>
      </c>
      <c r="S54" s="5">
        <f>$C$43*1/$N$42</f>
        <v>995.3</v>
      </c>
    </row>
    <row r="55" spans="2:19" x14ac:dyDescent="0.3">
      <c r="B55" t="s">
        <v>68</v>
      </c>
      <c r="D55" s="5">
        <f t="shared" ref="D55:H56" si="17">C38-D38</f>
        <v>-200</v>
      </c>
      <c r="E55" s="5">
        <f t="shared" si="17"/>
        <v>-210</v>
      </c>
      <c r="F55" s="5">
        <f t="shared" si="17"/>
        <v>-220.5</v>
      </c>
      <c r="G55" s="5">
        <f t="shared" si="17"/>
        <v>-463.05000000000018</v>
      </c>
      <c r="H55" s="5">
        <f t="shared" si="17"/>
        <v>-509.35500000000047</v>
      </c>
      <c r="M55" s="28" t="s">
        <v>38</v>
      </c>
      <c r="O55" s="5">
        <f>SUM(O48:O53)</f>
        <v>100</v>
      </c>
      <c r="P55" s="5">
        <f>SUM(P48:P53)</f>
        <v>300</v>
      </c>
      <c r="Q55" s="5">
        <f>SUM(Q48:Q53)</f>
        <v>550</v>
      </c>
      <c r="R55" s="5">
        <f>SUM(R48:R53)</f>
        <v>700</v>
      </c>
      <c r="S55" s="5">
        <f>SUM(S48:S53)</f>
        <v>1100</v>
      </c>
    </row>
    <row r="56" spans="2:19" ht="14.4" customHeight="1" thickBot="1" x14ac:dyDescent="0.35">
      <c r="B56" t="s">
        <v>70</v>
      </c>
      <c r="D56" s="5">
        <f t="shared" si="17"/>
        <v>-265</v>
      </c>
      <c r="E56" s="5">
        <f t="shared" si="17"/>
        <v>-278.25</v>
      </c>
      <c r="F56" s="5">
        <f t="shared" si="17"/>
        <v>-292.16249999999945</v>
      </c>
      <c r="G56" s="5">
        <f t="shared" si="17"/>
        <v>-613.54125000000113</v>
      </c>
      <c r="H56" s="5">
        <f t="shared" si="17"/>
        <v>-674.89537500000006</v>
      </c>
      <c r="M56" s="43" t="s">
        <v>39</v>
      </c>
      <c r="N56" s="20"/>
      <c r="O56" s="21">
        <f>SUM(O54:O55)</f>
        <v>1095.3</v>
      </c>
      <c r="P56" s="21">
        <f>SUM(P54:P55)</f>
        <v>1295.3</v>
      </c>
      <c r="Q56" s="21">
        <f>SUM(Q54:Q55)</f>
        <v>1545.3</v>
      </c>
      <c r="R56" s="21">
        <f>SUM(R54:R55)</f>
        <v>1695.3</v>
      </c>
      <c r="S56" s="21">
        <f>SUM(S54:S55)</f>
        <v>2095.3000000000002</v>
      </c>
    </row>
    <row r="57" spans="2:19" ht="15" thickTop="1" x14ac:dyDescent="0.3">
      <c r="B57" t="s">
        <v>69</v>
      </c>
      <c r="D57" s="5">
        <f>D31-C31</f>
        <v>82.25</v>
      </c>
      <c r="E57" s="5">
        <f>E31-D31</f>
        <v>86.362499999999955</v>
      </c>
      <c r="F57" s="5">
        <f>F31-E31</f>
        <v>90.680624999999964</v>
      </c>
      <c r="G57" s="5">
        <f>G31-F31</f>
        <v>190.42931250000015</v>
      </c>
      <c r="H57" s="5">
        <f>H31-G31</f>
        <v>209.47224374999996</v>
      </c>
    </row>
    <row r="58" spans="2:19" ht="15" thickBot="1" x14ac:dyDescent="0.35">
      <c r="B58" s="59" t="s">
        <v>18</v>
      </c>
      <c r="C58" s="2"/>
      <c r="D58" s="8">
        <f>SUM(D53:D57)</f>
        <v>3674.366</v>
      </c>
      <c r="E58" s="8">
        <f t="shared" ref="E58:H58" si="18">SUM(E53:E57)</f>
        <v>1418.8984999999998</v>
      </c>
      <c r="F58" s="8">
        <f t="shared" si="18"/>
        <v>1608.5951250000003</v>
      </c>
      <c r="G58" s="8">
        <f t="shared" si="18"/>
        <v>1502.476162499999</v>
      </c>
      <c r="H58" s="8">
        <f t="shared" si="18"/>
        <v>1859.4271787499997</v>
      </c>
    </row>
    <row r="59" spans="2:19" ht="15" thickTop="1" x14ac:dyDescent="0.3">
      <c r="M59" s="37" t="s">
        <v>76</v>
      </c>
      <c r="N59" s="10"/>
      <c r="O59" s="10"/>
      <c r="P59" s="10"/>
      <c r="Q59" s="10"/>
      <c r="R59" s="10"/>
      <c r="S59" s="10"/>
    </row>
    <row r="60" spans="2:19" x14ac:dyDescent="0.3">
      <c r="B60" t="s">
        <v>33</v>
      </c>
      <c r="D60" s="1">
        <f>-O40</f>
        <v>-1000</v>
      </c>
      <c r="E60" s="1">
        <f>-P40</f>
        <v>-2000</v>
      </c>
      <c r="F60" s="1">
        <f>-Q40</f>
        <v>-2500</v>
      </c>
      <c r="G60" s="1">
        <f>-R40</f>
        <v>-1500</v>
      </c>
      <c r="H60" s="1">
        <f>-S40</f>
        <v>-4000</v>
      </c>
      <c r="M60" s="28" t="s">
        <v>34</v>
      </c>
      <c r="O60" s="5">
        <f>C43</f>
        <v>9953</v>
      </c>
      <c r="P60" s="5">
        <f>O63</f>
        <v>9857.7000000000007</v>
      </c>
      <c r="Q60" s="5">
        <f>P63</f>
        <v>10562.400000000001</v>
      </c>
      <c r="R60" s="5">
        <f>Q63</f>
        <v>11517.100000000002</v>
      </c>
      <c r="S60" s="5">
        <f>R63</f>
        <v>11321.800000000003</v>
      </c>
    </row>
    <row r="61" spans="2:19" ht="15" thickBot="1" x14ac:dyDescent="0.35">
      <c r="B61" s="59" t="s">
        <v>19</v>
      </c>
      <c r="C61" s="2"/>
      <c r="D61" s="2">
        <f>D60</f>
        <v>-1000</v>
      </c>
      <c r="E61" s="2">
        <f>E60</f>
        <v>-2000</v>
      </c>
      <c r="F61" s="2">
        <f>F60</f>
        <v>-2500</v>
      </c>
      <c r="G61" s="2">
        <f>G60</f>
        <v>-1500</v>
      </c>
      <c r="H61" s="2">
        <f>H60</f>
        <v>-4000</v>
      </c>
      <c r="M61" s="28" t="s">
        <v>33</v>
      </c>
      <c r="O61" s="5">
        <f>O40</f>
        <v>1000</v>
      </c>
      <c r="P61" s="5">
        <f>P40</f>
        <v>2000</v>
      </c>
      <c r="Q61" s="5">
        <f>Q40</f>
        <v>2500</v>
      </c>
      <c r="R61" s="5">
        <f>R40</f>
        <v>1500</v>
      </c>
      <c r="S61" s="5">
        <f>S40</f>
        <v>4000</v>
      </c>
    </row>
    <row r="62" spans="2:19" ht="15" thickTop="1" x14ac:dyDescent="0.3">
      <c r="M62" s="28" t="s">
        <v>29</v>
      </c>
      <c r="O62" s="5">
        <f>-O56</f>
        <v>-1095.3</v>
      </c>
      <c r="P62" s="5">
        <f>-P56</f>
        <v>-1295.3</v>
      </c>
      <c r="Q62" s="5">
        <f>-Q56</f>
        <v>-1545.3</v>
      </c>
      <c r="R62" s="5">
        <f>-R56</f>
        <v>-1695.3</v>
      </c>
      <c r="S62" s="5">
        <f>-S56</f>
        <v>-2095.3000000000002</v>
      </c>
    </row>
    <row r="63" spans="2:19" x14ac:dyDescent="0.3">
      <c r="B63" t="s">
        <v>71</v>
      </c>
      <c r="D63" s="1">
        <f>D28-C28</f>
        <v>31970</v>
      </c>
      <c r="E63" s="1">
        <f>E28-D28</f>
        <v>0</v>
      </c>
      <c r="F63" s="1">
        <f>F28-E28</f>
        <v>0</v>
      </c>
      <c r="G63" s="1">
        <f>G28-F28</f>
        <v>0</v>
      </c>
      <c r="H63" s="1">
        <f>H28-G28</f>
        <v>0</v>
      </c>
      <c r="M63" s="40" t="s">
        <v>35</v>
      </c>
      <c r="N63" s="23"/>
      <c r="O63" s="24">
        <f>SUM(O60:O62)</f>
        <v>9857.7000000000007</v>
      </c>
      <c r="P63" s="24">
        <f>SUM(P60:P62)</f>
        <v>10562.400000000001</v>
      </c>
      <c r="Q63" s="24">
        <f>SUM(Q60:Q62)</f>
        <v>11517.100000000002</v>
      </c>
      <c r="R63" s="24">
        <f>SUM(R60:R62)</f>
        <v>11321.800000000003</v>
      </c>
      <c r="S63" s="24">
        <f>SUM(S60:S62)</f>
        <v>13226.500000000004</v>
      </c>
    </row>
    <row r="64" spans="2:19" x14ac:dyDescent="0.3">
      <c r="B64" t="s">
        <v>25</v>
      </c>
      <c r="D64" s="5">
        <f>O36</f>
        <v>355.41791999999998</v>
      </c>
      <c r="E64" s="5">
        <f>P36</f>
        <v>68.313179999999988</v>
      </c>
      <c r="F64" s="5">
        <f>Q36</f>
        <v>67.938779999999966</v>
      </c>
      <c r="G64" s="5">
        <f>R36</f>
        <v>104.00071500000006</v>
      </c>
      <c r="H64" s="5">
        <f>S36</f>
        <v>118.22484960000006</v>
      </c>
    </row>
    <row r="65" spans="2:19" x14ac:dyDescent="0.3">
      <c r="B65" t="s">
        <v>72</v>
      </c>
      <c r="D65" s="1">
        <f>D26-C26</f>
        <v>0</v>
      </c>
      <c r="E65" s="1">
        <f>E26-D26</f>
        <v>0</v>
      </c>
      <c r="F65" s="1">
        <f>F26-E26</f>
        <v>0</v>
      </c>
      <c r="G65" s="1">
        <f>G26-F26</f>
        <v>0</v>
      </c>
      <c r="H65" s="1">
        <f>H26-G26</f>
        <v>0</v>
      </c>
    </row>
    <row r="66" spans="2:19" x14ac:dyDescent="0.3">
      <c r="B66" t="s">
        <v>84</v>
      </c>
      <c r="D66" s="1">
        <f>O78</f>
        <v>0</v>
      </c>
      <c r="E66" s="1">
        <f>P78</f>
        <v>0</v>
      </c>
      <c r="F66" s="1">
        <f>Q78</f>
        <v>0</v>
      </c>
      <c r="G66" s="1">
        <f>R78</f>
        <v>0</v>
      </c>
      <c r="H66" s="1">
        <f>S78</f>
        <v>0</v>
      </c>
      <c r="M66" s="36" t="s">
        <v>84</v>
      </c>
      <c r="N66" s="65"/>
      <c r="O66" s="65"/>
      <c r="P66" s="65"/>
      <c r="Q66" s="65"/>
      <c r="R66" s="65"/>
      <c r="S66" s="65"/>
    </row>
    <row r="67" spans="2:19" ht="15" thickBot="1" x14ac:dyDescent="0.35">
      <c r="B67" s="59" t="s">
        <v>20</v>
      </c>
      <c r="C67" s="2"/>
      <c r="D67" s="8">
        <f>SUM(D63:D66)</f>
        <v>32325.41792</v>
      </c>
      <c r="E67" s="8">
        <f t="shared" ref="E67:H67" si="19">SUM(E63:E66)</f>
        <v>68.313179999999988</v>
      </c>
      <c r="F67" s="8">
        <f t="shared" si="19"/>
        <v>67.938779999999966</v>
      </c>
      <c r="G67" s="8">
        <f t="shared" si="19"/>
        <v>104.00071500000006</v>
      </c>
      <c r="H67" s="8">
        <f t="shared" si="19"/>
        <v>118.22484960000006</v>
      </c>
      <c r="M67" s="37" t="s">
        <v>92</v>
      </c>
      <c r="N67" s="10"/>
      <c r="O67" s="10"/>
      <c r="P67" s="10"/>
      <c r="Q67" s="10"/>
      <c r="R67" s="10"/>
      <c r="S67" s="10"/>
    </row>
    <row r="68" spans="2:19" ht="15" thickTop="1" x14ac:dyDescent="0.3">
      <c r="M68" s="28" t="s">
        <v>85</v>
      </c>
      <c r="O68" s="1">
        <f>C37</f>
        <v>3878</v>
      </c>
      <c r="P68" s="1">
        <f>D37</f>
        <v>38877.783920000002</v>
      </c>
      <c r="Q68" s="1">
        <f>E37</f>
        <v>38364.995600000002</v>
      </c>
      <c r="R68" s="1">
        <f>F37</f>
        <v>37541.529504999999</v>
      </c>
      <c r="S68" s="1">
        <f>G37</f>
        <v>37648.006382499996</v>
      </c>
    </row>
    <row r="69" spans="2:19" x14ac:dyDescent="0.3">
      <c r="B69" t="s">
        <v>78</v>
      </c>
      <c r="D69" s="5">
        <f>C37</f>
        <v>3878</v>
      </c>
      <c r="E69" s="5">
        <f>D37</f>
        <v>38877.783920000002</v>
      </c>
      <c r="F69" s="5">
        <f>E37</f>
        <v>38364.995600000002</v>
      </c>
      <c r="G69" s="5">
        <f>F37</f>
        <v>37541.529504999999</v>
      </c>
      <c r="H69" s="5">
        <f>G37</f>
        <v>37648.006382499996</v>
      </c>
      <c r="M69" s="28" t="s">
        <v>90</v>
      </c>
      <c r="O69" s="5">
        <f>D58</f>
        <v>3674.366</v>
      </c>
      <c r="P69" s="5">
        <f>E58</f>
        <v>1418.8984999999998</v>
      </c>
      <c r="Q69" s="5">
        <f>F58</f>
        <v>1608.5951250000003</v>
      </c>
      <c r="R69" s="5">
        <f>G58</f>
        <v>1502.476162499999</v>
      </c>
      <c r="S69" s="5">
        <f>H58</f>
        <v>1859.4271787499997</v>
      </c>
    </row>
    <row r="70" spans="2:19" x14ac:dyDescent="0.3">
      <c r="B70" t="s">
        <v>79</v>
      </c>
      <c r="D70" s="5">
        <f>D67+D61+D58</f>
        <v>34999.783920000002</v>
      </c>
      <c r="E70" s="5">
        <f>E67+E61+E58</f>
        <v>-512.78832000000011</v>
      </c>
      <c r="F70" s="5">
        <f>F67+F61+F58</f>
        <v>-823.46609499999977</v>
      </c>
      <c r="G70" s="5">
        <f>G67+G61+G58</f>
        <v>106.47687749999909</v>
      </c>
      <c r="H70" s="5">
        <f>H67+H61+H58</f>
        <v>-2022.3479716500001</v>
      </c>
      <c r="M70" s="28" t="s">
        <v>86</v>
      </c>
      <c r="O70" s="1">
        <f>D61</f>
        <v>-1000</v>
      </c>
      <c r="P70" s="1">
        <f>E61</f>
        <v>-2000</v>
      </c>
      <c r="Q70" s="1">
        <f>F61</f>
        <v>-2500</v>
      </c>
      <c r="R70" s="1">
        <f>G61</f>
        <v>-1500</v>
      </c>
      <c r="S70" s="1">
        <f>H61</f>
        <v>-4000</v>
      </c>
    </row>
    <row r="71" spans="2:19" x14ac:dyDescent="0.3">
      <c r="B71" s="62" t="s">
        <v>80</v>
      </c>
      <c r="C71" s="4"/>
      <c r="D71" s="9">
        <f>SUM(D69:D70)</f>
        <v>38877.783920000002</v>
      </c>
      <c r="E71" s="9">
        <f>SUM(E69:E70)</f>
        <v>38364.995600000002</v>
      </c>
      <c r="F71" s="9">
        <f>SUM(F69:F70)</f>
        <v>37541.529504999999</v>
      </c>
      <c r="G71" s="9">
        <f>SUM(G69:G70)</f>
        <v>37648.006382499996</v>
      </c>
      <c r="H71" s="9">
        <f>SUM(H69:H70)</f>
        <v>35625.658410849996</v>
      </c>
      <c r="M71" s="64" t="s">
        <v>87</v>
      </c>
      <c r="O71" s="1">
        <f>D63</f>
        <v>31970</v>
      </c>
      <c r="P71" s="1">
        <f>E63</f>
        <v>0</v>
      </c>
      <c r="Q71" s="1">
        <f>F63</f>
        <v>0</v>
      </c>
      <c r="R71" s="1">
        <f>G63</f>
        <v>0</v>
      </c>
      <c r="S71" s="1">
        <f>H63</f>
        <v>0</v>
      </c>
    </row>
    <row r="72" spans="2:19" x14ac:dyDescent="0.3">
      <c r="M72" s="28" t="s">
        <v>88</v>
      </c>
      <c r="O72" s="1">
        <f>D65</f>
        <v>0</v>
      </c>
      <c r="P72" s="1">
        <f>E65</f>
        <v>0</v>
      </c>
      <c r="Q72" s="1">
        <f>F65</f>
        <v>0</v>
      </c>
      <c r="R72" s="1">
        <f>G65</f>
        <v>0</v>
      </c>
      <c r="S72" s="1">
        <f>H65</f>
        <v>0</v>
      </c>
    </row>
    <row r="73" spans="2:19" x14ac:dyDescent="0.3">
      <c r="M73" s="28" t="s">
        <v>89</v>
      </c>
      <c r="O73" s="5">
        <f>D64</f>
        <v>355.41791999999998</v>
      </c>
      <c r="P73" s="5">
        <f>E64</f>
        <v>68.313179999999988</v>
      </c>
      <c r="Q73" s="5">
        <f>F64</f>
        <v>67.938779999999966</v>
      </c>
      <c r="R73" s="5">
        <f>G64</f>
        <v>104.00071500000006</v>
      </c>
      <c r="S73" s="5">
        <f>H64</f>
        <v>118.22484960000006</v>
      </c>
    </row>
    <row r="74" spans="2:19" x14ac:dyDescent="0.3">
      <c r="M74" s="40" t="s">
        <v>91</v>
      </c>
      <c r="N74" s="23"/>
      <c r="O74" s="23">
        <f>SUM(O68:O73)</f>
        <v>38877.783920000002</v>
      </c>
      <c r="P74" s="23">
        <f>SUM(P68:P73)</f>
        <v>38364.995600000002</v>
      </c>
      <c r="Q74" s="23">
        <f>SUM(Q68:Q73)</f>
        <v>37541.529504999999</v>
      </c>
      <c r="R74" s="23">
        <f>SUM(R68:R73)</f>
        <v>37648.006382499996</v>
      </c>
      <c r="S74" s="23">
        <f>SUM(S68:S73)</f>
        <v>35625.658410849996</v>
      </c>
    </row>
    <row r="76" spans="2:19" x14ac:dyDescent="0.3">
      <c r="M76" s="37" t="s">
        <v>84</v>
      </c>
      <c r="N76" s="10"/>
      <c r="O76" s="10"/>
      <c r="P76" s="10"/>
      <c r="Q76" s="10"/>
      <c r="R76" s="10"/>
      <c r="S76" s="10"/>
    </row>
    <row r="77" spans="2:19" x14ac:dyDescent="0.3">
      <c r="M77" s="28" t="s">
        <v>93</v>
      </c>
      <c r="O77" s="1">
        <f>C32</f>
        <v>0</v>
      </c>
      <c r="P77" s="1">
        <f>D32</f>
        <v>0</v>
      </c>
      <c r="Q77" s="1">
        <f>E32</f>
        <v>0</v>
      </c>
      <c r="R77" s="1">
        <f>F32</f>
        <v>0</v>
      </c>
      <c r="S77" s="1">
        <f>G32</f>
        <v>0</v>
      </c>
    </row>
    <row r="78" spans="2:19" x14ac:dyDescent="0.3">
      <c r="M78" s="28" t="s">
        <v>94</v>
      </c>
      <c r="O78" s="1">
        <f>-MIN(O74,O77)</f>
        <v>0</v>
      </c>
      <c r="P78" s="1">
        <f t="shared" ref="P78:S78" si="20">-MIN(P74,P77)</f>
        <v>0</v>
      </c>
      <c r="Q78" s="1">
        <f t="shared" si="20"/>
        <v>0</v>
      </c>
      <c r="R78" s="1">
        <f t="shared" si="20"/>
        <v>0</v>
      </c>
      <c r="S78" s="1">
        <f t="shared" si="20"/>
        <v>0</v>
      </c>
    </row>
    <row r="79" spans="2:19" x14ac:dyDescent="0.3">
      <c r="M79" s="40" t="s">
        <v>95</v>
      </c>
      <c r="N79" s="23"/>
      <c r="O79" s="23">
        <f>SUM(O77:O78)</f>
        <v>0</v>
      </c>
      <c r="P79" s="23">
        <f t="shared" ref="P79:S79" si="21">SUM(P77:P78)</f>
        <v>0</v>
      </c>
      <c r="Q79" s="23">
        <f t="shared" si="21"/>
        <v>0</v>
      </c>
      <c r="R79" s="23">
        <f t="shared" si="21"/>
        <v>0</v>
      </c>
      <c r="S79" s="23">
        <f t="shared" si="21"/>
        <v>0</v>
      </c>
    </row>
  </sheetData>
  <mergeCells count="4">
    <mergeCell ref="B7:H7"/>
    <mergeCell ref="B23:H23"/>
    <mergeCell ref="B50:H50"/>
    <mergeCell ref="B2:H3"/>
  </mergeCells>
  <pageMargins left="0.7" right="0.7" top="0.75" bottom="0.75" header="0.3" footer="0.3"/>
  <pageSetup orientation="portrait" r:id="rId1"/>
  <ignoredErrors>
    <ignoredError sqref="D18:H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CEB0-A80E-472E-BB6B-8389E8A9BA18}">
  <dimension ref="B4:I22"/>
  <sheetViews>
    <sheetView showGridLines="0" workbookViewId="0">
      <selection activeCell="J20" sqref="J20"/>
    </sheetView>
  </sheetViews>
  <sheetFormatPr defaultRowHeight="14.4" x14ac:dyDescent="0.3"/>
  <cols>
    <col min="2" max="2" width="27.6640625" bestFit="1" customWidth="1"/>
    <col min="4" max="4" width="22.6640625" customWidth="1"/>
    <col min="5" max="9" width="5.88671875" bestFit="1" customWidth="1"/>
  </cols>
  <sheetData>
    <row r="4" spans="2:9" ht="20.399999999999999" thickBot="1" x14ac:dyDescent="0.45">
      <c r="B4" s="84" t="s">
        <v>103</v>
      </c>
      <c r="C4" s="84"/>
      <c r="D4" s="84"/>
      <c r="E4" s="84"/>
      <c r="F4" s="84"/>
      <c r="G4" s="84"/>
      <c r="H4" s="84"/>
      <c r="I4" s="84"/>
    </row>
    <row r="5" spans="2:9" ht="15" thickTop="1" x14ac:dyDescent="0.3">
      <c r="B5" s="75" t="s">
        <v>102</v>
      </c>
      <c r="C5" s="63"/>
      <c r="D5" s="37" t="s">
        <v>98</v>
      </c>
      <c r="E5" s="37" t="s">
        <v>2</v>
      </c>
      <c r="F5" s="63" t="s">
        <v>3</v>
      </c>
      <c r="G5" s="75" t="s">
        <v>4</v>
      </c>
      <c r="H5" s="63" t="s">
        <v>5</v>
      </c>
      <c r="I5" s="63" t="s">
        <v>6</v>
      </c>
    </row>
    <row r="6" spans="2:9" x14ac:dyDescent="0.3">
      <c r="B6" s="80"/>
      <c r="C6" s="81"/>
      <c r="D6" s="38"/>
      <c r="E6" s="38"/>
      <c r="F6" s="81"/>
      <c r="G6" s="80"/>
      <c r="H6" s="81"/>
      <c r="I6" s="81"/>
    </row>
    <row r="7" spans="2:9" x14ac:dyDescent="0.3">
      <c r="B7" s="76" t="s">
        <v>83</v>
      </c>
      <c r="C7" s="1"/>
      <c r="D7" s="28" t="s">
        <v>82</v>
      </c>
      <c r="E7" s="74">
        <f>'ABC Ltd. Model'!D40/'ABC Ltd. Model'!D33</f>
        <v>28.16198229555652</v>
      </c>
      <c r="F7" s="74">
        <f>'ABC Ltd. Model'!E40/'ABC Ltd. Model'!E33</f>
        <v>26.807405440798409</v>
      </c>
      <c r="G7" s="74">
        <f>'ABC Ltd. Model'!F40/'ABC Ltd. Model'!F33</f>
        <v>25.367650269177965</v>
      </c>
      <c r="H7" s="74">
        <f>'ABC Ltd. Model'!G40/'ABC Ltd. Model'!G33</f>
        <v>23.626285395389047</v>
      </c>
      <c r="I7" s="74">
        <f>'ABC Ltd. Model'!H40/'ABC Ltd. Model'!H33</f>
        <v>21.114714364958346</v>
      </c>
    </row>
    <row r="8" spans="2:9" x14ac:dyDescent="0.3">
      <c r="B8" s="76"/>
      <c r="C8" s="1"/>
      <c r="D8" s="56" t="s">
        <v>110</v>
      </c>
      <c r="E8" s="56">
        <f>('ABC Ltd. Model'!D37+'ABC Ltd. Model'!D38)/'ABC Ltd. Model'!D33</f>
        <v>24.940097797076277</v>
      </c>
      <c r="F8" s="56">
        <f>('ABC Ltd. Model'!E37+'ABC Ltd. Model'!E38)/'ABC Ltd. Model'!E33</f>
        <v>23.585520942318166</v>
      </c>
      <c r="G8" s="56">
        <f>('ABC Ltd. Model'!F37+'ABC Ltd. Model'!F38)/'ABC Ltd. Model'!F33</f>
        <v>22.145765770697722</v>
      </c>
      <c r="H8" s="56">
        <f>('ABC Ltd. Model'!G37+'ABC Ltd. Model'!G38)/'ABC Ltd. Model'!G33</f>
        <v>20.404400896908804</v>
      </c>
      <c r="I8" s="56">
        <f>('ABC Ltd. Model'!H37+'ABC Ltd. Model'!H38)/'ABC Ltd. Model'!H33</f>
        <v>17.892829866478102</v>
      </c>
    </row>
    <row r="9" spans="2:9" x14ac:dyDescent="0.3">
      <c r="B9" s="76"/>
      <c r="C9" s="1"/>
    </row>
    <row r="10" spans="2:9" x14ac:dyDescent="0.3">
      <c r="B10" s="76" t="s">
        <v>99</v>
      </c>
      <c r="C10" s="1"/>
      <c r="D10" s="28" t="s">
        <v>104</v>
      </c>
      <c r="E10" s="74">
        <f>('ABC Ltd. Model'!D28)/('ABC Ltd. Model'!D26+'ABC Ltd. Model'!D27)</f>
        <v>2.3847518129646406</v>
      </c>
      <c r="F10" s="74">
        <f>('ABC Ltd. Model'!E28)/('ABC Ltd. Model'!E26+'ABC Ltd. Model'!E27)</f>
        <v>2.3032143584732383</v>
      </c>
      <c r="G10" s="74">
        <f>('ABC Ltd. Model'!F28)/('ABC Ltd. Model'!F26+'ABC Ltd. Model'!F27)</f>
        <v>2.2321118566964904</v>
      </c>
      <c r="H10" s="74">
        <f>('ABC Ltd. Model'!G28)/('ABC Ltd. Model'!G26+'ABC Ltd. Model'!G27)</f>
        <v>2.1370275193466908</v>
      </c>
      <c r="I10" s="74">
        <f>('ABC Ltd. Model'!H28)/('ABC Ltd. Model'!H26+'ABC Ltd. Model'!H27)</f>
        <v>2.0434521864947404</v>
      </c>
    </row>
    <row r="11" spans="2:9" x14ac:dyDescent="0.3">
      <c r="B11" s="76"/>
      <c r="C11" s="1"/>
      <c r="D11" s="28" t="s">
        <v>109</v>
      </c>
      <c r="E11" s="74">
        <f>('ABC Ltd. Model'!D26+'ABC Ltd. Model'!D27)/'ABC Ltd. Model'!D45</f>
        <v>0.28671957556688871</v>
      </c>
      <c r="F11" s="74">
        <f>('ABC Ltd. Model'!E26+'ABC Ltd. Model'!E27)/'ABC Ltd. Model'!E45</f>
        <v>0.29345798654146482</v>
      </c>
      <c r="G11" s="74">
        <f>('ABC Ltd. Model'!F26+'ABC Ltd. Model'!F27)/'ABC Ltd. Model'!F45</f>
        <v>0.29954677928837742</v>
      </c>
      <c r="H11" s="74">
        <f>('ABC Ltd. Model'!G26+'ABC Ltd. Model'!G27)/'ABC Ltd. Model'!G45</f>
        <v>0.30779274219672731</v>
      </c>
      <c r="I11" s="74">
        <f>('ABC Ltd. Model'!H26+'ABC Ltd. Model'!H27)/'ABC Ltd. Model'!H45</f>
        <v>0.3163390734001546</v>
      </c>
    </row>
    <row r="12" spans="2:9" x14ac:dyDescent="0.3">
      <c r="B12" s="76"/>
      <c r="C12" s="1"/>
      <c r="D12" s="77" t="s">
        <v>105</v>
      </c>
      <c r="E12" s="78">
        <f>'ABC Ltd. Model'!D15/(-'ABC Ltd. Model'!D16)</f>
        <v>19.986000000000001</v>
      </c>
      <c r="F12" s="78">
        <f>'ABC Ltd. Model'!E15/(-'ABC Ltd. Model'!E16)</f>
        <v>1.3368499999999999</v>
      </c>
      <c r="G12" s="78">
        <f>'ABC Ltd. Model'!F15/(-'ABC Ltd. Model'!F16)</f>
        <v>1.3110749999999998</v>
      </c>
      <c r="H12" s="78">
        <f>'ABC Ltd. Model'!G15/(-'ABC Ltd. Model'!G16)</f>
        <v>1.4444475000000003</v>
      </c>
      <c r="I12" s="78">
        <f>'ABC Ltd. Model'!H15/(-'ABC Ltd. Model'!H16)</f>
        <v>1.4736572500000003</v>
      </c>
    </row>
    <row r="13" spans="2:9" x14ac:dyDescent="0.3">
      <c r="B13" s="76"/>
      <c r="C13" s="1"/>
      <c r="D13" s="28"/>
      <c r="E13" s="74"/>
      <c r="F13" s="74"/>
      <c r="G13" s="74"/>
      <c r="H13" s="74"/>
      <c r="I13" s="74"/>
    </row>
    <row r="14" spans="2:9" x14ac:dyDescent="0.3">
      <c r="B14" s="76" t="s">
        <v>100</v>
      </c>
      <c r="C14" s="1"/>
      <c r="D14" s="28" t="s">
        <v>106</v>
      </c>
      <c r="E14" s="74">
        <f>'ABC Ltd. Model'!D10/('ABC Ltd. Model'!D45+'ABC Ltd. Model'!C45)/2</f>
        <v>4.5019394766871466E-2</v>
      </c>
      <c r="F14" s="74">
        <f>'ABC Ltd. Model'!E10/('ABC Ltd. Model'!E45+'ABC Ltd. Model'!D45)/2</f>
        <v>3.278987902086887E-2</v>
      </c>
      <c r="G14" s="74">
        <f>'ABC Ltd. Model'!F10/('ABC Ltd. Model'!F45+'ABC Ltd. Model'!E45)/2</f>
        <v>3.4046309925986527E-2</v>
      </c>
      <c r="H14" s="74">
        <f>'ABC Ltd. Model'!G10/('ABC Ltd. Model'!G45+'ABC Ltd. Model'!F45)/2</f>
        <v>3.6944401076713651E-2</v>
      </c>
      <c r="I14" s="74">
        <f>'ABC Ltd. Model'!H10/('ABC Ltd. Model'!H45+'ABC Ltd. Model'!G45)/2</f>
        <v>3.9958374921832802E-2</v>
      </c>
    </row>
    <row r="15" spans="2:9" x14ac:dyDescent="0.3">
      <c r="B15" s="76"/>
      <c r="C15" s="1"/>
      <c r="D15" s="77" t="s">
        <v>107</v>
      </c>
      <c r="E15" s="78">
        <f xml:space="preserve"> -'ABC Ltd. Model'!D11/('ABC Ltd. Model'!D39+'ABC Ltd. Model'!C39)/2</f>
        <v>0.1038886332259549</v>
      </c>
      <c r="F15" s="78">
        <f xml:space="preserve"> -'ABC Ltd. Model'!E11/('ABC Ltd. Model'!E39+'ABC Ltd. Model'!D39)/2</f>
        <v>0.1038886332259549</v>
      </c>
      <c r="G15" s="78">
        <f xml:space="preserve"> -'ABC Ltd. Model'!F11/('ABC Ltd. Model'!F39+'ABC Ltd. Model'!E39)/2</f>
        <v>0.10388863322595492</v>
      </c>
      <c r="H15" s="78">
        <f xml:space="preserve"> -'ABC Ltd. Model'!G11/('ABC Ltd. Model'!G39+'ABC Ltd. Model'!F39)/2</f>
        <v>0.10624438454627137</v>
      </c>
      <c r="I15" s="78">
        <f xml:space="preserve"> -'ABC Ltd. Model'!H11/('ABC Ltd. Model'!H39+'ABC Ltd. Model'!G39)/2</f>
        <v>0.10624438454627134</v>
      </c>
    </row>
    <row r="16" spans="2:9" x14ac:dyDescent="0.3">
      <c r="B16" s="76"/>
      <c r="C16" s="1"/>
      <c r="D16" s="28"/>
      <c r="E16" s="74"/>
      <c r="F16" s="74"/>
      <c r="G16" s="74"/>
      <c r="H16" s="74"/>
      <c r="I16" s="74"/>
    </row>
    <row r="17" spans="2:9" x14ac:dyDescent="0.3">
      <c r="B17" s="76" t="s">
        <v>101</v>
      </c>
      <c r="C17" s="1"/>
      <c r="D17" s="28" t="s">
        <v>96</v>
      </c>
      <c r="E17" s="6">
        <f>'ABC Ltd. Model'!D19/('ABC Ltd. Model'!D26+'ABC Ltd. Model'!D27)</f>
        <v>0.17657990189169198</v>
      </c>
      <c r="F17" s="6">
        <f>'ABC Ltd. Model'!E19/('ABC Ltd. Model'!E26+'ABC Ltd. Model'!E27)</f>
        <v>3.0257672509416699E-2</v>
      </c>
      <c r="G17" s="6">
        <f>'ABC Ltd. Model'!F19/('ABC Ltd. Model'!F26+'ABC Ltd. Model'!F27)</f>
        <v>2.7079813637052551E-2</v>
      </c>
      <c r="H17" s="6">
        <f>'ABC Ltd. Model'!G19/('ABC Ltd. Model'!G26+'ABC Ltd. Model'!G27)</f>
        <v>3.7042064997788719E-2</v>
      </c>
      <c r="I17" s="6">
        <f>'ABC Ltd. Model'!H19/('ABC Ltd. Model'!H26+'ABC Ltd. Model'!H27)</f>
        <v>3.7747941783301861E-2</v>
      </c>
    </row>
    <row r="18" spans="2:9" x14ac:dyDescent="0.3">
      <c r="C18" s="1"/>
      <c r="D18" s="28" t="s">
        <v>97</v>
      </c>
      <c r="E18" s="6">
        <f>'ABC Ltd. Model'!D19/('ABC Ltd. Model'!D45+'ABC Ltd. Model'!C45)/2</f>
        <v>1.8141382820521926E-2</v>
      </c>
      <c r="F18" s="6">
        <f>'ABC Ltd. Model'!E19/('ABC Ltd. Model'!E45+'ABC Ltd. Model'!D45)/2</f>
        <v>2.232668917027573E-3</v>
      </c>
      <c r="G18" s="6">
        <f>'ABC Ltd. Model'!F19/('ABC Ltd. Model'!F45+'ABC Ltd. Model'!E45)/2</f>
        <v>2.0388901096090152E-3</v>
      </c>
      <c r="H18" s="6">
        <f>'ABC Ltd. Model'!G19/('ABC Ltd. Model'!G45+'ABC Ltd. Model'!F45)/2</f>
        <v>2.8736579565659774E-3</v>
      </c>
      <c r="I18" s="6">
        <f>'ABC Ltd. Model'!H19/('ABC Ltd. Model'!H45+'ABC Ltd. Model'!G45)/2</f>
        <v>3.0112394918312755E-3</v>
      </c>
    </row>
    <row r="19" spans="2:9" x14ac:dyDescent="0.3">
      <c r="C19" s="1"/>
      <c r="D19" s="28" t="s">
        <v>108</v>
      </c>
      <c r="E19" s="6">
        <f>'ABC Ltd. Model'!D15/'ABC Ltd. Model'!D10</f>
        <v>0.5438367346938775</v>
      </c>
      <c r="F19" s="6">
        <f>'ABC Ltd. Model'!E15/'ABC Ltd. Model'!E10</f>
        <v>0.3464463880790411</v>
      </c>
      <c r="G19" s="6">
        <f>'ABC Ltd. Model'!F15/'ABC Ltd. Model'!F10</f>
        <v>0.32358739414132998</v>
      </c>
      <c r="H19" s="6">
        <f>'ABC Ltd. Model'!G15/'ABC Ltd. Model'!G10</f>
        <v>0.32409559989734915</v>
      </c>
      <c r="I19" s="6">
        <f>'ABC Ltd. Model'!H15/'ABC Ltd. Model'!H10</f>
        <v>0.30059044625702458</v>
      </c>
    </row>
    <row r="20" spans="2:9" x14ac:dyDescent="0.3">
      <c r="C20" s="1"/>
      <c r="D20" s="28" t="s">
        <v>81</v>
      </c>
      <c r="E20" s="6">
        <f>'ABC Ltd. Model'!D12/'ABC Ltd. Model'!D10</f>
        <v>0.69285714285714284</v>
      </c>
      <c r="F20" s="6">
        <f>'ABC Ltd. Model'!E12/'ABC Ltd. Model'!E10</f>
        <v>0.69285714285714284</v>
      </c>
      <c r="G20" s="6">
        <f>'ABC Ltd. Model'!F12/'ABC Ltd. Model'!F10</f>
        <v>0.69285714285714284</v>
      </c>
      <c r="H20" s="6">
        <f>'ABC Ltd. Model'!G12/'ABC Ltd. Model'!G10</f>
        <v>0.69285714285714284</v>
      </c>
      <c r="I20" s="6">
        <f>'ABC Ltd. Model'!H12/'ABC Ltd. Model'!H10</f>
        <v>0.69285714285714284</v>
      </c>
    </row>
    <row r="21" spans="2:9" x14ac:dyDescent="0.3">
      <c r="C21" s="1"/>
      <c r="D21" s="77" t="s">
        <v>111</v>
      </c>
      <c r="E21" s="79">
        <f>'ABC Ltd. Model'!D19/'ABC Ltd. Model'!D10</f>
        <v>0.4029681632653061</v>
      </c>
      <c r="F21" s="79">
        <f>'ABC Ltd. Model'!E19/'ABC Ltd. Model'!E10</f>
        <v>6.8090184645286669E-2</v>
      </c>
      <c r="G21" s="79">
        <f>'ABC Ltd. Model'!F19/'ABC Ltd. Model'!F10</f>
        <v>5.9885788328936977E-2</v>
      </c>
      <c r="H21" s="79">
        <f>'ABC Ltd. Model'!G19/'ABC Ltd. Model'!G10</f>
        <v>7.7783314191477493E-2</v>
      </c>
      <c r="I21" s="79">
        <f>'ABC Ltd. Model'!H19/'ABC Ltd. Model'!H10</f>
        <v>7.5359408327338381E-2</v>
      </c>
    </row>
    <row r="22" spans="2:9" x14ac:dyDescent="0.3">
      <c r="C22" s="1"/>
    </row>
  </sheetData>
  <mergeCells count="1">
    <mergeCell ref="B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 Ltd. Model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ANUJ SHARMA</cp:lastModifiedBy>
  <dcterms:created xsi:type="dcterms:W3CDTF">2015-06-05T18:17:20Z</dcterms:created>
  <dcterms:modified xsi:type="dcterms:W3CDTF">2024-12-14T10:33:59Z</dcterms:modified>
</cp:coreProperties>
</file>